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0f4c1ba95ae0c30/Documents/Excel Projects/RandomForest/"/>
    </mc:Choice>
  </mc:AlternateContent>
  <xr:revisionPtr revIDLastSave="2166" documentId="8_{2D2CCBBB-A667-4E35-A0CB-E54EFAA90E43}" xr6:coauthVersionLast="47" xr6:coauthVersionMax="47" xr10:uidLastSave="{1ABF19EA-D92A-43DF-8747-758A57769830}"/>
  <bookViews>
    <workbookView xWindow="-120" yWindow="-120" windowWidth="29040" windowHeight="15720" tabRatio="730" firstSheet="3" activeTab="4" xr2:uid="{00000000-000D-0000-FFFF-FFFF00000000}"/>
  </bookViews>
  <sheets>
    <sheet name="ReadMe-Forest construction" sheetId="16" r:id="rId1"/>
    <sheet name="Random Forest Analysis" sheetId="25" r:id="rId2"/>
    <sheet name="TestRowIDs" sheetId="14" r:id="rId3"/>
    <sheet name="RandomForest Final" sheetId="15" r:id="rId4"/>
    <sheet name="RandomForest_Validation" sheetId="24" r:id="rId5"/>
    <sheet name="Tree_01" sheetId="1" r:id="rId6"/>
    <sheet name="Tree_02" sheetId="2" r:id="rId7"/>
    <sheet name="Tree_03" sheetId="3" r:id="rId8"/>
    <sheet name="Tree_04" sheetId="4" r:id="rId9"/>
    <sheet name="Tree_4_RawData" sheetId="17" r:id="rId10"/>
    <sheet name="Tree_4_ Node0_plas" sheetId="18" r:id="rId11"/>
    <sheet name="Tree_4_ Node1L_pedi" sheetId="19" r:id="rId12"/>
    <sheet name="Tree_4_ Node1L_R_skin" sheetId="20" r:id="rId13"/>
    <sheet name="Tree_4_ Node1R_plas" sheetId="21" r:id="rId14"/>
    <sheet name="Tree_4_Node2M_pedi" sheetId="22" r:id="rId15"/>
    <sheet name="Tree_4_Node2R_plas" sheetId="23" r:id="rId16"/>
    <sheet name="Tree_05" sheetId="5" r:id="rId17"/>
    <sheet name="Tree_06" sheetId="6" r:id="rId18"/>
    <sheet name="Tree_07" sheetId="7" r:id="rId19"/>
    <sheet name="Tree_08" sheetId="8" r:id="rId20"/>
    <sheet name="Tree_09" sheetId="9" r:id="rId21"/>
    <sheet name="Tree_10" sheetId="10" r:id="rId22"/>
    <sheet name="Tree_11" sheetId="11" r:id="rId23"/>
    <sheet name="Tree_12" sheetId="12" r:id="rId24"/>
  </sheets>
  <definedNames>
    <definedName name="_xlnm._FilterDatabase" localSheetId="17" hidden="1">Tree_06!$Q$1:$Q$538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5" i="24" l="1"/>
  <c r="AT6" i="24"/>
  <c r="AT7" i="24"/>
  <c r="AT8" i="24"/>
  <c r="AT9" i="24"/>
  <c r="AT10" i="24"/>
  <c r="AT11" i="24"/>
  <c r="AT12" i="24"/>
  <c r="AT13" i="24"/>
  <c r="AT14" i="24"/>
  <c r="AT15" i="24"/>
  <c r="AT16" i="24"/>
  <c r="AT17" i="24"/>
  <c r="AG3" i="15"/>
  <c r="AG4" i="15"/>
  <c r="AG5" i="15"/>
  <c r="AG6" i="15"/>
  <c r="AG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35" i="15"/>
  <c r="AG36" i="15"/>
  <c r="AG37" i="15"/>
  <c r="AG38" i="15"/>
  <c r="AG39" i="15"/>
  <c r="AG40" i="15"/>
  <c r="AG41" i="15"/>
  <c r="AG42" i="15"/>
  <c r="AG43" i="15"/>
  <c r="AG44" i="15"/>
  <c r="AG45" i="15"/>
  <c r="AG46" i="15"/>
  <c r="AG47" i="15"/>
  <c r="AG48" i="15"/>
  <c r="AG49" i="15"/>
  <c r="AG50" i="15"/>
  <c r="AG51" i="15"/>
  <c r="AG52" i="15"/>
  <c r="AG53" i="15"/>
  <c r="AG54" i="15"/>
  <c r="AG55" i="15"/>
  <c r="AG56" i="15"/>
  <c r="AG57" i="15"/>
  <c r="AG58" i="15"/>
  <c r="AG59" i="15"/>
  <c r="AG60" i="15"/>
  <c r="AG61" i="15"/>
  <c r="AG62" i="15"/>
  <c r="AG63" i="15"/>
  <c r="AG64" i="15"/>
  <c r="AG65" i="15"/>
  <c r="AG66" i="15"/>
  <c r="AG67" i="15"/>
  <c r="AG68" i="15"/>
  <c r="AG69" i="15"/>
  <c r="AG70" i="15"/>
  <c r="AG71" i="15"/>
  <c r="AG72" i="15"/>
  <c r="AG73" i="15"/>
  <c r="AG74" i="15"/>
  <c r="AG75" i="15"/>
  <c r="AG76" i="15"/>
  <c r="AG77" i="15"/>
  <c r="AG78" i="15"/>
  <c r="AG79" i="15"/>
  <c r="AG80" i="15"/>
  <c r="AG81" i="15"/>
  <c r="AG82" i="15"/>
  <c r="AG83" i="15"/>
  <c r="AG84" i="15"/>
  <c r="AG85" i="15"/>
  <c r="AG86" i="15"/>
  <c r="AG87" i="15"/>
  <c r="AG88" i="15"/>
  <c r="AG89" i="15"/>
  <c r="AG90" i="15"/>
  <c r="AG91" i="15"/>
  <c r="AG92" i="15"/>
  <c r="AG93" i="15"/>
  <c r="AG94" i="15"/>
  <c r="AG95" i="15"/>
  <c r="AG96" i="15"/>
  <c r="AG97" i="15"/>
  <c r="AG98" i="15"/>
  <c r="AG99" i="15"/>
  <c r="AG100" i="15"/>
  <c r="AG101" i="15"/>
  <c r="AG102" i="15"/>
  <c r="AG103" i="15"/>
  <c r="AG104" i="15"/>
  <c r="AG105" i="15"/>
  <c r="AG106" i="15"/>
  <c r="AG107" i="15"/>
  <c r="AG108" i="15"/>
  <c r="AG109" i="15"/>
  <c r="AG110" i="15"/>
  <c r="AG111" i="15"/>
  <c r="AG112" i="15"/>
  <c r="AG113" i="15"/>
  <c r="AG114" i="15"/>
  <c r="AG115" i="15"/>
  <c r="AG116" i="15"/>
  <c r="AG117" i="15"/>
  <c r="AG118" i="15"/>
  <c r="AG119" i="15"/>
  <c r="AG120" i="15"/>
  <c r="AG121" i="15"/>
  <c r="AG122" i="15"/>
  <c r="AG123" i="15"/>
  <c r="AG124" i="15"/>
  <c r="AG125" i="15"/>
  <c r="AG126" i="15"/>
  <c r="AG127" i="15"/>
  <c r="AG128" i="15"/>
  <c r="AG129" i="15"/>
  <c r="AG130" i="15"/>
  <c r="AG131" i="15"/>
  <c r="AG132" i="15"/>
  <c r="AG133" i="15"/>
  <c r="AG134" i="15"/>
  <c r="AG135" i="15"/>
  <c r="AG136" i="15"/>
  <c r="AG137" i="15"/>
  <c r="AG138" i="15"/>
  <c r="AG139" i="15"/>
  <c r="AG140" i="15"/>
  <c r="AG141" i="15"/>
  <c r="AG142" i="15"/>
  <c r="AG143" i="15"/>
  <c r="AG144" i="15"/>
  <c r="AG145" i="15"/>
  <c r="AG146" i="15"/>
  <c r="AG147" i="15"/>
  <c r="AG148" i="15"/>
  <c r="AG149" i="15"/>
  <c r="AG150" i="15"/>
  <c r="AG151" i="15"/>
  <c r="AG152" i="15"/>
  <c r="AG153" i="15"/>
  <c r="AG154" i="15"/>
  <c r="AG155" i="15"/>
  <c r="AG156" i="15"/>
  <c r="AG157" i="15"/>
  <c r="AG158" i="15"/>
  <c r="AG159" i="15"/>
  <c r="AG160" i="15"/>
  <c r="AG161" i="15"/>
  <c r="AG162" i="15"/>
  <c r="AG163" i="15"/>
  <c r="AG164" i="15"/>
  <c r="AG165" i="15"/>
  <c r="AG166" i="15"/>
  <c r="AG167" i="15"/>
  <c r="AG168" i="15"/>
  <c r="AG169" i="15"/>
  <c r="AG170" i="15"/>
  <c r="AG171" i="15"/>
  <c r="AG172" i="15"/>
  <c r="AG173" i="15"/>
  <c r="AG174" i="15"/>
  <c r="AG175" i="15"/>
  <c r="AG176" i="15"/>
  <c r="AG177" i="15"/>
  <c r="AG178" i="15"/>
  <c r="AG179" i="15"/>
  <c r="AG180" i="15"/>
  <c r="AG181" i="15"/>
  <c r="AG182" i="15"/>
  <c r="AG183" i="15"/>
  <c r="AG184" i="15"/>
  <c r="AG185" i="15"/>
  <c r="AG186" i="15"/>
  <c r="AG187" i="15"/>
  <c r="AG188" i="15"/>
  <c r="AG189" i="15"/>
  <c r="AG190" i="15"/>
  <c r="AG191" i="15"/>
  <c r="AG192" i="15"/>
  <c r="AG193" i="15"/>
  <c r="AG194" i="15"/>
  <c r="AG195" i="15"/>
  <c r="AG196" i="15"/>
  <c r="AG197" i="15"/>
  <c r="AG198" i="15"/>
  <c r="AG199" i="15"/>
  <c r="AG200" i="15"/>
  <c r="AG201" i="15"/>
  <c r="AG202" i="15"/>
  <c r="AG203" i="15"/>
  <c r="AG204" i="15"/>
  <c r="AG205" i="15"/>
  <c r="AG206" i="15"/>
  <c r="AG207" i="15"/>
  <c r="AG208" i="15"/>
  <c r="AG209" i="15"/>
  <c r="AG210" i="15"/>
  <c r="AG211" i="15"/>
  <c r="AG212" i="15"/>
  <c r="AG213" i="15"/>
  <c r="AG214" i="15"/>
  <c r="AG215" i="15"/>
  <c r="AG216" i="15"/>
  <c r="AG217" i="15"/>
  <c r="AG218" i="15"/>
  <c r="AG219" i="15"/>
  <c r="AG220" i="15"/>
  <c r="AG221" i="15"/>
  <c r="AG222" i="15"/>
  <c r="AG223" i="15"/>
  <c r="AG224" i="15"/>
  <c r="AG225" i="15"/>
  <c r="AG226" i="15"/>
  <c r="AG227" i="15"/>
  <c r="AG228" i="15"/>
  <c r="AG229" i="15"/>
  <c r="AG230" i="15"/>
  <c r="AG231" i="15"/>
  <c r="AG232" i="15"/>
  <c r="AG2" i="15"/>
  <c r="AE3" i="15"/>
  <c r="AF3" i="15"/>
  <c r="AE4" i="15"/>
  <c r="AF4" i="15"/>
  <c r="AE5" i="15"/>
  <c r="AF5" i="15"/>
  <c r="AE6" i="15"/>
  <c r="AF6" i="15"/>
  <c r="AE7" i="15"/>
  <c r="AF7" i="15"/>
  <c r="AE8" i="15"/>
  <c r="AF8" i="15"/>
  <c r="AE9" i="15"/>
  <c r="AF9" i="15"/>
  <c r="AE10" i="15"/>
  <c r="AF10" i="15"/>
  <c r="AE11" i="15"/>
  <c r="AF11" i="15"/>
  <c r="AE12" i="15"/>
  <c r="AF12" i="15"/>
  <c r="AE13" i="15"/>
  <c r="AF13" i="15"/>
  <c r="AE14" i="15"/>
  <c r="AF14" i="15"/>
  <c r="AE15" i="15"/>
  <c r="AF15" i="15"/>
  <c r="AE16" i="15"/>
  <c r="AF16" i="15"/>
  <c r="AE17" i="15"/>
  <c r="AF17" i="15"/>
  <c r="AE18" i="15"/>
  <c r="AF18" i="15"/>
  <c r="AE19" i="15"/>
  <c r="AF19" i="15"/>
  <c r="AE20" i="15"/>
  <c r="AF20" i="15"/>
  <c r="AE21" i="15"/>
  <c r="AF21" i="15"/>
  <c r="AE22" i="15"/>
  <c r="AF22" i="15"/>
  <c r="AE23" i="15"/>
  <c r="AF23" i="15"/>
  <c r="AE24" i="15"/>
  <c r="AF24" i="15"/>
  <c r="AE25" i="15"/>
  <c r="AF25" i="15"/>
  <c r="AE26" i="15"/>
  <c r="AF26" i="15"/>
  <c r="AE27" i="15"/>
  <c r="AF27" i="15"/>
  <c r="AE28" i="15"/>
  <c r="AF28" i="15"/>
  <c r="AE29" i="15"/>
  <c r="AF29" i="15"/>
  <c r="AE30" i="15"/>
  <c r="AF30" i="15"/>
  <c r="AE31" i="15"/>
  <c r="AF31" i="15"/>
  <c r="AE32" i="15"/>
  <c r="AF32" i="15"/>
  <c r="AE33" i="15"/>
  <c r="AF33" i="15"/>
  <c r="AE34" i="15"/>
  <c r="AF34" i="15"/>
  <c r="AE35" i="15"/>
  <c r="AF35" i="15"/>
  <c r="AE36" i="15"/>
  <c r="AF36" i="15"/>
  <c r="AE37" i="15"/>
  <c r="AF37" i="15"/>
  <c r="AE38" i="15"/>
  <c r="AF38" i="15"/>
  <c r="AE39" i="15"/>
  <c r="AF39" i="15"/>
  <c r="AE40" i="15"/>
  <c r="AF40" i="15"/>
  <c r="AE41" i="15"/>
  <c r="AF41" i="15"/>
  <c r="AE42" i="15"/>
  <c r="AF42" i="15"/>
  <c r="AE43" i="15"/>
  <c r="AF43" i="15"/>
  <c r="AE44" i="15"/>
  <c r="AF44" i="15"/>
  <c r="AE45" i="15"/>
  <c r="AF45" i="15"/>
  <c r="AE46" i="15"/>
  <c r="AF46" i="15"/>
  <c r="AE47" i="15"/>
  <c r="AF47" i="15"/>
  <c r="AE48" i="15"/>
  <c r="AF48" i="15"/>
  <c r="AE49" i="15"/>
  <c r="AF49" i="15"/>
  <c r="AE50" i="15"/>
  <c r="AF50" i="15"/>
  <c r="AE51" i="15"/>
  <c r="AF51" i="15"/>
  <c r="AE52" i="15"/>
  <c r="AF52" i="15"/>
  <c r="AE53" i="15"/>
  <c r="AF53" i="15"/>
  <c r="AE54" i="15"/>
  <c r="AF54" i="15"/>
  <c r="AE55" i="15"/>
  <c r="AF55" i="15"/>
  <c r="AE56" i="15"/>
  <c r="AF56" i="15"/>
  <c r="AE57" i="15"/>
  <c r="AF57" i="15"/>
  <c r="AE58" i="15"/>
  <c r="AF58" i="15"/>
  <c r="AE59" i="15"/>
  <c r="AF59" i="15"/>
  <c r="AE60" i="15"/>
  <c r="AF60" i="15"/>
  <c r="AE61" i="15"/>
  <c r="AF61" i="15"/>
  <c r="AE62" i="15"/>
  <c r="AF62" i="15"/>
  <c r="AE63" i="15"/>
  <c r="AF63" i="15"/>
  <c r="AE64" i="15"/>
  <c r="AF64" i="15"/>
  <c r="AE65" i="15"/>
  <c r="AF65" i="15"/>
  <c r="AE66" i="15"/>
  <c r="AF66" i="15"/>
  <c r="AE67" i="15"/>
  <c r="AF67" i="15"/>
  <c r="AE68" i="15"/>
  <c r="AF68" i="15"/>
  <c r="AE69" i="15"/>
  <c r="AF69" i="15"/>
  <c r="AE70" i="15"/>
  <c r="AF70" i="15"/>
  <c r="AE71" i="15"/>
  <c r="AF71" i="15"/>
  <c r="AE72" i="15"/>
  <c r="AF72" i="15"/>
  <c r="AE73" i="15"/>
  <c r="AF73" i="15"/>
  <c r="AE74" i="15"/>
  <c r="AF74" i="15"/>
  <c r="AE75" i="15"/>
  <c r="AF75" i="15"/>
  <c r="AE76" i="15"/>
  <c r="AF76" i="15"/>
  <c r="AE77" i="15"/>
  <c r="AF77" i="15"/>
  <c r="AE78" i="15"/>
  <c r="AF78" i="15"/>
  <c r="AE79" i="15"/>
  <c r="AF79" i="15"/>
  <c r="AE80" i="15"/>
  <c r="AF80" i="15"/>
  <c r="AE81" i="15"/>
  <c r="AF81" i="15"/>
  <c r="AE82" i="15"/>
  <c r="AF82" i="15"/>
  <c r="AE83" i="15"/>
  <c r="AF83" i="15"/>
  <c r="AE84" i="15"/>
  <c r="AF84" i="15"/>
  <c r="AE85" i="15"/>
  <c r="AF85" i="15"/>
  <c r="AE86" i="15"/>
  <c r="AF86" i="15"/>
  <c r="AE87" i="15"/>
  <c r="AF87" i="15"/>
  <c r="AE88" i="15"/>
  <c r="AF88" i="15"/>
  <c r="AE89" i="15"/>
  <c r="AF89" i="15"/>
  <c r="AE90" i="15"/>
  <c r="AF90" i="15"/>
  <c r="AE91" i="15"/>
  <c r="AF91" i="15"/>
  <c r="AE92" i="15"/>
  <c r="AF92" i="15"/>
  <c r="AE93" i="15"/>
  <c r="AF93" i="15"/>
  <c r="AE94" i="15"/>
  <c r="AF94" i="15"/>
  <c r="AE95" i="15"/>
  <c r="AF95" i="15"/>
  <c r="AE96" i="15"/>
  <c r="AF96" i="15"/>
  <c r="AE97" i="15"/>
  <c r="AF97" i="15"/>
  <c r="AE98" i="15"/>
  <c r="AF98" i="15"/>
  <c r="AE99" i="15"/>
  <c r="AF99" i="15"/>
  <c r="AE100" i="15"/>
  <c r="AF100" i="15"/>
  <c r="AE101" i="15"/>
  <c r="AF101" i="15"/>
  <c r="AE102" i="15"/>
  <c r="AF102" i="15"/>
  <c r="AE103" i="15"/>
  <c r="AF103" i="15"/>
  <c r="AE104" i="15"/>
  <c r="AF104" i="15"/>
  <c r="AE105" i="15"/>
  <c r="AF105" i="15"/>
  <c r="AE106" i="15"/>
  <c r="AF106" i="15"/>
  <c r="AE107" i="15"/>
  <c r="AF107" i="15"/>
  <c r="AE108" i="15"/>
  <c r="AF108" i="15"/>
  <c r="AE109" i="15"/>
  <c r="AF109" i="15"/>
  <c r="AE110" i="15"/>
  <c r="AF110" i="15"/>
  <c r="AE111" i="15"/>
  <c r="AF111" i="15"/>
  <c r="AE112" i="15"/>
  <c r="AF112" i="15"/>
  <c r="AE113" i="15"/>
  <c r="AF113" i="15"/>
  <c r="AE114" i="15"/>
  <c r="AF114" i="15"/>
  <c r="AE115" i="15"/>
  <c r="AF115" i="15"/>
  <c r="AE116" i="15"/>
  <c r="AF116" i="15"/>
  <c r="AE117" i="15"/>
  <c r="AF117" i="15"/>
  <c r="AE118" i="15"/>
  <c r="AF118" i="15"/>
  <c r="AE119" i="15"/>
  <c r="AF119" i="15"/>
  <c r="AE120" i="15"/>
  <c r="AF120" i="15"/>
  <c r="AE121" i="15"/>
  <c r="AF121" i="15"/>
  <c r="AE122" i="15"/>
  <c r="AF122" i="15"/>
  <c r="AE123" i="15"/>
  <c r="AF123" i="15"/>
  <c r="AE124" i="15"/>
  <c r="AF124" i="15"/>
  <c r="AE125" i="15"/>
  <c r="AF125" i="15"/>
  <c r="AE126" i="15"/>
  <c r="AF126" i="15"/>
  <c r="AE127" i="15"/>
  <c r="AF127" i="15"/>
  <c r="AE128" i="15"/>
  <c r="AF128" i="15"/>
  <c r="AE129" i="15"/>
  <c r="AF129" i="15"/>
  <c r="AE130" i="15"/>
  <c r="AF130" i="15"/>
  <c r="AE131" i="15"/>
  <c r="AF131" i="15"/>
  <c r="AE132" i="15"/>
  <c r="AF132" i="15"/>
  <c r="AE133" i="15"/>
  <c r="AF133" i="15"/>
  <c r="AE134" i="15"/>
  <c r="AF134" i="15"/>
  <c r="AE135" i="15"/>
  <c r="AF135" i="15"/>
  <c r="AE136" i="15"/>
  <c r="AF136" i="15"/>
  <c r="AE137" i="15"/>
  <c r="AF137" i="15"/>
  <c r="AE138" i="15"/>
  <c r="AF138" i="15"/>
  <c r="AE139" i="15"/>
  <c r="AF139" i="15"/>
  <c r="AE140" i="15"/>
  <c r="AF140" i="15"/>
  <c r="AE141" i="15"/>
  <c r="AF141" i="15"/>
  <c r="AE142" i="15"/>
  <c r="AF142" i="15"/>
  <c r="AE143" i="15"/>
  <c r="AF143" i="15"/>
  <c r="AE144" i="15"/>
  <c r="AF144" i="15"/>
  <c r="AE145" i="15"/>
  <c r="AF145" i="15"/>
  <c r="AE146" i="15"/>
  <c r="AF146" i="15"/>
  <c r="AE147" i="15"/>
  <c r="AF147" i="15"/>
  <c r="AE148" i="15"/>
  <c r="AF148" i="15"/>
  <c r="AE149" i="15"/>
  <c r="AF149" i="15"/>
  <c r="AE150" i="15"/>
  <c r="AF150" i="15"/>
  <c r="AE151" i="15"/>
  <c r="AF151" i="15"/>
  <c r="AE152" i="15"/>
  <c r="AF152" i="15"/>
  <c r="AE153" i="15"/>
  <c r="AF153" i="15"/>
  <c r="AE154" i="15"/>
  <c r="AF154" i="15"/>
  <c r="AE155" i="15"/>
  <c r="AF155" i="15"/>
  <c r="AE156" i="15"/>
  <c r="AF156" i="15"/>
  <c r="AE157" i="15"/>
  <c r="AF157" i="15"/>
  <c r="AE158" i="15"/>
  <c r="AF158" i="15"/>
  <c r="AE159" i="15"/>
  <c r="AF159" i="15"/>
  <c r="AE160" i="15"/>
  <c r="AF160" i="15"/>
  <c r="AE161" i="15"/>
  <c r="AF161" i="15"/>
  <c r="AE162" i="15"/>
  <c r="AF162" i="15"/>
  <c r="AE163" i="15"/>
  <c r="AF163" i="15"/>
  <c r="AE164" i="15"/>
  <c r="AF164" i="15"/>
  <c r="AE165" i="15"/>
  <c r="AF165" i="15"/>
  <c r="AE166" i="15"/>
  <c r="AF166" i="15"/>
  <c r="AE167" i="15"/>
  <c r="AF167" i="15"/>
  <c r="AE168" i="15"/>
  <c r="AF168" i="15"/>
  <c r="AE169" i="15"/>
  <c r="AF169" i="15"/>
  <c r="AE170" i="15"/>
  <c r="AF170" i="15"/>
  <c r="AE171" i="15"/>
  <c r="AF171" i="15"/>
  <c r="AE172" i="15"/>
  <c r="AF172" i="15"/>
  <c r="AE173" i="15"/>
  <c r="AF173" i="15"/>
  <c r="AE174" i="15"/>
  <c r="AF174" i="15"/>
  <c r="AE175" i="15"/>
  <c r="AF175" i="15"/>
  <c r="AE176" i="15"/>
  <c r="AF176" i="15"/>
  <c r="AE177" i="15"/>
  <c r="AF177" i="15"/>
  <c r="AE178" i="15"/>
  <c r="AF178" i="15"/>
  <c r="AE179" i="15"/>
  <c r="AF179" i="15"/>
  <c r="AE180" i="15"/>
  <c r="AF180" i="15"/>
  <c r="AE181" i="15"/>
  <c r="AF181" i="15"/>
  <c r="AE182" i="15"/>
  <c r="AF182" i="15"/>
  <c r="AE183" i="15"/>
  <c r="AF183" i="15"/>
  <c r="AE184" i="15"/>
  <c r="AF184" i="15"/>
  <c r="AE185" i="15"/>
  <c r="AF185" i="15"/>
  <c r="AE186" i="15"/>
  <c r="AF186" i="15"/>
  <c r="AE187" i="15"/>
  <c r="AF187" i="15"/>
  <c r="AE188" i="15"/>
  <c r="AF188" i="15"/>
  <c r="AE189" i="15"/>
  <c r="AF189" i="15"/>
  <c r="AE190" i="15"/>
  <c r="AF190" i="15"/>
  <c r="AE191" i="15"/>
  <c r="AF191" i="15"/>
  <c r="AE192" i="15"/>
  <c r="AF192" i="15"/>
  <c r="AE193" i="15"/>
  <c r="AF193" i="15"/>
  <c r="AE194" i="15"/>
  <c r="AF194" i="15"/>
  <c r="AE195" i="15"/>
  <c r="AF195" i="15"/>
  <c r="AE196" i="15"/>
  <c r="AF196" i="15"/>
  <c r="AE197" i="15"/>
  <c r="AF197" i="15"/>
  <c r="AE198" i="15"/>
  <c r="AF198" i="15"/>
  <c r="AE199" i="15"/>
  <c r="AF199" i="15"/>
  <c r="AE200" i="15"/>
  <c r="AF200" i="15"/>
  <c r="AE201" i="15"/>
  <c r="AF201" i="15"/>
  <c r="AE202" i="15"/>
  <c r="AF202" i="15"/>
  <c r="AE203" i="15"/>
  <c r="AF203" i="15"/>
  <c r="AE204" i="15"/>
  <c r="AF204" i="15"/>
  <c r="AE205" i="15"/>
  <c r="AF205" i="15"/>
  <c r="AE206" i="15"/>
  <c r="AF206" i="15"/>
  <c r="AE207" i="15"/>
  <c r="AF207" i="15"/>
  <c r="AE208" i="15"/>
  <c r="AF208" i="15"/>
  <c r="AE209" i="15"/>
  <c r="AF209" i="15"/>
  <c r="AE210" i="15"/>
  <c r="AF210" i="15"/>
  <c r="AE211" i="15"/>
  <c r="AF211" i="15"/>
  <c r="AE212" i="15"/>
  <c r="AF212" i="15"/>
  <c r="AE213" i="15"/>
  <c r="AF213" i="15"/>
  <c r="AE214" i="15"/>
  <c r="AF214" i="15"/>
  <c r="AE215" i="15"/>
  <c r="AF215" i="15"/>
  <c r="AE216" i="15"/>
  <c r="AF216" i="15"/>
  <c r="AE217" i="15"/>
  <c r="AF217" i="15"/>
  <c r="AE218" i="15"/>
  <c r="AF218" i="15"/>
  <c r="AE219" i="15"/>
  <c r="AF219" i="15"/>
  <c r="AE220" i="15"/>
  <c r="AF220" i="15"/>
  <c r="AE221" i="15"/>
  <c r="AF221" i="15"/>
  <c r="AE222" i="15"/>
  <c r="AF222" i="15"/>
  <c r="AE223" i="15"/>
  <c r="AF223" i="15"/>
  <c r="AE224" i="15"/>
  <c r="AF224" i="15"/>
  <c r="AE225" i="15"/>
  <c r="AF225" i="15"/>
  <c r="AE226" i="15"/>
  <c r="AF226" i="15"/>
  <c r="AE227" i="15"/>
  <c r="AF227" i="15"/>
  <c r="AE228" i="15"/>
  <c r="AF228" i="15"/>
  <c r="AE229" i="15"/>
  <c r="AF229" i="15"/>
  <c r="AE230" i="15"/>
  <c r="AF230" i="15"/>
  <c r="AE231" i="15"/>
  <c r="AF231" i="15"/>
  <c r="AE232" i="15"/>
  <c r="AF232" i="15"/>
  <c r="AF2" i="15"/>
  <c r="AE2" i="15"/>
  <c r="AJ2" i="15"/>
  <c r="B5" i="24" a="1"/>
  <c r="B5" i="24" s="1"/>
  <c r="B4" i="24"/>
  <c r="BB3" i="24"/>
  <c r="BB4" i="24"/>
  <c r="BB5" i="24"/>
  <c r="BB6" i="24"/>
  <c r="BB7" i="24"/>
  <c r="BB8" i="24"/>
  <c r="BB9" i="24"/>
  <c r="BB10" i="24"/>
  <c r="BB11" i="24"/>
  <c r="BB12" i="24"/>
  <c r="BB13" i="24"/>
  <c r="BB14" i="24"/>
  <c r="BC4" i="24" a="1"/>
  <c r="BC14" i="24" a="1"/>
  <c r="BC5" i="24" a="1"/>
  <c r="BC6" i="24" a="1"/>
  <c r="BC7" i="24" a="1"/>
  <c r="BC8" i="24" a="1"/>
  <c r="BC9" i="24" a="1"/>
  <c r="BC10" i="24" a="1"/>
  <c r="BC11" i="24" a="1"/>
  <c r="BC12" i="24" a="1"/>
  <c r="BC3" i="24" a="1"/>
  <c r="BC13" i="24" a="1"/>
  <c r="BC13" i="24" l="1"/>
  <c r="BC3" i="24"/>
  <c r="BC12" i="24"/>
  <c r="BC11" i="24"/>
  <c r="BC10" i="24"/>
  <c r="BC9" i="24"/>
  <c r="BC8" i="24"/>
  <c r="BC7" i="24"/>
  <c r="BC6" i="24"/>
  <c r="BC5" i="24"/>
  <c r="BC14" i="24"/>
  <c r="BC4" i="24"/>
  <c r="AC16" i="24"/>
  <c r="AC15" i="24"/>
  <c r="AC14" i="24"/>
  <c r="AC13" i="24"/>
  <c r="AC12" i="24"/>
  <c r="AC11" i="24"/>
  <c r="AC10" i="24"/>
  <c r="AC9" i="24"/>
  <c r="AC8" i="24"/>
  <c r="AC7" i="24"/>
  <c r="AC6" i="24"/>
  <c r="AC5" i="24"/>
  <c r="AF9" i="5"/>
  <c r="L8" i="24"/>
  <c r="M8" i="24"/>
  <c r="N8" i="24"/>
  <c r="O8" i="24"/>
  <c r="L9" i="24"/>
  <c r="M9" i="24"/>
  <c r="N9" i="24"/>
  <c r="O9" i="24"/>
  <c r="L10" i="24"/>
  <c r="M10" i="24"/>
  <c r="N10" i="24"/>
  <c r="O10" i="24"/>
  <c r="L11" i="24"/>
  <c r="M11" i="24"/>
  <c r="N11" i="24"/>
  <c r="O11" i="24"/>
  <c r="K9" i="24"/>
  <c r="K10" i="24"/>
  <c r="K11" i="24"/>
  <c r="K8" i="24"/>
  <c r="K71" i="24"/>
  <c r="L71" i="24"/>
  <c r="M71" i="24"/>
  <c r="N71" i="24"/>
  <c r="O71" i="24"/>
  <c r="K72" i="24"/>
  <c r="L72" i="24"/>
  <c r="M72" i="24"/>
  <c r="N72" i="24"/>
  <c r="O72" i="24"/>
  <c r="K73" i="24"/>
  <c r="L73" i="24"/>
  <c r="M73" i="24"/>
  <c r="N73" i="24"/>
  <c r="O73" i="24"/>
  <c r="K74" i="24"/>
  <c r="L74" i="24"/>
  <c r="M74" i="24"/>
  <c r="N74" i="24"/>
  <c r="O74" i="24"/>
  <c r="K75" i="24"/>
  <c r="L75" i="24"/>
  <c r="M75" i="24"/>
  <c r="N75" i="24"/>
  <c r="O75" i="24"/>
  <c r="K76" i="24"/>
  <c r="L76" i="24"/>
  <c r="M76" i="24"/>
  <c r="N76" i="24"/>
  <c r="O76" i="24"/>
  <c r="L70" i="24"/>
  <c r="M70" i="24"/>
  <c r="N70" i="24"/>
  <c r="O70" i="24"/>
  <c r="K70" i="24"/>
  <c r="K64" i="24"/>
  <c r="L64" i="24"/>
  <c r="M64" i="24"/>
  <c r="N64" i="24"/>
  <c r="O64" i="24"/>
  <c r="K65" i="24"/>
  <c r="L65" i="24"/>
  <c r="M65" i="24"/>
  <c r="N65" i="24"/>
  <c r="O65" i="24"/>
  <c r="K66" i="24"/>
  <c r="L66" i="24"/>
  <c r="M66" i="24"/>
  <c r="N66" i="24"/>
  <c r="O66" i="24"/>
  <c r="K67" i="24"/>
  <c r="L67" i="24"/>
  <c r="M67" i="24"/>
  <c r="N67" i="24"/>
  <c r="O67" i="24"/>
  <c r="K68" i="24"/>
  <c r="L68" i="24"/>
  <c r="M68" i="24"/>
  <c r="N68" i="24"/>
  <c r="O68" i="24"/>
  <c r="K69" i="24"/>
  <c r="L69" i="24"/>
  <c r="M69" i="24"/>
  <c r="N69" i="24"/>
  <c r="O69" i="24"/>
  <c r="L63" i="24"/>
  <c r="M63" i="24"/>
  <c r="N63" i="24"/>
  <c r="O63" i="24"/>
  <c r="K63" i="24"/>
  <c r="K58" i="24"/>
  <c r="L58" i="24"/>
  <c r="M58" i="24"/>
  <c r="N58" i="24"/>
  <c r="O58" i="24"/>
  <c r="K59" i="24"/>
  <c r="L59" i="24"/>
  <c r="M59" i="24"/>
  <c r="N59" i="24"/>
  <c r="O59" i="24"/>
  <c r="K60" i="24"/>
  <c r="L60" i="24"/>
  <c r="M60" i="24"/>
  <c r="N60" i="24"/>
  <c r="O60" i="24"/>
  <c r="K61" i="24"/>
  <c r="L61" i="24"/>
  <c r="M61" i="24"/>
  <c r="N61" i="24"/>
  <c r="O61" i="24"/>
  <c r="K62" i="24"/>
  <c r="L62" i="24"/>
  <c r="M62" i="24"/>
  <c r="N62" i="24"/>
  <c r="O62" i="24"/>
  <c r="L57" i="24"/>
  <c r="M57" i="24"/>
  <c r="N57" i="24"/>
  <c r="O57" i="24"/>
  <c r="K57" i="24"/>
  <c r="K52" i="24"/>
  <c r="L52" i="24"/>
  <c r="M52" i="24"/>
  <c r="N52" i="24"/>
  <c r="O52" i="24"/>
  <c r="K53" i="24"/>
  <c r="L53" i="24"/>
  <c r="M53" i="24"/>
  <c r="N53" i="24"/>
  <c r="O53" i="24"/>
  <c r="K54" i="24"/>
  <c r="L54" i="24"/>
  <c r="M54" i="24"/>
  <c r="N54" i="24"/>
  <c r="O54" i="24"/>
  <c r="K55" i="24"/>
  <c r="L55" i="24"/>
  <c r="M55" i="24"/>
  <c r="N55" i="24"/>
  <c r="O55" i="24"/>
  <c r="K56" i="24"/>
  <c r="L56" i="24"/>
  <c r="M56" i="24"/>
  <c r="N56" i="24"/>
  <c r="O56" i="24"/>
  <c r="L51" i="24"/>
  <c r="M51" i="24"/>
  <c r="N51" i="24"/>
  <c r="O51" i="24"/>
  <c r="K51" i="24"/>
  <c r="K46" i="24"/>
  <c r="L46" i="24"/>
  <c r="M46" i="24"/>
  <c r="N46" i="24"/>
  <c r="O46" i="24"/>
  <c r="K47" i="24"/>
  <c r="L47" i="24"/>
  <c r="M47" i="24"/>
  <c r="N47" i="24"/>
  <c r="O47" i="24"/>
  <c r="K48" i="24"/>
  <c r="L48" i="24"/>
  <c r="M48" i="24"/>
  <c r="N48" i="24"/>
  <c r="O48" i="24"/>
  <c r="K49" i="24"/>
  <c r="L49" i="24"/>
  <c r="M49" i="24"/>
  <c r="N49" i="24"/>
  <c r="O49" i="24"/>
  <c r="K50" i="24"/>
  <c r="L50" i="24"/>
  <c r="M50" i="24"/>
  <c r="N50" i="24"/>
  <c r="O50" i="24"/>
  <c r="L45" i="24"/>
  <c r="M45" i="24"/>
  <c r="N45" i="24"/>
  <c r="O45" i="24"/>
  <c r="K45" i="24"/>
  <c r="K40" i="24"/>
  <c r="L40" i="24"/>
  <c r="M40" i="24"/>
  <c r="N40" i="24"/>
  <c r="O40" i="24"/>
  <c r="K41" i="24"/>
  <c r="L41" i="24"/>
  <c r="M41" i="24"/>
  <c r="N41" i="24"/>
  <c r="O41" i="24"/>
  <c r="K42" i="24"/>
  <c r="L42" i="24"/>
  <c r="M42" i="24"/>
  <c r="N42" i="24"/>
  <c r="O42" i="24"/>
  <c r="K43" i="24"/>
  <c r="L43" i="24"/>
  <c r="M43" i="24"/>
  <c r="N43" i="24"/>
  <c r="O43" i="24"/>
  <c r="K44" i="24"/>
  <c r="L44" i="24"/>
  <c r="M44" i="24"/>
  <c r="N44" i="24"/>
  <c r="O44" i="24"/>
  <c r="L39" i="24"/>
  <c r="M39" i="24"/>
  <c r="N39" i="24"/>
  <c r="O39" i="24"/>
  <c r="K39" i="24"/>
  <c r="K34" i="24"/>
  <c r="L34" i="24"/>
  <c r="M34" i="24"/>
  <c r="N34" i="24"/>
  <c r="O34" i="24"/>
  <c r="K35" i="24"/>
  <c r="L35" i="24"/>
  <c r="M35" i="24"/>
  <c r="N35" i="24"/>
  <c r="O35" i="24"/>
  <c r="K36" i="24"/>
  <c r="L36" i="24"/>
  <c r="M36" i="24"/>
  <c r="N36" i="24"/>
  <c r="O36" i="24"/>
  <c r="K37" i="24"/>
  <c r="L37" i="24"/>
  <c r="M37" i="24"/>
  <c r="N37" i="24"/>
  <c r="O37" i="24"/>
  <c r="K38" i="24"/>
  <c r="L38" i="24"/>
  <c r="M38" i="24"/>
  <c r="N38" i="24"/>
  <c r="O38" i="24"/>
  <c r="L33" i="24"/>
  <c r="M33" i="24"/>
  <c r="N33" i="24"/>
  <c r="O33" i="24"/>
  <c r="K33" i="24"/>
  <c r="K27" i="24"/>
  <c r="L27" i="24"/>
  <c r="M27" i="24"/>
  <c r="N27" i="24"/>
  <c r="O27" i="24"/>
  <c r="K28" i="24"/>
  <c r="L28" i="24"/>
  <c r="M28" i="24"/>
  <c r="N28" i="24"/>
  <c r="O28" i="24"/>
  <c r="K29" i="24"/>
  <c r="L29" i="24"/>
  <c r="M29" i="24"/>
  <c r="N29" i="24"/>
  <c r="O29" i="24"/>
  <c r="K30" i="24"/>
  <c r="L30" i="24"/>
  <c r="M30" i="24"/>
  <c r="N30" i="24"/>
  <c r="O30" i="24"/>
  <c r="K31" i="24"/>
  <c r="L31" i="24"/>
  <c r="M31" i="24"/>
  <c r="N31" i="24"/>
  <c r="O31" i="24"/>
  <c r="K32" i="24"/>
  <c r="L32" i="24"/>
  <c r="M32" i="24"/>
  <c r="N32" i="24"/>
  <c r="O32" i="24"/>
  <c r="L26" i="24"/>
  <c r="M26" i="24"/>
  <c r="N26" i="24"/>
  <c r="O26" i="24"/>
  <c r="K26" i="24"/>
  <c r="K20" i="24"/>
  <c r="L20" i="24"/>
  <c r="M20" i="24"/>
  <c r="N20" i="24"/>
  <c r="O20" i="24"/>
  <c r="K21" i="24"/>
  <c r="L21" i="24"/>
  <c r="M21" i="24"/>
  <c r="N21" i="24"/>
  <c r="O21" i="24"/>
  <c r="K22" i="24"/>
  <c r="L22" i="24"/>
  <c r="M22" i="24"/>
  <c r="N22" i="24"/>
  <c r="O22" i="24"/>
  <c r="K23" i="24"/>
  <c r="L23" i="24"/>
  <c r="M23" i="24"/>
  <c r="N23" i="24"/>
  <c r="O23" i="24"/>
  <c r="K24" i="24"/>
  <c r="L24" i="24"/>
  <c r="M24" i="24"/>
  <c r="N24" i="24"/>
  <c r="O24" i="24"/>
  <c r="K25" i="24"/>
  <c r="L25" i="24"/>
  <c r="M25" i="24"/>
  <c r="N25" i="24"/>
  <c r="O25" i="24"/>
  <c r="L19" i="24"/>
  <c r="M19" i="24"/>
  <c r="N19" i="24"/>
  <c r="O19" i="24"/>
  <c r="K19" i="24"/>
  <c r="K18" i="24"/>
  <c r="L18" i="24"/>
  <c r="M18" i="24"/>
  <c r="N18" i="24"/>
  <c r="O18" i="24"/>
  <c r="K13" i="24"/>
  <c r="L13" i="24"/>
  <c r="M13" i="24"/>
  <c r="N13" i="24"/>
  <c r="O13" i="24"/>
  <c r="K14" i="24"/>
  <c r="L14" i="24"/>
  <c r="M14" i="24"/>
  <c r="N14" i="24"/>
  <c r="O14" i="24"/>
  <c r="K15" i="24"/>
  <c r="L15" i="24"/>
  <c r="M15" i="24"/>
  <c r="N15" i="24"/>
  <c r="O15" i="24"/>
  <c r="K16" i="24"/>
  <c r="L16" i="24"/>
  <c r="M16" i="24"/>
  <c r="N16" i="24"/>
  <c r="O16" i="24"/>
  <c r="K17" i="24"/>
  <c r="L17" i="24"/>
  <c r="M17" i="24"/>
  <c r="N17" i="24"/>
  <c r="O17" i="24"/>
  <c r="L12" i="24"/>
  <c r="M12" i="24"/>
  <c r="N12" i="24"/>
  <c r="O12" i="24"/>
  <c r="K12" i="24"/>
  <c r="K4" i="24"/>
  <c r="L4" i="24"/>
  <c r="M4" i="24"/>
  <c r="N4" i="24"/>
  <c r="O4" i="24"/>
  <c r="K5" i="24"/>
  <c r="L5" i="24"/>
  <c r="M5" i="24"/>
  <c r="N5" i="24"/>
  <c r="O5" i="24"/>
  <c r="K6" i="24"/>
  <c r="L6" i="24"/>
  <c r="M6" i="24"/>
  <c r="N6" i="24"/>
  <c r="O6" i="24"/>
  <c r="K7" i="24"/>
  <c r="L7" i="24"/>
  <c r="M7" i="24"/>
  <c r="N7" i="24"/>
  <c r="O7" i="24"/>
  <c r="L3" i="24"/>
  <c r="M3" i="24"/>
  <c r="N3" i="24"/>
  <c r="O3" i="24"/>
  <c r="K3" i="24"/>
  <c r="AK11" i="1"/>
  <c r="AL11" i="1" s="1"/>
  <c r="AO11" i="1"/>
  <c r="AK12" i="1"/>
  <c r="AL12" i="1"/>
  <c r="AM12" i="1"/>
  <c r="AN12" i="1"/>
  <c r="AO12" i="1"/>
  <c r="AK13" i="1"/>
  <c r="AL13" i="1"/>
  <c r="AM13" i="1"/>
  <c r="AN13" i="1"/>
  <c r="AO13" i="1"/>
  <c r="AO10" i="1"/>
  <c r="AK10" i="1"/>
  <c r="AO9" i="1"/>
  <c r="AK9" i="1"/>
  <c r="AO12" i="2"/>
  <c r="AK12" i="2"/>
  <c r="AO11" i="2"/>
  <c r="AK11" i="2"/>
  <c r="AL11" i="2" s="1"/>
  <c r="AO10" i="2"/>
  <c r="AM10" i="2"/>
  <c r="AN10" i="2" s="1"/>
  <c r="AL10" i="2"/>
  <c r="AK10" i="2"/>
  <c r="AO9" i="2"/>
  <c r="AK9" i="2"/>
  <c r="AO15" i="3"/>
  <c r="AK15" i="3"/>
  <c r="AO14" i="3"/>
  <c r="AK14" i="3"/>
  <c r="AO13" i="3"/>
  <c r="AK13" i="3"/>
  <c r="AL13" i="3" s="1"/>
  <c r="AM13" i="3" s="1"/>
  <c r="AN13" i="3" s="1"/>
  <c r="AO12" i="3"/>
  <c r="AK12" i="3"/>
  <c r="AL12" i="3" s="1"/>
  <c r="AO11" i="3"/>
  <c r="AK11" i="3"/>
  <c r="AL11" i="3" s="1"/>
  <c r="AO10" i="3"/>
  <c r="AK10" i="3"/>
  <c r="AL10" i="3" s="1"/>
  <c r="AM10" i="3" s="1"/>
  <c r="AN10" i="3" s="1"/>
  <c r="AO9" i="3"/>
  <c r="AK9" i="3"/>
  <c r="AO15" i="4"/>
  <c r="AK15" i="4"/>
  <c r="AO14" i="4"/>
  <c r="AK14" i="4"/>
  <c r="AO13" i="4"/>
  <c r="AK13" i="4"/>
  <c r="AL13" i="4" s="1"/>
  <c r="AM13" i="4" s="1"/>
  <c r="AN13" i="4" s="1"/>
  <c r="AO12" i="4"/>
  <c r="AK12" i="4"/>
  <c r="AO11" i="4"/>
  <c r="AK11" i="4"/>
  <c r="AO10" i="4"/>
  <c r="AK10" i="4"/>
  <c r="AL10" i="4" s="1"/>
  <c r="AM10" i="4" s="1"/>
  <c r="AN10" i="4" s="1"/>
  <c r="AO9" i="4"/>
  <c r="AK9" i="4"/>
  <c r="AK15" i="5"/>
  <c r="AL15" i="5"/>
  <c r="AM15" i="5" s="1"/>
  <c r="AN15" i="5" s="1"/>
  <c r="AO15" i="5"/>
  <c r="AO14" i="5"/>
  <c r="AK14" i="5"/>
  <c r="AO13" i="5"/>
  <c r="AK13" i="5"/>
  <c r="AO12" i="5"/>
  <c r="AL12" i="5"/>
  <c r="AM12" i="5" s="1"/>
  <c r="AN12" i="5" s="1"/>
  <c r="AK12" i="5"/>
  <c r="AO11" i="5"/>
  <c r="AK11" i="5"/>
  <c r="AO10" i="5"/>
  <c r="AK10" i="5"/>
  <c r="AO9" i="5"/>
  <c r="AK9" i="5"/>
  <c r="AL9" i="5" s="1"/>
  <c r="AM9" i="5" s="1"/>
  <c r="AN9" i="5" s="1"/>
  <c r="AO14" i="6"/>
  <c r="AK14" i="6"/>
  <c r="AO13" i="6"/>
  <c r="AK13" i="6"/>
  <c r="AO12" i="6"/>
  <c r="AK12" i="6"/>
  <c r="AL12" i="6" s="1"/>
  <c r="AM12" i="6" s="1"/>
  <c r="AN12" i="6" s="1"/>
  <c r="AO11" i="6"/>
  <c r="AK11" i="6"/>
  <c r="AL11" i="6" s="1"/>
  <c r="AO10" i="6"/>
  <c r="AK10" i="6"/>
  <c r="AL10" i="6" s="1"/>
  <c r="AO9" i="6"/>
  <c r="AK9" i="6"/>
  <c r="AL9" i="6" s="1"/>
  <c r="AM9" i="6" s="1"/>
  <c r="AN9" i="6" s="1"/>
  <c r="AO14" i="7"/>
  <c r="AK14" i="7"/>
  <c r="AO13" i="7"/>
  <c r="AK13" i="7"/>
  <c r="AO12" i="7"/>
  <c r="AK12" i="7"/>
  <c r="AL12" i="7" s="1"/>
  <c r="AM12" i="7" s="1"/>
  <c r="AN12" i="7" s="1"/>
  <c r="AO11" i="7"/>
  <c r="AK11" i="7"/>
  <c r="AO10" i="7"/>
  <c r="AK10" i="7"/>
  <c r="AO9" i="7"/>
  <c r="AK9" i="7"/>
  <c r="AL9" i="7" s="1"/>
  <c r="AM9" i="7" s="1"/>
  <c r="AN9" i="7" s="1"/>
  <c r="AO14" i="8"/>
  <c r="AK14" i="8"/>
  <c r="AO13" i="8"/>
  <c r="AK13" i="8"/>
  <c r="AO12" i="8"/>
  <c r="AK12" i="8"/>
  <c r="AL12" i="8" s="1"/>
  <c r="AM12" i="8" s="1"/>
  <c r="AN12" i="8" s="1"/>
  <c r="AO11" i="8"/>
  <c r="AK11" i="8"/>
  <c r="AO10" i="8"/>
  <c r="AK10" i="8"/>
  <c r="AO9" i="8"/>
  <c r="AM9" i="8"/>
  <c r="AN9" i="8" s="1"/>
  <c r="AL9" i="8"/>
  <c r="AK9" i="8"/>
  <c r="AO14" i="9"/>
  <c r="AK14" i="9"/>
  <c r="AO13" i="9"/>
  <c r="AK13" i="9"/>
  <c r="AO12" i="9"/>
  <c r="AK12" i="9"/>
  <c r="AL12" i="9" s="1"/>
  <c r="AM12" i="9" s="1"/>
  <c r="AN12" i="9" s="1"/>
  <c r="AO11" i="9"/>
  <c r="AK11" i="9"/>
  <c r="AL11" i="9" s="1"/>
  <c r="AO10" i="9"/>
  <c r="AK10" i="9"/>
  <c r="AL10" i="9" s="1"/>
  <c r="AO9" i="9"/>
  <c r="AK9" i="9"/>
  <c r="AL9" i="9" s="1"/>
  <c r="AM9" i="9" s="1"/>
  <c r="AN9" i="9" s="1"/>
  <c r="AO14" i="10"/>
  <c r="AK14" i="10"/>
  <c r="AL14" i="10" s="1"/>
  <c r="AO13" i="10"/>
  <c r="AK13" i="10"/>
  <c r="AL13" i="10" s="1"/>
  <c r="AM13" i="10" s="1"/>
  <c r="AN13" i="10" s="1"/>
  <c r="AO12" i="10"/>
  <c r="AK12" i="10"/>
  <c r="AO11" i="10"/>
  <c r="AK11" i="10"/>
  <c r="AO10" i="10"/>
  <c r="AK10" i="10"/>
  <c r="AL10" i="10" s="1"/>
  <c r="AM10" i="10" s="1"/>
  <c r="AN10" i="10" s="1"/>
  <c r="AO9" i="10"/>
  <c r="AK9" i="10"/>
  <c r="AK10" i="11"/>
  <c r="AL10" i="11" s="1"/>
  <c r="AO10" i="11"/>
  <c r="AK11" i="11"/>
  <c r="AL11" i="11"/>
  <c r="AM11" i="11"/>
  <c r="AN11" i="11"/>
  <c r="AO11" i="11"/>
  <c r="AK12" i="11"/>
  <c r="AL12" i="11"/>
  <c r="AM12" i="11" s="1"/>
  <c r="AN12" i="11" s="1"/>
  <c r="AO12" i="11"/>
  <c r="AK13" i="11"/>
  <c r="AL13" i="11"/>
  <c r="AM13" i="11"/>
  <c r="AN13" i="11"/>
  <c r="AO13" i="11"/>
  <c r="AK14" i="11"/>
  <c r="AL14" i="11" s="1"/>
  <c r="AM14" i="11" s="1"/>
  <c r="AN14" i="11" s="1"/>
  <c r="AO14" i="11"/>
  <c r="AK15" i="11"/>
  <c r="AL15" i="11"/>
  <c r="AM15" i="11"/>
  <c r="AN15" i="11" s="1"/>
  <c r="AO15" i="11"/>
  <c r="AO9" i="11"/>
  <c r="AK9" i="11"/>
  <c r="AL9" i="11" s="1"/>
  <c r="AO10" i="12"/>
  <c r="AO11" i="12"/>
  <c r="AO12" i="12"/>
  <c r="AO13" i="12"/>
  <c r="AO14" i="12"/>
  <c r="AO15" i="12"/>
  <c r="AO9" i="12"/>
  <c r="AN10" i="12"/>
  <c r="AN11" i="12"/>
  <c r="AN12" i="12"/>
  <c r="AN13" i="12"/>
  <c r="AN14" i="12"/>
  <c r="AN15" i="12"/>
  <c r="AN9" i="12"/>
  <c r="AM10" i="12"/>
  <c r="AM11" i="12"/>
  <c r="AM12" i="12"/>
  <c r="AM13" i="12"/>
  <c r="AM14" i="12"/>
  <c r="AM15" i="12"/>
  <c r="AM9" i="12"/>
  <c r="AK10" i="12"/>
  <c r="AL10" i="12" s="1"/>
  <c r="AK11" i="12"/>
  <c r="AL11" i="12" s="1"/>
  <c r="AK12" i="12"/>
  <c r="AL12" i="12"/>
  <c r="AK13" i="12"/>
  <c r="AL13" i="12"/>
  <c r="AK14" i="12"/>
  <c r="AL14" i="12"/>
  <c r="AK15" i="12"/>
  <c r="AL15" i="12" s="1"/>
  <c r="AL9" i="12"/>
  <c r="AK9" i="12"/>
  <c r="N10" i="1"/>
  <c r="N11" i="1"/>
  <c r="N12" i="1"/>
  <c r="N13" i="1"/>
  <c r="N9" i="1"/>
  <c r="Z15" i="5"/>
  <c r="Y15" i="5"/>
  <c r="X15" i="5"/>
  <c r="W15" i="5"/>
  <c r="V15" i="5"/>
  <c r="U15" i="5"/>
  <c r="T15" i="5"/>
  <c r="S15" i="5"/>
  <c r="R15" i="5"/>
  <c r="Z14" i="5"/>
  <c r="Y14" i="5"/>
  <c r="X14" i="5"/>
  <c r="W14" i="5"/>
  <c r="AH14" i="5" s="1"/>
  <c r="V14" i="5"/>
  <c r="AG14" i="5" s="1"/>
  <c r="U14" i="5"/>
  <c r="T14" i="5"/>
  <c r="AD14" i="5" s="1"/>
  <c r="S14" i="5"/>
  <c r="R14" i="5"/>
  <c r="AC15" i="5"/>
  <c r="AB15" i="5"/>
  <c r="AA15" i="5"/>
  <c r="AC14" i="5"/>
  <c r="AB14" i="5"/>
  <c r="AA14" i="5"/>
  <c r="Z13" i="5"/>
  <c r="Y13" i="5"/>
  <c r="X13" i="5"/>
  <c r="W13" i="5"/>
  <c r="V13" i="5"/>
  <c r="U13" i="5"/>
  <c r="T13" i="5"/>
  <c r="S13" i="5"/>
  <c r="R13" i="5"/>
  <c r="Z12" i="5"/>
  <c r="Y12" i="5"/>
  <c r="X12" i="5"/>
  <c r="W12" i="5"/>
  <c r="AH12" i="5" s="1"/>
  <c r="V12" i="5"/>
  <c r="AG12" i="5" s="1"/>
  <c r="U12" i="5"/>
  <c r="T12" i="5"/>
  <c r="AF12" i="5" s="1"/>
  <c r="S12" i="5"/>
  <c r="R12" i="5"/>
  <c r="Z11" i="5"/>
  <c r="Y11" i="5"/>
  <c r="X11" i="5"/>
  <c r="W11" i="5"/>
  <c r="V11" i="5"/>
  <c r="U11" i="5"/>
  <c r="AJ11" i="5" s="1"/>
  <c r="T11" i="5"/>
  <c r="S11" i="5"/>
  <c r="R11" i="5"/>
  <c r="AC12" i="5"/>
  <c r="AB12" i="5"/>
  <c r="AA12" i="5"/>
  <c r="AC11" i="5"/>
  <c r="AB11" i="5"/>
  <c r="AA11" i="5"/>
  <c r="Z10" i="5"/>
  <c r="Y10" i="5"/>
  <c r="X10" i="5"/>
  <c r="W10" i="5"/>
  <c r="V10" i="5"/>
  <c r="U10" i="5"/>
  <c r="AJ10" i="5" s="1"/>
  <c r="T10" i="5"/>
  <c r="S10" i="5"/>
  <c r="R10" i="5"/>
  <c r="AC13" i="5"/>
  <c r="AB13" i="5"/>
  <c r="AA13" i="5"/>
  <c r="AA10" i="5"/>
  <c r="AB10" i="5"/>
  <c r="AC10" i="5"/>
  <c r="AC9" i="5"/>
  <c r="AB9" i="5"/>
  <c r="AA9" i="5"/>
  <c r="Z9" i="5"/>
  <c r="Y9" i="5"/>
  <c r="X9" i="5"/>
  <c r="W9" i="5"/>
  <c r="V9" i="5"/>
  <c r="U9" i="5"/>
  <c r="T9" i="5"/>
  <c r="S9" i="5"/>
  <c r="R9" i="5"/>
  <c r="Q15" i="5"/>
  <c r="Q14" i="5"/>
  <c r="Q13" i="5"/>
  <c r="Q12" i="5"/>
  <c r="Q11" i="5"/>
  <c r="Q10" i="5"/>
  <c r="Q9" i="5"/>
  <c r="P15" i="5"/>
  <c r="P14" i="5"/>
  <c r="P13" i="5"/>
  <c r="P12" i="5"/>
  <c r="P11" i="5"/>
  <c r="P10" i="5"/>
  <c r="AD10" i="5"/>
  <c r="AE10" i="5"/>
  <c r="AF10" i="5"/>
  <c r="AG10" i="5"/>
  <c r="AH10" i="5"/>
  <c r="AI10" i="5"/>
  <c r="AE11" i="5"/>
  <c r="AG11" i="5"/>
  <c r="AH11" i="5"/>
  <c r="AI11" i="5"/>
  <c r="AD12" i="5"/>
  <c r="AE12" i="5"/>
  <c r="AJ12" i="5"/>
  <c r="AD13" i="5"/>
  <c r="AE13" i="5"/>
  <c r="AF13" i="5"/>
  <c r="AG13" i="5"/>
  <c r="AH13" i="5"/>
  <c r="AI13" i="5"/>
  <c r="AJ13" i="5"/>
  <c r="AE14" i="5"/>
  <c r="AI14" i="5"/>
  <c r="AJ14" i="5"/>
  <c r="AD15" i="5"/>
  <c r="AE15" i="5"/>
  <c r="AF15" i="5"/>
  <c r="AG15" i="5"/>
  <c r="AH15" i="5"/>
  <c r="AI15" i="5"/>
  <c r="AJ15" i="5"/>
  <c r="P9" i="5"/>
  <c r="AB11" i="12"/>
  <c r="S11" i="12" s="1"/>
  <c r="Q15" i="12"/>
  <c r="Q14" i="12"/>
  <c r="Q13" i="12"/>
  <c r="AB14" i="12" s="1"/>
  <c r="S14" i="12" s="1"/>
  <c r="Q12" i="12"/>
  <c r="Q11" i="12"/>
  <c r="Q10" i="12"/>
  <c r="Q9" i="12"/>
  <c r="AB10" i="12" s="1"/>
  <c r="S10" i="12" s="1"/>
  <c r="AB12" i="12" s="1"/>
  <c r="S12" i="12" s="1"/>
  <c r="P15" i="12"/>
  <c r="T15" i="12" s="1"/>
  <c r="P14" i="12"/>
  <c r="T14" i="12" s="1"/>
  <c r="P13" i="12"/>
  <c r="T13" i="12" s="1"/>
  <c r="P12" i="12"/>
  <c r="T12" i="12" s="1"/>
  <c r="P11" i="12"/>
  <c r="T11" i="12" s="1"/>
  <c r="P10" i="12"/>
  <c r="T10" i="12" s="1"/>
  <c r="P9" i="12"/>
  <c r="AA10" i="12" s="1"/>
  <c r="R10" i="12" s="1"/>
  <c r="AD10" i="11"/>
  <c r="AE10" i="11"/>
  <c r="AF10" i="11"/>
  <c r="AG10" i="11"/>
  <c r="AH10" i="11"/>
  <c r="AI10" i="11"/>
  <c r="AJ10" i="11"/>
  <c r="AD11" i="11"/>
  <c r="AE11" i="11"/>
  <c r="AF11" i="11"/>
  <c r="AG11" i="11"/>
  <c r="AH11" i="11"/>
  <c r="AI11" i="11"/>
  <c r="AJ11" i="11"/>
  <c r="AD12" i="11"/>
  <c r="AE12" i="11"/>
  <c r="AF12" i="11"/>
  <c r="AG12" i="11"/>
  <c r="AH12" i="11"/>
  <c r="AI12" i="11"/>
  <c r="AJ12" i="11"/>
  <c r="AD13" i="11"/>
  <c r="AE13" i="11"/>
  <c r="AF13" i="11"/>
  <c r="AG13" i="11"/>
  <c r="AH13" i="11"/>
  <c r="AI13" i="11"/>
  <c r="AJ13" i="11"/>
  <c r="AD14" i="11"/>
  <c r="AE14" i="11"/>
  <c r="AF14" i="11"/>
  <c r="AG14" i="11"/>
  <c r="AH14" i="11"/>
  <c r="AI14" i="11"/>
  <c r="AJ14" i="11"/>
  <c r="AD15" i="11"/>
  <c r="AE15" i="11"/>
  <c r="AF15" i="11"/>
  <c r="AG15" i="11"/>
  <c r="AH15" i="11"/>
  <c r="AI15" i="11"/>
  <c r="AJ15" i="11"/>
  <c r="Z15" i="11"/>
  <c r="Y15" i="11"/>
  <c r="X15" i="11"/>
  <c r="W15" i="11"/>
  <c r="V15" i="11"/>
  <c r="U15" i="11"/>
  <c r="T15" i="11"/>
  <c r="S15" i="11"/>
  <c r="AC15" i="11"/>
  <c r="AB15" i="11"/>
  <c r="AA15" i="11"/>
  <c r="R15" i="11"/>
  <c r="Z14" i="11"/>
  <c r="Y14" i="11"/>
  <c r="X14" i="11"/>
  <c r="W14" i="11"/>
  <c r="V14" i="11"/>
  <c r="U14" i="11"/>
  <c r="T14" i="11"/>
  <c r="S14" i="11"/>
  <c r="AC14" i="11"/>
  <c r="AB14" i="11"/>
  <c r="AA14" i="11"/>
  <c r="R14" i="11"/>
  <c r="Z13" i="11"/>
  <c r="Y13" i="11"/>
  <c r="X13" i="11"/>
  <c r="W13" i="11"/>
  <c r="V13" i="11"/>
  <c r="U13" i="11"/>
  <c r="T13" i="11"/>
  <c r="S13" i="11"/>
  <c r="R13" i="11"/>
  <c r="Z12" i="11"/>
  <c r="Y12" i="11"/>
  <c r="X12" i="11"/>
  <c r="W12" i="11"/>
  <c r="V12" i="11"/>
  <c r="U12" i="11"/>
  <c r="T12" i="11"/>
  <c r="S12" i="11"/>
  <c r="R12" i="11"/>
  <c r="Z11" i="11"/>
  <c r="Y11" i="11"/>
  <c r="X11" i="11"/>
  <c r="W11" i="11"/>
  <c r="V11" i="11"/>
  <c r="U11" i="11"/>
  <c r="T11" i="11"/>
  <c r="S11" i="11"/>
  <c r="R11" i="11"/>
  <c r="AC13" i="11"/>
  <c r="AB13" i="11"/>
  <c r="AA13" i="11"/>
  <c r="AA12" i="11"/>
  <c r="AB12" i="11"/>
  <c r="AC12" i="11"/>
  <c r="AC11" i="11"/>
  <c r="AB11" i="11"/>
  <c r="AA11" i="11"/>
  <c r="Z10" i="11"/>
  <c r="Y10" i="11"/>
  <c r="X10" i="11"/>
  <c r="W10" i="11"/>
  <c r="V10" i="11"/>
  <c r="U10" i="11"/>
  <c r="T10" i="11"/>
  <c r="AC10" i="11"/>
  <c r="AB10" i="11"/>
  <c r="S10" i="11"/>
  <c r="R10" i="11"/>
  <c r="Z9" i="11"/>
  <c r="Y9" i="11"/>
  <c r="X9" i="11"/>
  <c r="W9" i="11"/>
  <c r="V9" i="11"/>
  <c r="U9" i="11"/>
  <c r="T9" i="11"/>
  <c r="S9" i="11"/>
  <c r="R9" i="11"/>
  <c r="AA10" i="11"/>
  <c r="AC9" i="11"/>
  <c r="AB9" i="11"/>
  <c r="AA9" i="11"/>
  <c r="Q15" i="11"/>
  <c r="Q14" i="11"/>
  <c r="Q13" i="11"/>
  <c r="Q12" i="11"/>
  <c r="Q11" i="11"/>
  <c r="Q10" i="11"/>
  <c r="Q9" i="11"/>
  <c r="P15" i="11"/>
  <c r="P14" i="11"/>
  <c r="P13" i="11"/>
  <c r="P12" i="11"/>
  <c r="P11" i="11"/>
  <c r="P10" i="11"/>
  <c r="P9" i="11"/>
  <c r="AD10" i="10"/>
  <c r="AE10" i="10"/>
  <c r="AF10" i="10"/>
  <c r="AG10" i="10"/>
  <c r="AH10" i="10"/>
  <c r="AI10" i="10"/>
  <c r="AJ10" i="10"/>
  <c r="AD11" i="10"/>
  <c r="AE11" i="10"/>
  <c r="AF11" i="10"/>
  <c r="AG11" i="10"/>
  <c r="AH11" i="10"/>
  <c r="AI11" i="10"/>
  <c r="AJ11" i="10"/>
  <c r="AD12" i="10"/>
  <c r="AE12" i="10"/>
  <c r="AF12" i="10"/>
  <c r="AG12" i="10"/>
  <c r="AH12" i="10"/>
  <c r="AI12" i="10"/>
  <c r="AJ12" i="10"/>
  <c r="AD13" i="10"/>
  <c r="AE13" i="10"/>
  <c r="AF13" i="10"/>
  <c r="AG13" i="10"/>
  <c r="AH13" i="10"/>
  <c r="AI13" i="10"/>
  <c r="AJ13" i="10"/>
  <c r="AD14" i="10"/>
  <c r="AE14" i="10"/>
  <c r="AF14" i="10"/>
  <c r="AG14" i="10"/>
  <c r="AH14" i="10"/>
  <c r="AI14" i="10"/>
  <c r="AJ14" i="10"/>
  <c r="Z14" i="10"/>
  <c r="Y14" i="10"/>
  <c r="X14" i="10"/>
  <c r="W14" i="10"/>
  <c r="V14" i="10"/>
  <c r="U14" i="10"/>
  <c r="T14" i="10"/>
  <c r="S14" i="10"/>
  <c r="R14" i="10"/>
  <c r="Z13" i="10"/>
  <c r="Y13" i="10"/>
  <c r="X13" i="10"/>
  <c r="W13" i="10"/>
  <c r="V13" i="10"/>
  <c r="U13" i="10"/>
  <c r="T13" i="10"/>
  <c r="S13" i="10"/>
  <c r="R13" i="10"/>
  <c r="AC14" i="10"/>
  <c r="AB14" i="10"/>
  <c r="AA14" i="10"/>
  <c r="AC13" i="10"/>
  <c r="AB13" i="10"/>
  <c r="AA13" i="10"/>
  <c r="Z12" i="10"/>
  <c r="Y12" i="10"/>
  <c r="X12" i="10"/>
  <c r="W12" i="10"/>
  <c r="V12" i="10"/>
  <c r="U12" i="10"/>
  <c r="T12" i="10"/>
  <c r="S12" i="10"/>
  <c r="R12" i="10"/>
  <c r="Z11" i="10"/>
  <c r="Y11" i="10"/>
  <c r="X11" i="10"/>
  <c r="W11" i="10"/>
  <c r="V11" i="10"/>
  <c r="U11" i="10"/>
  <c r="T11" i="10"/>
  <c r="S11" i="10"/>
  <c r="AC11" i="10"/>
  <c r="AB11" i="10"/>
  <c r="AA11" i="10"/>
  <c r="R11" i="10"/>
  <c r="Z10" i="10"/>
  <c r="Y10" i="10"/>
  <c r="X10" i="10"/>
  <c r="W10" i="10"/>
  <c r="V10" i="10"/>
  <c r="Z9" i="10"/>
  <c r="Y9" i="10"/>
  <c r="X9" i="10"/>
  <c r="W9" i="10"/>
  <c r="AC12" i="10" s="1"/>
  <c r="U9" i="10"/>
  <c r="T9" i="10"/>
  <c r="V9" i="10"/>
  <c r="AC10" i="10" s="1"/>
  <c r="U10" i="10"/>
  <c r="S9" i="10"/>
  <c r="T10" i="10"/>
  <c r="S10" i="10"/>
  <c r="R10" i="10"/>
  <c r="AB12" i="10"/>
  <c r="AA12" i="10"/>
  <c r="AB10" i="10"/>
  <c r="AA10" i="10"/>
  <c r="AC9" i="10"/>
  <c r="AB9" i="10"/>
  <c r="AA9" i="10"/>
  <c r="R9" i="10"/>
  <c r="Q14" i="10"/>
  <c r="Q13" i="10"/>
  <c r="Q12" i="10"/>
  <c r="Q11" i="10"/>
  <c r="Q10" i="10"/>
  <c r="Q9" i="10"/>
  <c r="P14" i="10"/>
  <c r="P13" i="10"/>
  <c r="P12" i="10"/>
  <c r="P11" i="10"/>
  <c r="P10" i="10"/>
  <c r="P9" i="10"/>
  <c r="Z14" i="9"/>
  <c r="Y14" i="9"/>
  <c r="X14" i="9"/>
  <c r="W14" i="9"/>
  <c r="V14" i="9"/>
  <c r="U14" i="9"/>
  <c r="AJ14" i="9" s="1"/>
  <c r="T14" i="9"/>
  <c r="S14" i="9"/>
  <c r="R14" i="9"/>
  <c r="AC14" i="9"/>
  <c r="Z13" i="9"/>
  <c r="Y13" i="9"/>
  <c r="X13" i="9"/>
  <c r="W13" i="9"/>
  <c r="AH13" i="9" s="1"/>
  <c r="V13" i="9"/>
  <c r="AG13" i="9" s="1"/>
  <c r="U13" i="9"/>
  <c r="AJ13" i="9" s="1"/>
  <c r="T13" i="9"/>
  <c r="AI13" i="9" s="1"/>
  <c r="S13" i="9"/>
  <c r="R13" i="9"/>
  <c r="Z12" i="9"/>
  <c r="Y12" i="9"/>
  <c r="X12" i="9"/>
  <c r="W12" i="9"/>
  <c r="AH12" i="9" s="1"/>
  <c r="V12" i="9"/>
  <c r="AG12" i="9" s="1"/>
  <c r="U12" i="9"/>
  <c r="AJ12" i="9" s="1"/>
  <c r="T12" i="9"/>
  <c r="AD12" i="9" s="1"/>
  <c r="S12" i="9"/>
  <c r="R12" i="9"/>
  <c r="Z11" i="9"/>
  <c r="Y11" i="9"/>
  <c r="X11" i="9"/>
  <c r="W11" i="9"/>
  <c r="V11" i="9"/>
  <c r="U11" i="9"/>
  <c r="AJ11" i="9" s="1"/>
  <c r="T11" i="9"/>
  <c r="AD11" i="9" s="1"/>
  <c r="S11" i="9"/>
  <c r="R11" i="9"/>
  <c r="AB14" i="9"/>
  <c r="AA14" i="9"/>
  <c r="AA13" i="9"/>
  <c r="AA12" i="9"/>
  <c r="AA11" i="9"/>
  <c r="AB12" i="9"/>
  <c r="AC12" i="9"/>
  <c r="AC11" i="9"/>
  <c r="AB11" i="9"/>
  <c r="Z10" i="9"/>
  <c r="Y10" i="9"/>
  <c r="X10" i="9"/>
  <c r="W10" i="9"/>
  <c r="V10" i="9"/>
  <c r="U10" i="9"/>
  <c r="T10" i="9"/>
  <c r="AI10" i="9" s="1"/>
  <c r="S10" i="9"/>
  <c r="AA10" i="9"/>
  <c r="R10" i="9" s="1"/>
  <c r="AC13" i="9"/>
  <c r="AB13" i="9"/>
  <c r="AC10" i="9"/>
  <c r="AB10" i="9"/>
  <c r="AC9" i="9"/>
  <c r="AB9" i="9"/>
  <c r="AA9" i="9"/>
  <c r="Z9" i="9"/>
  <c r="Y9" i="9"/>
  <c r="X9" i="9"/>
  <c r="W9" i="9"/>
  <c r="V9" i="9"/>
  <c r="U9" i="9"/>
  <c r="T9" i="9"/>
  <c r="S9" i="9"/>
  <c r="R9" i="9"/>
  <c r="Q14" i="9"/>
  <c r="Q13" i="9"/>
  <c r="Q12" i="9"/>
  <c r="Q11" i="9"/>
  <c r="Q10" i="9"/>
  <c r="P14" i="9"/>
  <c r="P13" i="9"/>
  <c r="P12" i="9"/>
  <c r="P11" i="9"/>
  <c r="P10" i="9"/>
  <c r="Q9" i="9"/>
  <c r="P9" i="9"/>
  <c r="AE10" i="9"/>
  <c r="AF10" i="9"/>
  <c r="AG10" i="9"/>
  <c r="AH10" i="9"/>
  <c r="AJ10" i="9"/>
  <c r="AG11" i="9"/>
  <c r="AH11" i="9"/>
  <c r="AI11" i="9"/>
  <c r="AE12" i="9"/>
  <c r="AD14" i="9"/>
  <c r="AE14" i="9"/>
  <c r="AF14" i="9"/>
  <c r="AG14" i="9"/>
  <c r="AH14" i="9"/>
  <c r="AI14" i="9"/>
  <c r="Y14" i="7"/>
  <c r="X14" i="7"/>
  <c r="W14" i="7"/>
  <c r="AH14" i="7" s="1"/>
  <c r="V14" i="7"/>
  <c r="AG14" i="7" s="1"/>
  <c r="U14" i="7"/>
  <c r="T14" i="7"/>
  <c r="S14" i="7"/>
  <c r="AC14" i="7"/>
  <c r="AB14" i="7"/>
  <c r="AA14" i="7"/>
  <c r="R14" i="7" s="1"/>
  <c r="Z14" i="7" s="1"/>
  <c r="Z13" i="7"/>
  <c r="Y13" i="7"/>
  <c r="X13" i="7"/>
  <c r="W13" i="7"/>
  <c r="V13" i="7"/>
  <c r="AG13" i="7" s="1"/>
  <c r="U13" i="7"/>
  <c r="AE13" i="7" s="1"/>
  <c r="T13" i="7"/>
  <c r="AD13" i="7" s="1"/>
  <c r="S13" i="7"/>
  <c r="R13" i="7"/>
  <c r="Z12" i="7"/>
  <c r="Y12" i="7"/>
  <c r="X12" i="7"/>
  <c r="W12" i="7"/>
  <c r="AH12" i="7" s="1"/>
  <c r="V12" i="7"/>
  <c r="AG12" i="7" s="1"/>
  <c r="U12" i="7"/>
  <c r="AE12" i="7" s="1"/>
  <c r="T12" i="7"/>
  <c r="AD12" i="7" s="1"/>
  <c r="S12" i="7"/>
  <c r="R12" i="7"/>
  <c r="Z11" i="7"/>
  <c r="Y11" i="7"/>
  <c r="X11" i="7"/>
  <c r="W11" i="7"/>
  <c r="V11" i="7"/>
  <c r="AG11" i="7" s="1"/>
  <c r="U11" i="7"/>
  <c r="AF11" i="7" s="1"/>
  <c r="T11" i="7"/>
  <c r="S11" i="7"/>
  <c r="R11" i="7"/>
  <c r="AA12" i="7"/>
  <c r="AB12" i="7"/>
  <c r="AC12" i="7"/>
  <c r="AC11" i="7"/>
  <c r="AB11" i="7"/>
  <c r="AA11" i="7"/>
  <c r="Z10" i="7"/>
  <c r="Y10" i="7"/>
  <c r="X10" i="7"/>
  <c r="W10" i="7"/>
  <c r="AH10" i="7" s="1"/>
  <c r="V10" i="7"/>
  <c r="U10" i="7"/>
  <c r="AE10" i="7" s="1"/>
  <c r="T10" i="7"/>
  <c r="AI10" i="7" s="1"/>
  <c r="S10" i="7"/>
  <c r="R10" i="7"/>
  <c r="AC13" i="7"/>
  <c r="AB13" i="7"/>
  <c r="AA13" i="7"/>
  <c r="AA10" i="7"/>
  <c r="AC10" i="7"/>
  <c r="AB10" i="7"/>
  <c r="AD10" i="7"/>
  <c r="AG10" i="7"/>
  <c r="AD11" i="7"/>
  <c r="AE11" i="7"/>
  <c r="AH11" i="7"/>
  <c r="AI11" i="7"/>
  <c r="AJ12" i="7"/>
  <c r="AH13" i="7"/>
  <c r="AD14" i="7"/>
  <c r="AE14" i="7"/>
  <c r="AF14" i="7"/>
  <c r="AI14" i="7"/>
  <c r="AJ14" i="7"/>
  <c r="AJ9" i="7"/>
  <c r="AI9" i="7"/>
  <c r="AH9" i="7"/>
  <c r="AG9" i="7"/>
  <c r="AF9" i="7"/>
  <c r="AE9" i="7"/>
  <c r="AD9" i="7"/>
  <c r="AC9" i="7"/>
  <c r="AB9" i="7"/>
  <c r="AA9" i="7"/>
  <c r="Z9" i="7"/>
  <c r="Y9" i="7"/>
  <c r="X9" i="7"/>
  <c r="W9" i="7"/>
  <c r="V9" i="7"/>
  <c r="U9" i="7"/>
  <c r="T9" i="7"/>
  <c r="S9" i="7"/>
  <c r="R9" i="7"/>
  <c r="Q14" i="7"/>
  <c r="Q13" i="7"/>
  <c r="Q12" i="7"/>
  <c r="Q11" i="7"/>
  <c r="Q10" i="7"/>
  <c r="Q9" i="7"/>
  <c r="P14" i="7"/>
  <c r="P13" i="7"/>
  <c r="P12" i="7"/>
  <c r="P11" i="7"/>
  <c r="P10" i="7"/>
  <c r="P9" i="7"/>
  <c r="Q14" i="8"/>
  <c r="P14" i="8"/>
  <c r="T14" i="8" s="1"/>
  <c r="Q13" i="8"/>
  <c r="P13" i="8"/>
  <c r="T13" i="8" s="1"/>
  <c r="Q12" i="8"/>
  <c r="P12" i="8"/>
  <c r="T12" i="8" s="1"/>
  <c r="Q11" i="8"/>
  <c r="P11" i="8"/>
  <c r="T11" i="8" s="1"/>
  <c r="Q10" i="8"/>
  <c r="AB11" i="8" s="1"/>
  <c r="S11" i="8" s="1"/>
  <c r="P10" i="8"/>
  <c r="T10" i="8" s="1"/>
  <c r="Q9" i="8"/>
  <c r="AB10" i="8" s="1"/>
  <c r="S10" i="8" s="1"/>
  <c r="AB12" i="8" s="1"/>
  <c r="S12" i="8" s="1"/>
  <c r="P9" i="8"/>
  <c r="AA10" i="8" s="1"/>
  <c r="R10" i="8" s="1"/>
  <c r="P3" i="8"/>
  <c r="AB9" i="8" s="1"/>
  <c r="P2" i="8"/>
  <c r="AA9" i="8" s="1"/>
  <c r="L2" i="7"/>
  <c r="AC10" i="6"/>
  <c r="AD10" i="6"/>
  <c r="AE10" i="6"/>
  <c r="AF10" i="6"/>
  <c r="AG10" i="6"/>
  <c r="AH10" i="6"/>
  <c r="AI10" i="6"/>
  <c r="AJ10" i="6"/>
  <c r="AC11" i="6"/>
  <c r="AD11" i="6"/>
  <c r="AE11" i="6"/>
  <c r="AF11" i="6"/>
  <c r="AG11" i="6"/>
  <c r="AH11" i="6"/>
  <c r="AI11" i="6"/>
  <c r="AJ11" i="6"/>
  <c r="AC12" i="6"/>
  <c r="AD12" i="6"/>
  <c r="AE12" i="6"/>
  <c r="AF12" i="6"/>
  <c r="AG12" i="6"/>
  <c r="AH12" i="6"/>
  <c r="AI12" i="6"/>
  <c r="AJ12" i="6"/>
  <c r="AC13" i="6"/>
  <c r="AD13" i="6"/>
  <c r="AE13" i="6"/>
  <c r="AF13" i="6"/>
  <c r="AG13" i="6"/>
  <c r="AH13" i="6"/>
  <c r="AI13" i="6"/>
  <c r="AJ13" i="6"/>
  <c r="AC14" i="6"/>
  <c r="AD14" i="6"/>
  <c r="AE14" i="6"/>
  <c r="AF14" i="6"/>
  <c r="AG14" i="6"/>
  <c r="AH14" i="6"/>
  <c r="AI14" i="6"/>
  <c r="AJ14" i="6"/>
  <c r="AJ9" i="6"/>
  <c r="AI9" i="6"/>
  <c r="AH9" i="6"/>
  <c r="AG9" i="6"/>
  <c r="AF9" i="6"/>
  <c r="AE9" i="6"/>
  <c r="AD9" i="6"/>
  <c r="Z9" i="6"/>
  <c r="Y14" i="6"/>
  <c r="Z14" i="6" s="1"/>
  <c r="Y13" i="6"/>
  <c r="Z13" i="6" s="1"/>
  <c r="Y12" i="6"/>
  <c r="Z12" i="6" s="1"/>
  <c r="Y11" i="6"/>
  <c r="Z11" i="6" s="1"/>
  <c r="AB10" i="6"/>
  <c r="S10" i="6" s="1"/>
  <c r="AB12" i="6" s="1"/>
  <c r="S12" i="6" s="1"/>
  <c r="AB9" i="6"/>
  <c r="AA9" i="6"/>
  <c r="Q14" i="6"/>
  <c r="Q13" i="6"/>
  <c r="Q12" i="6"/>
  <c r="Q11" i="6"/>
  <c r="Q10" i="6"/>
  <c r="Q9" i="6"/>
  <c r="S9" i="6" s="1"/>
  <c r="AB13" i="6" s="1"/>
  <c r="S13" i="6" s="1"/>
  <c r="AB14" i="6" s="1"/>
  <c r="S14" i="6" s="1"/>
  <c r="P14" i="6"/>
  <c r="T14" i="6" s="1"/>
  <c r="V14" i="6" s="1"/>
  <c r="P13" i="6"/>
  <c r="T13" i="6" s="1"/>
  <c r="V13" i="6" s="1"/>
  <c r="P12" i="6"/>
  <c r="T12" i="6" s="1"/>
  <c r="V12" i="6" s="1"/>
  <c r="P11" i="6"/>
  <c r="T11" i="6" s="1"/>
  <c r="V11" i="6" s="1"/>
  <c r="P10" i="6"/>
  <c r="AA11" i="6" s="1"/>
  <c r="R11" i="6" s="1"/>
  <c r="P9" i="6"/>
  <c r="R9" i="6" s="1"/>
  <c r="U9" i="6" s="1"/>
  <c r="W9" i="6" s="1"/>
  <c r="P3" i="12"/>
  <c r="AB9" i="12" s="1"/>
  <c r="P2" i="12"/>
  <c r="AA9" i="12" s="1"/>
  <c r="P3" i="11"/>
  <c r="P2" i="11"/>
  <c r="P3" i="10"/>
  <c r="P4" i="10" s="1"/>
  <c r="P5" i="10" s="1"/>
  <c r="P2" i="10"/>
  <c r="P3" i="9"/>
  <c r="P2" i="9"/>
  <c r="P3" i="7"/>
  <c r="P4" i="7" s="1"/>
  <c r="P5" i="7" s="1"/>
  <c r="P2" i="7"/>
  <c r="P3" i="6"/>
  <c r="P2" i="6"/>
  <c r="P3" i="5"/>
  <c r="P2" i="5"/>
  <c r="J12" i="24"/>
  <c r="J17" i="24"/>
  <c r="J34" i="24"/>
  <c r="J48" i="24"/>
  <c r="J62" i="24"/>
  <c r="J21" i="24"/>
  <c r="J54" i="24"/>
  <c r="J6" i="24"/>
  <c r="J9" i="24"/>
  <c r="J16" i="24"/>
  <c r="J37" i="24"/>
  <c r="J14" i="24"/>
  <c r="J73" i="24"/>
  <c r="J46" i="24"/>
  <c r="J22" i="24"/>
  <c r="J51" i="24"/>
  <c r="J15" i="24"/>
  <c r="J19" i="24"/>
  <c r="J10" i="24"/>
  <c r="J50" i="24"/>
  <c r="J8" i="24"/>
  <c r="J23" i="24"/>
  <c r="J5" i="24"/>
  <c r="J35" i="24"/>
  <c r="J52" i="24"/>
  <c r="J32" i="24"/>
  <c r="J63" i="24"/>
  <c r="J25" i="24"/>
  <c r="J60" i="24"/>
  <c r="J38" i="24"/>
  <c r="J55" i="24"/>
  <c r="J61" i="24"/>
  <c r="J68" i="24"/>
  <c r="J76" i="24"/>
  <c r="J13" i="24"/>
  <c r="J3" i="24"/>
  <c r="J28" i="24"/>
  <c r="J36" i="24"/>
  <c r="J75" i="24"/>
  <c r="J64" i="24"/>
  <c r="J65" i="24"/>
  <c r="J41" i="24"/>
  <c r="J49" i="24"/>
  <c r="J58" i="24"/>
  <c r="J11" i="24"/>
  <c r="J70" i="24"/>
  <c r="J43" i="24"/>
  <c r="J39" i="24"/>
  <c r="J72" i="24"/>
  <c r="J40" i="24"/>
  <c r="J45" i="24"/>
  <c r="J74" i="24"/>
  <c r="J42" i="24"/>
  <c r="J18" i="24"/>
  <c r="J24" i="24"/>
  <c r="J66" i="24"/>
  <c r="J71" i="24"/>
  <c r="J44" i="24"/>
  <c r="J20" i="24"/>
  <c r="J57" i="24"/>
  <c r="J69" i="24"/>
  <c r="J4" i="24"/>
  <c r="J59" i="24"/>
  <c r="J27" i="24"/>
  <c r="J53" i="24"/>
  <c r="J33" i="24"/>
  <c r="J29" i="24"/>
  <c r="J26" i="24"/>
  <c r="J67" i="24"/>
  <c r="J30" i="24"/>
  <c r="J56" i="24"/>
  <c r="J7" i="24"/>
  <c r="J47" i="24"/>
  <c r="J31" i="24"/>
  <c r="T5" i="24" l="1"/>
  <c r="T4" i="24"/>
  <c r="R10" i="24"/>
  <c r="R9" i="24"/>
  <c r="R7" i="24"/>
  <c r="R3" i="24"/>
  <c r="R8" i="24"/>
  <c r="R6" i="24"/>
  <c r="R4" i="24"/>
  <c r="T8" i="24"/>
  <c r="R5" i="24"/>
  <c r="T7" i="24"/>
  <c r="T10" i="24"/>
  <c r="T6" i="24"/>
  <c r="T3" i="24"/>
  <c r="T9" i="24"/>
  <c r="AM11" i="1"/>
  <c r="AN11" i="1" s="1"/>
  <c r="AL9" i="1"/>
  <c r="AM9" i="1" s="1"/>
  <c r="AN9" i="1" s="1"/>
  <c r="AL10" i="1"/>
  <c r="AM10" i="1" s="1"/>
  <c r="AN10" i="1" s="1"/>
  <c r="AM11" i="2"/>
  <c r="AN11" i="2" s="1"/>
  <c r="AL12" i="2"/>
  <c r="AM12" i="2" s="1"/>
  <c r="AN12" i="2" s="1"/>
  <c r="AL9" i="2"/>
  <c r="AM9" i="2" s="1"/>
  <c r="AN9" i="2" s="1"/>
  <c r="AM12" i="3"/>
  <c r="AN12" i="3" s="1"/>
  <c r="AL9" i="3"/>
  <c r="AM9" i="3" s="1"/>
  <c r="AN9" i="3" s="1"/>
  <c r="AL15" i="3"/>
  <c r="AM15" i="3" s="1"/>
  <c r="AN15" i="3" s="1"/>
  <c r="AM11" i="3"/>
  <c r="AN11" i="3" s="1"/>
  <c r="AL14" i="3"/>
  <c r="AM14" i="3" s="1"/>
  <c r="AN14" i="3" s="1"/>
  <c r="AL11" i="4"/>
  <c r="AM11" i="4" s="1"/>
  <c r="AN11" i="4" s="1"/>
  <c r="AL12" i="4"/>
  <c r="AM12" i="4" s="1"/>
  <c r="AN12" i="4" s="1"/>
  <c r="AL15" i="4"/>
  <c r="AM15" i="4" s="1"/>
  <c r="AN15" i="4" s="1"/>
  <c r="AL14" i="4"/>
  <c r="AM14" i="4" s="1"/>
  <c r="AN14" i="4" s="1"/>
  <c r="AL9" i="4"/>
  <c r="AM9" i="4" s="1"/>
  <c r="AN9" i="4" s="1"/>
  <c r="AL10" i="5"/>
  <c r="AM10" i="5" s="1"/>
  <c r="AN10" i="5" s="1"/>
  <c r="AL11" i="5"/>
  <c r="AM11" i="5" s="1"/>
  <c r="AN11" i="5" s="1"/>
  <c r="AL13" i="5"/>
  <c r="AM13" i="5" s="1"/>
  <c r="AN13" i="5" s="1"/>
  <c r="AL14" i="5"/>
  <c r="AM14" i="5" s="1"/>
  <c r="AN14" i="5" s="1"/>
  <c r="AM11" i="6"/>
  <c r="AN11" i="6" s="1"/>
  <c r="AM10" i="6"/>
  <c r="AN10" i="6" s="1"/>
  <c r="AL13" i="6"/>
  <c r="AM13" i="6" s="1"/>
  <c r="AN13" i="6" s="1"/>
  <c r="AL14" i="6"/>
  <c r="AM14" i="6" s="1"/>
  <c r="AN14" i="6" s="1"/>
  <c r="AM13" i="7"/>
  <c r="AN13" i="7" s="1"/>
  <c r="AL10" i="7"/>
  <c r="AM10" i="7" s="1"/>
  <c r="AN10" i="7" s="1"/>
  <c r="AL11" i="7"/>
  <c r="AM11" i="7" s="1"/>
  <c r="AN11" i="7" s="1"/>
  <c r="AL13" i="7"/>
  <c r="AL14" i="7"/>
  <c r="AM14" i="7" s="1"/>
  <c r="AN14" i="7" s="1"/>
  <c r="AM11" i="8"/>
  <c r="AN11" i="8" s="1"/>
  <c r="AM10" i="8"/>
  <c r="AN10" i="8" s="1"/>
  <c r="AM13" i="8"/>
  <c r="AN13" i="8" s="1"/>
  <c r="AL10" i="8"/>
  <c r="AL11" i="8"/>
  <c r="AL14" i="8"/>
  <c r="AM14" i="8" s="1"/>
  <c r="AN14" i="8" s="1"/>
  <c r="AL13" i="8"/>
  <c r="AM10" i="9"/>
  <c r="AN10" i="9" s="1"/>
  <c r="AM11" i="9"/>
  <c r="AN11" i="9" s="1"/>
  <c r="AL13" i="9"/>
  <c r="AM13" i="9" s="1"/>
  <c r="AN13" i="9" s="1"/>
  <c r="AL14" i="9"/>
  <c r="AM14" i="9" s="1"/>
  <c r="AN14" i="9" s="1"/>
  <c r="AL12" i="10"/>
  <c r="AM12" i="10" s="1"/>
  <c r="AN12" i="10" s="1"/>
  <c r="AL11" i="10"/>
  <c r="AM11" i="10" s="1"/>
  <c r="AN11" i="10" s="1"/>
  <c r="AM14" i="10"/>
  <c r="AN14" i="10" s="1"/>
  <c r="AL9" i="10"/>
  <c r="AM9" i="10" s="1"/>
  <c r="AN9" i="10" s="1"/>
  <c r="AM10" i="11"/>
  <c r="AN10" i="11" s="1"/>
  <c r="AM9" i="11"/>
  <c r="AN9" i="11" s="1"/>
  <c r="AI11" i="12"/>
  <c r="V11" i="12"/>
  <c r="U10" i="12"/>
  <c r="AA12" i="12"/>
  <c r="R12" i="12" s="1"/>
  <c r="U12" i="12" s="1"/>
  <c r="V10" i="12"/>
  <c r="AF10" i="12"/>
  <c r="AI10" i="12"/>
  <c r="V12" i="12"/>
  <c r="AI12" i="12"/>
  <c r="AI13" i="12"/>
  <c r="V13" i="12"/>
  <c r="V15" i="12"/>
  <c r="V14" i="12"/>
  <c r="AI14" i="12"/>
  <c r="R9" i="12"/>
  <c r="S9" i="12"/>
  <c r="AB13" i="12" s="1"/>
  <c r="S13" i="12" s="1"/>
  <c r="AB15" i="12" s="1"/>
  <c r="S15" i="12" s="1"/>
  <c r="T9" i="12"/>
  <c r="V9" i="12" s="1"/>
  <c r="AA14" i="12"/>
  <c r="R14" i="12" s="1"/>
  <c r="U14" i="12" s="1"/>
  <c r="AA11" i="12"/>
  <c r="R11" i="12" s="1"/>
  <c r="U11" i="12" s="1"/>
  <c r="AF14" i="5"/>
  <c r="AI12" i="5"/>
  <c r="AF11" i="5"/>
  <c r="AD11" i="5"/>
  <c r="AI15" i="12"/>
  <c r="AH9" i="11"/>
  <c r="AE9" i="11"/>
  <c r="AJ9" i="11"/>
  <c r="AE13" i="9"/>
  <c r="AD13" i="9"/>
  <c r="AF13" i="9"/>
  <c r="AF12" i="9"/>
  <c r="AI12" i="9"/>
  <c r="AE11" i="9"/>
  <c r="AF11" i="9"/>
  <c r="AD10" i="9"/>
  <c r="AJ13" i="7"/>
  <c r="AI13" i="7"/>
  <c r="AF13" i="7"/>
  <c r="AI12" i="7"/>
  <c r="AF12" i="7"/>
  <c r="AJ11" i="7"/>
  <c r="AJ10" i="7"/>
  <c r="AF10" i="7"/>
  <c r="AI14" i="8"/>
  <c r="V14" i="8"/>
  <c r="AI11" i="8"/>
  <c r="V11" i="8"/>
  <c r="V12" i="8"/>
  <c r="AI12" i="8"/>
  <c r="V13" i="8"/>
  <c r="AI13" i="8"/>
  <c r="AA12" i="8"/>
  <c r="R12" i="8" s="1"/>
  <c r="U12" i="8" s="1"/>
  <c r="U10" i="8"/>
  <c r="AI10" i="8"/>
  <c r="V10" i="8"/>
  <c r="AF10" i="8"/>
  <c r="AA11" i="8"/>
  <c r="R11" i="8" s="1"/>
  <c r="U11" i="8" s="1"/>
  <c r="S9" i="8"/>
  <c r="AB13" i="8" s="1"/>
  <c r="S13" i="8" s="1"/>
  <c r="AB14" i="8" s="1"/>
  <c r="S14" i="8" s="1"/>
  <c r="P4" i="8"/>
  <c r="P5" i="8" s="1"/>
  <c r="AC9" i="8" s="1"/>
  <c r="R9" i="8"/>
  <c r="T9" i="8"/>
  <c r="AB11" i="6"/>
  <c r="S11" i="6" s="1"/>
  <c r="U11" i="6" s="1"/>
  <c r="W11" i="6" s="1"/>
  <c r="X11" i="6" s="1"/>
  <c r="T9" i="6"/>
  <c r="V9" i="6" s="1"/>
  <c r="T10" i="6"/>
  <c r="V10" i="6" s="1"/>
  <c r="AA10" i="6"/>
  <c r="R10" i="6" s="1"/>
  <c r="AA13" i="6"/>
  <c r="R13" i="6" s="1"/>
  <c r="P4" i="12"/>
  <c r="P5" i="12" s="1"/>
  <c r="AC9" i="12" s="1"/>
  <c r="P4" i="11"/>
  <c r="P5" i="11" s="1"/>
  <c r="AI9" i="10"/>
  <c r="AD9" i="10"/>
  <c r="AI9" i="9"/>
  <c r="P4" i="9"/>
  <c r="P5" i="9" s="1"/>
  <c r="P4" i="6"/>
  <c r="P5" i="6" s="1"/>
  <c r="AC9" i="6" s="1"/>
  <c r="AI9" i="5"/>
  <c r="AD9" i="5"/>
  <c r="AJ9" i="5"/>
  <c r="AH9" i="5"/>
  <c r="P4" i="5"/>
  <c r="P5" i="5" s="1"/>
  <c r="AD15" i="4"/>
  <c r="AE15" i="4"/>
  <c r="AF15" i="4"/>
  <c r="AG15" i="4"/>
  <c r="AH15" i="4"/>
  <c r="AI15" i="4"/>
  <c r="AJ15" i="4"/>
  <c r="R15" i="4"/>
  <c r="S15" i="4"/>
  <c r="T15" i="4"/>
  <c r="U15" i="4"/>
  <c r="V15" i="4"/>
  <c r="W15" i="4"/>
  <c r="X15" i="4"/>
  <c r="Y15" i="4"/>
  <c r="Z15" i="4"/>
  <c r="Q15" i="4"/>
  <c r="P15" i="4"/>
  <c r="AB15" i="4"/>
  <c r="AA15" i="4"/>
  <c r="AB14" i="4"/>
  <c r="AA14" i="4"/>
  <c r="Q14" i="4"/>
  <c r="S14" i="4" s="1"/>
  <c r="P14" i="4"/>
  <c r="L2" i="4"/>
  <c r="Q13" i="4"/>
  <c r="P13" i="4"/>
  <c r="R13" i="4" s="1"/>
  <c r="AB13" i="4"/>
  <c r="AA13" i="4"/>
  <c r="AB12" i="4"/>
  <c r="AA12" i="4"/>
  <c r="Q12" i="4"/>
  <c r="S12" i="4" s="1"/>
  <c r="P12" i="4"/>
  <c r="R12" i="4" s="1"/>
  <c r="AB11" i="4"/>
  <c r="AA11" i="4"/>
  <c r="Q11" i="4"/>
  <c r="P11" i="4"/>
  <c r="AD10" i="4"/>
  <c r="AE10" i="4"/>
  <c r="AF10" i="4"/>
  <c r="AG10" i="4"/>
  <c r="AH10" i="4"/>
  <c r="AI10" i="4"/>
  <c r="AJ10" i="4"/>
  <c r="T10" i="4"/>
  <c r="U10" i="4"/>
  <c r="V10" i="4"/>
  <c r="W10" i="4"/>
  <c r="X10" i="4"/>
  <c r="Y10" i="4"/>
  <c r="Z10" i="4"/>
  <c r="S10" i="4"/>
  <c r="R10" i="4"/>
  <c r="Q10" i="4"/>
  <c r="P10" i="4"/>
  <c r="AB10" i="4"/>
  <c r="AA10" i="4"/>
  <c r="Q9" i="4"/>
  <c r="P9" i="4"/>
  <c r="P3" i="4"/>
  <c r="AB9" i="4" s="1"/>
  <c r="P2" i="4"/>
  <c r="AA9" i="4" s="1"/>
  <c r="S8" i="24" l="1"/>
  <c r="S9" i="24"/>
  <c r="S6" i="24"/>
  <c r="S10" i="24"/>
  <c r="S7" i="24"/>
  <c r="S4" i="24"/>
  <c r="S5" i="24"/>
  <c r="S3" i="24"/>
  <c r="AE14" i="12"/>
  <c r="W14" i="12"/>
  <c r="AH14" i="12" s="1"/>
  <c r="AJ14" i="12"/>
  <c r="AE11" i="12"/>
  <c r="W11" i="12"/>
  <c r="AH11" i="12" s="1"/>
  <c r="AI9" i="12"/>
  <c r="AG14" i="12"/>
  <c r="X14" i="12"/>
  <c r="AG13" i="12"/>
  <c r="AC14" i="12"/>
  <c r="AG12" i="12"/>
  <c r="X12" i="12"/>
  <c r="AD12" i="12"/>
  <c r="AD10" i="12"/>
  <c r="AF11" i="12"/>
  <c r="AJ11" i="12"/>
  <c r="W10" i="12"/>
  <c r="AJ10" i="12"/>
  <c r="AE10" i="12"/>
  <c r="AC10" i="12"/>
  <c r="U9" i="12"/>
  <c r="W9" i="12" s="1"/>
  <c r="AC13" i="12" s="1"/>
  <c r="AA13" i="12"/>
  <c r="R13" i="12" s="1"/>
  <c r="AD14" i="12"/>
  <c r="AD15" i="12"/>
  <c r="AE12" i="12"/>
  <c r="AJ12" i="12"/>
  <c r="W12" i="12"/>
  <c r="AH12" i="12" s="1"/>
  <c r="AF12" i="12"/>
  <c r="AG11" i="12"/>
  <c r="AF14" i="12"/>
  <c r="AG15" i="12"/>
  <c r="AD13" i="12"/>
  <c r="AG10" i="12"/>
  <c r="AC11" i="12"/>
  <c r="AD11" i="12"/>
  <c r="AD9" i="11"/>
  <c r="AF9" i="11"/>
  <c r="AI9" i="11"/>
  <c r="V9" i="8"/>
  <c r="AI9" i="8"/>
  <c r="AD9" i="8"/>
  <c r="AA13" i="8"/>
  <c r="R13" i="8" s="1"/>
  <c r="U9" i="8"/>
  <c r="AJ11" i="8"/>
  <c r="AE11" i="8"/>
  <c r="W11" i="8"/>
  <c r="AH11" i="8" s="1"/>
  <c r="AG10" i="8"/>
  <c r="AC11" i="8"/>
  <c r="AD10" i="8"/>
  <c r="AJ10" i="8"/>
  <c r="AE10" i="8"/>
  <c r="W10" i="8"/>
  <c r="W12" i="8"/>
  <c r="AH12" i="8" s="1"/>
  <c r="AJ12" i="8"/>
  <c r="AE12" i="8"/>
  <c r="AD13" i="8"/>
  <c r="AG13" i="8"/>
  <c r="AD12" i="8"/>
  <c r="AF12" i="8"/>
  <c r="AG12" i="8"/>
  <c r="AD11" i="8"/>
  <c r="AG11" i="8"/>
  <c r="AF11" i="8"/>
  <c r="AD14" i="8"/>
  <c r="AG14" i="8"/>
  <c r="AA14" i="6"/>
  <c r="R14" i="6" s="1"/>
  <c r="U14" i="6" s="1"/>
  <c r="W14" i="6" s="1"/>
  <c r="X14" i="6" s="1"/>
  <c r="U13" i="6"/>
  <c r="W13" i="6" s="1"/>
  <c r="X13" i="6" s="1"/>
  <c r="AA12" i="6"/>
  <c r="R12" i="6" s="1"/>
  <c r="U12" i="6" s="1"/>
  <c r="W12" i="6" s="1"/>
  <c r="X12" i="6" s="1"/>
  <c r="U10" i="6"/>
  <c r="W10" i="6" s="1"/>
  <c r="X10" i="6"/>
  <c r="Y10" i="6"/>
  <c r="Z10" i="6" s="1"/>
  <c r="X9" i="6"/>
  <c r="Y9" i="6" s="1"/>
  <c r="AG9" i="12"/>
  <c r="AD9" i="12"/>
  <c r="AG9" i="10"/>
  <c r="AJ9" i="10"/>
  <c r="AE9" i="10"/>
  <c r="AH9" i="10"/>
  <c r="AF9" i="10"/>
  <c r="AG9" i="9"/>
  <c r="AD9" i="9"/>
  <c r="AE9" i="5"/>
  <c r="AG9" i="5"/>
  <c r="T14" i="4"/>
  <c r="AD14" i="4" s="1"/>
  <c r="R14" i="4"/>
  <c r="U14" i="4" s="1"/>
  <c r="AE14" i="4" s="1"/>
  <c r="S13" i="4"/>
  <c r="T13" i="4"/>
  <c r="U13" i="4"/>
  <c r="AF13" i="4" s="1"/>
  <c r="U12" i="4"/>
  <c r="AJ12" i="4" s="1"/>
  <c r="T12" i="4"/>
  <c r="AD12" i="4" s="1"/>
  <c r="S11" i="4"/>
  <c r="T11" i="4"/>
  <c r="AD11" i="4" s="1"/>
  <c r="R11" i="4"/>
  <c r="U11" i="4" s="1"/>
  <c r="AJ11" i="4" s="1"/>
  <c r="W13" i="4"/>
  <c r="AE13" i="4"/>
  <c r="AE12" i="4"/>
  <c r="W11" i="4"/>
  <c r="AH11" i="4" s="1"/>
  <c r="V12" i="4"/>
  <c r="AI12" i="4"/>
  <c r="AF12" i="4"/>
  <c r="AI11" i="4"/>
  <c r="W14" i="4"/>
  <c r="AJ14" i="4"/>
  <c r="AF14" i="4"/>
  <c r="T9" i="4"/>
  <c r="AI9" i="4" s="1"/>
  <c r="P4" i="4"/>
  <c r="P5" i="4" s="1"/>
  <c r="R9" i="4"/>
  <c r="S9" i="4"/>
  <c r="AC15" i="3"/>
  <c r="R15" i="3"/>
  <c r="S15" i="3"/>
  <c r="Q15" i="3"/>
  <c r="T15" i="3" s="1"/>
  <c r="AI15" i="3" s="1"/>
  <c r="P15" i="3"/>
  <c r="Z15" i="3"/>
  <c r="AB15" i="3"/>
  <c r="AA15" i="3"/>
  <c r="AC14" i="3"/>
  <c r="S14" i="3"/>
  <c r="R14" i="3"/>
  <c r="U14" i="3" s="1"/>
  <c r="Q14" i="3"/>
  <c r="T14" i="3" s="1"/>
  <c r="V14" i="3" s="1"/>
  <c r="P14" i="3"/>
  <c r="AB14" i="3"/>
  <c r="AA14" i="3"/>
  <c r="S13" i="3"/>
  <c r="R13" i="3"/>
  <c r="Q13" i="3"/>
  <c r="P13" i="3"/>
  <c r="AC13" i="3"/>
  <c r="AB13" i="3"/>
  <c r="AA13" i="3"/>
  <c r="AC12" i="3"/>
  <c r="AC11" i="3"/>
  <c r="S12" i="3"/>
  <c r="R12" i="3"/>
  <c r="Q12" i="3"/>
  <c r="T12" i="3" s="1"/>
  <c r="AD12" i="3" s="1"/>
  <c r="P12" i="3"/>
  <c r="AB12" i="3"/>
  <c r="AA12" i="3"/>
  <c r="S11" i="3"/>
  <c r="R11" i="3"/>
  <c r="Q11" i="3"/>
  <c r="P11" i="3"/>
  <c r="T11" i="3"/>
  <c r="AD11" i="3" s="1"/>
  <c r="U11" i="3"/>
  <c r="W11" i="3" s="1"/>
  <c r="AH11" i="3" s="1"/>
  <c r="U12" i="3"/>
  <c r="AJ12" i="3" s="1"/>
  <c r="W12" i="3"/>
  <c r="T13" i="3"/>
  <c r="AI13" i="3" s="1"/>
  <c r="U13" i="3"/>
  <c r="AE13" i="3" s="1"/>
  <c r="U15" i="3"/>
  <c r="AJ15" i="3" s="1"/>
  <c r="AH12" i="3"/>
  <c r="Q10" i="3"/>
  <c r="AB11" i="3" s="1"/>
  <c r="P10" i="3"/>
  <c r="T10" i="3" s="1"/>
  <c r="AB10" i="3"/>
  <c r="S10" i="3" s="1"/>
  <c r="Q9" i="3"/>
  <c r="P9" i="3"/>
  <c r="AA10" i="3" s="1"/>
  <c r="R10" i="3" s="1"/>
  <c r="AB9" i="3"/>
  <c r="AA9" i="3"/>
  <c r="S9" i="3"/>
  <c r="P3" i="3"/>
  <c r="P4" i="3" s="1"/>
  <c r="P5" i="3" s="1"/>
  <c r="P2" i="3"/>
  <c r="S12" i="2"/>
  <c r="R12" i="2"/>
  <c r="P12" i="2"/>
  <c r="Q12" i="2"/>
  <c r="AB12" i="2"/>
  <c r="AA12" i="2"/>
  <c r="S11" i="2"/>
  <c r="R11" i="2"/>
  <c r="Q11" i="2"/>
  <c r="P11" i="2"/>
  <c r="AB11" i="2"/>
  <c r="AA11" i="2"/>
  <c r="AC11" i="2" s="1"/>
  <c r="S10" i="2"/>
  <c r="R10" i="2"/>
  <c r="AB10" i="2"/>
  <c r="AA10" i="2"/>
  <c r="P9" i="2"/>
  <c r="Q10" i="2"/>
  <c r="P10" i="2"/>
  <c r="AB9" i="2"/>
  <c r="AA9" i="2"/>
  <c r="Q9" i="2"/>
  <c r="U12" i="2"/>
  <c r="AC12" i="2"/>
  <c r="U11" i="2"/>
  <c r="T11" i="2"/>
  <c r="U10" i="2"/>
  <c r="AC10" i="2"/>
  <c r="T9" i="2"/>
  <c r="P3" i="2"/>
  <c r="P4" i="2" s="1"/>
  <c r="P5" i="2" s="1"/>
  <c r="P2" i="2"/>
  <c r="R9" i="2" s="1"/>
  <c r="AW7" i="1"/>
  <c r="AX7" i="1"/>
  <c r="AY7" i="1"/>
  <c r="AZ7" i="1"/>
  <c r="BA7" i="1"/>
  <c r="AW8" i="1"/>
  <c r="AX8" i="1"/>
  <c r="AY8" i="1"/>
  <c r="AZ8" i="1"/>
  <c r="BA8" i="1"/>
  <c r="AH10" i="1"/>
  <c r="AJ10" i="1"/>
  <c r="S13" i="1"/>
  <c r="R13" i="1"/>
  <c r="U13" i="1" s="1"/>
  <c r="W13" i="1" s="1"/>
  <c r="AH13" i="1" s="1"/>
  <c r="Q13" i="1"/>
  <c r="AB13" i="1" s="1"/>
  <c r="P13" i="1"/>
  <c r="T13" i="1" s="1"/>
  <c r="V13" i="1" s="1"/>
  <c r="X13" i="1" s="1"/>
  <c r="S12" i="1"/>
  <c r="R12" i="1"/>
  <c r="Q12" i="1"/>
  <c r="P12" i="1"/>
  <c r="S11" i="1"/>
  <c r="R11" i="1"/>
  <c r="Q11" i="1"/>
  <c r="P11" i="1"/>
  <c r="AA11" i="1" s="1"/>
  <c r="S10" i="1"/>
  <c r="R10" i="1"/>
  <c r="U10" i="1" s="1"/>
  <c r="W10" i="1" s="1"/>
  <c r="Q10" i="1"/>
  <c r="AB10" i="1" s="1"/>
  <c r="P10" i="1"/>
  <c r="Q9" i="1"/>
  <c r="P9" i="1"/>
  <c r="P3" i="1"/>
  <c r="P2" i="1"/>
  <c r="R9" i="1" s="1"/>
  <c r="C11" i="24" a="1"/>
  <c r="C11" i="24" s="1"/>
  <c r="B11" i="24" a="1"/>
  <c r="B11" i="24" s="1"/>
  <c r="C10" i="24" a="1"/>
  <c r="C10" i="24" s="1"/>
  <c r="B10" i="24" a="1"/>
  <c r="B10" i="24" s="1"/>
  <c r="B20" i="24" a="1"/>
  <c r="B20" i="24" s="1"/>
  <c r="B21" i="24" s="1"/>
  <c r="AB2" i="15"/>
  <c r="H19" i="23"/>
  <c r="I19" i="23"/>
  <c r="J19" i="23"/>
  <c r="K19" i="23"/>
  <c r="L19" i="23"/>
  <c r="M19" i="23"/>
  <c r="N19" i="23"/>
  <c r="O19" i="23"/>
  <c r="P19" i="23"/>
  <c r="Q19" i="23"/>
  <c r="R19" i="23"/>
  <c r="S19" i="23"/>
  <c r="H20" i="23"/>
  <c r="I20" i="23"/>
  <c r="J20" i="23"/>
  <c r="K20" i="23"/>
  <c r="L20" i="23"/>
  <c r="M20" i="23"/>
  <c r="N20" i="23"/>
  <c r="O20" i="23"/>
  <c r="P20" i="23"/>
  <c r="Q20" i="23"/>
  <c r="R20" i="23"/>
  <c r="S20" i="23"/>
  <c r="H21" i="23"/>
  <c r="I21" i="23"/>
  <c r="J21" i="23"/>
  <c r="K21" i="23"/>
  <c r="R21" i="23" s="1"/>
  <c r="L21" i="23"/>
  <c r="M21" i="23"/>
  <c r="N21" i="23"/>
  <c r="O21" i="23"/>
  <c r="P21" i="23"/>
  <c r="Q21" i="23"/>
  <c r="H22" i="23"/>
  <c r="I22" i="23"/>
  <c r="J22" i="23"/>
  <c r="K22" i="23"/>
  <c r="L22" i="23"/>
  <c r="M22" i="23"/>
  <c r="N22" i="23"/>
  <c r="O22" i="23"/>
  <c r="P22" i="23"/>
  <c r="Q22" i="23"/>
  <c r="R22" i="23"/>
  <c r="S22" i="23"/>
  <c r="H23" i="23"/>
  <c r="I23" i="23"/>
  <c r="J23" i="23"/>
  <c r="K23" i="23"/>
  <c r="L23" i="23"/>
  <c r="P23" i="23" s="1"/>
  <c r="M23" i="23"/>
  <c r="N23" i="23"/>
  <c r="Q23" i="23" s="1"/>
  <c r="O23" i="23"/>
  <c r="H24" i="23"/>
  <c r="I24" i="23"/>
  <c r="J24" i="23"/>
  <c r="K24" i="23"/>
  <c r="R24" i="23" s="1"/>
  <c r="L24" i="23"/>
  <c r="P24" i="23" s="1"/>
  <c r="M24" i="23"/>
  <c r="N24" i="23"/>
  <c r="Q24" i="23" s="1"/>
  <c r="O24" i="23"/>
  <c r="S24" i="23"/>
  <c r="H25" i="23"/>
  <c r="I25" i="23"/>
  <c r="J25" i="23"/>
  <c r="K25" i="23"/>
  <c r="L25" i="23"/>
  <c r="M25" i="23"/>
  <c r="N25" i="23"/>
  <c r="O25" i="23"/>
  <c r="P25" i="23"/>
  <c r="Q25" i="23"/>
  <c r="R25" i="23"/>
  <c r="S25" i="23"/>
  <c r="H26" i="23"/>
  <c r="I26" i="23"/>
  <c r="J26" i="23"/>
  <c r="K26" i="23"/>
  <c r="L26" i="23"/>
  <c r="M26" i="23"/>
  <c r="N26" i="23"/>
  <c r="O26" i="23"/>
  <c r="P26" i="23"/>
  <c r="Q26" i="23"/>
  <c r="R26" i="23"/>
  <c r="S26" i="23"/>
  <c r="H27" i="23"/>
  <c r="I27" i="23"/>
  <c r="J27" i="23"/>
  <c r="K27" i="23"/>
  <c r="L27" i="23"/>
  <c r="M27" i="23"/>
  <c r="N27" i="23"/>
  <c r="O27" i="23"/>
  <c r="P27" i="23"/>
  <c r="Q27" i="23"/>
  <c r="R27" i="23"/>
  <c r="S27" i="23"/>
  <c r="H28" i="23"/>
  <c r="I28" i="23"/>
  <c r="J28" i="23"/>
  <c r="K28" i="23"/>
  <c r="R28" i="23" s="1"/>
  <c r="L28" i="23"/>
  <c r="M28" i="23"/>
  <c r="N28" i="23"/>
  <c r="O28" i="23"/>
  <c r="P28" i="23"/>
  <c r="Q28" i="23"/>
  <c r="H29" i="23"/>
  <c r="I29" i="23"/>
  <c r="J29" i="23"/>
  <c r="K29" i="23"/>
  <c r="L29" i="23"/>
  <c r="M29" i="23"/>
  <c r="N29" i="23"/>
  <c r="O29" i="23"/>
  <c r="P29" i="23"/>
  <c r="Q29" i="23"/>
  <c r="R29" i="23"/>
  <c r="S29" i="23"/>
  <c r="H30" i="23"/>
  <c r="I30" i="23"/>
  <c r="J30" i="23"/>
  <c r="K30" i="23"/>
  <c r="R30" i="23" s="1"/>
  <c r="L30" i="23"/>
  <c r="P30" i="23" s="1"/>
  <c r="M30" i="23"/>
  <c r="N30" i="23"/>
  <c r="Q30" i="23" s="1"/>
  <c r="O30" i="23"/>
  <c r="H31" i="23"/>
  <c r="I31" i="23"/>
  <c r="J31" i="23"/>
  <c r="K31" i="23"/>
  <c r="R31" i="23" s="1"/>
  <c r="L31" i="23"/>
  <c r="P31" i="23" s="1"/>
  <c r="M31" i="23"/>
  <c r="N31" i="23"/>
  <c r="Q31" i="23" s="1"/>
  <c r="O31" i="23"/>
  <c r="S31" i="23"/>
  <c r="H32" i="23"/>
  <c r="I32" i="23"/>
  <c r="J32" i="23"/>
  <c r="K32" i="23"/>
  <c r="L32" i="23"/>
  <c r="M32" i="23"/>
  <c r="N32" i="23"/>
  <c r="O32" i="23"/>
  <c r="P32" i="23"/>
  <c r="Q32" i="23"/>
  <c r="R32" i="23"/>
  <c r="S32" i="23"/>
  <c r="H33" i="23"/>
  <c r="I33" i="23"/>
  <c r="J33" i="23"/>
  <c r="K33" i="23"/>
  <c r="L33" i="23"/>
  <c r="M33" i="23"/>
  <c r="N33" i="23"/>
  <c r="O33" i="23"/>
  <c r="P33" i="23"/>
  <c r="Q33" i="23"/>
  <c r="R33" i="23"/>
  <c r="S33" i="23"/>
  <c r="H34" i="23"/>
  <c r="I34" i="23"/>
  <c r="J34" i="23"/>
  <c r="K34" i="23"/>
  <c r="L34" i="23"/>
  <c r="M34" i="23"/>
  <c r="N34" i="23"/>
  <c r="O34" i="23"/>
  <c r="P34" i="23"/>
  <c r="Q34" i="23"/>
  <c r="R34" i="23"/>
  <c r="S34" i="23"/>
  <c r="H35" i="23"/>
  <c r="I35" i="23"/>
  <c r="J35" i="23"/>
  <c r="K35" i="23"/>
  <c r="R35" i="23" s="1"/>
  <c r="L35" i="23"/>
  <c r="M35" i="23"/>
  <c r="N35" i="23"/>
  <c r="O35" i="23"/>
  <c r="P35" i="23"/>
  <c r="Q35" i="23"/>
  <c r="H36" i="23"/>
  <c r="I36" i="23"/>
  <c r="J36" i="23"/>
  <c r="K36" i="23"/>
  <c r="L36" i="23"/>
  <c r="M36" i="23"/>
  <c r="N36" i="23"/>
  <c r="O36" i="23"/>
  <c r="P36" i="23"/>
  <c r="Q36" i="23"/>
  <c r="R36" i="23"/>
  <c r="S36" i="23"/>
  <c r="H37" i="23"/>
  <c r="I37" i="23"/>
  <c r="J37" i="23"/>
  <c r="K37" i="23"/>
  <c r="R37" i="23" s="1"/>
  <c r="L37" i="23"/>
  <c r="P37" i="23" s="1"/>
  <c r="M37" i="23"/>
  <c r="N37" i="23"/>
  <c r="Q37" i="23" s="1"/>
  <c r="O37" i="23"/>
  <c r="H38" i="23"/>
  <c r="I38" i="23"/>
  <c r="J38" i="23"/>
  <c r="K38" i="23"/>
  <c r="R38" i="23" s="1"/>
  <c r="S38" i="23" s="1"/>
  <c r="L38" i="23"/>
  <c r="P38" i="23" s="1"/>
  <c r="M38" i="23"/>
  <c r="N38" i="23"/>
  <c r="Q38" i="23" s="1"/>
  <c r="O38" i="23"/>
  <c r="H39" i="23"/>
  <c r="I39" i="23"/>
  <c r="J39" i="23"/>
  <c r="K39" i="23"/>
  <c r="L39" i="23"/>
  <c r="M39" i="23"/>
  <c r="N39" i="23"/>
  <c r="O39" i="23"/>
  <c r="P39" i="23"/>
  <c r="Q39" i="23"/>
  <c r="R39" i="23"/>
  <c r="S39" i="23"/>
  <c r="H40" i="23"/>
  <c r="I40" i="23"/>
  <c r="J40" i="23"/>
  <c r="K40" i="23"/>
  <c r="L40" i="23"/>
  <c r="M40" i="23"/>
  <c r="N40" i="23"/>
  <c r="O40" i="23"/>
  <c r="P40" i="23"/>
  <c r="Q40" i="23"/>
  <c r="R40" i="23"/>
  <c r="S40" i="23"/>
  <c r="H41" i="23"/>
  <c r="I41" i="23"/>
  <c r="J41" i="23"/>
  <c r="K41" i="23"/>
  <c r="L41" i="23"/>
  <c r="M41" i="23"/>
  <c r="N41" i="23"/>
  <c r="O41" i="23"/>
  <c r="P41" i="23"/>
  <c r="Q41" i="23"/>
  <c r="R41" i="23"/>
  <c r="S41" i="23"/>
  <c r="H42" i="23"/>
  <c r="I42" i="23"/>
  <c r="J42" i="23"/>
  <c r="K42" i="23"/>
  <c r="R42" i="23" s="1"/>
  <c r="L42" i="23"/>
  <c r="M42" i="23"/>
  <c r="N42" i="23"/>
  <c r="O42" i="23"/>
  <c r="P42" i="23"/>
  <c r="Q42" i="23"/>
  <c r="H43" i="23"/>
  <c r="I43" i="23"/>
  <c r="J43" i="23"/>
  <c r="K43" i="23"/>
  <c r="L43" i="23"/>
  <c r="M43" i="23"/>
  <c r="N43" i="23"/>
  <c r="O43" i="23"/>
  <c r="P43" i="23"/>
  <c r="Q43" i="23"/>
  <c r="R43" i="23"/>
  <c r="S43" i="23"/>
  <c r="H44" i="23"/>
  <c r="I44" i="23"/>
  <c r="J44" i="23"/>
  <c r="K44" i="23"/>
  <c r="L44" i="23"/>
  <c r="P44" i="23" s="1"/>
  <c r="M44" i="23"/>
  <c r="N44" i="23"/>
  <c r="Q44" i="23" s="1"/>
  <c r="O44" i="23"/>
  <c r="H45" i="23"/>
  <c r="I45" i="23"/>
  <c r="J45" i="23"/>
  <c r="K45" i="23"/>
  <c r="L45" i="23"/>
  <c r="P45" i="23" s="1"/>
  <c r="M45" i="23"/>
  <c r="N45" i="23"/>
  <c r="Q45" i="23" s="1"/>
  <c r="O45" i="23"/>
  <c r="H46" i="23"/>
  <c r="I46" i="23"/>
  <c r="J46" i="23"/>
  <c r="K46" i="23"/>
  <c r="L46" i="23"/>
  <c r="M46" i="23"/>
  <c r="N46" i="23"/>
  <c r="O46" i="23"/>
  <c r="P46" i="23"/>
  <c r="Q46" i="23"/>
  <c r="R46" i="23"/>
  <c r="S46" i="23"/>
  <c r="H47" i="23"/>
  <c r="I47" i="23"/>
  <c r="J47" i="23"/>
  <c r="K47" i="23"/>
  <c r="L47" i="23"/>
  <c r="M47" i="23"/>
  <c r="N47" i="23"/>
  <c r="O47" i="23"/>
  <c r="P47" i="23"/>
  <c r="Q47" i="23"/>
  <c r="R47" i="23"/>
  <c r="S47" i="23"/>
  <c r="H48" i="23"/>
  <c r="I48" i="23"/>
  <c r="J48" i="23"/>
  <c r="K48" i="23"/>
  <c r="L48" i="23"/>
  <c r="M48" i="23"/>
  <c r="N48" i="23"/>
  <c r="O48" i="23"/>
  <c r="P48" i="23"/>
  <c r="Q48" i="23"/>
  <c r="R48" i="23"/>
  <c r="S48" i="23"/>
  <c r="H49" i="23"/>
  <c r="I49" i="23"/>
  <c r="J49" i="23"/>
  <c r="K49" i="23"/>
  <c r="R49" i="23" s="1"/>
  <c r="L49" i="23"/>
  <c r="M49" i="23"/>
  <c r="N49" i="23"/>
  <c r="O49" i="23"/>
  <c r="P49" i="23"/>
  <c r="Q49" i="23"/>
  <c r="H50" i="23"/>
  <c r="I50" i="23"/>
  <c r="J50" i="23"/>
  <c r="K50" i="23"/>
  <c r="L50" i="23"/>
  <c r="M50" i="23"/>
  <c r="N50" i="23"/>
  <c r="O50" i="23"/>
  <c r="P50" i="23"/>
  <c r="Q50" i="23"/>
  <c r="R50" i="23"/>
  <c r="S50" i="23"/>
  <c r="H51" i="23"/>
  <c r="I51" i="23"/>
  <c r="J51" i="23"/>
  <c r="K51" i="23"/>
  <c r="R51" i="23" s="1"/>
  <c r="L51" i="23"/>
  <c r="P51" i="23" s="1"/>
  <c r="M51" i="23"/>
  <c r="N51" i="23"/>
  <c r="Q51" i="23" s="1"/>
  <c r="O51" i="23"/>
  <c r="H52" i="23"/>
  <c r="I52" i="23"/>
  <c r="J52" i="23"/>
  <c r="K52" i="23"/>
  <c r="R52" i="23" s="1"/>
  <c r="L52" i="23"/>
  <c r="P52" i="23" s="1"/>
  <c r="M52" i="23"/>
  <c r="N52" i="23"/>
  <c r="Q52" i="23" s="1"/>
  <c r="O52" i="23"/>
  <c r="S52" i="23"/>
  <c r="H53" i="23"/>
  <c r="I53" i="23"/>
  <c r="J53" i="23"/>
  <c r="K53" i="23"/>
  <c r="L53" i="23"/>
  <c r="M53" i="23"/>
  <c r="N53" i="23"/>
  <c r="O53" i="23"/>
  <c r="P53" i="23"/>
  <c r="Q53" i="23"/>
  <c r="R53" i="23"/>
  <c r="S53" i="23"/>
  <c r="H54" i="23"/>
  <c r="I54" i="23"/>
  <c r="J54" i="23"/>
  <c r="K54" i="23"/>
  <c r="L54" i="23"/>
  <c r="M54" i="23"/>
  <c r="N54" i="23"/>
  <c r="O54" i="23"/>
  <c r="P54" i="23"/>
  <c r="Q54" i="23"/>
  <c r="R54" i="23"/>
  <c r="S54" i="23"/>
  <c r="H55" i="23"/>
  <c r="I55" i="23"/>
  <c r="J55" i="23"/>
  <c r="K55" i="23"/>
  <c r="L55" i="23"/>
  <c r="M55" i="23"/>
  <c r="N55" i="23"/>
  <c r="O55" i="23"/>
  <c r="P55" i="23"/>
  <c r="Q55" i="23"/>
  <c r="R55" i="23"/>
  <c r="S55" i="23"/>
  <c r="H56" i="23"/>
  <c r="I56" i="23"/>
  <c r="J56" i="23"/>
  <c r="K56" i="23"/>
  <c r="R56" i="23" s="1"/>
  <c r="L56" i="23"/>
  <c r="M56" i="23"/>
  <c r="N56" i="23"/>
  <c r="O56" i="23"/>
  <c r="P56" i="23"/>
  <c r="Q56" i="23"/>
  <c r="H57" i="23"/>
  <c r="I57" i="23"/>
  <c r="J57" i="23"/>
  <c r="K57" i="23"/>
  <c r="L57" i="23"/>
  <c r="M57" i="23"/>
  <c r="N57" i="23"/>
  <c r="O57" i="23"/>
  <c r="P57" i="23"/>
  <c r="Q57" i="23"/>
  <c r="R57" i="23"/>
  <c r="S57" i="23"/>
  <c r="H58" i="23"/>
  <c r="I58" i="23"/>
  <c r="J58" i="23"/>
  <c r="K58" i="23"/>
  <c r="R58" i="23" s="1"/>
  <c r="L58" i="23"/>
  <c r="P58" i="23" s="1"/>
  <c r="M58" i="23"/>
  <c r="N58" i="23"/>
  <c r="Q58" i="23" s="1"/>
  <c r="O58" i="23"/>
  <c r="H59" i="23"/>
  <c r="I59" i="23"/>
  <c r="J59" i="23"/>
  <c r="K59" i="23"/>
  <c r="L59" i="23"/>
  <c r="P59" i="23" s="1"/>
  <c r="M59" i="23"/>
  <c r="N59" i="23"/>
  <c r="Q59" i="23" s="1"/>
  <c r="O59" i="23"/>
  <c r="H60" i="23"/>
  <c r="I60" i="23"/>
  <c r="J60" i="23"/>
  <c r="K60" i="23"/>
  <c r="L60" i="23"/>
  <c r="M60" i="23"/>
  <c r="N60" i="23"/>
  <c r="O60" i="23"/>
  <c r="P60" i="23"/>
  <c r="Q60" i="23"/>
  <c r="R60" i="23"/>
  <c r="S60" i="23"/>
  <c r="H61" i="23"/>
  <c r="I61" i="23"/>
  <c r="J61" i="23"/>
  <c r="K61" i="23"/>
  <c r="L61" i="23"/>
  <c r="M61" i="23"/>
  <c r="N61" i="23"/>
  <c r="O61" i="23"/>
  <c r="P61" i="23"/>
  <c r="Q61" i="23"/>
  <c r="R61" i="23"/>
  <c r="S61" i="23"/>
  <c r="H62" i="23"/>
  <c r="I62" i="23"/>
  <c r="J62" i="23"/>
  <c r="K62" i="23"/>
  <c r="L62" i="23"/>
  <c r="M62" i="23"/>
  <c r="N62" i="23"/>
  <c r="O62" i="23"/>
  <c r="P62" i="23"/>
  <c r="Q62" i="23"/>
  <c r="R62" i="23"/>
  <c r="S62" i="23"/>
  <c r="H63" i="23"/>
  <c r="I63" i="23"/>
  <c r="J63" i="23"/>
  <c r="K63" i="23"/>
  <c r="R63" i="23" s="1"/>
  <c r="L63" i="23"/>
  <c r="M63" i="23"/>
  <c r="N63" i="23"/>
  <c r="O63" i="23"/>
  <c r="P63" i="23"/>
  <c r="Q63" i="23"/>
  <c r="H64" i="23"/>
  <c r="I64" i="23"/>
  <c r="J64" i="23"/>
  <c r="K64" i="23"/>
  <c r="L64" i="23"/>
  <c r="M64" i="23"/>
  <c r="N64" i="23"/>
  <c r="O64" i="23"/>
  <c r="P64" i="23"/>
  <c r="Q64" i="23"/>
  <c r="R64" i="23"/>
  <c r="S64" i="23"/>
  <c r="H65" i="23"/>
  <c r="I65" i="23"/>
  <c r="J65" i="23"/>
  <c r="K65" i="23"/>
  <c r="R65" i="23" s="1"/>
  <c r="L65" i="23"/>
  <c r="P65" i="23" s="1"/>
  <c r="M65" i="23"/>
  <c r="N65" i="23"/>
  <c r="Q65" i="23" s="1"/>
  <c r="O65" i="23"/>
  <c r="H66" i="23"/>
  <c r="I66" i="23"/>
  <c r="J66" i="23"/>
  <c r="K66" i="23"/>
  <c r="L66" i="23"/>
  <c r="P66" i="23" s="1"/>
  <c r="M66" i="23"/>
  <c r="N66" i="23"/>
  <c r="Q66" i="23" s="1"/>
  <c r="O66" i="23"/>
  <c r="H67" i="23"/>
  <c r="I67" i="23"/>
  <c r="J67" i="23"/>
  <c r="K67" i="23"/>
  <c r="L67" i="23"/>
  <c r="M67" i="23"/>
  <c r="N67" i="23"/>
  <c r="O67" i="23"/>
  <c r="P67" i="23"/>
  <c r="Q67" i="23"/>
  <c r="R67" i="23"/>
  <c r="S67" i="23"/>
  <c r="H68" i="23"/>
  <c r="I68" i="23"/>
  <c r="J68" i="23"/>
  <c r="K68" i="23"/>
  <c r="L68" i="23"/>
  <c r="M68" i="23"/>
  <c r="N68" i="23"/>
  <c r="O68" i="23"/>
  <c r="P68" i="23"/>
  <c r="Q68" i="23"/>
  <c r="R68" i="23"/>
  <c r="S68" i="23"/>
  <c r="H69" i="23"/>
  <c r="I69" i="23"/>
  <c r="J69" i="23"/>
  <c r="K69" i="23"/>
  <c r="L69" i="23"/>
  <c r="M69" i="23"/>
  <c r="N69" i="23"/>
  <c r="O69" i="23"/>
  <c r="P69" i="23"/>
  <c r="Q69" i="23"/>
  <c r="R69" i="23"/>
  <c r="S69" i="23"/>
  <c r="H70" i="23"/>
  <c r="I70" i="23"/>
  <c r="J70" i="23"/>
  <c r="K70" i="23"/>
  <c r="R70" i="23" s="1"/>
  <c r="L70" i="23"/>
  <c r="M70" i="23"/>
  <c r="N70" i="23"/>
  <c r="O70" i="23"/>
  <c r="P70" i="23"/>
  <c r="Q70" i="23"/>
  <c r="H71" i="23"/>
  <c r="I71" i="23"/>
  <c r="J71" i="23"/>
  <c r="K71" i="23"/>
  <c r="L71" i="23"/>
  <c r="M71" i="23"/>
  <c r="N71" i="23"/>
  <c r="O71" i="23"/>
  <c r="P71" i="23"/>
  <c r="Q71" i="23"/>
  <c r="R71" i="23"/>
  <c r="S71" i="23"/>
  <c r="H72" i="23"/>
  <c r="I72" i="23"/>
  <c r="J72" i="23"/>
  <c r="K72" i="23"/>
  <c r="L72" i="23"/>
  <c r="P72" i="23" s="1"/>
  <c r="M72" i="23"/>
  <c r="N72" i="23"/>
  <c r="Q72" i="23" s="1"/>
  <c r="O72" i="23"/>
  <c r="H73" i="23"/>
  <c r="I73" i="23"/>
  <c r="J73" i="23"/>
  <c r="K73" i="23"/>
  <c r="R73" i="23" s="1"/>
  <c r="L73" i="23"/>
  <c r="P73" i="23" s="1"/>
  <c r="M73" i="23"/>
  <c r="N73" i="23"/>
  <c r="Q73" i="23" s="1"/>
  <c r="O73" i="23"/>
  <c r="S73" i="23"/>
  <c r="H74" i="23"/>
  <c r="I74" i="23"/>
  <c r="J74" i="23"/>
  <c r="K74" i="23"/>
  <c r="L74" i="23"/>
  <c r="M74" i="23"/>
  <c r="N74" i="23"/>
  <c r="O74" i="23"/>
  <c r="P74" i="23"/>
  <c r="Q74" i="23"/>
  <c r="R74" i="23"/>
  <c r="S74" i="23"/>
  <c r="H75" i="23"/>
  <c r="I75" i="23"/>
  <c r="J75" i="23"/>
  <c r="K75" i="23"/>
  <c r="L75" i="23"/>
  <c r="M75" i="23"/>
  <c r="N75" i="23"/>
  <c r="O75" i="23"/>
  <c r="P75" i="23"/>
  <c r="Q75" i="23"/>
  <c r="R75" i="23"/>
  <c r="S75" i="23"/>
  <c r="H76" i="23"/>
  <c r="I76" i="23"/>
  <c r="J76" i="23"/>
  <c r="K76" i="23"/>
  <c r="L76" i="23"/>
  <c r="M76" i="23"/>
  <c r="N76" i="23"/>
  <c r="O76" i="23"/>
  <c r="P76" i="23"/>
  <c r="Q76" i="23"/>
  <c r="R76" i="23"/>
  <c r="S76" i="23"/>
  <c r="H77" i="23"/>
  <c r="I77" i="23"/>
  <c r="J77" i="23"/>
  <c r="K77" i="23"/>
  <c r="R77" i="23" s="1"/>
  <c r="L77" i="23"/>
  <c r="M77" i="23"/>
  <c r="N77" i="23"/>
  <c r="O77" i="23"/>
  <c r="P77" i="23"/>
  <c r="Q77" i="23"/>
  <c r="H78" i="23"/>
  <c r="I78" i="23"/>
  <c r="J78" i="23"/>
  <c r="K78" i="23"/>
  <c r="L78" i="23"/>
  <c r="M78" i="23"/>
  <c r="N78" i="23"/>
  <c r="O78" i="23"/>
  <c r="P78" i="23"/>
  <c r="Q78" i="23"/>
  <c r="R78" i="23"/>
  <c r="S78" i="23"/>
  <c r="M18" i="23"/>
  <c r="L18" i="23"/>
  <c r="P18" i="23" s="1"/>
  <c r="K18" i="23"/>
  <c r="S18" i="23" s="1"/>
  <c r="J18" i="23"/>
  <c r="I18" i="23"/>
  <c r="H18" i="23"/>
  <c r="M17" i="23"/>
  <c r="O17" i="23" s="1"/>
  <c r="L17" i="23"/>
  <c r="P17" i="23" s="1"/>
  <c r="K17" i="23"/>
  <c r="S17" i="23" s="1"/>
  <c r="J17" i="23"/>
  <c r="I17" i="23"/>
  <c r="H17" i="23"/>
  <c r="S16" i="23"/>
  <c r="R16" i="23"/>
  <c r="P16" i="23"/>
  <c r="M16" i="23"/>
  <c r="L16" i="23"/>
  <c r="K16" i="23"/>
  <c r="J16" i="23"/>
  <c r="I16" i="23"/>
  <c r="H16" i="23"/>
  <c r="R15" i="23"/>
  <c r="P15" i="23"/>
  <c r="M15" i="23"/>
  <c r="L15" i="23"/>
  <c r="K15" i="23"/>
  <c r="S15" i="23" s="1"/>
  <c r="J15" i="23"/>
  <c r="I15" i="23"/>
  <c r="H15" i="23"/>
  <c r="M14" i="23"/>
  <c r="O14" i="23" s="1"/>
  <c r="L14" i="23"/>
  <c r="K14" i="23"/>
  <c r="J14" i="23"/>
  <c r="I14" i="23"/>
  <c r="H14" i="23"/>
  <c r="S13" i="23"/>
  <c r="R13" i="23"/>
  <c r="M13" i="23"/>
  <c r="O13" i="23" s="1"/>
  <c r="L13" i="23"/>
  <c r="P13" i="23" s="1"/>
  <c r="K13" i="23"/>
  <c r="J13" i="23"/>
  <c r="I13" i="23"/>
  <c r="H13" i="23"/>
  <c r="M12" i="23"/>
  <c r="O12" i="23" s="1"/>
  <c r="L12" i="23"/>
  <c r="P12" i="23" s="1"/>
  <c r="K12" i="23"/>
  <c r="S12" i="23" s="1"/>
  <c r="J12" i="23"/>
  <c r="I12" i="23"/>
  <c r="H12" i="23"/>
  <c r="M11" i="23"/>
  <c r="L11" i="23"/>
  <c r="P11" i="23" s="1"/>
  <c r="K11" i="23"/>
  <c r="S11" i="23" s="1"/>
  <c r="J11" i="23"/>
  <c r="I11" i="23"/>
  <c r="H11" i="23"/>
  <c r="I5" i="23"/>
  <c r="O16" i="23" s="1"/>
  <c r="I4" i="23"/>
  <c r="N18" i="23" s="1"/>
  <c r="H18" i="22"/>
  <c r="I18" i="22"/>
  <c r="J18" i="22"/>
  <c r="K18" i="22"/>
  <c r="L18" i="22"/>
  <c r="M18" i="22"/>
  <c r="N18" i="22"/>
  <c r="P18" i="22"/>
  <c r="R18" i="22"/>
  <c r="S18" i="22"/>
  <c r="H19" i="22"/>
  <c r="I19" i="22"/>
  <c r="J19" i="22"/>
  <c r="K19" i="22"/>
  <c r="L19" i="22"/>
  <c r="M19" i="22"/>
  <c r="N19" i="22"/>
  <c r="P19" i="22"/>
  <c r="H20" i="22"/>
  <c r="I20" i="22"/>
  <c r="J20" i="22"/>
  <c r="K20" i="22"/>
  <c r="L20" i="22"/>
  <c r="M20" i="22"/>
  <c r="N20" i="22"/>
  <c r="P20" i="22"/>
  <c r="H21" i="22"/>
  <c r="I21" i="22"/>
  <c r="J21" i="22"/>
  <c r="K21" i="22"/>
  <c r="L21" i="22"/>
  <c r="M21" i="22"/>
  <c r="N21" i="22"/>
  <c r="H22" i="22"/>
  <c r="I22" i="22"/>
  <c r="J22" i="22"/>
  <c r="K22" i="22"/>
  <c r="L22" i="22"/>
  <c r="M22" i="22"/>
  <c r="N22" i="22"/>
  <c r="H23" i="22"/>
  <c r="I23" i="22"/>
  <c r="J23" i="22"/>
  <c r="K23" i="22"/>
  <c r="L23" i="22"/>
  <c r="M23" i="22"/>
  <c r="N23" i="22"/>
  <c r="P23" i="22"/>
  <c r="H24" i="22"/>
  <c r="I24" i="22"/>
  <c r="J24" i="22"/>
  <c r="K24" i="22"/>
  <c r="L24" i="22"/>
  <c r="M24" i="22"/>
  <c r="N24" i="22"/>
  <c r="P24" i="22"/>
  <c r="R24" i="22"/>
  <c r="S24" i="22"/>
  <c r="H25" i="22"/>
  <c r="I25" i="22"/>
  <c r="J25" i="22"/>
  <c r="K25" i="22"/>
  <c r="L25" i="22"/>
  <c r="M25" i="22"/>
  <c r="H26" i="22"/>
  <c r="I26" i="22"/>
  <c r="J26" i="22"/>
  <c r="K26" i="22"/>
  <c r="L26" i="22"/>
  <c r="M26" i="22"/>
  <c r="N26" i="22"/>
  <c r="O26" i="22"/>
  <c r="P26" i="22"/>
  <c r="Q26" i="22"/>
  <c r="R26" i="22"/>
  <c r="S26" i="22"/>
  <c r="H27" i="22"/>
  <c r="I27" i="22"/>
  <c r="J27" i="22"/>
  <c r="K27" i="22"/>
  <c r="R27" i="22" s="1"/>
  <c r="L27" i="22"/>
  <c r="M27" i="22"/>
  <c r="N27" i="22"/>
  <c r="P27" i="22"/>
  <c r="H28" i="22"/>
  <c r="I28" i="22"/>
  <c r="J28" i="22"/>
  <c r="K28" i="22"/>
  <c r="L28" i="22"/>
  <c r="M28" i="22"/>
  <c r="N28" i="22"/>
  <c r="P28" i="22"/>
  <c r="H29" i="22"/>
  <c r="I29" i="22"/>
  <c r="J29" i="22"/>
  <c r="K29" i="22"/>
  <c r="L29" i="22"/>
  <c r="M29" i="22"/>
  <c r="H30" i="22"/>
  <c r="I30" i="22"/>
  <c r="J30" i="22"/>
  <c r="K30" i="22"/>
  <c r="L30" i="22"/>
  <c r="M30" i="22"/>
  <c r="N30" i="22"/>
  <c r="P30" i="22"/>
  <c r="H31" i="22"/>
  <c r="I31" i="22"/>
  <c r="J31" i="22"/>
  <c r="K31" i="22"/>
  <c r="L31" i="22"/>
  <c r="M31" i="22"/>
  <c r="N31" i="22"/>
  <c r="P31" i="22"/>
  <c r="H32" i="22"/>
  <c r="I32" i="22"/>
  <c r="J32" i="22"/>
  <c r="K32" i="22"/>
  <c r="L32" i="22"/>
  <c r="M32" i="22"/>
  <c r="N32" i="22"/>
  <c r="P32" i="22"/>
  <c r="R32" i="22"/>
  <c r="S32" i="22"/>
  <c r="H33" i="22"/>
  <c r="I33" i="22"/>
  <c r="J33" i="22"/>
  <c r="K33" i="22"/>
  <c r="L33" i="22"/>
  <c r="M33" i="22"/>
  <c r="N33" i="22"/>
  <c r="P33" i="22"/>
  <c r="H34" i="22"/>
  <c r="I34" i="22"/>
  <c r="J34" i="22"/>
  <c r="K34" i="22"/>
  <c r="R34" i="22" s="1"/>
  <c r="L34" i="22"/>
  <c r="M34" i="22"/>
  <c r="H35" i="22"/>
  <c r="I35" i="22"/>
  <c r="J35" i="22"/>
  <c r="K35" i="22"/>
  <c r="L35" i="22"/>
  <c r="M35" i="22"/>
  <c r="N35" i="22"/>
  <c r="Q35" i="22" s="1"/>
  <c r="O35" i="22"/>
  <c r="P35" i="22"/>
  <c r="H36" i="22"/>
  <c r="I36" i="22"/>
  <c r="J36" i="22"/>
  <c r="K36" i="22"/>
  <c r="L36" i="22"/>
  <c r="M36" i="22"/>
  <c r="N36" i="22"/>
  <c r="H37" i="22"/>
  <c r="I37" i="22"/>
  <c r="J37" i="22"/>
  <c r="K37" i="22"/>
  <c r="L37" i="22"/>
  <c r="M37" i="22"/>
  <c r="N37" i="22"/>
  <c r="P37" i="22"/>
  <c r="H38" i="22"/>
  <c r="I38" i="22"/>
  <c r="J38" i="22"/>
  <c r="K38" i="22"/>
  <c r="L38" i="22"/>
  <c r="M38" i="22"/>
  <c r="H39" i="22"/>
  <c r="I39" i="22"/>
  <c r="J39" i="22"/>
  <c r="K39" i="22"/>
  <c r="L39" i="22"/>
  <c r="M39" i="22"/>
  <c r="N39" i="22"/>
  <c r="H40" i="22"/>
  <c r="I40" i="22"/>
  <c r="J40" i="22"/>
  <c r="K40" i="22"/>
  <c r="L40" i="22"/>
  <c r="M40" i="22"/>
  <c r="N40" i="22"/>
  <c r="Q40" i="22" s="1"/>
  <c r="O40" i="22"/>
  <c r="P40" i="22"/>
  <c r="H41" i="22"/>
  <c r="I41" i="22"/>
  <c r="J41" i="22"/>
  <c r="K41" i="22"/>
  <c r="L41" i="22"/>
  <c r="M41" i="22"/>
  <c r="N41" i="22"/>
  <c r="O41" i="22"/>
  <c r="P41" i="22"/>
  <c r="Q41" i="22"/>
  <c r="H42" i="22"/>
  <c r="I42" i="22"/>
  <c r="J42" i="22"/>
  <c r="K42" i="22"/>
  <c r="L42" i="22"/>
  <c r="M42" i="22"/>
  <c r="N42" i="22"/>
  <c r="P42" i="22"/>
  <c r="R42" i="22"/>
  <c r="S42" i="22"/>
  <c r="H43" i="22"/>
  <c r="I43" i="22"/>
  <c r="J43" i="22"/>
  <c r="K43" i="22"/>
  <c r="R43" i="22" s="1"/>
  <c r="L43" i="22"/>
  <c r="M43" i="22"/>
  <c r="N43" i="22"/>
  <c r="H44" i="22"/>
  <c r="I44" i="22"/>
  <c r="J44" i="22"/>
  <c r="K44" i="22"/>
  <c r="R44" i="22" s="1"/>
  <c r="L44" i="22"/>
  <c r="M44" i="22"/>
  <c r="N44" i="22"/>
  <c r="O44" i="22"/>
  <c r="P44" i="22"/>
  <c r="Q44" i="22"/>
  <c r="H45" i="22"/>
  <c r="I45" i="22"/>
  <c r="J45" i="22"/>
  <c r="K45" i="22"/>
  <c r="L45" i="22"/>
  <c r="M45" i="22"/>
  <c r="N45" i="22"/>
  <c r="P45" i="22"/>
  <c r="H46" i="22"/>
  <c r="I46" i="22"/>
  <c r="J46" i="22"/>
  <c r="K46" i="22"/>
  <c r="L46" i="22"/>
  <c r="M46" i="22"/>
  <c r="N46" i="22"/>
  <c r="P46" i="22"/>
  <c r="R46" i="22"/>
  <c r="S46" i="22"/>
  <c r="H47" i="22"/>
  <c r="I47" i="22"/>
  <c r="J47" i="22"/>
  <c r="K47" i="22"/>
  <c r="L47" i="22"/>
  <c r="M47" i="22"/>
  <c r="N47" i="22"/>
  <c r="P47" i="22"/>
  <c r="H48" i="22"/>
  <c r="I48" i="22"/>
  <c r="J48" i="22"/>
  <c r="K48" i="22"/>
  <c r="R48" i="22" s="1"/>
  <c r="L48" i="22"/>
  <c r="M48" i="22"/>
  <c r="N48" i="22"/>
  <c r="P48" i="22"/>
  <c r="H49" i="22"/>
  <c r="I49" i="22"/>
  <c r="J49" i="22"/>
  <c r="K49" i="22"/>
  <c r="L49" i="22"/>
  <c r="M49" i="22"/>
  <c r="N49" i="22"/>
  <c r="O49" i="22"/>
  <c r="H50" i="22"/>
  <c r="I50" i="22"/>
  <c r="J50" i="22"/>
  <c r="K50" i="22"/>
  <c r="L50" i="22"/>
  <c r="M50" i="22"/>
  <c r="H51" i="22"/>
  <c r="I51" i="22"/>
  <c r="J51" i="22"/>
  <c r="K51" i="22"/>
  <c r="L51" i="22"/>
  <c r="M51" i="22"/>
  <c r="N51" i="22"/>
  <c r="P51" i="22"/>
  <c r="H52" i="22"/>
  <c r="I52" i="22"/>
  <c r="J52" i="22"/>
  <c r="K52" i="22"/>
  <c r="L52" i="22"/>
  <c r="M52" i="22"/>
  <c r="N52" i="22"/>
  <c r="P52" i="22"/>
  <c r="H53" i="22"/>
  <c r="I53" i="22"/>
  <c r="J53" i="22"/>
  <c r="K53" i="22"/>
  <c r="L53" i="22"/>
  <c r="M53" i="22"/>
  <c r="H54" i="22"/>
  <c r="I54" i="22"/>
  <c r="J54" i="22"/>
  <c r="K54" i="22"/>
  <c r="L54" i="22"/>
  <c r="M54" i="22"/>
  <c r="N54" i="22"/>
  <c r="H55" i="22"/>
  <c r="I55" i="22"/>
  <c r="J55" i="22"/>
  <c r="K55" i="22"/>
  <c r="L55" i="22"/>
  <c r="P55" i="22" s="1"/>
  <c r="M55" i="22"/>
  <c r="N55" i="22"/>
  <c r="H56" i="22"/>
  <c r="I56" i="22"/>
  <c r="J56" i="22"/>
  <c r="K56" i="22"/>
  <c r="L56" i="22"/>
  <c r="M56" i="22"/>
  <c r="N56" i="22"/>
  <c r="P56" i="22"/>
  <c r="H57" i="22"/>
  <c r="I57" i="22"/>
  <c r="J57" i="22"/>
  <c r="K57" i="22"/>
  <c r="L57" i="22"/>
  <c r="M57" i="22"/>
  <c r="N57" i="22"/>
  <c r="H58" i="22"/>
  <c r="I58" i="22"/>
  <c r="J58" i="22"/>
  <c r="K58" i="22"/>
  <c r="L58" i="22"/>
  <c r="N58" i="22" s="1"/>
  <c r="M58" i="22"/>
  <c r="H59" i="22"/>
  <c r="I59" i="22"/>
  <c r="J59" i="22"/>
  <c r="K59" i="22"/>
  <c r="L59" i="22"/>
  <c r="M59" i="22"/>
  <c r="N59" i="22"/>
  <c r="O59" i="22"/>
  <c r="P59" i="22"/>
  <c r="Q59" i="22"/>
  <c r="H60" i="22"/>
  <c r="I60" i="22"/>
  <c r="J60" i="22"/>
  <c r="K60" i="22"/>
  <c r="L60" i="22"/>
  <c r="M60" i="22"/>
  <c r="N60" i="22"/>
  <c r="P60" i="22"/>
  <c r="H61" i="22"/>
  <c r="I61" i="22"/>
  <c r="J61" i="22"/>
  <c r="K61" i="22"/>
  <c r="L61" i="22"/>
  <c r="M61" i="22"/>
  <c r="N61" i="22"/>
  <c r="P61" i="22"/>
  <c r="H62" i="22"/>
  <c r="I62" i="22"/>
  <c r="J62" i="22"/>
  <c r="K62" i="22"/>
  <c r="L62" i="22"/>
  <c r="M62" i="22"/>
  <c r="N62" i="22"/>
  <c r="P62" i="22"/>
  <c r="H63" i="22"/>
  <c r="I63" i="22"/>
  <c r="J63" i="22"/>
  <c r="K63" i="22"/>
  <c r="L63" i="22"/>
  <c r="M63" i="22"/>
  <c r="H64" i="22"/>
  <c r="I64" i="22"/>
  <c r="J64" i="22"/>
  <c r="K64" i="22"/>
  <c r="L64" i="22"/>
  <c r="P64" i="22" s="1"/>
  <c r="M64" i="22"/>
  <c r="H65" i="22"/>
  <c r="I65" i="22"/>
  <c r="J65" i="22"/>
  <c r="K65" i="22"/>
  <c r="L65" i="22"/>
  <c r="M65" i="22"/>
  <c r="N65" i="22"/>
  <c r="O65" i="22"/>
  <c r="P65" i="22"/>
  <c r="Q65" i="22"/>
  <c r="R65" i="22"/>
  <c r="S65" i="22"/>
  <c r="H66" i="22"/>
  <c r="I66" i="22"/>
  <c r="J66" i="22"/>
  <c r="K66" i="22"/>
  <c r="L66" i="22"/>
  <c r="M66" i="22"/>
  <c r="N66" i="22"/>
  <c r="P66" i="22"/>
  <c r="H67" i="22"/>
  <c r="I67" i="22"/>
  <c r="J67" i="22"/>
  <c r="K67" i="22"/>
  <c r="L67" i="22"/>
  <c r="M67" i="22"/>
  <c r="N67" i="22"/>
  <c r="P67" i="22"/>
  <c r="H68" i="22"/>
  <c r="I68" i="22"/>
  <c r="J68" i="22"/>
  <c r="K68" i="22"/>
  <c r="L68" i="22"/>
  <c r="M68" i="22"/>
  <c r="H69" i="22"/>
  <c r="I69" i="22"/>
  <c r="J69" i="22"/>
  <c r="K69" i="22"/>
  <c r="L69" i="22"/>
  <c r="M69" i="22"/>
  <c r="N69" i="22"/>
  <c r="H70" i="22"/>
  <c r="I70" i="22"/>
  <c r="J70" i="22"/>
  <c r="K70" i="22"/>
  <c r="L70" i="22"/>
  <c r="P70" i="22" s="1"/>
  <c r="M70" i="22"/>
  <c r="N70" i="22"/>
  <c r="H71" i="22"/>
  <c r="I71" i="22"/>
  <c r="J71" i="22"/>
  <c r="K71" i="22"/>
  <c r="L71" i="22"/>
  <c r="M71" i="22"/>
  <c r="N71" i="22"/>
  <c r="H72" i="22"/>
  <c r="I72" i="22"/>
  <c r="J72" i="22"/>
  <c r="K72" i="22"/>
  <c r="L72" i="22"/>
  <c r="M72" i="22"/>
  <c r="H73" i="22"/>
  <c r="I73" i="22"/>
  <c r="J73" i="22"/>
  <c r="K73" i="22"/>
  <c r="L73" i="22"/>
  <c r="M73" i="22"/>
  <c r="N73" i="22"/>
  <c r="O73" i="22"/>
  <c r="H74" i="22"/>
  <c r="I74" i="22"/>
  <c r="J74" i="22"/>
  <c r="K74" i="22"/>
  <c r="L74" i="22"/>
  <c r="M74" i="22"/>
  <c r="N74" i="22"/>
  <c r="O74" i="22"/>
  <c r="P74" i="22"/>
  <c r="Q74" i="22"/>
  <c r="H75" i="22"/>
  <c r="I75" i="22"/>
  <c r="J75" i="22"/>
  <c r="K75" i="22"/>
  <c r="L75" i="22"/>
  <c r="M75" i="22"/>
  <c r="N75" i="22"/>
  <c r="P75" i="22"/>
  <c r="R75" i="22"/>
  <c r="S75" i="22"/>
  <c r="H76" i="22"/>
  <c r="I76" i="22"/>
  <c r="J76" i="22"/>
  <c r="K76" i="22"/>
  <c r="L76" i="22"/>
  <c r="M76" i="22"/>
  <c r="N76" i="22"/>
  <c r="P76" i="22"/>
  <c r="H77" i="22"/>
  <c r="I77" i="22"/>
  <c r="J77" i="22"/>
  <c r="K77" i="22"/>
  <c r="L77" i="22"/>
  <c r="M77" i="22"/>
  <c r="N77" i="22"/>
  <c r="P77" i="22"/>
  <c r="H78" i="22"/>
  <c r="I78" i="22"/>
  <c r="J78" i="22"/>
  <c r="K78" i="22"/>
  <c r="L78" i="22"/>
  <c r="M78" i="22"/>
  <c r="H79" i="22"/>
  <c r="I79" i="22"/>
  <c r="J79" i="22"/>
  <c r="K79" i="22"/>
  <c r="L79" i="22"/>
  <c r="M79" i="22"/>
  <c r="N79" i="22"/>
  <c r="Q79" i="22" s="1"/>
  <c r="O79" i="22"/>
  <c r="P79" i="22"/>
  <c r="R79" i="22"/>
  <c r="S79" i="22"/>
  <c r="H80" i="22"/>
  <c r="I80" i="22"/>
  <c r="J80" i="22"/>
  <c r="K80" i="22"/>
  <c r="L80" i="22"/>
  <c r="M80" i="22"/>
  <c r="N80" i="22"/>
  <c r="Q80" i="22" s="1"/>
  <c r="O80" i="22"/>
  <c r="P80" i="22"/>
  <c r="H81" i="22"/>
  <c r="I81" i="22"/>
  <c r="J81" i="22"/>
  <c r="K81" i="22"/>
  <c r="L81" i="22"/>
  <c r="M81" i="22"/>
  <c r="N81" i="22"/>
  <c r="P81" i="22"/>
  <c r="H82" i="22"/>
  <c r="I82" i="22"/>
  <c r="J82" i="22"/>
  <c r="K82" i="22"/>
  <c r="L82" i="22"/>
  <c r="M82" i="22"/>
  <c r="N82" i="22"/>
  <c r="P82" i="22"/>
  <c r="H83" i="22"/>
  <c r="I83" i="22"/>
  <c r="J83" i="22"/>
  <c r="K83" i="22"/>
  <c r="L83" i="22"/>
  <c r="M83" i="22"/>
  <c r="H84" i="22"/>
  <c r="I84" i="22"/>
  <c r="J84" i="22"/>
  <c r="K84" i="22"/>
  <c r="L84" i="22"/>
  <c r="M84" i="22"/>
  <c r="N84" i="22"/>
  <c r="P84" i="22"/>
  <c r="H85" i="22"/>
  <c r="I85" i="22"/>
  <c r="J85" i="22"/>
  <c r="K85" i="22"/>
  <c r="R85" i="22" s="1"/>
  <c r="L85" i="22"/>
  <c r="M85" i="22"/>
  <c r="N85" i="22"/>
  <c r="H86" i="22"/>
  <c r="I86" i="22"/>
  <c r="J86" i="22"/>
  <c r="K86" i="22"/>
  <c r="L86" i="22"/>
  <c r="M86" i="22"/>
  <c r="N86" i="22"/>
  <c r="P86" i="22"/>
  <c r="H87" i="22"/>
  <c r="I87" i="22"/>
  <c r="J87" i="22"/>
  <c r="K87" i="22"/>
  <c r="L87" i="22"/>
  <c r="M87" i="22"/>
  <c r="H88" i="22"/>
  <c r="I88" i="22"/>
  <c r="J88" i="22"/>
  <c r="K88" i="22"/>
  <c r="L88" i="22"/>
  <c r="M88" i="22"/>
  <c r="N88" i="22"/>
  <c r="H89" i="22"/>
  <c r="I89" i="22"/>
  <c r="J89" i="22"/>
  <c r="K89" i="22"/>
  <c r="R89" i="22" s="1"/>
  <c r="L89" i="22"/>
  <c r="M89" i="22"/>
  <c r="N89" i="22"/>
  <c r="O89" i="22"/>
  <c r="P89" i="22"/>
  <c r="Q89" i="22"/>
  <c r="H90" i="22"/>
  <c r="I90" i="22"/>
  <c r="J90" i="22"/>
  <c r="K90" i="22"/>
  <c r="S90" i="22" s="1"/>
  <c r="L90" i="22"/>
  <c r="M90" i="22"/>
  <c r="N90" i="22"/>
  <c r="P90" i="22"/>
  <c r="H91" i="22"/>
  <c r="I91" i="22"/>
  <c r="J91" i="22"/>
  <c r="K91" i="22"/>
  <c r="L91" i="22"/>
  <c r="M91" i="22"/>
  <c r="N91" i="22"/>
  <c r="P91" i="22"/>
  <c r="R91" i="22"/>
  <c r="S91" i="22"/>
  <c r="H92" i="22"/>
  <c r="I92" i="22"/>
  <c r="J92" i="22"/>
  <c r="K92" i="22"/>
  <c r="L92" i="22"/>
  <c r="M92" i="22"/>
  <c r="N92" i="22"/>
  <c r="H93" i="22"/>
  <c r="I93" i="22"/>
  <c r="J93" i="22"/>
  <c r="K93" i="22"/>
  <c r="L93" i="22"/>
  <c r="M93" i="22"/>
  <c r="N93" i="22"/>
  <c r="P93" i="22"/>
  <c r="H94" i="22"/>
  <c r="I94" i="22"/>
  <c r="J94" i="22"/>
  <c r="K94" i="22"/>
  <c r="L94" i="22"/>
  <c r="M94" i="22"/>
  <c r="N94" i="22"/>
  <c r="Q94" i="22" s="1"/>
  <c r="O94" i="22"/>
  <c r="P94" i="22"/>
  <c r="H95" i="22"/>
  <c r="I95" i="22"/>
  <c r="J95" i="22"/>
  <c r="K95" i="22"/>
  <c r="L95" i="22"/>
  <c r="M95" i="22"/>
  <c r="N95" i="22"/>
  <c r="Q95" i="22" s="1"/>
  <c r="O95" i="22"/>
  <c r="P95" i="22"/>
  <c r="R95" i="22"/>
  <c r="S95" i="22"/>
  <c r="H96" i="22"/>
  <c r="I96" i="22"/>
  <c r="J96" i="22"/>
  <c r="K96" i="22"/>
  <c r="L96" i="22"/>
  <c r="M96" i="22"/>
  <c r="N96" i="22"/>
  <c r="P96" i="22"/>
  <c r="R96" i="22"/>
  <c r="S96" i="22"/>
  <c r="H97" i="22"/>
  <c r="I97" i="22"/>
  <c r="J97" i="22"/>
  <c r="K97" i="22"/>
  <c r="L97" i="22"/>
  <c r="M97" i="22"/>
  <c r="N97" i="22"/>
  <c r="P97" i="22"/>
  <c r="M17" i="22"/>
  <c r="L17" i="22"/>
  <c r="N17" i="22" s="1"/>
  <c r="K17" i="22"/>
  <c r="J17" i="22"/>
  <c r="I17" i="22"/>
  <c r="H17" i="22"/>
  <c r="M16" i="22"/>
  <c r="L16" i="22"/>
  <c r="P16" i="22" s="1"/>
  <c r="K16" i="22"/>
  <c r="J16" i="22"/>
  <c r="I16" i="22"/>
  <c r="H16" i="22"/>
  <c r="M15" i="22"/>
  <c r="L15" i="22"/>
  <c r="P15" i="22" s="1"/>
  <c r="K15" i="22"/>
  <c r="J15" i="22"/>
  <c r="I15" i="22"/>
  <c r="H15" i="22"/>
  <c r="M14" i="22"/>
  <c r="L14" i="22"/>
  <c r="P14" i="22" s="1"/>
  <c r="K14" i="22"/>
  <c r="J14" i="22"/>
  <c r="I14" i="22"/>
  <c r="H14" i="22"/>
  <c r="M13" i="22"/>
  <c r="L13" i="22"/>
  <c r="P13" i="22" s="1"/>
  <c r="K13" i="22"/>
  <c r="J13" i="22"/>
  <c r="I13" i="22"/>
  <c r="H13" i="22"/>
  <c r="N12" i="22"/>
  <c r="M12" i="22"/>
  <c r="L12" i="22"/>
  <c r="K12" i="22"/>
  <c r="J12" i="22"/>
  <c r="I12" i="22"/>
  <c r="H12" i="22"/>
  <c r="M11" i="22"/>
  <c r="L11" i="22"/>
  <c r="P11" i="22" s="1"/>
  <c r="K11" i="22"/>
  <c r="J11" i="22"/>
  <c r="I11" i="22"/>
  <c r="H11" i="22"/>
  <c r="I5" i="22"/>
  <c r="O47" i="22" s="1"/>
  <c r="Q47" i="22" s="1"/>
  <c r="R47" i="22" s="1"/>
  <c r="I4" i="22"/>
  <c r="N25" i="22" s="1"/>
  <c r="H19" i="21"/>
  <c r="I19" i="21"/>
  <c r="J19" i="21"/>
  <c r="K19" i="21"/>
  <c r="L19" i="21"/>
  <c r="M19" i="21"/>
  <c r="N19" i="21"/>
  <c r="O19" i="21"/>
  <c r="P19" i="21"/>
  <c r="Q19" i="21"/>
  <c r="R19" i="21"/>
  <c r="S19" i="21"/>
  <c r="H20" i="21"/>
  <c r="I20" i="21"/>
  <c r="J20" i="21"/>
  <c r="K20" i="21"/>
  <c r="L20" i="21"/>
  <c r="M20" i="21"/>
  <c r="N20" i="21"/>
  <c r="O20" i="21"/>
  <c r="P20" i="21"/>
  <c r="Q20" i="21"/>
  <c r="H21" i="21"/>
  <c r="I21" i="21"/>
  <c r="J21" i="21"/>
  <c r="K21" i="21"/>
  <c r="L21" i="21"/>
  <c r="M21" i="21"/>
  <c r="N21" i="21"/>
  <c r="O21" i="21"/>
  <c r="P21" i="21"/>
  <c r="Q21" i="21"/>
  <c r="H22" i="21"/>
  <c r="I22" i="21"/>
  <c r="J22" i="21"/>
  <c r="K22" i="21"/>
  <c r="L22" i="21"/>
  <c r="M22" i="21"/>
  <c r="N22" i="21"/>
  <c r="O22" i="21"/>
  <c r="H23" i="21"/>
  <c r="I23" i="21"/>
  <c r="J23" i="21"/>
  <c r="K23" i="21"/>
  <c r="L23" i="21"/>
  <c r="M23" i="21"/>
  <c r="N23" i="21"/>
  <c r="O23" i="21"/>
  <c r="H24" i="21"/>
  <c r="I24" i="21"/>
  <c r="J24" i="21"/>
  <c r="K24" i="21"/>
  <c r="L24" i="21"/>
  <c r="M24" i="21"/>
  <c r="N24" i="21"/>
  <c r="Q24" i="21" s="1"/>
  <c r="O24" i="21"/>
  <c r="P24" i="21"/>
  <c r="H25" i="21"/>
  <c r="I25" i="21"/>
  <c r="J25" i="21"/>
  <c r="K25" i="21"/>
  <c r="L25" i="21"/>
  <c r="M25" i="21"/>
  <c r="N25" i="21"/>
  <c r="O25" i="21"/>
  <c r="H26" i="21"/>
  <c r="I26" i="21"/>
  <c r="J26" i="21"/>
  <c r="K26" i="21"/>
  <c r="L26" i="21"/>
  <c r="M26" i="21"/>
  <c r="N26" i="21"/>
  <c r="O26" i="21"/>
  <c r="Q26" i="21" s="1"/>
  <c r="P26" i="21"/>
  <c r="R26" i="21"/>
  <c r="S26" i="21"/>
  <c r="H27" i="21"/>
  <c r="I27" i="21"/>
  <c r="J27" i="21"/>
  <c r="K27" i="21"/>
  <c r="L27" i="21"/>
  <c r="M27" i="21"/>
  <c r="N27" i="21"/>
  <c r="O27" i="21"/>
  <c r="P27" i="21"/>
  <c r="Q27" i="21"/>
  <c r="R27" i="21"/>
  <c r="S27" i="21"/>
  <c r="H28" i="21"/>
  <c r="I28" i="21"/>
  <c r="J28" i="21"/>
  <c r="K28" i="21"/>
  <c r="R28" i="21" s="1"/>
  <c r="L28" i="21"/>
  <c r="M28" i="21"/>
  <c r="N28" i="21"/>
  <c r="O28" i="21"/>
  <c r="P28" i="21"/>
  <c r="Q28" i="21"/>
  <c r="S28" i="21"/>
  <c r="H29" i="21"/>
  <c r="I29" i="21"/>
  <c r="J29" i="21"/>
  <c r="K29" i="21"/>
  <c r="R29" i="21" s="1"/>
  <c r="L29" i="21"/>
  <c r="N29" i="21" s="1"/>
  <c r="M29" i="21"/>
  <c r="O29" i="21" s="1"/>
  <c r="S29" i="21"/>
  <c r="H30" i="21"/>
  <c r="I30" i="21"/>
  <c r="J30" i="21"/>
  <c r="K30" i="21"/>
  <c r="L30" i="21"/>
  <c r="N30" i="21" s="1"/>
  <c r="Q30" i="21" s="1"/>
  <c r="M30" i="21"/>
  <c r="O30" i="21"/>
  <c r="H31" i="21"/>
  <c r="I31" i="21"/>
  <c r="J31" i="21"/>
  <c r="K31" i="21"/>
  <c r="L31" i="21"/>
  <c r="M31" i="21"/>
  <c r="N31" i="21"/>
  <c r="O31" i="21"/>
  <c r="P31" i="21"/>
  <c r="Q31" i="21"/>
  <c r="R31" i="21"/>
  <c r="S31" i="21"/>
  <c r="H32" i="21"/>
  <c r="I32" i="21"/>
  <c r="J32" i="21"/>
  <c r="K32" i="21"/>
  <c r="L32" i="21"/>
  <c r="N32" i="21" s="1"/>
  <c r="Q32" i="21" s="1"/>
  <c r="M32" i="21"/>
  <c r="O32" i="21"/>
  <c r="P32" i="21"/>
  <c r="R32" i="21"/>
  <c r="S32" i="21"/>
  <c r="H33" i="21"/>
  <c r="I33" i="21"/>
  <c r="J33" i="21"/>
  <c r="K33" i="21"/>
  <c r="L33" i="21"/>
  <c r="M33" i="21"/>
  <c r="N33" i="21"/>
  <c r="O33" i="21"/>
  <c r="P33" i="21"/>
  <c r="Q33" i="21"/>
  <c r="R33" i="21"/>
  <c r="S33" i="21"/>
  <c r="H34" i="21"/>
  <c r="I34" i="21"/>
  <c r="J34" i="21"/>
  <c r="K34" i="21"/>
  <c r="L34" i="21"/>
  <c r="M34" i="21"/>
  <c r="N34" i="21"/>
  <c r="O34" i="21"/>
  <c r="Q34" i="21" s="1"/>
  <c r="P34" i="21"/>
  <c r="H35" i="21"/>
  <c r="I35" i="21"/>
  <c r="J35" i="21"/>
  <c r="K35" i="21"/>
  <c r="L35" i="21"/>
  <c r="M35" i="21"/>
  <c r="N35" i="21"/>
  <c r="O35" i="21"/>
  <c r="P35" i="21"/>
  <c r="Q35" i="21"/>
  <c r="H36" i="21"/>
  <c r="I36" i="21"/>
  <c r="J36" i="21"/>
  <c r="K36" i="21"/>
  <c r="L36" i="21"/>
  <c r="M36" i="21"/>
  <c r="N36" i="21"/>
  <c r="O36" i="21"/>
  <c r="H37" i="21"/>
  <c r="I37" i="21"/>
  <c r="J37" i="21"/>
  <c r="K37" i="21"/>
  <c r="L37" i="21"/>
  <c r="P37" i="21" s="1"/>
  <c r="M37" i="21"/>
  <c r="O37" i="21"/>
  <c r="H38" i="21"/>
  <c r="I38" i="21"/>
  <c r="J38" i="21"/>
  <c r="K38" i="21"/>
  <c r="L38" i="21"/>
  <c r="M38" i="21"/>
  <c r="N38" i="21"/>
  <c r="O38" i="21"/>
  <c r="H39" i="21"/>
  <c r="I39" i="21"/>
  <c r="J39" i="21"/>
  <c r="K39" i="21"/>
  <c r="L39" i="21"/>
  <c r="P39" i="21" s="1"/>
  <c r="M39" i="21"/>
  <c r="N39" i="21"/>
  <c r="O39" i="21"/>
  <c r="H40" i="21"/>
  <c r="I40" i="21"/>
  <c r="J40" i="21"/>
  <c r="K40" i="21"/>
  <c r="L40" i="21"/>
  <c r="M40" i="21"/>
  <c r="N40" i="21"/>
  <c r="O40" i="21"/>
  <c r="P40" i="21"/>
  <c r="Q40" i="21"/>
  <c r="R40" i="21"/>
  <c r="S40" i="21"/>
  <c r="H41" i="21"/>
  <c r="I41" i="21"/>
  <c r="J41" i="21"/>
  <c r="K41" i="21"/>
  <c r="L41" i="21"/>
  <c r="M41" i="21"/>
  <c r="N41" i="21"/>
  <c r="O41" i="21"/>
  <c r="P41" i="21"/>
  <c r="Q41" i="21"/>
  <c r="R41" i="21"/>
  <c r="S41" i="21"/>
  <c r="H42" i="21"/>
  <c r="I42" i="21"/>
  <c r="J42" i="21"/>
  <c r="K42" i="21"/>
  <c r="R42" i="21" s="1"/>
  <c r="L42" i="21"/>
  <c r="M42" i="21"/>
  <c r="N42" i="21"/>
  <c r="O42" i="21"/>
  <c r="P42" i="21"/>
  <c r="Q42" i="21"/>
  <c r="S42" i="21"/>
  <c r="H43" i="21"/>
  <c r="I43" i="21"/>
  <c r="J43" i="21"/>
  <c r="K43" i="21"/>
  <c r="L43" i="21"/>
  <c r="M43" i="21"/>
  <c r="O43" i="21"/>
  <c r="H44" i="21"/>
  <c r="I44" i="21"/>
  <c r="J44" i="21"/>
  <c r="K44" i="21"/>
  <c r="L44" i="21"/>
  <c r="M44" i="21"/>
  <c r="N44" i="21"/>
  <c r="O44" i="21"/>
  <c r="H45" i="21"/>
  <c r="I45" i="21"/>
  <c r="J45" i="21"/>
  <c r="K45" i="21"/>
  <c r="L45" i="21"/>
  <c r="N45" i="21" s="1"/>
  <c r="Q45" i="21" s="1"/>
  <c r="M45" i="21"/>
  <c r="O45" i="21"/>
  <c r="P45" i="21"/>
  <c r="R45" i="21"/>
  <c r="S45" i="21"/>
  <c r="H46" i="21"/>
  <c r="I46" i="21"/>
  <c r="J46" i="21"/>
  <c r="K46" i="21"/>
  <c r="R46" i="21" s="1"/>
  <c r="L46" i="21"/>
  <c r="M46" i="21"/>
  <c r="N46" i="21"/>
  <c r="O46" i="21"/>
  <c r="P46" i="21"/>
  <c r="Q46" i="21"/>
  <c r="H47" i="21"/>
  <c r="I47" i="21"/>
  <c r="J47" i="21"/>
  <c r="K47" i="21"/>
  <c r="L47" i="21"/>
  <c r="M47" i="21"/>
  <c r="N47" i="21"/>
  <c r="O47" i="21"/>
  <c r="Q47" i="21" s="1"/>
  <c r="P47" i="21"/>
  <c r="R47" i="21" s="1"/>
  <c r="S47" i="21" s="1"/>
  <c r="H48" i="21"/>
  <c r="I48" i="21"/>
  <c r="J48" i="21"/>
  <c r="K48" i="21"/>
  <c r="L48" i="21"/>
  <c r="M48" i="21"/>
  <c r="N48" i="21"/>
  <c r="O48" i="21"/>
  <c r="Q48" i="21" s="1"/>
  <c r="P48" i="21"/>
  <c r="H49" i="21"/>
  <c r="I49" i="21"/>
  <c r="J49" i="21"/>
  <c r="K49" i="21"/>
  <c r="L49" i="21"/>
  <c r="M49" i="21"/>
  <c r="N49" i="21"/>
  <c r="O49" i="21"/>
  <c r="P49" i="21"/>
  <c r="Q49" i="21"/>
  <c r="H50" i="21"/>
  <c r="I50" i="21"/>
  <c r="J50" i="21"/>
  <c r="K50" i="21"/>
  <c r="R50" i="21" s="1"/>
  <c r="L50" i="21"/>
  <c r="M50" i="21"/>
  <c r="N50" i="21"/>
  <c r="O50" i="21"/>
  <c r="S50" i="21"/>
  <c r="H51" i="21"/>
  <c r="I51" i="21"/>
  <c r="J51" i="21"/>
  <c r="K51" i="21"/>
  <c r="L51" i="21"/>
  <c r="M51" i="21"/>
  <c r="N51" i="21"/>
  <c r="O51" i="21"/>
  <c r="H52" i="21"/>
  <c r="I52" i="21"/>
  <c r="J52" i="21"/>
  <c r="K52" i="21"/>
  <c r="L52" i="21"/>
  <c r="P52" i="21" s="1"/>
  <c r="M52" i="21"/>
  <c r="O52" i="21"/>
  <c r="H53" i="21"/>
  <c r="I53" i="21"/>
  <c r="J53" i="21"/>
  <c r="K53" i="21"/>
  <c r="L53" i="21"/>
  <c r="M53" i="21"/>
  <c r="N53" i="21"/>
  <c r="Q53" i="21" s="1"/>
  <c r="O53" i="21"/>
  <c r="P53" i="21"/>
  <c r="R53" i="21"/>
  <c r="S53" i="21"/>
  <c r="H54" i="21"/>
  <c r="I54" i="21"/>
  <c r="J54" i="21"/>
  <c r="K54" i="21"/>
  <c r="L54" i="21"/>
  <c r="M54" i="21"/>
  <c r="N54" i="21"/>
  <c r="O54" i="21"/>
  <c r="P54" i="21"/>
  <c r="Q54" i="21"/>
  <c r="R54" i="21"/>
  <c r="S54" i="21"/>
  <c r="H55" i="21"/>
  <c r="I55" i="21"/>
  <c r="J55" i="21"/>
  <c r="K55" i="21"/>
  <c r="L55" i="21"/>
  <c r="M55" i="21"/>
  <c r="N55" i="21"/>
  <c r="O55" i="21"/>
  <c r="P55" i="21"/>
  <c r="Q55" i="21"/>
  <c r="R55" i="21"/>
  <c r="S55" i="21"/>
  <c r="H56" i="21"/>
  <c r="I56" i="21"/>
  <c r="J56" i="21"/>
  <c r="K56" i="21"/>
  <c r="R56" i="21" s="1"/>
  <c r="L56" i="21"/>
  <c r="M56" i="21"/>
  <c r="N56" i="21"/>
  <c r="O56" i="21"/>
  <c r="P56" i="21"/>
  <c r="Q56" i="21"/>
  <c r="S56" i="21"/>
  <c r="H57" i="21"/>
  <c r="I57" i="21"/>
  <c r="J57" i="21"/>
  <c r="K57" i="21"/>
  <c r="L57" i="21"/>
  <c r="M57" i="21"/>
  <c r="O57" i="21"/>
  <c r="H58" i="21"/>
  <c r="I58" i="21"/>
  <c r="J58" i="21"/>
  <c r="K58" i="21"/>
  <c r="L58" i="21"/>
  <c r="M58" i="21"/>
  <c r="N58" i="21"/>
  <c r="O58" i="21"/>
  <c r="H59" i="21"/>
  <c r="I59" i="21"/>
  <c r="J59" i="21"/>
  <c r="K59" i="21"/>
  <c r="L59" i="21"/>
  <c r="M59" i="21"/>
  <c r="N59" i="21"/>
  <c r="O59" i="21"/>
  <c r="P59" i="21"/>
  <c r="Q59" i="21"/>
  <c r="R59" i="21"/>
  <c r="S59" i="21"/>
  <c r="H60" i="21"/>
  <c r="I60" i="21"/>
  <c r="J60" i="21"/>
  <c r="K60" i="21"/>
  <c r="L60" i="21"/>
  <c r="M60" i="21"/>
  <c r="N60" i="21"/>
  <c r="Q60" i="21" s="1"/>
  <c r="O60" i="21"/>
  <c r="P60" i="21"/>
  <c r="H61" i="21"/>
  <c r="I61" i="21"/>
  <c r="J61" i="21"/>
  <c r="K61" i="21"/>
  <c r="L61" i="21"/>
  <c r="M61" i="21"/>
  <c r="N61" i="21"/>
  <c r="O61" i="21"/>
  <c r="Q61" i="21" s="1"/>
  <c r="P61" i="21"/>
  <c r="R61" i="21"/>
  <c r="S61" i="21"/>
  <c r="H62" i="21"/>
  <c r="I62" i="21"/>
  <c r="J62" i="21"/>
  <c r="K62" i="21"/>
  <c r="L62" i="21"/>
  <c r="M62" i="21"/>
  <c r="N62" i="21"/>
  <c r="O62" i="21"/>
  <c r="Q62" i="21" s="1"/>
  <c r="P62" i="21"/>
  <c r="H63" i="21"/>
  <c r="I63" i="21"/>
  <c r="J63" i="21"/>
  <c r="K63" i="21"/>
  <c r="R63" i="21" s="1"/>
  <c r="L63" i="21"/>
  <c r="M63" i="21"/>
  <c r="N63" i="21"/>
  <c r="O63" i="21"/>
  <c r="P63" i="21"/>
  <c r="Q63" i="21"/>
  <c r="S63" i="21"/>
  <c r="H64" i="21"/>
  <c r="I64" i="21"/>
  <c r="J64" i="21"/>
  <c r="K64" i="21"/>
  <c r="L64" i="21"/>
  <c r="M64" i="21"/>
  <c r="O64" i="21" s="1"/>
  <c r="N64" i="21"/>
  <c r="H65" i="21"/>
  <c r="I65" i="21"/>
  <c r="J65" i="21"/>
  <c r="K65" i="21"/>
  <c r="L65" i="21"/>
  <c r="M65" i="21"/>
  <c r="N65" i="21"/>
  <c r="O65" i="21"/>
  <c r="H66" i="21"/>
  <c r="I66" i="21"/>
  <c r="J66" i="21"/>
  <c r="K66" i="21"/>
  <c r="L66" i="21"/>
  <c r="M66" i="21"/>
  <c r="N66" i="21"/>
  <c r="O66" i="21"/>
  <c r="P66" i="21"/>
  <c r="Q66" i="21"/>
  <c r="R66" i="21"/>
  <c r="S66" i="21"/>
  <c r="H67" i="21"/>
  <c r="I67" i="21"/>
  <c r="J67" i="21"/>
  <c r="K67" i="21"/>
  <c r="L67" i="21"/>
  <c r="N67" i="21" s="1"/>
  <c r="Q67" i="21" s="1"/>
  <c r="M67" i="21"/>
  <c r="O67" i="21" s="1"/>
  <c r="R67" i="21"/>
  <c r="S67" i="21"/>
  <c r="H68" i="21"/>
  <c r="I68" i="21"/>
  <c r="J68" i="21"/>
  <c r="K68" i="21"/>
  <c r="L68" i="21"/>
  <c r="M68" i="21"/>
  <c r="N68" i="21"/>
  <c r="O68" i="21"/>
  <c r="P68" i="21"/>
  <c r="Q68" i="21"/>
  <c r="R68" i="21"/>
  <c r="S68" i="21"/>
  <c r="H69" i="21"/>
  <c r="I69" i="21"/>
  <c r="J69" i="21"/>
  <c r="K69" i="21"/>
  <c r="R69" i="21" s="1"/>
  <c r="L69" i="21"/>
  <c r="M69" i="21"/>
  <c r="N69" i="21"/>
  <c r="O69" i="21"/>
  <c r="P69" i="21"/>
  <c r="Q69" i="21"/>
  <c r="H70" i="21"/>
  <c r="I70" i="21"/>
  <c r="J70" i="21"/>
  <c r="K70" i="21"/>
  <c r="L70" i="21"/>
  <c r="M70" i="21"/>
  <c r="N70" i="21"/>
  <c r="O70" i="21"/>
  <c r="P70" i="21"/>
  <c r="Q70" i="21"/>
  <c r="H71" i="21"/>
  <c r="I71" i="21"/>
  <c r="J71" i="21"/>
  <c r="K71" i="21"/>
  <c r="L71" i="21"/>
  <c r="M71" i="21"/>
  <c r="N71" i="21"/>
  <c r="O71" i="21"/>
  <c r="H72" i="21"/>
  <c r="I72" i="21"/>
  <c r="J72" i="21"/>
  <c r="K72" i="21"/>
  <c r="L72" i="21"/>
  <c r="M72" i="21"/>
  <c r="O72" i="21" s="1"/>
  <c r="N72" i="21"/>
  <c r="H73" i="21"/>
  <c r="I73" i="21"/>
  <c r="J73" i="21"/>
  <c r="K73" i="21"/>
  <c r="L73" i="21"/>
  <c r="M73" i="21"/>
  <c r="N73" i="21"/>
  <c r="Q73" i="21" s="1"/>
  <c r="O73" i="21"/>
  <c r="P73" i="21"/>
  <c r="H74" i="21"/>
  <c r="I74" i="21"/>
  <c r="J74" i="21"/>
  <c r="K74" i="21"/>
  <c r="L74" i="21"/>
  <c r="N74" i="21" s="1"/>
  <c r="Q74" i="21" s="1"/>
  <c r="M74" i="21"/>
  <c r="O74" i="21" s="1"/>
  <c r="H75" i="21"/>
  <c r="I75" i="21"/>
  <c r="J75" i="21"/>
  <c r="K75" i="21"/>
  <c r="L75" i="21"/>
  <c r="M75" i="21"/>
  <c r="N75" i="21"/>
  <c r="O75" i="21"/>
  <c r="Q75" i="21" s="1"/>
  <c r="P75" i="21"/>
  <c r="R75" i="21"/>
  <c r="S75" i="21"/>
  <c r="H76" i="21"/>
  <c r="I76" i="21"/>
  <c r="J76" i="21"/>
  <c r="K76" i="21"/>
  <c r="L76" i="21"/>
  <c r="M76" i="21"/>
  <c r="N76" i="21"/>
  <c r="O76" i="21"/>
  <c r="P76" i="21"/>
  <c r="Q76" i="21"/>
  <c r="R76" i="21"/>
  <c r="S76" i="21"/>
  <c r="H77" i="21"/>
  <c r="I77" i="21"/>
  <c r="J77" i="21"/>
  <c r="K77" i="21"/>
  <c r="R77" i="21" s="1"/>
  <c r="L77" i="21"/>
  <c r="M77" i="21"/>
  <c r="N77" i="21"/>
  <c r="O77" i="21"/>
  <c r="P77" i="21"/>
  <c r="Q77" i="21"/>
  <c r="S77" i="21"/>
  <c r="H78" i="21"/>
  <c r="I78" i="21"/>
  <c r="J78" i="21"/>
  <c r="K78" i="21"/>
  <c r="R78" i="21" s="1"/>
  <c r="L78" i="21"/>
  <c r="N78" i="21" s="1"/>
  <c r="M78" i="21"/>
  <c r="O78" i="21" s="1"/>
  <c r="S78" i="21"/>
  <c r="H79" i="21"/>
  <c r="I79" i="21"/>
  <c r="J79" i="21"/>
  <c r="K79" i="21"/>
  <c r="L79" i="21"/>
  <c r="M79" i="21"/>
  <c r="N79" i="21"/>
  <c r="O79" i="21"/>
  <c r="H80" i="21"/>
  <c r="I80" i="21"/>
  <c r="J80" i="21"/>
  <c r="K80" i="21"/>
  <c r="L80" i="21"/>
  <c r="N80" i="21" s="1"/>
  <c r="Q80" i="21" s="1"/>
  <c r="M80" i="21"/>
  <c r="O80" i="21"/>
  <c r="R80" i="21"/>
  <c r="S80" i="21"/>
  <c r="H81" i="21"/>
  <c r="I81" i="21"/>
  <c r="J81" i="21"/>
  <c r="K81" i="21"/>
  <c r="L81" i="21"/>
  <c r="N81" i="21" s="1"/>
  <c r="Q81" i="21" s="1"/>
  <c r="M81" i="21"/>
  <c r="O81" i="21"/>
  <c r="P81" i="21"/>
  <c r="H82" i="21"/>
  <c r="I82" i="21"/>
  <c r="J82" i="21"/>
  <c r="K82" i="21"/>
  <c r="L82" i="21"/>
  <c r="M82" i="21"/>
  <c r="N82" i="21"/>
  <c r="O82" i="21"/>
  <c r="P82" i="21"/>
  <c r="Q82" i="21"/>
  <c r="R82" i="21"/>
  <c r="S82" i="21"/>
  <c r="H83" i="21"/>
  <c r="I83" i="21"/>
  <c r="J83" i="21"/>
  <c r="K83" i="21"/>
  <c r="L83" i="21"/>
  <c r="M83" i="21"/>
  <c r="N83" i="21"/>
  <c r="O83" i="21"/>
  <c r="Q83" i="21" s="1"/>
  <c r="P83" i="21"/>
  <c r="H84" i="21"/>
  <c r="I84" i="21"/>
  <c r="J84" i="21"/>
  <c r="K84" i="21"/>
  <c r="L84" i="21"/>
  <c r="M84" i="21"/>
  <c r="N84" i="21"/>
  <c r="O84" i="21"/>
  <c r="P84" i="21"/>
  <c r="Q84" i="21"/>
  <c r="H85" i="21"/>
  <c r="I85" i="21"/>
  <c r="J85" i="21"/>
  <c r="K85" i="21"/>
  <c r="L85" i="21"/>
  <c r="M85" i="21"/>
  <c r="N85" i="21"/>
  <c r="O85" i="21"/>
  <c r="H86" i="21"/>
  <c r="I86" i="21"/>
  <c r="J86" i="21"/>
  <c r="K86" i="21"/>
  <c r="L86" i="21"/>
  <c r="P86" i="21" s="1"/>
  <c r="M86" i="21"/>
  <c r="O86" i="21"/>
  <c r="H87" i="21"/>
  <c r="I87" i="21"/>
  <c r="J87" i="21"/>
  <c r="K87" i="21"/>
  <c r="L87" i="21"/>
  <c r="M87" i="21"/>
  <c r="O87" i="21" s="1"/>
  <c r="N87" i="21"/>
  <c r="H88" i="21"/>
  <c r="I88" i="21"/>
  <c r="J88" i="21"/>
  <c r="K88" i="21"/>
  <c r="L88" i="21"/>
  <c r="M88" i="21"/>
  <c r="N88" i="21"/>
  <c r="O88" i="21"/>
  <c r="H89" i="21"/>
  <c r="I89" i="21"/>
  <c r="J89" i="21"/>
  <c r="K89" i="21"/>
  <c r="L89" i="21"/>
  <c r="M89" i="21"/>
  <c r="N89" i="21"/>
  <c r="O89" i="21"/>
  <c r="P89" i="21"/>
  <c r="Q89" i="21"/>
  <c r="R89" i="21"/>
  <c r="S89" i="21"/>
  <c r="H90" i="21"/>
  <c r="I90" i="21"/>
  <c r="J90" i="21"/>
  <c r="K90" i="21"/>
  <c r="L90" i="21"/>
  <c r="M90" i="21"/>
  <c r="N90" i="21"/>
  <c r="O90" i="21"/>
  <c r="P90" i="21"/>
  <c r="Q90" i="21"/>
  <c r="R90" i="21"/>
  <c r="S90" i="21"/>
  <c r="H91" i="21"/>
  <c r="I91" i="21"/>
  <c r="J91" i="21"/>
  <c r="K91" i="21"/>
  <c r="R91" i="21" s="1"/>
  <c r="L91" i="21"/>
  <c r="M91" i="21"/>
  <c r="N91" i="21"/>
  <c r="O91" i="21"/>
  <c r="P91" i="21"/>
  <c r="Q91" i="21"/>
  <c r="S91" i="21"/>
  <c r="H92" i="21"/>
  <c r="I92" i="21"/>
  <c r="J92" i="21"/>
  <c r="K92" i="21"/>
  <c r="L92" i="21"/>
  <c r="M92" i="21"/>
  <c r="O92" i="21"/>
  <c r="H93" i="21"/>
  <c r="I93" i="21"/>
  <c r="J93" i="21"/>
  <c r="K93" i="21"/>
  <c r="L93" i="21"/>
  <c r="P93" i="21" s="1"/>
  <c r="M93" i="21"/>
  <c r="N93" i="21"/>
  <c r="O93" i="21"/>
  <c r="H94" i="21"/>
  <c r="I94" i="21"/>
  <c r="J94" i="21"/>
  <c r="K94" i="21"/>
  <c r="L94" i="21"/>
  <c r="N94" i="21" s="1"/>
  <c r="Q94" i="21" s="1"/>
  <c r="M94" i="21"/>
  <c r="O94" i="21"/>
  <c r="P94" i="21"/>
  <c r="R94" i="21"/>
  <c r="S94" i="21"/>
  <c r="H95" i="21"/>
  <c r="I95" i="21"/>
  <c r="J95" i="21"/>
  <c r="K95" i="21"/>
  <c r="L95" i="21"/>
  <c r="M95" i="21"/>
  <c r="N95" i="21"/>
  <c r="O95" i="21"/>
  <c r="P95" i="21"/>
  <c r="Q95" i="21"/>
  <c r="R95" i="21"/>
  <c r="S95" i="21"/>
  <c r="H96" i="21"/>
  <c r="I96" i="21"/>
  <c r="J96" i="21"/>
  <c r="K96" i="21"/>
  <c r="L96" i="21"/>
  <c r="M96" i="21"/>
  <c r="N96" i="21"/>
  <c r="O96" i="21"/>
  <c r="Q96" i="21" s="1"/>
  <c r="P96" i="21"/>
  <c r="R96" i="21"/>
  <c r="S96" i="21"/>
  <c r="H97" i="21"/>
  <c r="I97" i="21"/>
  <c r="J97" i="21"/>
  <c r="K97" i="21"/>
  <c r="L97" i="21"/>
  <c r="M97" i="21"/>
  <c r="N97" i="21"/>
  <c r="O97" i="21"/>
  <c r="Q97" i="21" s="1"/>
  <c r="P97" i="21"/>
  <c r="H98" i="21"/>
  <c r="I98" i="21"/>
  <c r="J98" i="21"/>
  <c r="K98" i="21"/>
  <c r="L98" i="21"/>
  <c r="M98" i="21"/>
  <c r="N98" i="21"/>
  <c r="O98" i="21"/>
  <c r="P98" i="21"/>
  <c r="Q98" i="21"/>
  <c r="H99" i="21"/>
  <c r="I99" i="21"/>
  <c r="J99" i="21"/>
  <c r="K99" i="21"/>
  <c r="R99" i="21" s="1"/>
  <c r="L99" i="21"/>
  <c r="M99" i="21"/>
  <c r="N99" i="21"/>
  <c r="O99" i="21"/>
  <c r="S99" i="21"/>
  <c r="H100" i="21"/>
  <c r="I100" i="21"/>
  <c r="J100" i="21"/>
  <c r="K100" i="21"/>
  <c r="L100" i="21"/>
  <c r="M100" i="21"/>
  <c r="N100" i="21"/>
  <c r="O100" i="21"/>
  <c r="H101" i="21"/>
  <c r="I101" i="21"/>
  <c r="J101" i="21"/>
  <c r="K101" i="21"/>
  <c r="L101" i="21"/>
  <c r="M101" i="21"/>
  <c r="N101" i="21"/>
  <c r="O101" i="21"/>
  <c r="H102" i="21"/>
  <c r="I102" i="21"/>
  <c r="J102" i="21"/>
  <c r="K102" i="21"/>
  <c r="L102" i="21"/>
  <c r="M102" i="21"/>
  <c r="N102" i="21"/>
  <c r="O102" i="21"/>
  <c r="P102" i="21"/>
  <c r="Q102" i="21"/>
  <c r="R102" i="21"/>
  <c r="S102" i="21"/>
  <c r="H103" i="21"/>
  <c r="I103" i="21"/>
  <c r="J103" i="21"/>
  <c r="K103" i="21"/>
  <c r="L103" i="21"/>
  <c r="M103" i="21"/>
  <c r="N103" i="21"/>
  <c r="O103" i="21"/>
  <c r="P103" i="21"/>
  <c r="Q103" i="21"/>
  <c r="R103" i="21"/>
  <c r="S103" i="21"/>
  <c r="H104" i="21"/>
  <c r="I104" i="21"/>
  <c r="J104" i="21"/>
  <c r="K104" i="21"/>
  <c r="L104" i="21"/>
  <c r="M104" i="21"/>
  <c r="N104" i="21"/>
  <c r="O104" i="21"/>
  <c r="P104" i="21"/>
  <c r="Q104" i="21"/>
  <c r="R104" i="21"/>
  <c r="S104" i="21"/>
  <c r="H105" i="21"/>
  <c r="I105" i="21"/>
  <c r="J105" i="21"/>
  <c r="K105" i="21"/>
  <c r="R105" i="21" s="1"/>
  <c r="L105" i="21"/>
  <c r="M105" i="21"/>
  <c r="N105" i="21"/>
  <c r="O105" i="21"/>
  <c r="P105" i="21"/>
  <c r="Q105" i="21"/>
  <c r="H106" i="21"/>
  <c r="I106" i="21"/>
  <c r="J106" i="21"/>
  <c r="K106" i="21"/>
  <c r="L106" i="21"/>
  <c r="M106" i="21"/>
  <c r="O106" i="21"/>
  <c r="H107" i="21"/>
  <c r="I107" i="21"/>
  <c r="J107" i="21"/>
  <c r="K107" i="21"/>
  <c r="L107" i="21"/>
  <c r="M107" i="21"/>
  <c r="N107" i="21"/>
  <c r="O107" i="21"/>
  <c r="H108" i="21"/>
  <c r="I108" i="21"/>
  <c r="J108" i="21"/>
  <c r="K108" i="21"/>
  <c r="S108" i="21" s="1"/>
  <c r="L108" i="21"/>
  <c r="M108" i="21"/>
  <c r="N108" i="21"/>
  <c r="O108" i="21"/>
  <c r="P108" i="21"/>
  <c r="Q108" i="21"/>
  <c r="R108" i="21"/>
  <c r="H109" i="21"/>
  <c r="I109" i="21"/>
  <c r="J109" i="21"/>
  <c r="K109" i="21"/>
  <c r="L109" i="21"/>
  <c r="M109" i="21"/>
  <c r="N109" i="21"/>
  <c r="Q109" i="21" s="1"/>
  <c r="O109" i="21"/>
  <c r="P109" i="21"/>
  <c r="H110" i="21"/>
  <c r="I110" i="21"/>
  <c r="J110" i="21"/>
  <c r="K110" i="21"/>
  <c r="L110" i="21"/>
  <c r="M110" i="21"/>
  <c r="N110" i="21"/>
  <c r="O110" i="21"/>
  <c r="Q110" i="21" s="1"/>
  <c r="R110" i="21" s="1"/>
  <c r="S110" i="21" s="1"/>
  <c r="P110" i="21"/>
  <c r="H111" i="21"/>
  <c r="I111" i="21"/>
  <c r="J111" i="21"/>
  <c r="K111" i="21"/>
  <c r="L111" i="21"/>
  <c r="M111" i="21"/>
  <c r="N111" i="21"/>
  <c r="O111" i="21"/>
  <c r="Q111" i="21" s="1"/>
  <c r="P111" i="21"/>
  <c r="H112" i="21"/>
  <c r="I112" i="21"/>
  <c r="J112" i="21"/>
  <c r="K112" i="21"/>
  <c r="R112" i="21" s="1"/>
  <c r="L112" i="21"/>
  <c r="M112" i="21"/>
  <c r="N112" i="21"/>
  <c r="O112" i="21"/>
  <c r="P112" i="21"/>
  <c r="Q112" i="21"/>
  <c r="S112" i="21"/>
  <c r="H113" i="21"/>
  <c r="I113" i="21"/>
  <c r="J113" i="21"/>
  <c r="K113" i="21"/>
  <c r="L113" i="21"/>
  <c r="M113" i="21"/>
  <c r="N113" i="21"/>
  <c r="O113" i="21"/>
  <c r="H114" i="21"/>
  <c r="I114" i="21"/>
  <c r="J114" i="21"/>
  <c r="K114" i="21"/>
  <c r="L114" i="21"/>
  <c r="M114" i="21"/>
  <c r="N114" i="21"/>
  <c r="O114" i="21"/>
  <c r="H115" i="21"/>
  <c r="I115" i="21"/>
  <c r="J115" i="21"/>
  <c r="K115" i="21"/>
  <c r="L115" i="21"/>
  <c r="M115" i="21"/>
  <c r="N115" i="21"/>
  <c r="O115" i="21"/>
  <c r="P115" i="21"/>
  <c r="Q115" i="21"/>
  <c r="R115" i="21"/>
  <c r="S115" i="21"/>
  <c r="H116" i="21"/>
  <c r="I116" i="21"/>
  <c r="J116" i="21"/>
  <c r="K116" i="21"/>
  <c r="L116" i="21"/>
  <c r="M116" i="21"/>
  <c r="N116" i="21"/>
  <c r="O116" i="21"/>
  <c r="P116" i="21"/>
  <c r="Q116" i="21"/>
  <c r="R116" i="21"/>
  <c r="S116" i="21"/>
  <c r="H117" i="21"/>
  <c r="I117" i="21"/>
  <c r="J117" i="21"/>
  <c r="K117" i="21"/>
  <c r="L117" i="21"/>
  <c r="M117" i="21"/>
  <c r="N117" i="21"/>
  <c r="O117" i="21"/>
  <c r="P117" i="21"/>
  <c r="Q117" i="21"/>
  <c r="R117" i="21"/>
  <c r="S117" i="21"/>
  <c r="H118" i="21"/>
  <c r="I118" i="21"/>
  <c r="J118" i="21"/>
  <c r="K118" i="21"/>
  <c r="R118" i="21" s="1"/>
  <c r="L118" i="21"/>
  <c r="M118" i="21"/>
  <c r="N118" i="21"/>
  <c r="O118" i="21"/>
  <c r="P118" i="21"/>
  <c r="Q118" i="21"/>
  <c r="H119" i="21"/>
  <c r="I119" i="21"/>
  <c r="J119" i="21"/>
  <c r="K119" i="21"/>
  <c r="L119" i="21"/>
  <c r="M119" i="21"/>
  <c r="N119" i="21"/>
  <c r="O119" i="21"/>
  <c r="P119" i="21"/>
  <c r="Q119" i="21"/>
  <c r="H120" i="21"/>
  <c r="I120" i="21"/>
  <c r="J120" i="21"/>
  <c r="K120" i="21"/>
  <c r="R120" i="21" s="1"/>
  <c r="L120" i="21"/>
  <c r="M120" i="21"/>
  <c r="N120" i="21"/>
  <c r="O120" i="21"/>
  <c r="S120" i="21"/>
  <c r="H121" i="21"/>
  <c r="I121" i="21"/>
  <c r="J121" i="21"/>
  <c r="K121" i="21"/>
  <c r="L121" i="21"/>
  <c r="M121" i="21"/>
  <c r="N121" i="21"/>
  <c r="O121" i="21"/>
  <c r="H122" i="21"/>
  <c r="I122" i="21"/>
  <c r="J122" i="21"/>
  <c r="K122" i="21"/>
  <c r="L122" i="21"/>
  <c r="M122" i="21"/>
  <c r="N122" i="21"/>
  <c r="Q122" i="21" s="1"/>
  <c r="O122" i="21"/>
  <c r="P122" i="21"/>
  <c r="H123" i="21"/>
  <c r="I123" i="21"/>
  <c r="J123" i="21"/>
  <c r="K123" i="21"/>
  <c r="L123" i="21"/>
  <c r="M123" i="21"/>
  <c r="N123" i="21"/>
  <c r="O123" i="21"/>
  <c r="H124" i="21"/>
  <c r="I124" i="21"/>
  <c r="J124" i="21"/>
  <c r="K124" i="21"/>
  <c r="L124" i="21"/>
  <c r="M124" i="21"/>
  <c r="N124" i="21"/>
  <c r="O124" i="21"/>
  <c r="Q124" i="21" s="1"/>
  <c r="R124" i="21" s="1"/>
  <c r="S124" i="21" s="1"/>
  <c r="P124" i="21"/>
  <c r="H125" i="21"/>
  <c r="I125" i="21"/>
  <c r="J125" i="21"/>
  <c r="K125" i="21"/>
  <c r="L125" i="21"/>
  <c r="M125" i="21"/>
  <c r="N125" i="21"/>
  <c r="O125" i="21"/>
  <c r="P125" i="21"/>
  <c r="Q125" i="21"/>
  <c r="R125" i="21"/>
  <c r="S125" i="21"/>
  <c r="H126" i="21"/>
  <c r="I126" i="21"/>
  <c r="J126" i="21"/>
  <c r="K126" i="21"/>
  <c r="R126" i="21" s="1"/>
  <c r="L126" i="21"/>
  <c r="M126" i="21"/>
  <c r="N126" i="21"/>
  <c r="O126" i="21"/>
  <c r="P126" i="21"/>
  <c r="Q126" i="21"/>
  <c r="S126" i="21"/>
  <c r="H127" i="21"/>
  <c r="I127" i="21"/>
  <c r="J127" i="21"/>
  <c r="K127" i="21"/>
  <c r="L127" i="21"/>
  <c r="N127" i="21" s="1"/>
  <c r="M127" i="21"/>
  <c r="O127" i="21" s="1"/>
  <c r="H128" i="21"/>
  <c r="I128" i="21"/>
  <c r="J128" i="21"/>
  <c r="K128" i="21"/>
  <c r="L128" i="21"/>
  <c r="M128" i="21"/>
  <c r="N128" i="21"/>
  <c r="O128" i="21"/>
  <c r="H129" i="21"/>
  <c r="I129" i="21"/>
  <c r="J129" i="21"/>
  <c r="K129" i="21"/>
  <c r="L129" i="21"/>
  <c r="M129" i="21"/>
  <c r="N129" i="21"/>
  <c r="O129" i="21"/>
  <c r="P129" i="21"/>
  <c r="Q129" i="21"/>
  <c r="R129" i="21"/>
  <c r="S129" i="21"/>
  <c r="H130" i="21"/>
  <c r="I130" i="21"/>
  <c r="J130" i="21"/>
  <c r="K130" i="21"/>
  <c r="L130" i="21"/>
  <c r="N130" i="21" s="1"/>
  <c r="M130" i="21"/>
  <c r="O130" i="21"/>
  <c r="P130" i="21"/>
  <c r="Q130" i="21"/>
  <c r="R130" i="21"/>
  <c r="S130" i="21"/>
  <c r="H131" i="21"/>
  <c r="I131" i="21"/>
  <c r="J131" i="21"/>
  <c r="K131" i="21"/>
  <c r="L131" i="21"/>
  <c r="M131" i="21"/>
  <c r="N131" i="21"/>
  <c r="O131" i="21"/>
  <c r="P131" i="21"/>
  <c r="Q131" i="21"/>
  <c r="R131" i="21"/>
  <c r="S131" i="21"/>
  <c r="H132" i="21"/>
  <c r="I132" i="21"/>
  <c r="J132" i="21"/>
  <c r="K132" i="21"/>
  <c r="L132" i="21"/>
  <c r="M132" i="21"/>
  <c r="N132" i="21"/>
  <c r="O132" i="21"/>
  <c r="Q132" i="21" s="1"/>
  <c r="P132" i="21"/>
  <c r="H133" i="21"/>
  <c r="I133" i="21"/>
  <c r="J133" i="21"/>
  <c r="K133" i="21"/>
  <c r="L133" i="21"/>
  <c r="M133" i="21"/>
  <c r="N133" i="21"/>
  <c r="O133" i="21"/>
  <c r="P133" i="21"/>
  <c r="Q133" i="21"/>
  <c r="H134" i="21"/>
  <c r="I134" i="21"/>
  <c r="J134" i="21"/>
  <c r="K134" i="21"/>
  <c r="R134" i="21" s="1"/>
  <c r="L134" i="21"/>
  <c r="M134" i="21"/>
  <c r="N134" i="21"/>
  <c r="O134" i="21"/>
  <c r="H135" i="21"/>
  <c r="I135" i="21"/>
  <c r="J135" i="21"/>
  <c r="K135" i="21"/>
  <c r="L135" i="21"/>
  <c r="P135" i="21" s="1"/>
  <c r="M135" i="21"/>
  <c r="O135" i="21"/>
  <c r="H136" i="21"/>
  <c r="I136" i="21"/>
  <c r="J136" i="21"/>
  <c r="K136" i="21"/>
  <c r="L136" i="21"/>
  <c r="M136" i="21"/>
  <c r="N136" i="21"/>
  <c r="O136" i="21"/>
  <c r="H137" i="21"/>
  <c r="I137" i="21"/>
  <c r="J137" i="21"/>
  <c r="K137" i="21"/>
  <c r="L137" i="21"/>
  <c r="M137" i="21"/>
  <c r="N137" i="21"/>
  <c r="O137" i="21"/>
  <c r="H138" i="21"/>
  <c r="I138" i="21"/>
  <c r="J138" i="21"/>
  <c r="K138" i="21"/>
  <c r="L138" i="21"/>
  <c r="M138" i="21"/>
  <c r="N138" i="21"/>
  <c r="O138" i="21"/>
  <c r="P138" i="21"/>
  <c r="Q138" i="21"/>
  <c r="R138" i="21"/>
  <c r="S138" i="21"/>
  <c r="H139" i="21"/>
  <c r="I139" i="21"/>
  <c r="J139" i="21"/>
  <c r="K139" i="21"/>
  <c r="L139" i="21"/>
  <c r="M139" i="21"/>
  <c r="N139" i="21"/>
  <c r="O139" i="21"/>
  <c r="P139" i="21"/>
  <c r="Q139" i="21"/>
  <c r="R139" i="21"/>
  <c r="S139" i="21"/>
  <c r="H140" i="21"/>
  <c r="I140" i="21"/>
  <c r="J140" i="21"/>
  <c r="K140" i="21"/>
  <c r="R140" i="21" s="1"/>
  <c r="L140" i="21"/>
  <c r="M140" i="21"/>
  <c r="N140" i="21"/>
  <c r="O140" i="21"/>
  <c r="P140" i="21"/>
  <c r="Q140" i="21"/>
  <c r="S140" i="21"/>
  <c r="H141" i="21"/>
  <c r="I141" i="21"/>
  <c r="J141" i="21"/>
  <c r="K141" i="21"/>
  <c r="L141" i="21"/>
  <c r="M141" i="21"/>
  <c r="O141" i="21"/>
  <c r="H142" i="21"/>
  <c r="I142" i="21"/>
  <c r="J142" i="21"/>
  <c r="K142" i="21"/>
  <c r="L142" i="21"/>
  <c r="M142" i="21"/>
  <c r="N142" i="21"/>
  <c r="O142" i="21"/>
  <c r="H143" i="21"/>
  <c r="I143" i="21"/>
  <c r="J143" i="21"/>
  <c r="K143" i="21"/>
  <c r="L143" i="21"/>
  <c r="N143" i="21" s="1"/>
  <c r="Q143" i="21" s="1"/>
  <c r="M143" i="21"/>
  <c r="O143" i="21"/>
  <c r="P143" i="21"/>
  <c r="R143" i="21"/>
  <c r="S143" i="21"/>
  <c r="H144" i="21"/>
  <c r="I144" i="21"/>
  <c r="J144" i="21"/>
  <c r="K144" i="21"/>
  <c r="R144" i="21" s="1"/>
  <c r="L144" i="21"/>
  <c r="M144" i="21"/>
  <c r="N144" i="21"/>
  <c r="O144" i="21"/>
  <c r="P144" i="21"/>
  <c r="Q144" i="21"/>
  <c r="H145" i="21"/>
  <c r="I145" i="21"/>
  <c r="J145" i="21"/>
  <c r="K145" i="21"/>
  <c r="L145" i="21"/>
  <c r="M145" i="21"/>
  <c r="N145" i="21"/>
  <c r="O145" i="21"/>
  <c r="Q145" i="21" s="1"/>
  <c r="P145" i="21"/>
  <c r="R145" i="21" s="1"/>
  <c r="S145" i="21" s="1"/>
  <c r="H146" i="21"/>
  <c r="I146" i="21"/>
  <c r="J146" i="21"/>
  <c r="K146" i="21"/>
  <c r="L146" i="21"/>
  <c r="M146" i="21"/>
  <c r="N146" i="21"/>
  <c r="O146" i="21"/>
  <c r="Q146" i="21" s="1"/>
  <c r="P146" i="21"/>
  <c r="H147" i="21"/>
  <c r="I147" i="21"/>
  <c r="J147" i="21"/>
  <c r="K147" i="21"/>
  <c r="L147" i="21"/>
  <c r="M147" i="21"/>
  <c r="N147" i="21"/>
  <c r="O147" i="21"/>
  <c r="P147" i="21"/>
  <c r="Q147" i="21"/>
  <c r="H148" i="21"/>
  <c r="I148" i="21"/>
  <c r="J148" i="21"/>
  <c r="K148" i="21"/>
  <c r="L148" i="21"/>
  <c r="M148" i="21"/>
  <c r="N148" i="21"/>
  <c r="O148" i="21"/>
  <c r="H149" i="21"/>
  <c r="I149" i="21"/>
  <c r="J149" i="21"/>
  <c r="K149" i="21"/>
  <c r="L149" i="21"/>
  <c r="M149" i="21"/>
  <c r="N149" i="21"/>
  <c r="O149" i="21"/>
  <c r="H150" i="21"/>
  <c r="I150" i="21"/>
  <c r="J150" i="21"/>
  <c r="K150" i="21"/>
  <c r="L150" i="21"/>
  <c r="M150" i="21"/>
  <c r="O150" i="21" s="1"/>
  <c r="H151" i="21"/>
  <c r="I151" i="21"/>
  <c r="J151" i="21"/>
  <c r="K151" i="21"/>
  <c r="L151" i="21"/>
  <c r="M151" i="21"/>
  <c r="N151" i="21"/>
  <c r="O151" i="21"/>
  <c r="P151" i="21"/>
  <c r="Q151" i="21"/>
  <c r="R151" i="21"/>
  <c r="S151" i="21"/>
  <c r="H152" i="21"/>
  <c r="I152" i="21"/>
  <c r="J152" i="21"/>
  <c r="K152" i="21"/>
  <c r="L152" i="21"/>
  <c r="M152" i="21"/>
  <c r="N152" i="21"/>
  <c r="O152" i="21"/>
  <c r="P152" i="21"/>
  <c r="Q152" i="21"/>
  <c r="R152" i="21"/>
  <c r="S152" i="21"/>
  <c r="H153" i="21"/>
  <c r="I153" i="21"/>
  <c r="J153" i="21"/>
  <c r="K153" i="21"/>
  <c r="L153" i="21"/>
  <c r="M153" i="21"/>
  <c r="N153" i="21"/>
  <c r="O153" i="21"/>
  <c r="P153" i="21"/>
  <c r="Q153" i="21"/>
  <c r="R153" i="21"/>
  <c r="S153" i="21"/>
  <c r="H154" i="21"/>
  <c r="I154" i="21"/>
  <c r="J154" i="21"/>
  <c r="K154" i="21"/>
  <c r="L154" i="21"/>
  <c r="M154" i="21"/>
  <c r="N154" i="21"/>
  <c r="O154" i="21"/>
  <c r="P154" i="21"/>
  <c r="Q154" i="21"/>
  <c r="H155" i="21"/>
  <c r="I155" i="21"/>
  <c r="J155" i="21"/>
  <c r="K155" i="21"/>
  <c r="L155" i="21"/>
  <c r="M155" i="21"/>
  <c r="N155" i="21"/>
  <c r="O155" i="21"/>
  <c r="H156" i="21"/>
  <c r="I156" i="21"/>
  <c r="J156" i="21"/>
  <c r="K156" i="21"/>
  <c r="L156" i="21"/>
  <c r="M156" i="21"/>
  <c r="N156" i="21"/>
  <c r="O156" i="21"/>
  <c r="H157" i="21"/>
  <c r="I157" i="21"/>
  <c r="J157" i="21"/>
  <c r="K157" i="21"/>
  <c r="L157" i="21"/>
  <c r="M157" i="21"/>
  <c r="N157" i="21"/>
  <c r="O157" i="21"/>
  <c r="P157" i="21"/>
  <c r="Q157" i="21"/>
  <c r="R157" i="21"/>
  <c r="S157" i="21"/>
  <c r="H158" i="21"/>
  <c r="I158" i="21"/>
  <c r="J158" i="21"/>
  <c r="K158" i="21"/>
  <c r="L158" i="21"/>
  <c r="P158" i="21" s="1"/>
  <c r="R158" i="21" s="1"/>
  <c r="S158" i="21" s="1"/>
  <c r="M158" i="21"/>
  <c r="N158" i="21"/>
  <c r="Q158" i="21" s="1"/>
  <c r="O158" i="21"/>
  <c r="H159" i="21"/>
  <c r="I159" i="21"/>
  <c r="J159" i="21"/>
  <c r="K159" i="21"/>
  <c r="L159" i="21"/>
  <c r="M159" i="21"/>
  <c r="N159" i="21"/>
  <c r="Q159" i="21" s="1"/>
  <c r="O159" i="21"/>
  <c r="P159" i="21"/>
  <c r="R159" i="21"/>
  <c r="S159" i="21"/>
  <c r="H160" i="21"/>
  <c r="I160" i="21"/>
  <c r="J160" i="21"/>
  <c r="K160" i="21"/>
  <c r="L160" i="21"/>
  <c r="M160" i="21"/>
  <c r="N160" i="21"/>
  <c r="O160" i="21"/>
  <c r="P160" i="21"/>
  <c r="Q160" i="21"/>
  <c r="H161" i="21"/>
  <c r="I161" i="21"/>
  <c r="J161" i="21"/>
  <c r="K161" i="21"/>
  <c r="S161" i="21" s="1"/>
  <c r="L161" i="21"/>
  <c r="M161" i="21"/>
  <c r="N161" i="21"/>
  <c r="O161" i="21"/>
  <c r="P161" i="21"/>
  <c r="Q161" i="21"/>
  <c r="R161" i="21"/>
  <c r="H162" i="21"/>
  <c r="I162" i="21"/>
  <c r="J162" i="21"/>
  <c r="K162" i="21"/>
  <c r="L162" i="21"/>
  <c r="M162" i="21"/>
  <c r="N162" i="21"/>
  <c r="O162" i="21"/>
  <c r="H163" i="21"/>
  <c r="I163" i="21"/>
  <c r="J163" i="21"/>
  <c r="K163" i="21"/>
  <c r="L163" i="21"/>
  <c r="M163" i="21"/>
  <c r="O163" i="21" s="1"/>
  <c r="N163" i="21"/>
  <c r="H164" i="21"/>
  <c r="I164" i="21"/>
  <c r="J164" i="21"/>
  <c r="K164" i="21"/>
  <c r="L164" i="21"/>
  <c r="N164" i="21" s="1"/>
  <c r="Q164" i="21" s="1"/>
  <c r="M164" i="21"/>
  <c r="O164" i="21" s="1"/>
  <c r="H165" i="21"/>
  <c r="I165" i="21"/>
  <c r="J165" i="21"/>
  <c r="K165" i="21"/>
  <c r="L165" i="21"/>
  <c r="M165" i="21"/>
  <c r="N165" i="21"/>
  <c r="O165" i="21"/>
  <c r="P165" i="21"/>
  <c r="Q165" i="21"/>
  <c r="H166" i="21"/>
  <c r="I166" i="21"/>
  <c r="J166" i="21"/>
  <c r="K166" i="21"/>
  <c r="L166" i="21"/>
  <c r="M166" i="21"/>
  <c r="N166" i="21"/>
  <c r="O166" i="21"/>
  <c r="P166" i="21"/>
  <c r="Q166" i="21"/>
  <c r="R166" i="21"/>
  <c r="S166" i="21"/>
  <c r="M18" i="21"/>
  <c r="L18" i="21"/>
  <c r="P18" i="21" s="1"/>
  <c r="K18" i="21"/>
  <c r="S18" i="21" s="1"/>
  <c r="J18" i="21"/>
  <c r="I18" i="21"/>
  <c r="H18" i="21"/>
  <c r="P17" i="21"/>
  <c r="M17" i="21"/>
  <c r="L17" i="21"/>
  <c r="K17" i="21"/>
  <c r="J17" i="21"/>
  <c r="I17" i="21"/>
  <c r="H17" i="21"/>
  <c r="S16" i="21"/>
  <c r="R16" i="21"/>
  <c r="P16" i="21"/>
  <c r="M16" i="21"/>
  <c r="L16" i="21"/>
  <c r="K16" i="21"/>
  <c r="J16" i="21"/>
  <c r="I16" i="21"/>
  <c r="H16" i="21"/>
  <c r="S15" i="21"/>
  <c r="R15" i="21"/>
  <c r="M15" i="21"/>
  <c r="L15" i="21"/>
  <c r="P15" i="21" s="1"/>
  <c r="K15" i="21"/>
  <c r="J15" i="21"/>
  <c r="I15" i="21"/>
  <c r="H15" i="21"/>
  <c r="M14" i="21"/>
  <c r="L14" i="21"/>
  <c r="K14" i="21"/>
  <c r="J14" i="21"/>
  <c r="I14" i="21"/>
  <c r="H14" i="21"/>
  <c r="M13" i="21"/>
  <c r="L13" i="21"/>
  <c r="P13" i="21" s="1"/>
  <c r="K13" i="21"/>
  <c r="S13" i="21" s="1"/>
  <c r="J13" i="21"/>
  <c r="I13" i="21"/>
  <c r="H13" i="21"/>
  <c r="M12" i="21"/>
  <c r="L12" i="21"/>
  <c r="P12" i="21" s="1"/>
  <c r="K12" i="21"/>
  <c r="S12" i="21" s="1"/>
  <c r="J12" i="21"/>
  <c r="I12" i="21"/>
  <c r="H12" i="21"/>
  <c r="M11" i="21"/>
  <c r="L11" i="21"/>
  <c r="P11" i="21" s="1"/>
  <c r="K11" i="21"/>
  <c r="S11" i="21" s="1"/>
  <c r="J11" i="21"/>
  <c r="I11" i="21"/>
  <c r="H11" i="21"/>
  <c r="I5" i="21"/>
  <c r="O16" i="21" s="1"/>
  <c r="I4" i="21"/>
  <c r="N18" i="21" s="1"/>
  <c r="H18" i="20"/>
  <c r="I18" i="20"/>
  <c r="J18" i="20"/>
  <c r="K18" i="20"/>
  <c r="L18" i="20"/>
  <c r="M18" i="20"/>
  <c r="N18" i="20"/>
  <c r="O18" i="20"/>
  <c r="P18" i="20"/>
  <c r="Q18" i="20"/>
  <c r="R18" i="20"/>
  <c r="S18" i="20"/>
  <c r="H19" i="20"/>
  <c r="I19" i="20"/>
  <c r="J19" i="20"/>
  <c r="K19" i="20"/>
  <c r="L19" i="20"/>
  <c r="M19" i="20"/>
  <c r="N19" i="20"/>
  <c r="O19" i="20"/>
  <c r="P19" i="20"/>
  <c r="Q19" i="20"/>
  <c r="R19" i="20"/>
  <c r="S19" i="20"/>
  <c r="H20" i="20"/>
  <c r="I20" i="20"/>
  <c r="J20" i="20"/>
  <c r="K20" i="20"/>
  <c r="S20" i="20" s="1"/>
  <c r="L20" i="20"/>
  <c r="M20" i="20"/>
  <c r="N20" i="20"/>
  <c r="O20" i="20"/>
  <c r="P20" i="20"/>
  <c r="Q20" i="20"/>
  <c r="H21" i="20"/>
  <c r="I21" i="20"/>
  <c r="J21" i="20"/>
  <c r="K21" i="20"/>
  <c r="L21" i="20"/>
  <c r="M21" i="20"/>
  <c r="N21" i="20"/>
  <c r="O21" i="20"/>
  <c r="P21" i="20"/>
  <c r="Q21" i="20"/>
  <c r="R21" i="20"/>
  <c r="S21" i="20"/>
  <c r="H22" i="20"/>
  <c r="I22" i="20"/>
  <c r="J22" i="20"/>
  <c r="K22" i="20"/>
  <c r="S22" i="20" s="1"/>
  <c r="L22" i="20"/>
  <c r="P22" i="20" s="1"/>
  <c r="M22" i="20"/>
  <c r="N22" i="20"/>
  <c r="Q22" i="20" s="1"/>
  <c r="O22" i="20"/>
  <c r="H23" i="20"/>
  <c r="I23" i="20"/>
  <c r="J23" i="20"/>
  <c r="K23" i="20"/>
  <c r="L23" i="20"/>
  <c r="M23" i="20"/>
  <c r="N23" i="20"/>
  <c r="O23" i="20"/>
  <c r="P23" i="20"/>
  <c r="Q23" i="20"/>
  <c r="R23" i="20"/>
  <c r="S23" i="20"/>
  <c r="H24" i="20"/>
  <c r="I24" i="20"/>
  <c r="J24" i="20"/>
  <c r="K24" i="20"/>
  <c r="L24" i="20"/>
  <c r="M24" i="20"/>
  <c r="N24" i="20"/>
  <c r="O24" i="20"/>
  <c r="P24" i="20"/>
  <c r="Q24" i="20"/>
  <c r="R24" i="20"/>
  <c r="S24" i="20"/>
  <c r="H25" i="20"/>
  <c r="I25" i="20"/>
  <c r="J25" i="20"/>
  <c r="K25" i="20"/>
  <c r="L25" i="20"/>
  <c r="M25" i="20"/>
  <c r="N25" i="20"/>
  <c r="O25" i="20"/>
  <c r="P25" i="20"/>
  <c r="Q25" i="20"/>
  <c r="R25" i="20"/>
  <c r="S25" i="20"/>
  <c r="H26" i="20"/>
  <c r="I26" i="20"/>
  <c r="J26" i="20"/>
  <c r="K26" i="20"/>
  <c r="L26" i="20"/>
  <c r="M26" i="20"/>
  <c r="N26" i="20"/>
  <c r="O26" i="20"/>
  <c r="P26" i="20"/>
  <c r="Q26" i="20"/>
  <c r="R26" i="20"/>
  <c r="S26" i="20"/>
  <c r="H27" i="20"/>
  <c r="I27" i="20"/>
  <c r="J27" i="20"/>
  <c r="K27" i="20"/>
  <c r="R27" i="20" s="1"/>
  <c r="L27" i="20"/>
  <c r="M27" i="20"/>
  <c r="N27" i="20"/>
  <c r="O27" i="20"/>
  <c r="P27" i="20"/>
  <c r="Q27" i="20"/>
  <c r="H28" i="20"/>
  <c r="I28" i="20"/>
  <c r="J28" i="20"/>
  <c r="K28" i="20"/>
  <c r="L28" i="20"/>
  <c r="M28" i="20"/>
  <c r="N28" i="20"/>
  <c r="O28" i="20"/>
  <c r="P28" i="20"/>
  <c r="Q28" i="20"/>
  <c r="R28" i="20"/>
  <c r="S28" i="20"/>
  <c r="H29" i="20"/>
  <c r="I29" i="20"/>
  <c r="J29" i="20"/>
  <c r="K29" i="20"/>
  <c r="S29" i="20" s="1"/>
  <c r="L29" i="20"/>
  <c r="P29" i="20" s="1"/>
  <c r="M29" i="20"/>
  <c r="N29" i="20"/>
  <c r="Q29" i="20" s="1"/>
  <c r="O29" i="20"/>
  <c r="H30" i="20"/>
  <c r="I30" i="20"/>
  <c r="J30" i="20"/>
  <c r="K30" i="20"/>
  <c r="L30" i="20"/>
  <c r="M30" i="20"/>
  <c r="N30" i="20"/>
  <c r="O30" i="20"/>
  <c r="P30" i="20"/>
  <c r="Q30" i="20"/>
  <c r="R30" i="20"/>
  <c r="S30" i="20"/>
  <c r="H31" i="20"/>
  <c r="I31" i="20"/>
  <c r="J31" i="20"/>
  <c r="K31" i="20"/>
  <c r="L31" i="20"/>
  <c r="M31" i="20"/>
  <c r="N31" i="20"/>
  <c r="O31" i="20"/>
  <c r="P31" i="20"/>
  <c r="Q31" i="20"/>
  <c r="R31" i="20"/>
  <c r="S31" i="20"/>
  <c r="H32" i="20"/>
  <c r="I32" i="20"/>
  <c r="J32" i="20"/>
  <c r="K32" i="20"/>
  <c r="L32" i="20"/>
  <c r="M32" i="20"/>
  <c r="N32" i="20"/>
  <c r="O32" i="20"/>
  <c r="P32" i="20"/>
  <c r="Q32" i="20"/>
  <c r="R32" i="20"/>
  <c r="S32" i="20"/>
  <c r="H33" i="20"/>
  <c r="I33" i="20"/>
  <c r="J33" i="20"/>
  <c r="K33" i="20"/>
  <c r="L33" i="20"/>
  <c r="M33" i="20"/>
  <c r="N33" i="20"/>
  <c r="O33" i="20"/>
  <c r="P33" i="20"/>
  <c r="Q33" i="20"/>
  <c r="R33" i="20"/>
  <c r="S33" i="20"/>
  <c r="H34" i="20"/>
  <c r="I34" i="20"/>
  <c r="J34" i="20"/>
  <c r="K34" i="20"/>
  <c r="R34" i="20" s="1"/>
  <c r="L34" i="20"/>
  <c r="M34" i="20"/>
  <c r="N34" i="20"/>
  <c r="O34" i="20"/>
  <c r="P34" i="20"/>
  <c r="Q34" i="20"/>
  <c r="H35" i="20"/>
  <c r="I35" i="20"/>
  <c r="J35" i="20"/>
  <c r="K35" i="20"/>
  <c r="L35" i="20"/>
  <c r="M35" i="20"/>
  <c r="N35" i="20"/>
  <c r="O35" i="20"/>
  <c r="P35" i="20"/>
  <c r="Q35" i="20"/>
  <c r="R35" i="20"/>
  <c r="S35" i="20"/>
  <c r="H36" i="20"/>
  <c r="I36" i="20"/>
  <c r="J36" i="20"/>
  <c r="K36" i="20"/>
  <c r="R36" i="20" s="1"/>
  <c r="L36" i="20"/>
  <c r="P36" i="20" s="1"/>
  <c r="M36" i="20"/>
  <c r="N36" i="20"/>
  <c r="Q36" i="20" s="1"/>
  <c r="O36" i="20"/>
  <c r="H37" i="20"/>
  <c r="I37" i="20"/>
  <c r="J37" i="20"/>
  <c r="K37" i="20"/>
  <c r="L37" i="20"/>
  <c r="M37" i="20"/>
  <c r="N37" i="20"/>
  <c r="O37" i="20"/>
  <c r="P37" i="20"/>
  <c r="Q37" i="20"/>
  <c r="R37" i="20"/>
  <c r="S37" i="20"/>
  <c r="H38" i="20"/>
  <c r="I38" i="20"/>
  <c r="J38" i="20"/>
  <c r="K38" i="20"/>
  <c r="L38" i="20"/>
  <c r="M38" i="20"/>
  <c r="N38" i="20"/>
  <c r="O38" i="20"/>
  <c r="P38" i="20"/>
  <c r="Q38" i="20"/>
  <c r="R38" i="20"/>
  <c r="S38" i="20"/>
  <c r="H39" i="20"/>
  <c r="I39" i="20"/>
  <c r="J39" i="20"/>
  <c r="K39" i="20"/>
  <c r="L39" i="20"/>
  <c r="M39" i="20"/>
  <c r="N39" i="20"/>
  <c r="O39" i="20"/>
  <c r="P39" i="20"/>
  <c r="Q39" i="20"/>
  <c r="R39" i="20"/>
  <c r="S39" i="20"/>
  <c r="H40" i="20"/>
  <c r="I40" i="20"/>
  <c r="J40" i="20"/>
  <c r="K40" i="20"/>
  <c r="L40" i="20"/>
  <c r="M40" i="20"/>
  <c r="N40" i="20"/>
  <c r="O40" i="20"/>
  <c r="P40" i="20"/>
  <c r="Q40" i="20"/>
  <c r="R40" i="20"/>
  <c r="S40" i="20"/>
  <c r="H41" i="20"/>
  <c r="I41" i="20"/>
  <c r="J41" i="20"/>
  <c r="K41" i="20"/>
  <c r="R41" i="20" s="1"/>
  <c r="L41" i="20"/>
  <c r="M41" i="20"/>
  <c r="N41" i="20"/>
  <c r="O41" i="20"/>
  <c r="P41" i="20"/>
  <c r="Q41" i="20"/>
  <c r="H42" i="20"/>
  <c r="I42" i="20"/>
  <c r="J42" i="20"/>
  <c r="K42" i="20"/>
  <c r="L42" i="20"/>
  <c r="M42" i="20"/>
  <c r="N42" i="20"/>
  <c r="O42" i="20"/>
  <c r="P42" i="20"/>
  <c r="Q42" i="20"/>
  <c r="R42" i="20"/>
  <c r="S42" i="20"/>
  <c r="H43" i="20"/>
  <c r="I43" i="20"/>
  <c r="J43" i="20"/>
  <c r="K43" i="20"/>
  <c r="S43" i="20" s="1"/>
  <c r="L43" i="20"/>
  <c r="P43" i="20" s="1"/>
  <c r="M43" i="20"/>
  <c r="N43" i="20"/>
  <c r="Q43" i="20" s="1"/>
  <c r="O43" i="20"/>
  <c r="H44" i="20"/>
  <c r="I44" i="20"/>
  <c r="J44" i="20"/>
  <c r="K44" i="20"/>
  <c r="L44" i="20"/>
  <c r="M44" i="20"/>
  <c r="N44" i="20"/>
  <c r="O44" i="20"/>
  <c r="P44" i="20"/>
  <c r="Q44" i="20"/>
  <c r="R44" i="20"/>
  <c r="S44" i="20"/>
  <c r="H45" i="20"/>
  <c r="I45" i="20"/>
  <c r="J45" i="20"/>
  <c r="K45" i="20"/>
  <c r="L45" i="20"/>
  <c r="M45" i="20"/>
  <c r="N45" i="20"/>
  <c r="O45" i="20"/>
  <c r="P45" i="20"/>
  <c r="Q45" i="20"/>
  <c r="R45" i="20"/>
  <c r="S45" i="20"/>
  <c r="H46" i="20"/>
  <c r="I46" i="20"/>
  <c r="J46" i="20"/>
  <c r="K46" i="20"/>
  <c r="L46" i="20"/>
  <c r="M46" i="20"/>
  <c r="N46" i="20"/>
  <c r="O46" i="20"/>
  <c r="P46" i="20"/>
  <c r="Q46" i="20"/>
  <c r="R46" i="20"/>
  <c r="S46" i="20"/>
  <c r="H47" i="20"/>
  <c r="I47" i="20"/>
  <c r="J47" i="20"/>
  <c r="K47" i="20"/>
  <c r="L47" i="20"/>
  <c r="M47" i="20"/>
  <c r="N47" i="20"/>
  <c r="O47" i="20"/>
  <c r="P47" i="20"/>
  <c r="Q47" i="20"/>
  <c r="R47" i="20"/>
  <c r="S47" i="20"/>
  <c r="H48" i="20"/>
  <c r="I48" i="20"/>
  <c r="J48" i="20"/>
  <c r="K48" i="20"/>
  <c r="R48" i="20" s="1"/>
  <c r="L48" i="20"/>
  <c r="M48" i="20"/>
  <c r="N48" i="20"/>
  <c r="O48" i="20"/>
  <c r="P48" i="20"/>
  <c r="Q48" i="20"/>
  <c r="H49" i="20"/>
  <c r="I49" i="20"/>
  <c r="J49" i="20"/>
  <c r="K49" i="20"/>
  <c r="L49" i="20"/>
  <c r="M49" i="20"/>
  <c r="N49" i="20"/>
  <c r="O49" i="20"/>
  <c r="P49" i="20"/>
  <c r="Q49" i="20"/>
  <c r="R49" i="20"/>
  <c r="S49" i="20"/>
  <c r="H50" i="20"/>
  <c r="I50" i="20"/>
  <c r="J50" i="20"/>
  <c r="K50" i="20"/>
  <c r="S50" i="20" s="1"/>
  <c r="L50" i="20"/>
  <c r="P50" i="20" s="1"/>
  <c r="M50" i="20"/>
  <c r="N50" i="20"/>
  <c r="Q50" i="20" s="1"/>
  <c r="O50" i="20"/>
  <c r="H51" i="20"/>
  <c r="I51" i="20"/>
  <c r="J51" i="20"/>
  <c r="K51" i="20"/>
  <c r="L51" i="20"/>
  <c r="M51" i="20"/>
  <c r="N51" i="20"/>
  <c r="O51" i="20"/>
  <c r="P51" i="20"/>
  <c r="Q51" i="20"/>
  <c r="R51" i="20"/>
  <c r="S51" i="20"/>
  <c r="H52" i="20"/>
  <c r="I52" i="20"/>
  <c r="J52" i="20"/>
  <c r="K52" i="20"/>
  <c r="L52" i="20"/>
  <c r="M52" i="20"/>
  <c r="N52" i="20"/>
  <c r="O52" i="20"/>
  <c r="P52" i="20"/>
  <c r="Q52" i="20"/>
  <c r="R52" i="20"/>
  <c r="S52" i="20"/>
  <c r="H53" i="20"/>
  <c r="I53" i="20"/>
  <c r="J53" i="20"/>
  <c r="K53" i="20"/>
  <c r="L53" i="20"/>
  <c r="M53" i="20"/>
  <c r="N53" i="20"/>
  <c r="O53" i="20"/>
  <c r="P53" i="20"/>
  <c r="Q53" i="20"/>
  <c r="R53" i="20"/>
  <c r="S53" i="20"/>
  <c r="H54" i="20"/>
  <c r="I54" i="20"/>
  <c r="J54" i="20"/>
  <c r="K54" i="20"/>
  <c r="L54" i="20"/>
  <c r="M54" i="20"/>
  <c r="N54" i="20"/>
  <c r="O54" i="20"/>
  <c r="P54" i="20"/>
  <c r="Q54" i="20"/>
  <c r="R54" i="20"/>
  <c r="S54" i="20"/>
  <c r="H55" i="20"/>
  <c r="I55" i="20"/>
  <c r="J55" i="20"/>
  <c r="K55" i="20"/>
  <c r="R55" i="20" s="1"/>
  <c r="L55" i="20"/>
  <c r="M55" i="20"/>
  <c r="N55" i="20"/>
  <c r="O55" i="20"/>
  <c r="P55" i="20"/>
  <c r="Q55" i="20"/>
  <c r="H56" i="20"/>
  <c r="I56" i="20"/>
  <c r="J56" i="20"/>
  <c r="K56" i="20"/>
  <c r="L56" i="20"/>
  <c r="M56" i="20"/>
  <c r="N56" i="20"/>
  <c r="O56" i="20"/>
  <c r="P56" i="20"/>
  <c r="Q56" i="20"/>
  <c r="R56" i="20"/>
  <c r="S56" i="20"/>
  <c r="H57" i="20"/>
  <c r="I57" i="20"/>
  <c r="J57" i="20"/>
  <c r="K57" i="20"/>
  <c r="S57" i="20" s="1"/>
  <c r="L57" i="20"/>
  <c r="P57" i="20" s="1"/>
  <c r="M57" i="20"/>
  <c r="N57" i="20"/>
  <c r="Q57" i="20" s="1"/>
  <c r="O57" i="20"/>
  <c r="H58" i="20"/>
  <c r="I58" i="20"/>
  <c r="J58" i="20"/>
  <c r="K58" i="20"/>
  <c r="L58" i="20"/>
  <c r="M58" i="20"/>
  <c r="N58" i="20"/>
  <c r="O58" i="20"/>
  <c r="P58" i="20"/>
  <c r="Q58" i="20"/>
  <c r="R58" i="20"/>
  <c r="S58" i="20"/>
  <c r="H59" i="20"/>
  <c r="I59" i="20"/>
  <c r="J59" i="20"/>
  <c r="K59" i="20"/>
  <c r="L59" i="20"/>
  <c r="M59" i="20"/>
  <c r="N59" i="20"/>
  <c r="O59" i="20"/>
  <c r="P59" i="20"/>
  <c r="Q59" i="20"/>
  <c r="R59" i="20"/>
  <c r="S59" i="20"/>
  <c r="H60" i="20"/>
  <c r="I60" i="20"/>
  <c r="J60" i="20"/>
  <c r="K60" i="20"/>
  <c r="L60" i="20"/>
  <c r="M60" i="20"/>
  <c r="N60" i="20"/>
  <c r="O60" i="20"/>
  <c r="P60" i="20"/>
  <c r="Q60" i="20"/>
  <c r="R60" i="20"/>
  <c r="S60" i="20"/>
  <c r="H61" i="20"/>
  <c r="I61" i="20"/>
  <c r="J61" i="20"/>
  <c r="K61" i="20"/>
  <c r="L61" i="20"/>
  <c r="M61" i="20"/>
  <c r="N61" i="20"/>
  <c r="O61" i="20"/>
  <c r="P61" i="20"/>
  <c r="Q61" i="20"/>
  <c r="R61" i="20"/>
  <c r="S61" i="20"/>
  <c r="H62" i="20"/>
  <c r="I62" i="20"/>
  <c r="J62" i="20"/>
  <c r="K62" i="20"/>
  <c r="R62" i="20" s="1"/>
  <c r="L62" i="20"/>
  <c r="M62" i="20"/>
  <c r="N62" i="20"/>
  <c r="O62" i="20"/>
  <c r="P62" i="20"/>
  <c r="Q62" i="20"/>
  <c r="H63" i="20"/>
  <c r="I63" i="20"/>
  <c r="J63" i="20"/>
  <c r="K63" i="20"/>
  <c r="L63" i="20"/>
  <c r="M63" i="20"/>
  <c r="N63" i="20"/>
  <c r="O63" i="20"/>
  <c r="P63" i="20"/>
  <c r="Q63" i="20"/>
  <c r="R63" i="20"/>
  <c r="S63" i="20"/>
  <c r="H64" i="20"/>
  <c r="I64" i="20"/>
  <c r="J64" i="20"/>
  <c r="K64" i="20"/>
  <c r="S64" i="20" s="1"/>
  <c r="L64" i="20"/>
  <c r="P64" i="20" s="1"/>
  <c r="M64" i="20"/>
  <c r="N64" i="20"/>
  <c r="Q64" i="20" s="1"/>
  <c r="O64" i="20"/>
  <c r="H65" i="20"/>
  <c r="I65" i="20"/>
  <c r="J65" i="20"/>
  <c r="K65" i="20"/>
  <c r="L65" i="20"/>
  <c r="M65" i="20"/>
  <c r="N65" i="20"/>
  <c r="O65" i="20"/>
  <c r="P65" i="20"/>
  <c r="Q65" i="20"/>
  <c r="R65" i="20"/>
  <c r="S65" i="20"/>
  <c r="H66" i="20"/>
  <c r="I66" i="20"/>
  <c r="J66" i="20"/>
  <c r="K66" i="20"/>
  <c r="L66" i="20"/>
  <c r="M66" i="20"/>
  <c r="N66" i="20"/>
  <c r="O66" i="20"/>
  <c r="P66" i="20"/>
  <c r="Q66" i="20"/>
  <c r="R66" i="20"/>
  <c r="S66" i="20"/>
  <c r="H67" i="20"/>
  <c r="I67" i="20"/>
  <c r="J67" i="20"/>
  <c r="K67" i="20"/>
  <c r="L67" i="20"/>
  <c r="M67" i="20"/>
  <c r="N67" i="20"/>
  <c r="O67" i="20"/>
  <c r="P67" i="20"/>
  <c r="Q67" i="20"/>
  <c r="R67" i="20"/>
  <c r="S67" i="20"/>
  <c r="H68" i="20"/>
  <c r="I68" i="20"/>
  <c r="J68" i="20"/>
  <c r="K68" i="20"/>
  <c r="L68" i="20"/>
  <c r="M68" i="20"/>
  <c r="N68" i="20"/>
  <c r="O68" i="20"/>
  <c r="P68" i="20"/>
  <c r="Q68" i="20"/>
  <c r="R68" i="20"/>
  <c r="S68" i="20"/>
  <c r="H69" i="20"/>
  <c r="I69" i="20"/>
  <c r="J69" i="20"/>
  <c r="K69" i="20"/>
  <c r="S69" i="20" s="1"/>
  <c r="L69" i="20"/>
  <c r="M69" i="20"/>
  <c r="N69" i="20"/>
  <c r="O69" i="20"/>
  <c r="P69" i="20"/>
  <c r="Q69" i="20"/>
  <c r="H70" i="20"/>
  <c r="I70" i="20"/>
  <c r="J70" i="20"/>
  <c r="K70" i="20"/>
  <c r="L70" i="20"/>
  <c r="M70" i="20"/>
  <c r="N70" i="20"/>
  <c r="O70" i="20"/>
  <c r="P70" i="20"/>
  <c r="Q70" i="20"/>
  <c r="R70" i="20"/>
  <c r="S70" i="20"/>
  <c r="H71" i="20"/>
  <c r="I71" i="20"/>
  <c r="J71" i="20"/>
  <c r="K71" i="20"/>
  <c r="R71" i="20" s="1"/>
  <c r="L71" i="20"/>
  <c r="P71" i="20" s="1"/>
  <c r="M71" i="20"/>
  <c r="N71" i="20"/>
  <c r="Q71" i="20" s="1"/>
  <c r="O71" i="20"/>
  <c r="H72" i="20"/>
  <c r="I72" i="20"/>
  <c r="J72" i="20"/>
  <c r="K72" i="20"/>
  <c r="L72" i="20"/>
  <c r="M72" i="20"/>
  <c r="N72" i="20"/>
  <c r="O72" i="20"/>
  <c r="P72" i="20"/>
  <c r="Q72" i="20"/>
  <c r="R72" i="20"/>
  <c r="S72" i="20"/>
  <c r="H73" i="20"/>
  <c r="I73" i="20"/>
  <c r="J73" i="20"/>
  <c r="K73" i="20"/>
  <c r="L73" i="20"/>
  <c r="M73" i="20"/>
  <c r="N73" i="20"/>
  <c r="O73" i="20"/>
  <c r="P73" i="20"/>
  <c r="Q73" i="20"/>
  <c r="R73" i="20"/>
  <c r="S73" i="20"/>
  <c r="H74" i="20"/>
  <c r="I74" i="20"/>
  <c r="J74" i="20"/>
  <c r="K74" i="20"/>
  <c r="L74" i="20"/>
  <c r="M74" i="20"/>
  <c r="N74" i="20"/>
  <c r="O74" i="20"/>
  <c r="P74" i="20"/>
  <c r="Q74" i="20"/>
  <c r="R74" i="20"/>
  <c r="S74" i="20"/>
  <c r="H75" i="20"/>
  <c r="I75" i="20"/>
  <c r="J75" i="20"/>
  <c r="K75" i="20"/>
  <c r="L75" i="20"/>
  <c r="M75" i="20"/>
  <c r="N75" i="20"/>
  <c r="O75" i="20"/>
  <c r="P75" i="20"/>
  <c r="Q75" i="20"/>
  <c r="R75" i="20"/>
  <c r="S75" i="20"/>
  <c r="H76" i="20"/>
  <c r="I76" i="20"/>
  <c r="J76" i="20"/>
  <c r="K76" i="20"/>
  <c r="R76" i="20" s="1"/>
  <c r="L76" i="20"/>
  <c r="M76" i="20"/>
  <c r="N76" i="20"/>
  <c r="O76" i="20"/>
  <c r="P76" i="20"/>
  <c r="Q76" i="20"/>
  <c r="H77" i="20"/>
  <c r="I77" i="20"/>
  <c r="J77" i="20"/>
  <c r="K77" i="20"/>
  <c r="L77" i="20"/>
  <c r="M77" i="20"/>
  <c r="N77" i="20"/>
  <c r="O77" i="20"/>
  <c r="P77" i="20"/>
  <c r="Q77" i="20"/>
  <c r="R77" i="20"/>
  <c r="S77" i="20"/>
  <c r="H78" i="20"/>
  <c r="I78" i="20"/>
  <c r="J78" i="20"/>
  <c r="K78" i="20"/>
  <c r="L78" i="20"/>
  <c r="P78" i="20" s="1"/>
  <c r="M78" i="20"/>
  <c r="N78" i="20"/>
  <c r="Q78" i="20" s="1"/>
  <c r="O78" i="20"/>
  <c r="H79" i="20"/>
  <c r="I79" i="20"/>
  <c r="J79" i="20"/>
  <c r="K79" i="20"/>
  <c r="L79" i="20"/>
  <c r="M79" i="20"/>
  <c r="N79" i="20"/>
  <c r="O79" i="20"/>
  <c r="P79" i="20"/>
  <c r="Q79" i="20"/>
  <c r="R79" i="20"/>
  <c r="S79" i="20"/>
  <c r="H80" i="20"/>
  <c r="I80" i="20"/>
  <c r="J80" i="20"/>
  <c r="K80" i="20"/>
  <c r="L80" i="20"/>
  <c r="M80" i="20"/>
  <c r="N80" i="20"/>
  <c r="O80" i="20"/>
  <c r="P80" i="20"/>
  <c r="Q80" i="20"/>
  <c r="R80" i="20"/>
  <c r="S80" i="20"/>
  <c r="H81" i="20"/>
  <c r="I81" i="20"/>
  <c r="J81" i="20"/>
  <c r="K81" i="20"/>
  <c r="L81" i="20"/>
  <c r="M81" i="20"/>
  <c r="N81" i="20"/>
  <c r="O81" i="20"/>
  <c r="P81" i="20"/>
  <c r="Q81" i="20"/>
  <c r="R81" i="20"/>
  <c r="S81" i="20"/>
  <c r="H82" i="20"/>
  <c r="I82" i="20"/>
  <c r="J82" i="20"/>
  <c r="K82" i="20"/>
  <c r="L82" i="20"/>
  <c r="M82" i="20"/>
  <c r="N82" i="20"/>
  <c r="O82" i="20"/>
  <c r="P82" i="20"/>
  <c r="Q82" i="20"/>
  <c r="R82" i="20"/>
  <c r="S82" i="20"/>
  <c r="H83" i="20"/>
  <c r="I83" i="20"/>
  <c r="J83" i="20"/>
  <c r="K83" i="20"/>
  <c r="R83" i="20" s="1"/>
  <c r="L83" i="20"/>
  <c r="M83" i="20"/>
  <c r="N83" i="20"/>
  <c r="O83" i="20"/>
  <c r="P83" i="20"/>
  <c r="Q83" i="20"/>
  <c r="H84" i="20"/>
  <c r="I84" i="20"/>
  <c r="J84" i="20"/>
  <c r="K84" i="20"/>
  <c r="L84" i="20"/>
  <c r="M84" i="20"/>
  <c r="N84" i="20"/>
  <c r="O84" i="20"/>
  <c r="P84" i="20"/>
  <c r="Q84" i="20"/>
  <c r="R84" i="20"/>
  <c r="S84" i="20"/>
  <c r="H85" i="20"/>
  <c r="I85" i="20"/>
  <c r="J85" i="20"/>
  <c r="K85" i="20"/>
  <c r="L85" i="20"/>
  <c r="P85" i="20" s="1"/>
  <c r="M85" i="20"/>
  <c r="N85" i="20"/>
  <c r="Q85" i="20" s="1"/>
  <c r="O85" i="20"/>
  <c r="H86" i="20"/>
  <c r="I86" i="20"/>
  <c r="J86" i="20"/>
  <c r="K86" i="20"/>
  <c r="L86" i="20"/>
  <c r="M86" i="20"/>
  <c r="N86" i="20"/>
  <c r="O86" i="20"/>
  <c r="P86" i="20"/>
  <c r="Q86" i="20"/>
  <c r="R86" i="20"/>
  <c r="S86" i="20"/>
  <c r="H87" i="20"/>
  <c r="I87" i="20"/>
  <c r="J87" i="20"/>
  <c r="K87" i="20"/>
  <c r="L87" i="20"/>
  <c r="M87" i="20"/>
  <c r="N87" i="20"/>
  <c r="O87" i="20"/>
  <c r="P87" i="20"/>
  <c r="Q87" i="20"/>
  <c r="R87" i="20"/>
  <c r="S87" i="20"/>
  <c r="H88" i="20"/>
  <c r="I88" i="20"/>
  <c r="J88" i="20"/>
  <c r="K88" i="20"/>
  <c r="L88" i="20"/>
  <c r="M88" i="20"/>
  <c r="N88" i="20"/>
  <c r="O88" i="20"/>
  <c r="P88" i="20"/>
  <c r="Q88" i="20"/>
  <c r="R88" i="20"/>
  <c r="S88" i="20"/>
  <c r="H89" i="20"/>
  <c r="I89" i="20"/>
  <c r="J89" i="20"/>
  <c r="K89" i="20"/>
  <c r="L89" i="20"/>
  <c r="M89" i="20"/>
  <c r="N89" i="20"/>
  <c r="O89" i="20"/>
  <c r="P89" i="20"/>
  <c r="Q89" i="20"/>
  <c r="R89" i="20"/>
  <c r="S89" i="20"/>
  <c r="H90" i="20"/>
  <c r="I90" i="20"/>
  <c r="J90" i="20"/>
  <c r="K90" i="20"/>
  <c r="R90" i="20" s="1"/>
  <c r="L90" i="20"/>
  <c r="M90" i="20"/>
  <c r="N90" i="20"/>
  <c r="O90" i="20"/>
  <c r="P90" i="20"/>
  <c r="Q90" i="20"/>
  <c r="H91" i="20"/>
  <c r="I91" i="20"/>
  <c r="J91" i="20"/>
  <c r="K91" i="20"/>
  <c r="L91" i="20"/>
  <c r="M91" i="20"/>
  <c r="N91" i="20"/>
  <c r="O91" i="20"/>
  <c r="P91" i="20"/>
  <c r="Q91" i="20"/>
  <c r="R91" i="20"/>
  <c r="S91" i="20"/>
  <c r="H92" i="20"/>
  <c r="I92" i="20"/>
  <c r="J92" i="20"/>
  <c r="K92" i="20"/>
  <c r="L92" i="20"/>
  <c r="P92" i="20" s="1"/>
  <c r="M92" i="20"/>
  <c r="N92" i="20"/>
  <c r="Q92" i="20" s="1"/>
  <c r="O92" i="20"/>
  <c r="H93" i="20"/>
  <c r="I93" i="20"/>
  <c r="J93" i="20"/>
  <c r="K93" i="20"/>
  <c r="L93" i="20"/>
  <c r="M93" i="20"/>
  <c r="N93" i="20"/>
  <c r="O93" i="20"/>
  <c r="P93" i="20"/>
  <c r="Q93" i="20"/>
  <c r="R93" i="20"/>
  <c r="S93" i="20"/>
  <c r="H94" i="20"/>
  <c r="I94" i="20"/>
  <c r="J94" i="20"/>
  <c r="K94" i="20"/>
  <c r="L94" i="20"/>
  <c r="M94" i="20"/>
  <c r="N94" i="20"/>
  <c r="O94" i="20"/>
  <c r="P94" i="20"/>
  <c r="Q94" i="20"/>
  <c r="R94" i="20"/>
  <c r="S94" i="20"/>
  <c r="H95" i="20"/>
  <c r="I95" i="20"/>
  <c r="J95" i="20"/>
  <c r="K95" i="20"/>
  <c r="L95" i="20"/>
  <c r="M95" i="20"/>
  <c r="N95" i="20"/>
  <c r="O95" i="20"/>
  <c r="P95" i="20"/>
  <c r="Q95" i="20"/>
  <c r="R95" i="20"/>
  <c r="S95" i="20"/>
  <c r="H96" i="20"/>
  <c r="I96" i="20"/>
  <c r="J96" i="20"/>
  <c r="K96" i="20"/>
  <c r="L96" i="20"/>
  <c r="M96" i="20"/>
  <c r="N96" i="20"/>
  <c r="O96" i="20"/>
  <c r="P96" i="20"/>
  <c r="Q96" i="20"/>
  <c r="R96" i="20"/>
  <c r="S96" i="20"/>
  <c r="H97" i="20"/>
  <c r="I97" i="20"/>
  <c r="J97" i="20"/>
  <c r="K97" i="20"/>
  <c r="R97" i="20" s="1"/>
  <c r="L97" i="20"/>
  <c r="M97" i="20"/>
  <c r="N97" i="20"/>
  <c r="O97" i="20"/>
  <c r="P97" i="20"/>
  <c r="Q97" i="20"/>
  <c r="H98" i="20"/>
  <c r="I98" i="20"/>
  <c r="J98" i="20"/>
  <c r="K98" i="20"/>
  <c r="L98" i="20"/>
  <c r="M98" i="20"/>
  <c r="N98" i="20"/>
  <c r="O98" i="20"/>
  <c r="P98" i="20"/>
  <c r="Q98" i="20"/>
  <c r="R98" i="20"/>
  <c r="S98" i="20"/>
  <c r="H99" i="20"/>
  <c r="I99" i="20"/>
  <c r="J99" i="20"/>
  <c r="K99" i="20"/>
  <c r="S99" i="20" s="1"/>
  <c r="L99" i="20"/>
  <c r="P99" i="20" s="1"/>
  <c r="M99" i="20"/>
  <c r="N99" i="20"/>
  <c r="Q99" i="20" s="1"/>
  <c r="O99" i="20"/>
  <c r="H100" i="20"/>
  <c r="I100" i="20"/>
  <c r="J100" i="20"/>
  <c r="K100" i="20"/>
  <c r="L100" i="20"/>
  <c r="M100" i="20"/>
  <c r="N100" i="20"/>
  <c r="O100" i="20"/>
  <c r="P100" i="20"/>
  <c r="Q100" i="20"/>
  <c r="R100" i="20"/>
  <c r="S100" i="20"/>
  <c r="H101" i="20"/>
  <c r="I101" i="20"/>
  <c r="J101" i="20"/>
  <c r="K101" i="20"/>
  <c r="L101" i="20"/>
  <c r="M101" i="20"/>
  <c r="N101" i="20"/>
  <c r="O101" i="20"/>
  <c r="P101" i="20"/>
  <c r="Q101" i="20"/>
  <c r="R101" i="20"/>
  <c r="S101" i="20"/>
  <c r="H102" i="20"/>
  <c r="I102" i="20"/>
  <c r="J102" i="20"/>
  <c r="K102" i="20"/>
  <c r="L102" i="20"/>
  <c r="M102" i="20"/>
  <c r="N102" i="20"/>
  <c r="O102" i="20"/>
  <c r="P102" i="20"/>
  <c r="Q102" i="20"/>
  <c r="R102" i="20"/>
  <c r="S102" i="20"/>
  <c r="H103" i="20"/>
  <c r="I103" i="20"/>
  <c r="J103" i="20"/>
  <c r="K103" i="20"/>
  <c r="L103" i="20"/>
  <c r="M103" i="20"/>
  <c r="N103" i="20"/>
  <c r="O103" i="20"/>
  <c r="P103" i="20"/>
  <c r="Q103" i="20"/>
  <c r="R103" i="20"/>
  <c r="S103" i="20"/>
  <c r="H104" i="20"/>
  <c r="I104" i="20"/>
  <c r="J104" i="20"/>
  <c r="K104" i="20"/>
  <c r="R104" i="20" s="1"/>
  <c r="L104" i="20"/>
  <c r="M104" i="20"/>
  <c r="N104" i="20"/>
  <c r="O104" i="20"/>
  <c r="P104" i="20"/>
  <c r="Q104" i="20"/>
  <c r="H105" i="20"/>
  <c r="I105" i="20"/>
  <c r="J105" i="20"/>
  <c r="K105" i="20"/>
  <c r="L105" i="20"/>
  <c r="M105" i="20"/>
  <c r="N105" i="20"/>
  <c r="O105" i="20"/>
  <c r="P105" i="20"/>
  <c r="Q105" i="20"/>
  <c r="R105" i="20"/>
  <c r="S105" i="20"/>
  <c r="H106" i="20"/>
  <c r="I106" i="20"/>
  <c r="J106" i="20"/>
  <c r="K106" i="20"/>
  <c r="S106" i="20" s="1"/>
  <c r="L106" i="20"/>
  <c r="P106" i="20" s="1"/>
  <c r="M106" i="20"/>
  <c r="N106" i="20"/>
  <c r="Q106" i="20" s="1"/>
  <c r="O106" i="20"/>
  <c r="H107" i="20"/>
  <c r="I107" i="20"/>
  <c r="J107" i="20"/>
  <c r="K107" i="20"/>
  <c r="L107" i="20"/>
  <c r="M107" i="20"/>
  <c r="N107" i="20"/>
  <c r="O107" i="20"/>
  <c r="P107" i="20"/>
  <c r="Q107" i="20"/>
  <c r="R107" i="20"/>
  <c r="S107" i="20"/>
  <c r="H108" i="20"/>
  <c r="I108" i="20"/>
  <c r="J108" i="20"/>
  <c r="K108" i="20"/>
  <c r="L108" i="20"/>
  <c r="M108" i="20"/>
  <c r="N108" i="20"/>
  <c r="O108" i="20"/>
  <c r="P108" i="20"/>
  <c r="Q108" i="20"/>
  <c r="R108" i="20"/>
  <c r="S108" i="20"/>
  <c r="H109" i="20"/>
  <c r="I109" i="20"/>
  <c r="J109" i="20"/>
  <c r="K109" i="20"/>
  <c r="L109" i="20"/>
  <c r="M109" i="20"/>
  <c r="N109" i="20"/>
  <c r="O109" i="20"/>
  <c r="P109" i="20"/>
  <c r="Q109" i="20"/>
  <c r="R109" i="20"/>
  <c r="S109" i="20"/>
  <c r="H110" i="20"/>
  <c r="I110" i="20"/>
  <c r="J110" i="20"/>
  <c r="K110" i="20"/>
  <c r="L110" i="20"/>
  <c r="M110" i="20"/>
  <c r="N110" i="20"/>
  <c r="O110" i="20"/>
  <c r="P110" i="20"/>
  <c r="Q110" i="20"/>
  <c r="R110" i="20"/>
  <c r="S110" i="20"/>
  <c r="H111" i="20"/>
  <c r="I111" i="20"/>
  <c r="J111" i="20"/>
  <c r="K111" i="20"/>
  <c r="R111" i="20" s="1"/>
  <c r="L111" i="20"/>
  <c r="M111" i="20"/>
  <c r="N111" i="20"/>
  <c r="O111" i="20"/>
  <c r="P111" i="20"/>
  <c r="Q111" i="20"/>
  <c r="H112" i="20"/>
  <c r="I112" i="20"/>
  <c r="J112" i="20"/>
  <c r="K112" i="20"/>
  <c r="L112" i="20"/>
  <c r="M112" i="20"/>
  <c r="N112" i="20"/>
  <c r="O112" i="20"/>
  <c r="P112" i="20"/>
  <c r="Q112" i="20"/>
  <c r="R112" i="20"/>
  <c r="S112" i="20"/>
  <c r="H113" i="20"/>
  <c r="I113" i="20"/>
  <c r="J113" i="20"/>
  <c r="K113" i="20"/>
  <c r="S113" i="20" s="1"/>
  <c r="L113" i="20"/>
  <c r="P113" i="20" s="1"/>
  <c r="M113" i="20"/>
  <c r="N113" i="20"/>
  <c r="Q113" i="20" s="1"/>
  <c r="O113" i="20"/>
  <c r="H114" i="20"/>
  <c r="I114" i="20"/>
  <c r="J114" i="20"/>
  <c r="K114" i="20"/>
  <c r="L114" i="20"/>
  <c r="M114" i="20"/>
  <c r="N114" i="20"/>
  <c r="O114" i="20"/>
  <c r="P114" i="20"/>
  <c r="Q114" i="20"/>
  <c r="R114" i="20"/>
  <c r="S114" i="20"/>
  <c r="H115" i="20"/>
  <c r="I115" i="20"/>
  <c r="J115" i="20"/>
  <c r="K115" i="20"/>
  <c r="L115" i="20"/>
  <c r="M115" i="20"/>
  <c r="N115" i="20"/>
  <c r="O115" i="20"/>
  <c r="P115" i="20"/>
  <c r="Q115" i="20"/>
  <c r="R115" i="20"/>
  <c r="S115" i="20"/>
  <c r="H116" i="20"/>
  <c r="I116" i="20"/>
  <c r="J116" i="20"/>
  <c r="K116" i="20"/>
  <c r="L116" i="20"/>
  <c r="M116" i="20"/>
  <c r="N116" i="20"/>
  <c r="O116" i="20"/>
  <c r="P116" i="20"/>
  <c r="Q116" i="20"/>
  <c r="R116" i="20"/>
  <c r="S116" i="20"/>
  <c r="H117" i="20"/>
  <c r="I117" i="20"/>
  <c r="J117" i="20"/>
  <c r="K117" i="20"/>
  <c r="L117" i="20"/>
  <c r="M117" i="20"/>
  <c r="N117" i="20"/>
  <c r="O117" i="20"/>
  <c r="P117" i="20"/>
  <c r="Q117" i="20"/>
  <c r="R117" i="20"/>
  <c r="S117" i="20"/>
  <c r="H118" i="20"/>
  <c r="I118" i="20"/>
  <c r="J118" i="20"/>
  <c r="K118" i="20"/>
  <c r="R118" i="20" s="1"/>
  <c r="L118" i="20"/>
  <c r="M118" i="20"/>
  <c r="N118" i="20"/>
  <c r="O118" i="20"/>
  <c r="P118" i="20"/>
  <c r="Q118" i="20"/>
  <c r="H119" i="20"/>
  <c r="I119" i="20"/>
  <c r="J119" i="20"/>
  <c r="K119" i="20"/>
  <c r="L119" i="20"/>
  <c r="M119" i="20"/>
  <c r="N119" i="20"/>
  <c r="O119" i="20"/>
  <c r="P119" i="20"/>
  <c r="Q119" i="20"/>
  <c r="R119" i="20"/>
  <c r="S119" i="20"/>
  <c r="H120" i="20"/>
  <c r="I120" i="20"/>
  <c r="J120" i="20"/>
  <c r="K120" i="20"/>
  <c r="R120" i="20" s="1"/>
  <c r="L120" i="20"/>
  <c r="P120" i="20" s="1"/>
  <c r="M120" i="20"/>
  <c r="N120" i="20"/>
  <c r="Q120" i="20" s="1"/>
  <c r="O120" i="20"/>
  <c r="H121" i="20"/>
  <c r="I121" i="20"/>
  <c r="J121" i="20"/>
  <c r="K121" i="20"/>
  <c r="L121" i="20"/>
  <c r="M121" i="20"/>
  <c r="N121" i="20"/>
  <c r="O121" i="20"/>
  <c r="P121" i="20"/>
  <c r="Q121" i="20"/>
  <c r="R121" i="20"/>
  <c r="S121" i="20"/>
  <c r="H122" i="20"/>
  <c r="I122" i="20"/>
  <c r="J122" i="20"/>
  <c r="K122" i="20"/>
  <c r="L122" i="20"/>
  <c r="M122" i="20"/>
  <c r="N122" i="20"/>
  <c r="O122" i="20"/>
  <c r="P122" i="20"/>
  <c r="Q122" i="20"/>
  <c r="R122" i="20"/>
  <c r="S122" i="20"/>
  <c r="H123" i="20"/>
  <c r="I123" i="20"/>
  <c r="J123" i="20"/>
  <c r="K123" i="20"/>
  <c r="L123" i="20"/>
  <c r="M123" i="20"/>
  <c r="N123" i="20"/>
  <c r="O123" i="20"/>
  <c r="P123" i="20"/>
  <c r="Q123" i="20"/>
  <c r="R123" i="20"/>
  <c r="S123" i="20"/>
  <c r="H124" i="20"/>
  <c r="I124" i="20"/>
  <c r="J124" i="20"/>
  <c r="K124" i="20"/>
  <c r="L124" i="20"/>
  <c r="M124" i="20"/>
  <c r="N124" i="20"/>
  <c r="O124" i="20"/>
  <c r="P124" i="20"/>
  <c r="Q124" i="20"/>
  <c r="R124" i="20"/>
  <c r="S124" i="20"/>
  <c r="H125" i="20"/>
  <c r="I125" i="20"/>
  <c r="J125" i="20"/>
  <c r="K125" i="20"/>
  <c r="R125" i="20" s="1"/>
  <c r="L125" i="20"/>
  <c r="M125" i="20"/>
  <c r="N125" i="20"/>
  <c r="O125" i="20"/>
  <c r="P125" i="20"/>
  <c r="Q125" i="20"/>
  <c r="H126" i="20"/>
  <c r="I126" i="20"/>
  <c r="J126" i="20"/>
  <c r="K126" i="20"/>
  <c r="L126" i="20"/>
  <c r="M126" i="20"/>
  <c r="N126" i="20"/>
  <c r="O126" i="20"/>
  <c r="P126" i="20"/>
  <c r="Q126" i="20"/>
  <c r="R126" i="20"/>
  <c r="S126" i="20"/>
  <c r="H127" i="20"/>
  <c r="I127" i="20"/>
  <c r="J127" i="20"/>
  <c r="K127" i="20"/>
  <c r="S127" i="20" s="1"/>
  <c r="L127" i="20"/>
  <c r="P127" i="20" s="1"/>
  <c r="M127" i="20"/>
  <c r="N127" i="20"/>
  <c r="Q127" i="20" s="1"/>
  <c r="O127" i="20"/>
  <c r="H128" i="20"/>
  <c r="I128" i="20"/>
  <c r="J128" i="20"/>
  <c r="K128" i="20"/>
  <c r="L128" i="20"/>
  <c r="M128" i="20"/>
  <c r="N128" i="20"/>
  <c r="O128" i="20"/>
  <c r="P128" i="20"/>
  <c r="Q128" i="20"/>
  <c r="R128" i="20"/>
  <c r="S128" i="20"/>
  <c r="H129" i="20"/>
  <c r="I129" i="20"/>
  <c r="J129" i="20"/>
  <c r="K129" i="20"/>
  <c r="L129" i="20"/>
  <c r="M129" i="20"/>
  <c r="N129" i="20"/>
  <c r="O129" i="20"/>
  <c r="P129" i="20"/>
  <c r="Q129" i="20"/>
  <c r="R129" i="20"/>
  <c r="S129" i="20"/>
  <c r="H130" i="20"/>
  <c r="I130" i="20"/>
  <c r="J130" i="20"/>
  <c r="K130" i="20"/>
  <c r="L130" i="20"/>
  <c r="M130" i="20"/>
  <c r="N130" i="20"/>
  <c r="O130" i="20"/>
  <c r="P130" i="20"/>
  <c r="Q130" i="20"/>
  <c r="R130" i="20"/>
  <c r="S130" i="20"/>
  <c r="H131" i="20"/>
  <c r="I131" i="20"/>
  <c r="J131" i="20"/>
  <c r="K131" i="20"/>
  <c r="L131" i="20"/>
  <c r="M131" i="20"/>
  <c r="N131" i="20"/>
  <c r="O131" i="20"/>
  <c r="P131" i="20"/>
  <c r="Q131" i="20"/>
  <c r="R131" i="20"/>
  <c r="S131" i="20"/>
  <c r="H132" i="20"/>
  <c r="I132" i="20"/>
  <c r="J132" i="20"/>
  <c r="K132" i="20"/>
  <c r="R132" i="20" s="1"/>
  <c r="L132" i="20"/>
  <c r="M132" i="20"/>
  <c r="N132" i="20"/>
  <c r="O132" i="20"/>
  <c r="P132" i="20"/>
  <c r="Q132" i="20"/>
  <c r="H133" i="20"/>
  <c r="I133" i="20"/>
  <c r="J133" i="20"/>
  <c r="K133" i="20"/>
  <c r="L133" i="20"/>
  <c r="M133" i="20"/>
  <c r="N133" i="20"/>
  <c r="O133" i="20"/>
  <c r="P133" i="20"/>
  <c r="Q133" i="20"/>
  <c r="R133" i="20"/>
  <c r="S133" i="20"/>
  <c r="H134" i="20"/>
  <c r="I134" i="20"/>
  <c r="J134" i="20"/>
  <c r="K134" i="20"/>
  <c r="S134" i="20" s="1"/>
  <c r="L134" i="20"/>
  <c r="P134" i="20" s="1"/>
  <c r="M134" i="20"/>
  <c r="N134" i="20"/>
  <c r="Q134" i="20" s="1"/>
  <c r="O134" i="20"/>
  <c r="H135" i="20"/>
  <c r="I135" i="20"/>
  <c r="J135" i="20"/>
  <c r="K135" i="20"/>
  <c r="L135" i="20"/>
  <c r="M135" i="20"/>
  <c r="N135" i="20"/>
  <c r="O135" i="20"/>
  <c r="P135" i="20"/>
  <c r="Q135" i="20"/>
  <c r="R135" i="20"/>
  <c r="S135" i="20"/>
  <c r="H136" i="20"/>
  <c r="I136" i="20"/>
  <c r="J136" i="20"/>
  <c r="K136" i="20"/>
  <c r="L136" i="20"/>
  <c r="M136" i="20"/>
  <c r="N136" i="20"/>
  <c r="O136" i="20"/>
  <c r="P136" i="20"/>
  <c r="Q136" i="20"/>
  <c r="R136" i="20"/>
  <c r="S136" i="20"/>
  <c r="H137" i="20"/>
  <c r="I137" i="20"/>
  <c r="J137" i="20"/>
  <c r="K137" i="20"/>
  <c r="L137" i="20"/>
  <c r="M137" i="20"/>
  <c r="N137" i="20"/>
  <c r="O137" i="20"/>
  <c r="P137" i="20"/>
  <c r="Q137" i="20"/>
  <c r="R137" i="20"/>
  <c r="S137" i="20"/>
  <c r="H138" i="20"/>
  <c r="I138" i="20"/>
  <c r="J138" i="20"/>
  <c r="K138" i="20"/>
  <c r="L138" i="20"/>
  <c r="M138" i="20"/>
  <c r="N138" i="20"/>
  <c r="O138" i="20"/>
  <c r="P138" i="20"/>
  <c r="Q138" i="20"/>
  <c r="R138" i="20"/>
  <c r="S138" i="20"/>
  <c r="H139" i="20"/>
  <c r="I139" i="20"/>
  <c r="J139" i="20"/>
  <c r="K139" i="20"/>
  <c r="S139" i="20" s="1"/>
  <c r="L139" i="20"/>
  <c r="M139" i="20"/>
  <c r="N139" i="20"/>
  <c r="O139" i="20"/>
  <c r="P139" i="20"/>
  <c r="Q139" i="20"/>
  <c r="H140" i="20"/>
  <c r="I140" i="20"/>
  <c r="J140" i="20"/>
  <c r="K140" i="20"/>
  <c r="L140" i="20"/>
  <c r="M140" i="20"/>
  <c r="N140" i="20"/>
  <c r="O140" i="20"/>
  <c r="P140" i="20"/>
  <c r="Q140" i="20"/>
  <c r="R140" i="20"/>
  <c r="S140" i="20"/>
  <c r="H141" i="20"/>
  <c r="I141" i="20"/>
  <c r="J141" i="20"/>
  <c r="K141" i="20"/>
  <c r="L141" i="20"/>
  <c r="P141" i="20" s="1"/>
  <c r="M141" i="20"/>
  <c r="N141" i="20"/>
  <c r="Q141" i="20" s="1"/>
  <c r="O141" i="20"/>
  <c r="H142" i="20"/>
  <c r="I142" i="20"/>
  <c r="J142" i="20"/>
  <c r="K142" i="20"/>
  <c r="L142" i="20"/>
  <c r="M142" i="20"/>
  <c r="N142" i="20"/>
  <c r="O142" i="20"/>
  <c r="P142" i="20"/>
  <c r="Q142" i="20"/>
  <c r="R142" i="20"/>
  <c r="S142" i="20"/>
  <c r="H143" i="20"/>
  <c r="I143" i="20"/>
  <c r="J143" i="20"/>
  <c r="K143" i="20"/>
  <c r="L143" i="20"/>
  <c r="M143" i="20"/>
  <c r="N143" i="20"/>
  <c r="O143" i="20"/>
  <c r="P143" i="20"/>
  <c r="Q143" i="20"/>
  <c r="R143" i="20"/>
  <c r="S143" i="20"/>
  <c r="H144" i="20"/>
  <c r="I144" i="20"/>
  <c r="J144" i="20"/>
  <c r="K144" i="20"/>
  <c r="L144" i="20"/>
  <c r="M144" i="20"/>
  <c r="N144" i="20"/>
  <c r="O144" i="20"/>
  <c r="P144" i="20"/>
  <c r="Q144" i="20"/>
  <c r="R144" i="20"/>
  <c r="S144" i="20"/>
  <c r="H145" i="20"/>
  <c r="I145" i="20"/>
  <c r="J145" i="20"/>
  <c r="K145" i="20"/>
  <c r="L145" i="20"/>
  <c r="M145" i="20"/>
  <c r="N145" i="20"/>
  <c r="O145" i="20"/>
  <c r="P145" i="20"/>
  <c r="Q145" i="20"/>
  <c r="R145" i="20"/>
  <c r="S145" i="20"/>
  <c r="H146" i="20"/>
  <c r="I146" i="20"/>
  <c r="J146" i="20"/>
  <c r="K146" i="20"/>
  <c r="S146" i="20" s="1"/>
  <c r="L146" i="20"/>
  <c r="M146" i="20"/>
  <c r="N146" i="20"/>
  <c r="O146" i="20"/>
  <c r="P146" i="20"/>
  <c r="Q146" i="20"/>
  <c r="H147" i="20"/>
  <c r="I147" i="20"/>
  <c r="J147" i="20"/>
  <c r="K147" i="20"/>
  <c r="L147" i="20"/>
  <c r="M147" i="20"/>
  <c r="N147" i="20"/>
  <c r="O147" i="20"/>
  <c r="P147" i="20"/>
  <c r="Q147" i="20"/>
  <c r="R147" i="20"/>
  <c r="S147" i="20"/>
  <c r="H148" i="20"/>
  <c r="I148" i="20"/>
  <c r="J148" i="20"/>
  <c r="K148" i="20"/>
  <c r="L148" i="20"/>
  <c r="P148" i="20" s="1"/>
  <c r="M148" i="20"/>
  <c r="N148" i="20"/>
  <c r="Q148" i="20" s="1"/>
  <c r="O148" i="20"/>
  <c r="H149" i="20"/>
  <c r="I149" i="20"/>
  <c r="J149" i="20"/>
  <c r="K149" i="20"/>
  <c r="L149" i="20"/>
  <c r="M149" i="20"/>
  <c r="N149" i="20"/>
  <c r="O149" i="20"/>
  <c r="P149" i="20"/>
  <c r="Q149" i="20"/>
  <c r="R149" i="20"/>
  <c r="S149" i="20"/>
  <c r="H150" i="20"/>
  <c r="I150" i="20"/>
  <c r="J150" i="20"/>
  <c r="K150" i="20"/>
  <c r="L150" i="20"/>
  <c r="M150" i="20"/>
  <c r="N150" i="20"/>
  <c r="O150" i="20"/>
  <c r="P150" i="20"/>
  <c r="Q150" i="20"/>
  <c r="R150" i="20"/>
  <c r="S150" i="20"/>
  <c r="H151" i="20"/>
  <c r="I151" i="20"/>
  <c r="J151" i="20"/>
  <c r="K151" i="20"/>
  <c r="L151" i="20"/>
  <c r="M151" i="20"/>
  <c r="N151" i="20"/>
  <c r="O151" i="20"/>
  <c r="P151" i="20"/>
  <c r="Q151" i="20"/>
  <c r="R151" i="20"/>
  <c r="S151" i="20"/>
  <c r="H152" i="20"/>
  <c r="I152" i="20"/>
  <c r="J152" i="20"/>
  <c r="K152" i="20"/>
  <c r="L152" i="20"/>
  <c r="M152" i="20"/>
  <c r="N152" i="20"/>
  <c r="O152" i="20"/>
  <c r="P152" i="20"/>
  <c r="Q152" i="20"/>
  <c r="R152" i="20"/>
  <c r="S152" i="20"/>
  <c r="K12" i="20"/>
  <c r="K13" i="20"/>
  <c r="K14" i="20"/>
  <c r="K15" i="20"/>
  <c r="S15" i="20" s="1"/>
  <c r="K16" i="20"/>
  <c r="K17" i="20"/>
  <c r="K11" i="20"/>
  <c r="I12" i="20"/>
  <c r="I13" i="20"/>
  <c r="I14" i="20"/>
  <c r="I15" i="20"/>
  <c r="I16" i="20"/>
  <c r="I17" i="20"/>
  <c r="I11" i="20"/>
  <c r="R17" i="20"/>
  <c r="M17" i="20"/>
  <c r="O17" i="20" s="1"/>
  <c r="L17" i="20"/>
  <c r="P17" i="20" s="1"/>
  <c r="S17" i="20"/>
  <c r="J17" i="20"/>
  <c r="H17" i="20"/>
  <c r="M16" i="20"/>
  <c r="L16" i="20"/>
  <c r="P16" i="20" s="1"/>
  <c r="J16" i="20"/>
  <c r="H16" i="20"/>
  <c r="R15" i="20"/>
  <c r="P15" i="20"/>
  <c r="O15" i="20"/>
  <c r="N15" i="20"/>
  <c r="Q15" i="20" s="1"/>
  <c r="M15" i="20"/>
  <c r="L15" i="20"/>
  <c r="J15" i="20"/>
  <c r="H15" i="20"/>
  <c r="N14" i="20"/>
  <c r="M14" i="20"/>
  <c r="P14" i="20" s="1"/>
  <c r="L14" i="20"/>
  <c r="J14" i="20"/>
  <c r="H14" i="20"/>
  <c r="M13" i="20"/>
  <c r="O13" i="20" s="1"/>
  <c r="L13" i="20"/>
  <c r="P13" i="20" s="1"/>
  <c r="S13" i="20"/>
  <c r="J13" i="20"/>
  <c r="H13" i="20"/>
  <c r="M12" i="20"/>
  <c r="O12" i="20" s="1"/>
  <c r="L12" i="20"/>
  <c r="P12" i="20" s="1"/>
  <c r="S12" i="20"/>
  <c r="J12" i="20"/>
  <c r="H12" i="20"/>
  <c r="M11" i="20"/>
  <c r="L11" i="20"/>
  <c r="P11" i="20" s="1"/>
  <c r="S11" i="20"/>
  <c r="J11" i="20"/>
  <c r="H11" i="20"/>
  <c r="I6" i="20"/>
  <c r="I7" i="20" s="1"/>
  <c r="I5" i="20"/>
  <c r="O16" i="20" s="1"/>
  <c r="I4" i="20"/>
  <c r="N16" i="20" s="1"/>
  <c r="Q16" i="20" s="1"/>
  <c r="H21" i="19"/>
  <c r="I21" i="19"/>
  <c r="J21" i="19"/>
  <c r="K21" i="19"/>
  <c r="L21" i="19"/>
  <c r="M21" i="19"/>
  <c r="N21" i="19"/>
  <c r="O21" i="19"/>
  <c r="P21" i="19"/>
  <c r="Q21" i="19"/>
  <c r="R21" i="19"/>
  <c r="S21" i="19"/>
  <c r="H22" i="19"/>
  <c r="I22" i="19"/>
  <c r="J22" i="19"/>
  <c r="K22" i="19"/>
  <c r="L22" i="19"/>
  <c r="M22" i="19"/>
  <c r="N22" i="19"/>
  <c r="O22" i="19"/>
  <c r="P22" i="19"/>
  <c r="Q22" i="19"/>
  <c r="R22" i="19"/>
  <c r="S22" i="19"/>
  <c r="H23" i="19"/>
  <c r="I23" i="19"/>
  <c r="J23" i="19"/>
  <c r="K23" i="19"/>
  <c r="L23" i="19"/>
  <c r="M23" i="19"/>
  <c r="N23" i="19"/>
  <c r="O23" i="19"/>
  <c r="P23" i="19"/>
  <c r="Q23" i="19"/>
  <c r="H24" i="19"/>
  <c r="I24" i="19"/>
  <c r="J24" i="19"/>
  <c r="K24" i="19"/>
  <c r="L24" i="19"/>
  <c r="N24" i="19" s="1"/>
  <c r="Q24" i="19" s="1"/>
  <c r="M24" i="19"/>
  <c r="O24" i="19" s="1"/>
  <c r="H25" i="19"/>
  <c r="I25" i="19"/>
  <c r="J25" i="19"/>
  <c r="K25" i="19"/>
  <c r="L25" i="19"/>
  <c r="M25" i="19"/>
  <c r="N25" i="19"/>
  <c r="O25" i="19"/>
  <c r="H26" i="19"/>
  <c r="I26" i="19"/>
  <c r="J26" i="19"/>
  <c r="K26" i="19"/>
  <c r="L26" i="19"/>
  <c r="M26" i="19"/>
  <c r="N26" i="19"/>
  <c r="O26" i="19"/>
  <c r="P26" i="19"/>
  <c r="Q26" i="19"/>
  <c r="R26" i="19"/>
  <c r="S26" i="19"/>
  <c r="H27" i="19"/>
  <c r="I27" i="19"/>
  <c r="J27" i="19"/>
  <c r="K27" i="19"/>
  <c r="L27" i="19"/>
  <c r="M27" i="19"/>
  <c r="N27" i="19"/>
  <c r="O27" i="19"/>
  <c r="P27" i="19"/>
  <c r="Q27" i="19"/>
  <c r="R27" i="19"/>
  <c r="S27" i="19"/>
  <c r="H28" i="19"/>
  <c r="I28" i="19"/>
  <c r="J28" i="19"/>
  <c r="K28" i="19"/>
  <c r="L28" i="19"/>
  <c r="M28" i="19"/>
  <c r="N28" i="19"/>
  <c r="O28" i="19"/>
  <c r="P28" i="19"/>
  <c r="Q28" i="19"/>
  <c r="R28" i="19"/>
  <c r="S28" i="19"/>
  <c r="H29" i="19"/>
  <c r="I29" i="19"/>
  <c r="J29" i="19"/>
  <c r="K29" i="19"/>
  <c r="L29" i="19"/>
  <c r="M29" i="19"/>
  <c r="O29" i="19" s="1"/>
  <c r="N29" i="19"/>
  <c r="Q29" i="19" s="1"/>
  <c r="H30" i="19"/>
  <c r="I30" i="19"/>
  <c r="J30" i="19"/>
  <c r="K30" i="19"/>
  <c r="L30" i="19"/>
  <c r="M30" i="19"/>
  <c r="N30" i="19"/>
  <c r="O30" i="19"/>
  <c r="P30" i="19"/>
  <c r="Q30" i="19"/>
  <c r="H31" i="19"/>
  <c r="I31" i="19"/>
  <c r="J31" i="19"/>
  <c r="K31" i="19"/>
  <c r="L31" i="19"/>
  <c r="M31" i="19"/>
  <c r="N31" i="19"/>
  <c r="O31" i="19"/>
  <c r="Q31" i="19" s="1"/>
  <c r="P31" i="19"/>
  <c r="R31" i="19"/>
  <c r="S31" i="19"/>
  <c r="H32" i="19"/>
  <c r="I32" i="19"/>
  <c r="J32" i="19"/>
  <c r="K32" i="19"/>
  <c r="L32" i="19"/>
  <c r="M32" i="19"/>
  <c r="N32" i="19"/>
  <c r="O32" i="19"/>
  <c r="H33" i="19"/>
  <c r="I33" i="19"/>
  <c r="J33" i="19"/>
  <c r="K33" i="19"/>
  <c r="L33" i="19"/>
  <c r="M33" i="19"/>
  <c r="N33" i="19"/>
  <c r="O33" i="19"/>
  <c r="P33" i="19"/>
  <c r="Q33" i="19"/>
  <c r="R33" i="19"/>
  <c r="S33" i="19"/>
  <c r="H34" i="19"/>
  <c r="I34" i="19"/>
  <c r="J34" i="19"/>
  <c r="K34" i="19"/>
  <c r="L34" i="19"/>
  <c r="M34" i="19"/>
  <c r="N34" i="19"/>
  <c r="O34" i="19"/>
  <c r="H35" i="19"/>
  <c r="I35" i="19"/>
  <c r="J35" i="19"/>
  <c r="K35" i="19"/>
  <c r="L35" i="19"/>
  <c r="M35" i="19"/>
  <c r="O35" i="19" s="1"/>
  <c r="H36" i="19"/>
  <c r="I36" i="19"/>
  <c r="J36" i="19"/>
  <c r="K36" i="19"/>
  <c r="L36" i="19"/>
  <c r="M36" i="19"/>
  <c r="N36" i="19"/>
  <c r="O36" i="19"/>
  <c r="P36" i="19"/>
  <c r="Q36" i="19"/>
  <c r="R36" i="19"/>
  <c r="S36" i="19"/>
  <c r="H37" i="19"/>
  <c r="I37" i="19"/>
  <c r="J37" i="19"/>
  <c r="K37" i="19"/>
  <c r="L37" i="19"/>
  <c r="M37" i="19"/>
  <c r="N37" i="19"/>
  <c r="O37" i="19"/>
  <c r="P37" i="19"/>
  <c r="Q37" i="19"/>
  <c r="H38" i="19"/>
  <c r="I38" i="19"/>
  <c r="J38" i="19"/>
  <c r="K38" i="19"/>
  <c r="S38" i="19" s="1"/>
  <c r="L38" i="19"/>
  <c r="M38" i="19"/>
  <c r="O38" i="19" s="1"/>
  <c r="R38" i="19"/>
  <c r="H39" i="19"/>
  <c r="I39" i="19"/>
  <c r="J39" i="19"/>
  <c r="K39" i="19"/>
  <c r="L39" i="19"/>
  <c r="M39" i="19"/>
  <c r="N39" i="19"/>
  <c r="O39" i="19"/>
  <c r="H40" i="19"/>
  <c r="I40" i="19"/>
  <c r="J40" i="19"/>
  <c r="K40" i="19"/>
  <c r="L40" i="19"/>
  <c r="M40" i="19"/>
  <c r="O40" i="19"/>
  <c r="H41" i="19"/>
  <c r="I41" i="19"/>
  <c r="J41" i="19"/>
  <c r="K41" i="19"/>
  <c r="L41" i="19"/>
  <c r="M41" i="19"/>
  <c r="N41" i="19"/>
  <c r="O41" i="19"/>
  <c r="Q41" i="19" s="1"/>
  <c r="R41" i="19" s="1"/>
  <c r="S41" i="19" s="1"/>
  <c r="P41" i="19"/>
  <c r="H42" i="19"/>
  <c r="I42" i="19"/>
  <c r="J42" i="19"/>
  <c r="K42" i="19"/>
  <c r="L42" i="19"/>
  <c r="M42" i="19"/>
  <c r="N42" i="19"/>
  <c r="O42" i="19"/>
  <c r="P42" i="19"/>
  <c r="H43" i="19"/>
  <c r="I43" i="19"/>
  <c r="J43" i="19"/>
  <c r="K43" i="19"/>
  <c r="L43" i="19"/>
  <c r="M43" i="19"/>
  <c r="O43" i="19" s="1"/>
  <c r="H44" i="19"/>
  <c r="I44" i="19"/>
  <c r="J44" i="19"/>
  <c r="K44" i="19"/>
  <c r="L44" i="19"/>
  <c r="M44" i="19"/>
  <c r="N44" i="19"/>
  <c r="O44" i="19"/>
  <c r="P44" i="19"/>
  <c r="Q44" i="19"/>
  <c r="H45" i="19"/>
  <c r="I45" i="19"/>
  <c r="J45" i="19"/>
  <c r="K45" i="19"/>
  <c r="L45" i="19"/>
  <c r="M45" i="19"/>
  <c r="N45" i="19"/>
  <c r="H46" i="19"/>
  <c r="I46" i="19"/>
  <c r="J46" i="19"/>
  <c r="K46" i="19"/>
  <c r="L46" i="19"/>
  <c r="M46" i="19"/>
  <c r="N46" i="19"/>
  <c r="O46" i="19"/>
  <c r="H47" i="19"/>
  <c r="I47" i="19"/>
  <c r="J47" i="19"/>
  <c r="K47" i="19"/>
  <c r="L47" i="19"/>
  <c r="M47" i="19"/>
  <c r="N47" i="19"/>
  <c r="O47" i="19"/>
  <c r="H48" i="19"/>
  <c r="I48" i="19"/>
  <c r="J48" i="19"/>
  <c r="K48" i="19"/>
  <c r="L48" i="19"/>
  <c r="M48" i="19"/>
  <c r="O48" i="19"/>
  <c r="H49" i="19"/>
  <c r="I49" i="19"/>
  <c r="J49" i="19"/>
  <c r="K49" i="19"/>
  <c r="L49" i="19"/>
  <c r="M49" i="19"/>
  <c r="P49" i="19" s="1"/>
  <c r="N49" i="19"/>
  <c r="O49" i="19"/>
  <c r="H50" i="19"/>
  <c r="I50" i="19"/>
  <c r="J50" i="19"/>
  <c r="K50" i="19"/>
  <c r="L50" i="19"/>
  <c r="M50" i="19"/>
  <c r="P50" i="19" s="1"/>
  <c r="N50" i="19"/>
  <c r="O50" i="19"/>
  <c r="R50" i="19"/>
  <c r="S50" i="19"/>
  <c r="H51" i="19"/>
  <c r="I51" i="19"/>
  <c r="J51" i="19"/>
  <c r="K51" i="19"/>
  <c r="L51" i="19"/>
  <c r="M51" i="19"/>
  <c r="N51" i="19"/>
  <c r="O51" i="19"/>
  <c r="P51" i="19"/>
  <c r="Q51" i="19"/>
  <c r="H52" i="19"/>
  <c r="I52" i="19"/>
  <c r="J52" i="19"/>
  <c r="K52" i="19"/>
  <c r="L52" i="19"/>
  <c r="M52" i="19"/>
  <c r="N52" i="19"/>
  <c r="O52" i="19"/>
  <c r="P52" i="19"/>
  <c r="Q52" i="19"/>
  <c r="R52" i="19"/>
  <c r="S52" i="19"/>
  <c r="H53" i="19"/>
  <c r="I53" i="19"/>
  <c r="J53" i="19"/>
  <c r="K53" i="19"/>
  <c r="R53" i="19" s="1"/>
  <c r="L53" i="19"/>
  <c r="M53" i="19"/>
  <c r="O53" i="19" s="1"/>
  <c r="N53" i="19"/>
  <c r="S53" i="19"/>
  <c r="H54" i="19"/>
  <c r="I54" i="19"/>
  <c r="J54" i="19"/>
  <c r="K54" i="19"/>
  <c r="S54" i="19" s="1"/>
  <c r="L54" i="19"/>
  <c r="M54" i="19"/>
  <c r="O54" i="19" s="1"/>
  <c r="N54" i="19"/>
  <c r="Q54" i="19" s="1"/>
  <c r="R54" i="19"/>
  <c r="H55" i="19"/>
  <c r="I55" i="19"/>
  <c r="J55" i="19"/>
  <c r="K55" i="19"/>
  <c r="L55" i="19"/>
  <c r="M55" i="19"/>
  <c r="N55" i="19"/>
  <c r="H56" i="19"/>
  <c r="I56" i="19"/>
  <c r="J56" i="19"/>
  <c r="K56" i="19"/>
  <c r="S56" i="19" s="1"/>
  <c r="L56" i="19"/>
  <c r="M56" i="19"/>
  <c r="O56" i="19"/>
  <c r="R56" i="19"/>
  <c r="H57" i="19"/>
  <c r="I57" i="19"/>
  <c r="J57" i="19"/>
  <c r="K57" i="19"/>
  <c r="L57" i="19"/>
  <c r="M57" i="19"/>
  <c r="N57" i="19"/>
  <c r="O57" i="19"/>
  <c r="P57" i="19"/>
  <c r="Q57" i="19"/>
  <c r="R57" i="19"/>
  <c r="S57" i="19"/>
  <c r="H58" i="19"/>
  <c r="I58" i="19"/>
  <c r="J58" i="19"/>
  <c r="K58" i="19"/>
  <c r="L58" i="19"/>
  <c r="M58" i="19"/>
  <c r="N58" i="19"/>
  <c r="O58" i="19"/>
  <c r="Q58" i="19" s="1"/>
  <c r="P58" i="19"/>
  <c r="H59" i="19"/>
  <c r="I59" i="19"/>
  <c r="J59" i="19"/>
  <c r="K59" i="19"/>
  <c r="L59" i="19"/>
  <c r="M59" i="19"/>
  <c r="O59" i="19" s="1"/>
  <c r="H60" i="19"/>
  <c r="I60" i="19"/>
  <c r="J60" i="19"/>
  <c r="K60" i="19"/>
  <c r="R60" i="19" s="1"/>
  <c r="L60" i="19"/>
  <c r="M60" i="19"/>
  <c r="N60" i="19"/>
  <c r="O60" i="19"/>
  <c r="S60" i="19"/>
  <c r="H61" i="19"/>
  <c r="I61" i="19"/>
  <c r="J61" i="19"/>
  <c r="K61" i="19"/>
  <c r="L61" i="19"/>
  <c r="M61" i="19"/>
  <c r="O61" i="19" s="1"/>
  <c r="N61" i="19"/>
  <c r="H62" i="19"/>
  <c r="I62" i="19"/>
  <c r="J62" i="19"/>
  <c r="K62" i="19"/>
  <c r="L62" i="19"/>
  <c r="M62" i="19"/>
  <c r="N62" i="19"/>
  <c r="O62" i="19"/>
  <c r="P62" i="19"/>
  <c r="Q62" i="19"/>
  <c r="H63" i="19"/>
  <c r="I63" i="19"/>
  <c r="J63" i="19"/>
  <c r="K63" i="19"/>
  <c r="L63" i="19"/>
  <c r="M63" i="19"/>
  <c r="N63" i="19"/>
  <c r="O63" i="19"/>
  <c r="P63" i="19"/>
  <c r="Q63" i="19"/>
  <c r="R63" i="19"/>
  <c r="S63" i="19"/>
  <c r="H64" i="19"/>
  <c r="I64" i="19"/>
  <c r="J64" i="19"/>
  <c r="K64" i="19"/>
  <c r="L64" i="19"/>
  <c r="M64" i="19"/>
  <c r="O64" i="19" s="1"/>
  <c r="R64" i="19"/>
  <c r="S64" i="19"/>
  <c r="H65" i="19"/>
  <c r="I65" i="19"/>
  <c r="J65" i="19"/>
  <c r="K65" i="19"/>
  <c r="L65" i="19"/>
  <c r="M65" i="19"/>
  <c r="N65" i="19"/>
  <c r="O65" i="19"/>
  <c r="Q65" i="19" s="1"/>
  <c r="P65" i="19"/>
  <c r="H66" i="19"/>
  <c r="I66" i="19"/>
  <c r="J66" i="19"/>
  <c r="K66" i="19"/>
  <c r="L66" i="19"/>
  <c r="M66" i="19"/>
  <c r="N66" i="19"/>
  <c r="O66" i="19"/>
  <c r="H67" i="19"/>
  <c r="I67" i="19"/>
  <c r="J67" i="19"/>
  <c r="K67" i="19"/>
  <c r="L67" i="19"/>
  <c r="M67" i="19"/>
  <c r="O67" i="19" s="1"/>
  <c r="H68" i="19"/>
  <c r="I68" i="19"/>
  <c r="J68" i="19"/>
  <c r="K68" i="19"/>
  <c r="L68" i="19"/>
  <c r="M68" i="19"/>
  <c r="O68" i="19" s="1"/>
  <c r="N68" i="19"/>
  <c r="Q68" i="19" s="1"/>
  <c r="H69" i="19"/>
  <c r="I69" i="19"/>
  <c r="J69" i="19"/>
  <c r="K69" i="19"/>
  <c r="L69" i="19"/>
  <c r="M69" i="19"/>
  <c r="O69" i="19"/>
  <c r="H70" i="19"/>
  <c r="I70" i="19"/>
  <c r="J70" i="19"/>
  <c r="K70" i="19"/>
  <c r="L70" i="19"/>
  <c r="M70" i="19"/>
  <c r="N70" i="19"/>
  <c r="O70" i="19"/>
  <c r="P70" i="19"/>
  <c r="Q70" i="19"/>
  <c r="H71" i="19"/>
  <c r="I71" i="19"/>
  <c r="J71" i="19"/>
  <c r="K71" i="19"/>
  <c r="L71" i="19"/>
  <c r="M71" i="19"/>
  <c r="N71" i="19"/>
  <c r="O71" i="19"/>
  <c r="P71" i="19"/>
  <c r="H72" i="19"/>
  <c r="I72" i="19"/>
  <c r="J72" i="19"/>
  <c r="K72" i="19"/>
  <c r="L72" i="19"/>
  <c r="M72" i="19"/>
  <c r="N72" i="19"/>
  <c r="O72" i="19"/>
  <c r="P72" i="19"/>
  <c r="Q72" i="19"/>
  <c r="R72" i="19"/>
  <c r="S72" i="19"/>
  <c r="H73" i="19"/>
  <c r="I73" i="19"/>
  <c r="J73" i="19"/>
  <c r="K73" i="19"/>
  <c r="L73" i="19"/>
  <c r="M73" i="19"/>
  <c r="O73" i="19"/>
  <c r="H74" i="19"/>
  <c r="I74" i="19"/>
  <c r="J74" i="19"/>
  <c r="K74" i="19"/>
  <c r="R74" i="19" s="1"/>
  <c r="L74" i="19"/>
  <c r="M74" i="19"/>
  <c r="O74" i="19" s="1"/>
  <c r="N74" i="19"/>
  <c r="S74" i="19"/>
  <c r="H75" i="19"/>
  <c r="I75" i="19"/>
  <c r="J75" i="19"/>
  <c r="K75" i="19"/>
  <c r="L75" i="19"/>
  <c r="M75" i="19"/>
  <c r="N75" i="19"/>
  <c r="H76" i="19"/>
  <c r="I76" i="19"/>
  <c r="J76" i="19"/>
  <c r="K76" i="19"/>
  <c r="L76" i="19"/>
  <c r="M76" i="19"/>
  <c r="O76" i="19" s="1"/>
  <c r="H77" i="19"/>
  <c r="I77" i="19"/>
  <c r="J77" i="19"/>
  <c r="K77" i="19"/>
  <c r="L77" i="19"/>
  <c r="M77" i="19"/>
  <c r="O77" i="19"/>
  <c r="H78" i="19"/>
  <c r="I78" i="19"/>
  <c r="J78" i="19"/>
  <c r="K78" i="19"/>
  <c r="L78" i="19"/>
  <c r="M78" i="19"/>
  <c r="N78" i="19"/>
  <c r="R78" i="19"/>
  <c r="S78" i="19"/>
  <c r="H79" i="19"/>
  <c r="I79" i="19"/>
  <c r="J79" i="19"/>
  <c r="K79" i="19"/>
  <c r="L79" i="19"/>
  <c r="M79" i="19"/>
  <c r="N79" i="19"/>
  <c r="O79" i="19"/>
  <c r="Q79" i="19" s="1"/>
  <c r="P79" i="19"/>
  <c r="R79" i="19"/>
  <c r="S79" i="19"/>
  <c r="H80" i="19"/>
  <c r="I80" i="19"/>
  <c r="J80" i="19"/>
  <c r="K80" i="19"/>
  <c r="L80" i="19"/>
  <c r="M80" i="19"/>
  <c r="O80" i="19"/>
  <c r="H81" i="19"/>
  <c r="I81" i="19"/>
  <c r="J81" i="19"/>
  <c r="K81" i="19"/>
  <c r="L81" i="19"/>
  <c r="M81" i="19"/>
  <c r="N81" i="19"/>
  <c r="O81" i="19"/>
  <c r="H82" i="19"/>
  <c r="I82" i="19"/>
  <c r="J82" i="19"/>
  <c r="K82" i="19"/>
  <c r="L82" i="19"/>
  <c r="M82" i="19"/>
  <c r="N82" i="19"/>
  <c r="O82" i="19"/>
  <c r="P82" i="19"/>
  <c r="Q82" i="19"/>
  <c r="R82" i="19"/>
  <c r="S82" i="19"/>
  <c r="H83" i="19"/>
  <c r="I83" i="19"/>
  <c r="J83" i="19"/>
  <c r="K83" i="19"/>
  <c r="L83" i="19"/>
  <c r="M83" i="19"/>
  <c r="N83" i="19"/>
  <c r="O83" i="19"/>
  <c r="P83" i="19"/>
  <c r="Q83" i="19"/>
  <c r="H84" i="19"/>
  <c r="I84" i="19"/>
  <c r="J84" i="19"/>
  <c r="K84" i="19"/>
  <c r="L84" i="19"/>
  <c r="M84" i="19"/>
  <c r="O84" i="19"/>
  <c r="H85" i="19"/>
  <c r="I85" i="19"/>
  <c r="J85" i="19"/>
  <c r="K85" i="19"/>
  <c r="L85" i="19"/>
  <c r="M85" i="19"/>
  <c r="N85" i="19"/>
  <c r="H86" i="19"/>
  <c r="I86" i="19"/>
  <c r="J86" i="19"/>
  <c r="K86" i="19"/>
  <c r="L86" i="19"/>
  <c r="M86" i="19"/>
  <c r="N86" i="19"/>
  <c r="O86" i="19"/>
  <c r="P86" i="19"/>
  <c r="Q86" i="19"/>
  <c r="H87" i="19"/>
  <c r="I87" i="19"/>
  <c r="J87" i="19"/>
  <c r="K87" i="19"/>
  <c r="L87" i="19"/>
  <c r="M87" i="19"/>
  <c r="N87" i="19"/>
  <c r="O87" i="19"/>
  <c r="P87" i="19"/>
  <c r="Q87" i="19"/>
  <c r="R87" i="19"/>
  <c r="S87" i="19"/>
  <c r="H88" i="19"/>
  <c r="I88" i="19"/>
  <c r="J88" i="19"/>
  <c r="K88" i="19"/>
  <c r="L88" i="19"/>
  <c r="M88" i="19"/>
  <c r="O88" i="19" s="1"/>
  <c r="N88" i="19"/>
  <c r="Q88" i="19" s="1"/>
  <c r="H89" i="19"/>
  <c r="I89" i="19"/>
  <c r="J89" i="19"/>
  <c r="K89" i="19"/>
  <c r="L89" i="19"/>
  <c r="M89" i="19"/>
  <c r="O89" i="19" s="1"/>
  <c r="N89" i="19"/>
  <c r="Q89" i="19" s="1"/>
  <c r="H90" i="19"/>
  <c r="I90" i="19"/>
  <c r="J90" i="19"/>
  <c r="K90" i="19"/>
  <c r="L90" i="19"/>
  <c r="M90" i="19"/>
  <c r="N90" i="19"/>
  <c r="O90" i="19"/>
  <c r="P90" i="19"/>
  <c r="Q90" i="19"/>
  <c r="R90" i="19"/>
  <c r="S90" i="19"/>
  <c r="H91" i="19"/>
  <c r="I91" i="19"/>
  <c r="J91" i="19"/>
  <c r="K91" i="19"/>
  <c r="L91" i="19"/>
  <c r="M91" i="19"/>
  <c r="N91" i="19"/>
  <c r="O91" i="19"/>
  <c r="P91" i="19"/>
  <c r="R91" i="19" s="1"/>
  <c r="S91" i="19" s="1"/>
  <c r="Q91" i="19"/>
  <c r="H92" i="19"/>
  <c r="I92" i="19"/>
  <c r="J92" i="19"/>
  <c r="K92" i="19"/>
  <c r="L92" i="19"/>
  <c r="M92" i="19"/>
  <c r="N92" i="19"/>
  <c r="O92" i="19"/>
  <c r="P92" i="19"/>
  <c r="Q92" i="19"/>
  <c r="R92" i="19"/>
  <c r="S92" i="19"/>
  <c r="H93" i="19"/>
  <c r="I93" i="19"/>
  <c r="J93" i="19"/>
  <c r="K93" i="19"/>
  <c r="R93" i="19" s="1"/>
  <c r="L93" i="19"/>
  <c r="M93" i="19"/>
  <c r="N93" i="19"/>
  <c r="O93" i="19"/>
  <c r="P93" i="19"/>
  <c r="Q93" i="19"/>
  <c r="S93" i="19"/>
  <c r="H94" i="19"/>
  <c r="I94" i="19"/>
  <c r="J94" i="19"/>
  <c r="K94" i="19"/>
  <c r="S94" i="19" s="1"/>
  <c r="L94" i="19"/>
  <c r="M94" i="19"/>
  <c r="O94" i="19" s="1"/>
  <c r="R94" i="19"/>
  <c r="H95" i="19"/>
  <c r="I95" i="19"/>
  <c r="J95" i="19"/>
  <c r="K95" i="19"/>
  <c r="R95" i="19" s="1"/>
  <c r="L95" i="19"/>
  <c r="M95" i="19"/>
  <c r="N95" i="19"/>
  <c r="O95" i="19"/>
  <c r="S95" i="19"/>
  <c r="H96" i="19"/>
  <c r="I96" i="19"/>
  <c r="J96" i="19"/>
  <c r="K96" i="19"/>
  <c r="L96" i="19"/>
  <c r="M96" i="19"/>
  <c r="N96" i="19"/>
  <c r="R96" i="19"/>
  <c r="S96" i="19"/>
  <c r="H97" i="19"/>
  <c r="I97" i="19"/>
  <c r="J97" i="19"/>
  <c r="K97" i="19"/>
  <c r="L97" i="19"/>
  <c r="M97" i="19"/>
  <c r="N97" i="19"/>
  <c r="H98" i="19"/>
  <c r="I98" i="19"/>
  <c r="J98" i="19"/>
  <c r="K98" i="19"/>
  <c r="L98" i="19"/>
  <c r="M98" i="19"/>
  <c r="O98" i="19"/>
  <c r="H99" i="19"/>
  <c r="I99" i="19"/>
  <c r="J99" i="19"/>
  <c r="K99" i="19"/>
  <c r="L99" i="19"/>
  <c r="M99" i="19"/>
  <c r="O99" i="19" s="1"/>
  <c r="H100" i="19"/>
  <c r="I100" i="19"/>
  <c r="J100" i="19"/>
  <c r="K100" i="19"/>
  <c r="L100" i="19"/>
  <c r="M100" i="19"/>
  <c r="N100" i="19"/>
  <c r="O100" i="19"/>
  <c r="Q100" i="19" s="1"/>
  <c r="P100" i="19"/>
  <c r="H101" i="19"/>
  <c r="I101" i="19"/>
  <c r="J101" i="19"/>
  <c r="K101" i="19"/>
  <c r="L101" i="19"/>
  <c r="M101" i="19"/>
  <c r="N101" i="19"/>
  <c r="O101" i="19"/>
  <c r="P101" i="19"/>
  <c r="Q101" i="19"/>
  <c r="R101" i="19"/>
  <c r="S101" i="19"/>
  <c r="H102" i="19"/>
  <c r="I102" i="19"/>
  <c r="J102" i="19"/>
  <c r="K102" i="19"/>
  <c r="L102" i="19"/>
  <c r="M102" i="19"/>
  <c r="N102" i="19"/>
  <c r="O102" i="19"/>
  <c r="H103" i="19"/>
  <c r="I103" i="19"/>
  <c r="J103" i="19"/>
  <c r="K103" i="19"/>
  <c r="L103" i="19"/>
  <c r="M103" i="19"/>
  <c r="N103" i="19"/>
  <c r="O103" i="19"/>
  <c r="P103" i="19"/>
  <c r="Q103" i="19"/>
  <c r="R103" i="19"/>
  <c r="S103" i="19"/>
  <c r="H104" i="19"/>
  <c r="I104" i="19"/>
  <c r="J104" i="19"/>
  <c r="K104" i="19"/>
  <c r="L104" i="19"/>
  <c r="M104" i="19"/>
  <c r="N104" i="19"/>
  <c r="O104" i="19"/>
  <c r="P104" i="19"/>
  <c r="H105" i="19"/>
  <c r="I105" i="19"/>
  <c r="J105" i="19"/>
  <c r="K105" i="19"/>
  <c r="L105" i="19"/>
  <c r="M105" i="19"/>
  <c r="N105" i="19"/>
  <c r="Q105" i="19" s="1"/>
  <c r="O105" i="19"/>
  <c r="H106" i="19"/>
  <c r="I106" i="19"/>
  <c r="J106" i="19"/>
  <c r="K106" i="19"/>
  <c r="L106" i="19"/>
  <c r="M106" i="19"/>
  <c r="N106" i="19"/>
  <c r="O106" i="19"/>
  <c r="P106" i="19"/>
  <c r="Q106" i="19"/>
  <c r="R106" i="19"/>
  <c r="S106" i="19"/>
  <c r="H107" i="19"/>
  <c r="I107" i="19"/>
  <c r="J107" i="19"/>
  <c r="K107" i="19"/>
  <c r="L107" i="19"/>
  <c r="M107" i="19"/>
  <c r="N107" i="19"/>
  <c r="O107" i="19"/>
  <c r="P107" i="19"/>
  <c r="Q107" i="19"/>
  <c r="H108" i="19"/>
  <c r="I108" i="19"/>
  <c r="J108" i="19"/>
  <c r="K108" i="19"/>
  <c r="L108" i="19"/>
  <c r="M108" i="19"/>
  <c r="O108" i="19"/>
  <c r="R108" i="19"/>
  <c r="S108" i="19"/>
  <c r="H109" i="19"/>
  <c r="I109" i="19"/>
  <c r="J109" i="19"/>
  <c r="K109" i="19"/>
  <c r="L109" i="19"/>
  <c r="M109" i="19"/>
  <c r="N109" i="19"/>
  <c r="O109" i="19"/>
  <c r="H110" i="19"/>
  <c r="I110" i="19"/>
  <c r="J110" i="19"/>
  <c r="K110" i="19"/>
  <c r="R110" i="19" s="1"/>
  <c r="L110" i="19"/>
  <c r="M110" i="19"/>
  <c r="O110" i="19" s="1"/>
  <c r="N110" i="19"/>
  <c r="Q110" i="19" s="1"/>
  <c r="S110" i="19"/>
  <c r="H111" i="19"/>
  <c r="I111" i="19"/>
  <c r="J111" i="19"/>
  <c r="K111" i="19"/>
  <c r="L111" i="19"/>
  <c r="M111" i="19"/>
  <c r="N111" i="19"/>
  <c r="O111" i="19"/>
  <c r="P111" i="19"/>
  <c r="Q111" i="19"/>
  <c r="H112" i="19"/>
  <c r="I112" i="19"/>
  <c r="J112" i="19"/>
  <c r="K112" i="19"/>
  <c r="L112" i="19"/>
  <c r="M112" i="19"/>
  <c r="O112" i="19"/>
  <c r="H113" i="19"/>
  <c r="I113" i="19"/>
  <c r="J113" i="19"/>
  <c r="K113" i="19"/>
  <c r="L113" i="19"/>
  <c r="M113" i="19"/>
  <c r="N113" i="19"/>
  <c r="O113" i="19"/>
  <c r="P113" i="19"/>
  <c r="Q113" i="19"/>
  <c r="H114" i="19"/>
  <c r="I114" i="19"/>
  <c r="J114" i="19"/>
  <c r="K114" i="19"/>
  <c r="L114" i="19"/>
  <c r="M114" i="19"/>
  <c r="N114" i="19"/>
  <c r="O114" i="19"/>
  <c r="P114" i="19"/>
  <c r="Q114" i="19"/>
  <c r="R114" i="19"/>
  <c r="S114" i="19"/>
  <c r="H115" i="19"/>
  <c r="I115" i="19"/>
  <c r="J115" i="19"/>
  <c r="K115" i="19"/>
  <c r="L115" i="19"/>
  <c r="M115" i="19"/>
  <c r="N115" i="19"/>
  <c r="O115" i="19"/>
  <c r="Q115" i="19" s="1"/>
  <c r="P115" i="19"/>
  <c r="R115" i="19"/>
  <c r="S115" i="19"/>
  <c r="H116" i="19"/>
  <c r="I116" i="19"/>
  <c r="J116" i="19"/>
  <c r="K116" i="19"/>
  <c r="L116" i="19"/>
  <c r="M116" i="19"/>
  <c r="N116" i="19"/>
  <c r="O116" i="19"/>
  <c r="H117" i="19"/>
  <c r="I117" i="19"/>
  <c r="J117" i="19"/>
  <c r="K117" i="19"/>
  <c r="L117" i="19"/>
  <c r="M117" i="19"/>
  <c r="N117" i="19"/>
  <c r="O117" i="19"/>
  <c r="H118" i="19"/>
  <c r="I118" i="19"/>
  <c r="J118" i="19"/>
  <c r="K118" i="19"/>
  <c r="L118" i="19"/>
  <c r="M118" i="19"/>
  <c r="P118" i="19" s="1"/>
  <c r="N118" i="19"/>
  <c r="O118" i="19"/>
  <c r="R118" i="19"/>
  <c r="S118" i="19"/>
  <c r="H119" i="19"/>
  <c r="I119" i="19"/>
  <c r="J119" i="19"/>
  <c r="K119" i="19"/>
  <c r="L119" i="19"/>
  <c r="M119" i="19"/>
  <c r="N119" i="19"/>
  <c r="O119" i="19"/>
  <c r="P119" i="19"/>
  <c r="Q119" i="19"/>
  <c r="R119" i="19"/>
  <c r="S119" i="19"/>
  <c r="H120" i="19"/>
  <c r="I120" i="19"/>
  <c r="J120" i="19"/>
  <c r="K120" i="19"/>
  <c r="L120" i="19"/>
  <c r="M120" i="19"/>
  <c r="N120" i="19"/>
  <c r="O120" i="19"/>
  <c r="P120" i="19"/>
  <c r="Q120" i="19"/>
  <c r="R120" i="19"/>
  <c r="S120" i="19"/>
  <c r="H121" i="19"/>
  <c r="I121" i="19"/>
  <c r="J121" i="19"/>
  <c r="K121" i="19"/>
  <c r="L121" i="19"/>
  <c r="M121" i="19"/>
  <c r="N121" i="19"/>
  <c r="O121" i="19"/>
  <c r="P121" i="19"/>
  <c r="Q121" i="19"/>
  <c r="H122" i="19"/>
  <c r="I122" i="19"/>
  <c r="J122" i="19"/>
  <c r="K122" i="19"/>
  <c r="L122" i="19"/>
  <c r="M122" i="19"/>
  <c r="O122" i="19" s="1"/>
  <c r="H123" i="19"/>
  <c r="I123" i="19"/>
  <c r="J123" i="19"/>
  <c r="K123" i="19"/>
  <c r="L123" i="19"/>
  <c r="M123" i="19"/>
  <c r="O123" i="19"/>
  <c r="H124" i="19"/>
  <c r="I124" i="19"/>
  <c r="J124" i="19"/>
  <c r="K124" i="19"/>
  <c r="L124" i="19"/>
  <c r="M124" i="19"/>
  <c r="O124" i="19" s="1"/>
  <c r="H125" i="19"/>
  <c r="I125" i="19"/>
  <c r="J125" i="19"/>
  <c r="K125" i="19"/>
  <c r="L125" i="19"/>
  <c r="M125" i="19"/>
  <c r="O125" i="19"/>
  <c r="R125" i="19"/>
  <c r="S125" i="19"/>
  <c r="H126" i="19"/>
  <c r="I126" i="19"/>
  <c r="J126" i="19"/>
  <c r="K126" i="19"/>
  <c r="L126" i="19"/>
  <c r="M126" i="19"/>
  <c r="O126" i="19" s="1"/>
  <c r="H127" i="19"/>
  <c r="I127" i="19"/>
  <c r="J127" i="19"/>
  <c r="K127" i="19"/>
  <c r="L127" i="19"/>
  <c r="N127" i="19" s="1"/>
  <c r="M127" i="19"/>
  <c r="O127" i="19"/>
  <c r="P127" i="19"/>
  <c r="Q127" i="19"/>
  <c r="H128" i="19"/>
  <c r="I128" i="19"/>
  <c r="J128" i="19"/>
  <c r="K128" i="19"/>
  <c r="L128" i="19"/>
  <c r="M128" i="19"/>
  <c r="N128" i="19"/>
  <c r="O128" i="19"/>
  <c r="P128" i="19"/>
  <c r="Q128" i="19"/>
  <c r="R128" i="19"/>
  <c r="S128" i="19"/>
  <c r="H129" i="19"/>
  <c r="I129" i="19"/>
  <c r="J129" i="19"/>
  <c r="K129" i="19"/>
  <c r="L129" i="19"/>
  <c r="M129" i="19"/>
  <c r="N129" i="19"/>
  <c r="O129" i="19"/>
  <c r="P129" i="19"/>
  <c r="H130" i="19"/>
  <c r="I130" i="19"/>
  <c r="J130" i="19"/>
  <c r="K130" i="19"/>
  <c r="L130" i="19"/>
  <c r="M130" i="19"/>
  <c r="O130" i="19"/>
  <c r="H131" i="19"/>
  <c r="I131" i="19"/>
  <c r="J131" i="19"/>
  <c r="K131" i="19"/>
  <c r="L131" i="19"/>
  <c r="M131" i="19"/>
  <c r="N131" i="19"/>
  <c r="O131" i="19"/>
  <c r="P131" i="19"/>
  <c r="Q131" i="19"/>
  <c r="R131" i="19"/>
  <c r="S131" i="19"/>
  <c r="H132" i="19"/>
  <c r="I132" i="19"/>
  <c r="J132" i="19"/>
  <c r="K132" i="19"/>
  <c r="L132" i="19"/>
  <c r="M132" i="19"/>
  <c r="N132" i="19"/>
  <c r="O132" i="19"/>
  <c r="Q132" i="19" s="1"/>
  <c r="P132" i="19"/>
  <c r="H133" i="19"/>
  <c r="I133" i="19"/>
  <c r="J133" i="19"/>
  <c r="K133" i="19"/>
  <c r="L133" i="19"/>
  <c r="M133" i="19"/>
  <c r="N133" i="19"/>
  <c r="O133" i="19"/>
  <c r="P133" i="19"/>
  <c r="Q133" i="19"/>
  <c r="R133" i="19"/>
  <c r="S133" i="19"/>
  <c r="H134" i="19"/>
  <c r="I134" i="19"/>
  <c r="J134" i="19"/>
  <c r="K134" i="19"/>
  <c r="L134" i="19"/>
  <c r="M134" i="19"/>
  <c r="N134" i="19"/>
  <c r="O134" i="19"/>
  <c r="H135" i="19"/>
  <c r="I135" i="19"/>
  <c r="J135" i="19"/>
  <c r="K135" i="19"/>
  <c r="L135" i="19"/>
  <c r="M135" i="19"/>
  <c r="N135" i="19"/>
  <c r="O135" i="19"/>
  <c r="P135" i="19"/>
  <c r="Q135" i="19"/>
  <c r="H136" i="19"/>
  <c r="I136" i="19"/>
  <c r="J136" i="19"/>
  <c r="K136" i="19"/>
  <c r="L136" i="19"/>
  <c r="M136" i="19"/>
  <c r="N136" i="19"/>
  <c r="O136" i="19"/>
  <c r="P136" i="19"/>
  <c r="Q136" i="19"/>
  <c r="R136" i="19"/>
  <c r="S136" i="19"/>
  <c r="H137" i="19"/>
  <c r="I137" i="19"/>
  <c r="J137" i="19"/>
  <c r="K137" i="19"/>
  <c r="L137" i="19"/>
  <c r="M137" i="19"/>
  <c r="O137" i="19"/>
  <c r="H138" i="19"/>
  <c r="I138" i="19"/>
  <c r="J138" i="19"/>
  <c r="K138" i="19"/>
  <c r="L138" i="19"/>
  <c r="M138" i="19"/>
  <c r="N138" i="19"/>
  <c r="O138" i="19"/>
  <c r="P138" i="19"/>
  <c r="Q138" i="19"/>
  <c r="R138" i="19"/>
  <c r="S138" i="19"/>
  <c r="H139" i="19"/>
  <c r="I139" i="19"/>
  <c r="J139" i="19"/>
  <c r="K139" i="19"/>
  <c r="L139" i="19"/>
  <c r="M139" i="19"/>
  <c r="O139" i="19" s="1"/>
  <c r="N139" i="19"/>
  <c r="Q139" i="19" s="1"/>
  <c r="R139" i="19"/>
  <c r="S139" i="19"/>
  <c r="H140" i="19"/>
  <c r="I140" i="19"/>
  <c r="J140" i="19"/>
  <c r="K140" i="19"/>
  <c r="L140" i="19"/>
  <c r="M140" i="19"/>
  <c r="O140" i="19" s="1"/>
  <c r="N140" i="19"/>
  <c r="Q140" i="19" s="1"/>
  <c r="H141" i="19"/>
  <c r="I141" i="19"/>
  <c r="J141" i="19"/>
  <c r="K141" i="19"/>
  <c r="S141" i="19" s="1"/>
  <c r="L141" i="19"/>
  <c r="M141" i="19"/>
  <c r="N141" i="19"/>
  <c r="O141" i="19"/>
  <c r="Q141" i="19" s="1"/>
  <c r="P141" i="19"/>
  <c r="R141" i="19"/>
  <c r="H142" i="19"/>
  <c r="I142" i="19"/>
  <c r="J142" i="19"/>
  <c r="K142" i="19"/>
  <c r="L142" i="19"/>
  <c r="M142" i="19"/>
  <c r="N142" i="19"/>
  <c r="O142" i="19"/>
  <c r="P142" i="19"/>
  <c r="Q142" i="19"/>
  <c r="R142" i="19"/>
  <c r="S142" i="19"/>
  <c r="H143" i="19"/>
  <c r="I143" i="19"/>
  <c r="J143" i="19"/>
  <c r="K143" i="19"/>
  <c r="L143" i="19"/>
  <c r="M143" i="19"/>
  <c r="N143" i="19"/>
  <c r="O143" i="19"/>
  <c r="P143" i="19"/>
  <c r="Q143" i="19"/>
  <c r="R143" i="19"/>
  <c r="S143" i="19"/>
  <c r="H144" i="19"/>
  <c r="I144" i="19"/>
  <c r="J144" i="19"/>
  <c r="K144" i="19"/>
  <c r="L144" i="19"/>
  <c r="M144" i="19"/>
  <c r="N144" i="19"/>
  <c r="Q144" i="19" s="1"/>
  <c r="O144" i="19"/>
  <c r="H145" i="19"/>
  <c r="I145" i="19"/>
  <c r="J145" i="19"/>
  <c r="K145" i="19"/>
  <c r="L145" i="19"/>
  <c r="M145" i="19"/>
  <c r="N145" i="19"/>
  <c r="O145" i="19"/>
  <c r="H146" i="19"/>
  <c r="I146" i="19"/>
  <c r="J146" i="19"/>
  <c r="K146" i="19"/>
  <c r="L146" i="19"/>
  <c r="M146" i="19"/>
  <c r="N146" i="19"/>
  <c r="O146" i="19"/>
  <c r="P146" i="19"/>
  <c r="Q146" i="19"/>
  <c r="H147" i="19"/>
  <c r="I147" i="19"/>
  <c r="J147" i="19"/>
  <c r="K147" i="19"/>
  <c r="L147" i="19"/>
  <c r="M147" i="19"/>
  <c r="N147" i="19"/>
  <c r="O147" i="19"/>
  <c r="P147" i="19"/>
  <c r="H148" i="19"/>
  <c r="I148" i="19"/>
  <c r="J148" i="19"/>
  <c r="K148" i="19"/>
  <c r="L148" i="19"/>
  <c r="M148" i="19"/>
  <c r="N148" i="19"/>
  <c r="O148" i="19"/>
  <c r="P148" i="19"/>
  <c r="Q148" i="19"/>
  <c r="R148" i="19"/>
  <c r="S148" i="19"/>
  <c r="H149" i="19"/>
  <c r="I149" i="19"/>
  <c r="J149" i="19"/>
  <c r="K149" i="19"/>
  <c r="L149" i="19"/>
  <c r="M149" i="19"/>
  <c r="N149" i="19"/>
  <c r="O149" i="19"/>
  <c r="P149" i="19"/>
  <c r="Q149" i="19"/>
  <c r="R149" i="19"/>
  <c r="S149" i="19"/>
  <c r="H150" i="19"/>
  <c r="I150" i="19"/>
  <c r="J150" i="19"/>
  <c r="K150" i="19"/>
  <c r="L150" i="19"/>
  <c r="M150" i="19"/>
  <c r="O150" i="19" s="1"/>
  <c r="N150" i="19"/>
  <c r="Q150" i="19" s="1"/>
  <c r="H151" i="19"/>
  <c r="I151" i="19"/>
  <c r="J151" i="19"/>
  <c r="K151" i="19"/>
  <c r="L151" i="19"/>
  <c r="M151" i="19"/>
  <c r="O151" i="19" s="1"/>
  <c r="H152" i="19"/>
  <c r="I152" i="19"/>
  <c r="J152" i="19"/>
  <c r="K152" i="19"/>
  <c r="L152" i="19"/>
  <c r="M152" i="19"/>
  <c r="N152" i="19"/>
  <c r="O152" i="19"/>
  <c r="P152" i="19"/>
  <c r="R152" i="19"/>
  <c r="S152" i="19"/>
  <c r="H153" i="19"/>
  <c r="I153" i="19"/>
  <c r="J153" i="19"/>
  <c r="K153" i="19"/>
  <c r="L153" i="19"/>
  <c r="M153" i="19"/>
  <c r="O153" i="19"/>
  <c r="H154" i="19"/>
  <c r="I154" i="19"/>
  <c r="J154" i="19"/>
  <c r="K154" i="19"/>
  <c r="L154" i="19"/>
  <c r="M154" i="19"/>
  <c r="N154" i="19"/>
  <c r="O154" i="19"/>
  <c r="P154" i="19"/>
  <c r="Q154" i="19"/>
  <c r="R154" i="19"/>
  <c r="S154" i="19"/>
  <c r="H155" i="19"/>
  <c r="I155" i="19"/>
  <c r="J155" i="19"/>
  <c r="K155" i="19"/>
  <c r="L155" i="19"/>
  <c r="M155" i="19"/>
  <c r="N155" i="19"/>
  <c r="O155" i="19"/>
  <c r="P155" i="19"/>
  <c r="H156" i="19"/>
  <c r="I156" i="19"/>
  <c r="J156" i="19"/>
  <c r="K156" i="19"/>
  <c r="L156" i="19"/>
  <c r="M156" i="19"/>
  <c r="N156" i="19"/>
  <c r="O156" i="19"/>
  <c r="P156" i="19"/>
  <c r="Q156" i="19"/>
  <c r="H157" i="19"/>
  <c r="I157" i="19"/>
  <c r="J157" i="19"/>
  <c r="K157" i="19"/>
  <c r="L157" i="19"/>
  <c r="M157" i="19"/>
  <c r="N157" i="19"/>
  <c r="O157" i="19"/>
  <c r="P157" i="19"/>
  <c r="Q157" i="19"/>
  <c r="R157" i="19"/>
  <c r="S157" i="19"/>
  <c r="H158" i="19"/>
  <c r="I158" i="19"/>
  <c r="J158" i="19"/>
  <c r="K158" i="19"/>
  <c r="L158" i="19"/>
  <c r="M158" i="19"/>
  <c r="O158" i="19" s="1"/>
  <c r="N158" i="19"/>
  <c r="H159" i="19"/>
  <c r="I159" i="19"/>
  <c r="J159" i="19"/>
  <c r="K159" i="19"/>
  <c r="L159" i="19"/>
  <c r="M159" i="19"/>
  <c r="O159" i="19"/>
  <c r="H160" i="19"/>
  <c r="I160" i="19"/>
  <c r="J160" i="19"/>
  <c r="K160" i="19"/>
  <c r="L160" i="19"/>
  <c r="M160" i="19"/>
  <c r="O160" i="19"/>
  <c r="H161" i="19"/>
  <c r="I161" i="19"/>
  <c r="J161" i="19"/>
  <c r="K161" i="19"/>
  <c r="L161" i="19"/>
  <c r="M161" i="19"/>
  <c r="N161" i="19"/>
  <c r="O161" i="19"/>
  <c r="P161" i="19"/>
  <c r="Q161" i="19"/>
  <c r="H162" i="19"/>
  <c r="I162" i="19"/>
  <c r="J162" i="19"/>
  <c r="K162" i="19"/>
  <c r="L162" i="19"/>
  <c r="M162" i="19"/>
  <c r="N162" i="19"/>
  <c r="O162" i="19"/>
  <c r="P162" i="19"/>
  <c r="Q162" i="19"/>
  <c r="R162" i="19"/>
  <c r="S162" i="19"/>
  <c r="H163" i="19"/>
  <c r="I163" i="19"/>
  <c r="J163" i="19"/>
  <c r="K163" i="19"/>
  <c r="R163" i="19" s="1"/>
  <c r="L163" i="19"/>
  <c r="M163" i="19"/>
  <c r="N163" i="19"/>
  <c r="O163" i="19"/>
  <c r="Q163" i="19" s="1"/>
  <c r="P163" i="19"/>
  <c r="S163" i="19"/>
  <c r="H164" i="19"/>
  <c r="I164" i="19"/>
  <c r="J164" i="19"/>
  <c r="K164" i="19"/>
  <c r="L164" i="19"/>
  <c r="P164" i="19" s="1"/>
  <c r="M164" i="19"/>
  <c r="O164" i="19" s="1"/>
  <c r="N164" i="19"/>
  <c r="Q164" i="19" s="1"/>
  <c r="H165" i="19"/>
  <c r="I165" i="19"/>
  <c r="J165" i="19"/>
  <c r="K165" i="19"/>
  <c r="L165" i="19"/>
  <c r="M165" i="19"/>
  <c r="O165" i="19" s="1"/>
  <c r="H166" i="19"/>
  <c r="I166" i="19"/>
  <c r="J166" i="19"/>
  <c r="K166" i="19"/>
  <c r="L166" i="19"/>
  <c r="M166" i="19"/>
  <c r="N166" i="19"/>
  <c r="O166" i="19"/>
  <c r="P166" i="19"/>
  <c r="Q166" i="19"/>
  <c r="R166" i="19"/>
  <c r="S166" i="19"/>
  <c r="H167" i="19"/>
  <c r="I167" i="19"/>
  <c r="J167" i="19"/>
  <c r="K167" i="19"/>
  <c r="L167" i="19"/>
  <c r="M167" i="19"/>
  <c r="O167" i="19"/>
  <c r="H168" i="19"/>
  <c r="I168" i="19"/>
  <c r="J168" i="19"/>
  <c r="K168" i="19"/>
  <c r="L168" i="19"/>
  <c r="M168" i="19"/>
  <c r="O168" i="19" s="1"/>
  <c r="N168" i="19"/>
  <c r="Q168" i="19" s="1"/>
  <c r="H169" i="19"/>
  <c r="I169" i="19"/>
  <c r="J169" i="19"/>
  <c r="K169" i="19"/>
  <c r="L169" i="19"/>
  <c r="M169" i="19"/>
  <c r="O169" i="19" s="1"/>
  <c r="H170" i="19"/>
  <c r="I170" i="19"/>
  <c r="J170" i="19"/>
  <c r="K170" i="19"/>
  <c r="L170" i="19"/>
  <c r="M170" i="19"/>
  <c r="N170" i="19"/>
  <c r="O170" i="19"/>
  <c r="Q170" i="19" s="1"/>
  <c r="P170" i="19"/>
  <c r="H171" i="19"/>
  <c r="I171" i="19"/>
  <c r="J171" i="19"/>
  <c r="K171" i="19"/>
  <c r="L171" i="19"/>
  <c r="M171" i="19"/>
  <c r="O171" i="19" s="1"/>
  <c r="R171" i="19"/>
  <c r="S171" i="19"/>
  <c r="H172" i="19"/>
  <c r="I172" i="19"/>
  <c r="J172" i="19"/>
  <c r="K172" i="19"/>
  <c r="L172" i="19"/>
  <c r="M172" i="19"/>
  <c r="O172" i="19" s="1"/>
  <c r="H173" i="19"/>
  <c r="I173" i="19"/>
  <c r="J173" i="19"/>
  <c r="K173" i="19"/>
  <c r="L173" i="19"/>
  <c r="M173" i="19"/>
  <c r="O173" i="19" s="1"/>
  <c r="H174" i="19"/>
  <c r="I174" i="19"/>
  <c r="J174" i="19"/>
  <c r="K174" i="19"/>
  <c r="L174" i="19"/>
  <c r="M174" i="19"/>
  <c r="O174" i="19" s="1"/>
  <c r="H175" i="19"/>
  <c r="I175" i="19"/>
  <c r="J175" i="19"/>
  <c r="K175" i="19"/>
  <c r="L175" i="19"/>
  <c r="M175" i="19"/>
  <c r="O175" i="19" s="1"/>
  <c r="N175" i="19"/>
  <c r="Q175" i="19" s="1"/>
  <c r="H176" i="19"/>
  <c r="I176" i="19"/>
  <c r="J176" i="19"/>
  <c r="K176" i="19"/>
  <c r="L176" i="19"/>
  <c r="M176" i="19"/>
  <c r="N176" i="19"/>
  <c r="O176" i="19"/>
  <c r="P176" i="19"/>
  <c r="Q176" i="19"/>
  <c r="R176" i="19"/>
  <c r="S176" i="19"/>
  <c r="H177" i="19"/>
  <c r="I177" i="19"/>
  <c r="J177" i="19"/>
  <c r="K177" i="19"/>
  <c r="R177" i="19" s="1"/>
  <c r="L177" i="19"/>
  <c r="M177" i="19"/>
  <c r="N177" i="19"/>
  <c r="O177" i="19"/>
  <c r="P177" i="19"/>
  <c r="Q177" i="19"/>
  <c r="S177" i="19"/>
  <c r="H178" i="19"/>
  <c r="I178" i="19"/>
  <c r="J178" i="19"/>
  <c r="K178" i="19"/>
  <c r="L178" i="19"/>
  <c r="M178" i="19"/>
  <c r="O178" i="19" s="1"/>
  <c r="N178" i="19"/>
  <c r="P178" i="19"/>
  <c r="Q178" i="19"/>
  <c r="R178" i="19"/>
  <c r="S178" i="19"/>
  <c r="H179" i="19"/>
  <c r="I179" i="19"/>
  <c r="J179" i="19"/>
  <c r="K179" i="19"/>
  <c r="R179" i="19" s="1"/>
  <c r="L179" i="19"/>
  <c r="M179" i="19"/>
  <c r="O179" i="19" s="1"/>
  <c r="N179" i="19"/>
  <c r="H180" i="19"/>
  <c r="I180" i="19"/>
  <c r="J180" i="19"/>
  <c r="K180" i="19"/>
  <c r="L180" i="19"/>
  <c r="M180" i="19"/>
  <c r="N180" i="19"/>
  <c r="O180" i="19"/>
  <c r="P180" i="19"/>
  <c r="H181" i="19"/>
  <c r="I181" i="19"/>
  <c r="J181" i="19"/>
  <c r="K181" i="19"/>
  <c r="L181" i="19"/>
  <c r="M181" i="19"/>
  <c r="N181" i="19"/>
  <c r="O181" i="19"/>
  <c r="P181" i="19"/>
  <c r="Q181" i="19"/>
  <c r="R181" i="19"/>
  <c r="S181" i="19"/>
  <c r="H182" i="19"/>
  <c r="I182" i="19"/>
  <c r="J182" i="19"/>
  <c r="K182" i="19"/>
  <c r="L182" i="19"/>
  <c r="N182" i="19" s="1"/>
  <c r="Q182" i="19" s="1"/>
  <c r="M182" i="19"/>
  <c r="O182" i="19"/>
  <c r="H183" i="19"/>
  <c r="I183" i="19"/>
  <c r="J183" i="19"/>
  <c r="K183" i="19"/>
  <c r="L183" i="19"/>
  <c r="M183" i="19"/>
  <c r="O183" i="19" s="1"/>
  <c r="N183" i="19"/>
  <c r="Q183" i="19" s="1"/>
  <c r="R183" i="19"/>
  <c r="S183" i="19"/>
  <c r="H184" i="19"/>
  <c r="I184" i="19"/>
  <c r="J184" i="19"/>
  <c r="K184" i="19"/>
  <c r="L184" i="19"/>
  <c r="M184" i="19"/>
  <c r="N184" i="19"/>
  <c r="O184" i="19"/>
  <c r="P184" i="19"/>
  <c r="Q184" i="19"/>
  <c r="R184" i="19"/>
  <c r="S184" i="19"/>
  <c r="H185" i="19"/>
  <c r="I185" i="19"/>
  <c r="J185" i="19"/>
  <c r="K185" i="19"/>
  <c r="L185" i="19"/>
  <c r="N185" i="19" s="1"/>
  <c r="M185" i="19"/>
  <c r="O185" i="19"/>
  <c r="P185" i="19"/>
  <c r="Q185" i="19"/>
  <c r="H186" i="19"/>
  <c r="I186" i="19"/>
  <c r="J186" i="19"/>
  <c r="K186" i="19"/>
  <c r="R186" i="19" s="1"/>
  <c r="L186" i="19"/>
  <c r="M186" i="19"/>
  <c r="N186" i="19"/>
  <c r="O186" i="19"/>
  <c r="S186" i="19"/>
  <c r="H187" i="19"/>
  <c r="I187" i="19"/>
  <c r="J187" i="19"/>
  <c r="K187" i="19"/>
  <c r="L187" i="19"/>
  <c r="M187" i="19"/>
  <c r="N187" i="19"/>
  <c r="O187" i="19"/>
  <c r="P187" i="19"/>
  <c r="Q187" i="19"/>
  <c r="R187" i="19"/>
  <c r="S187" i="19"/>
  <c r="H188" i="19"/>
  <c r="I188" i="19"/>
  <c r="J188" i="19"/>
  <c r="K188" i="19"/>
  <c r="L188" i="19"/>
  <c r="M188" i="19"/>
  <c r="O188" i="19" s="1"/>
  <c r="N188" i="19"/>
  <c r="Q188" i="19" s="1"/>
  <c r="H189" i="19"/>
  <c r="I189" i="19"/>
  <c r="J189" i="19"/>
  <c r="K189" i="19"/>
  <c r="L189" i="19"/>
  <c r="M189" i="19"/>
  <c r="N189" i="19"/>
  <c r="O189" i="19"/>
  <c r="P189" i="19"/>
  <c r="Q189" i="19"/>
  <c r="R189" i="19"/>
  <c r="S189" i="19" s="1"/>
  <c r="H190" i="19"/>
  <c r="I190" i="19"/>
  <c r="J190" i="19"/>
  <c r="K190" i="19"/>
  <c r="L190" i="19"/>
  <c r="M190" i="19"/>
  <c r="N190" i="19"/>
  <c r="O190" i="19"/>
  <c r="Q190" i="19" s="1"/>
  <c r="P190" i="19"/>
  <c r="H191" i="19"/>
  <c r="I191" i="19"/>
  <c r="J191" i="19"/>
  <c r="K191" i="19"/>
  <c r="L191" i="19"/>
  <c r="M191" i="19"/>
  <c r="N191" i="19"/>
  <c r="O191" i="19"/>
  <c r="P191" i="19"/>
  <c r="Q191" i="19"/>
  <c r="H192" i="19"/>
  <c r="I192" i="19"/>
  <c r="J192" i="19"/>
  <c r="K192" i="19"/>
  <c r="L192" i="19"/>
  <c r="M192" i="19"/>
  <c r="N192" i="19"/>
  <c r="O192" i="19"/>
  <c r="H193" i="19"/>
  <c r="I193" i="19"/>
  <c r="J193" i="19"/>
  <c r="K193" i="19"/>
  <c r="L193" i="19"/>
  <c r="M193" i="19"/>
  <c r="O193" i="19" s="1"/>
  <c r="H194" i="19"/>
  <c r="I194" i="19"/>
  <c r="J194" i="19"/>
  <c r="K194" i="19"/>
  <c r="L194" i="19"/>
  <c r="M194" i="19"/>
  <c r="O194" i="19"/>
  <c r="H195" i="19"/>
  <c r="I195" i="19"/>
  <c r="J195" i="19"/>
  <c r="K195" i="19"/>
  <c r="L195" i="19"/>
  <c r="M195" i="19"/>
  <c r="N195" i="19"/>
  <c r="O195" i="19"/>
  <c r="P195" i="19"/>
  <c r="H196" i="19"/>
  <c r="I196" i="19"/>
  <c r="J196" i="19"/>
  <c r="K196" i="19"/>
  <c r="L196" i="19"/>
  <c r="M196" i="19"/>
  <c r="N196" i="19"/>
  <c r="O196" i="19"/>
  <c r="P196" i="19"/>
  <c r="H197" i="19"/>
  <c r="I197" i="19"/>
  <c r="J197" i="19"/>
  <c r="K197" i="19"/>
  <c r="L197" i="19"/>
  <c r="M197" i="19"/>
  <c r="O197" i="19" s="1"/>
  <c r="N197" i="19"/>
  <c r="Q197" i="19" s="1"/>
  <c r="R197" i="19"/>
  <c r="S197" i="19"/>
  <c r="H198" i="19"/>
  <c r="I198" i="19"/>
  <c r="J198" i="19"/>
  <c r="K198" i="19"/>
  <c r="L198" i="19"/>
  <c r="M198" i="19"/>
  <c r="N198" i="19"/>
  <c r="O198" i="19"/>
  <c r="Q198" i="19" s="1"/>
  <c r="P198" i="19"/>
  <c r="H199" i="19"/>
  <c r="I199" i="19"/>
  <c r="J199" i="19"/>
  <c r="K199" i="19"/>
  <c r="L199" i="19"/>
  <c r="M199" i="19"/>
  <c r="O199" i="19" s="1"/>
  <c r="H200" i="19"/>
  <c r="I200" i="19"/>
  <c r="J200" i="19"/>
  <c r="K200" i="19"/>
  <c r="L200" i="19"/>
  <c r="M200" i="19"/>
  <c r="N200" i="19"/>
  <c r="O200" i="19"/>
  <c r="H201" i="19"/>
  <c r="I201" i="19"/>
  <c r="J201" i="19"/>
  <c r="K201" i="19"/>
  <c r="L201" i="19"/>
  <c r="N201" i="19" s="1"/>
  <c r="Q201" i="19" s="1"/>
  <c r="M201" i="19"/>
  <c r="O201" i="19"/>
  <c r="P201" i="19"/>
  <c r="H202" i="19"/>
  <c r="I202" i="19"/>
  <c r="J202" i="19"/>
  <c r="K202" i="19"/>
  <c r="L202" i="19"/>
  <c r="M202" i="19"/>
  <c r="O202" i="19" s="1"/>
  <c r="H203" i="19"/>
  <c r="I203" i="19"/>
  <c r="J203" i="19"/>
  <c r="K203" i="19"/>
  <c r="S203" i="19" s="1"/>
  <c r="L203" i="19"/>
  <c r="M203" i="19"/>
  <c r="O203" i="19" s="1"/>
  <c r="R203" i="19"/>
  <c r="H204" i="19"/>
  <c r="I204" i="19"/>
  <c r="J204" i="19"/>
  <c r="K204" i="19"/>
  <c r="L204" i="19"/>
  <c r="M204" i="19"/>
  <c r="N204" i="19"/>
  <c r="O204" i="19"/>
  <c r="H205" i="19"/>
  <c r="I205" i="19"/>
  <c r="J205" i="19"/>
  <c r="K205" i="19"/>
  <c r="L205" i="19"/>
  <c r="M205" i="19"/>
  <c r="N205" i="19"/>
  <c r="O205" i="19"/>
  <c r="P205" i="19"/>
  <c r="Q205" i="19"/>
  <c r="R205" i="19"/>
  <c r="S205" i="19"/>
  <c r="H206" i="19"/>
  <c r="I206" i="19"/>
  <c r="J206" i="19"/>
  <c r="K206" i="19"/>
  <c r="L206" i="19"/>
  <c r="M206" i="19"/>
  <c r="O206" i="19" s="1"/>
  <c r="H207" i="19"/>
  <c r="I207" i="19"/>
  <c r="J207" i="19"/>
  <c r="K207" i="19"/>
  <c r="L207" i="19"/>
  <c r="M207" i="19"/>
  <c r="N207" i="19"/>
  <c r="O207" i="19"/>
  <c r="H208" i="19"/>
  <c r="I208" i="19"/>
  <c r="J208" i="19"/>
  <c r="K208" i="19"/>
  <c r="L208" i="19"/>
  <c r="M208" i="19"/>
  <c r="N208" i="19"/>
  <c r="O208" i="19"/>
  <c r="P208" i="19"/>
  <c r="Q208" i="19"/>
  <c r="R208" i="19"/>
  <c r="S208" i="19" s="1"/>
  <c r="H209" i="19"/>
  <c r="I209" i="19"/>
  <c r="J209" i="19"/>
  <c r="K209" i="19"/>
  <c r="L209" i="19"/>
  <c r="M209" i="19"/>
  <c r="N209" i="19"/>
  <c r="O209" i="19"/>
  <c r="P209" i="19"/>
  <c r="H210" i="19"/>
  <c r="I210" i="19"/>
  <c r="J210" i="19"/>
  <c r="K210" i="19"/>
  <c r="L210" i="19"/>
  <c r="M210" i="19"/>
  <c r="O210" i="19" s="1"/>
  <c r="N210" i="19"/>
  <c r="Q210" i="19" s="1"/>
  <c r="H211" i="19"/>
  <c r="I211" i="19"/>
  <c r="J211" i="19"/>
  <c r="K211" i="19"/>
  <c r="L211" i="19"/>
  <c r="M211" i="19"/>
  <c r="O211" i="19" s="1"/>
  <c r="N211" i="19"/>
  <c r="Q211" i="19" s="1"/>
  <c r="H212" i="19"/>
  <c r="I212" i="19"/>
  <c r="J212" i="19"/>
  <c r="K212" i="19"/>
  <c r="L212" i="19"/>
  <c r="M212" i="19"/>
  <c r="N212" i="19"/>
  <c r="O212" i="19"/>
  <c r="Q212" i="19" s="1"/>
  <c r="R212" i="19" s="1"/>
  <c r="S212" i="19" s="1"/>
  <c r="P212" i="19"/>
  <c r="H213" i="19"/>
  <c r="I213" i="19"/>
  <c r="J213" i="19"/>
  <c r="K213" i="19"/>
  <c r="L213" i="19"/>
  <c r="M213" i="19"/>
  <c r="N213" i="19"/>
  <c r="O213" i="19"/>
  <c r="P213" i="19"/>
  <c r="Q213" i="19"/>
  <c r="R213" i="19"/>
  <c r="H214" i="19"/>
  <c r="I214" i="19"/>
  <c r="J214" i="19"/>
  <c r="K214" i="19"/>
  <c r="L214" i="19"/>
  <c r="M214" i="19"/>
  <c r="O214" i="19"/>
  <c r="H215" i="19"/>
  <c r="I215" i="19"/>
  <c r="J215" i="19"/>
  <c r="K215" i="19"/>
  <c r="L215" i="19"/>
  <c r="M215" i="19"/>
  <c r="O215" i="19"/>
  <c r="H216" i="19"/>
  <c r="I216" i="19"/>
  <c r="J216" i="19"/>
  <c r="K216" i="19"/>
  <c r="L216" i="19"/>
  <c r="M216" i="19"/>
  <c r="O216" i="19" s="1"/>
  <c r="N216" i="19"/>
  <c r="Q216" i="19" s="1"/>
  <c r="H217" i="19"/>
  <c r="I217" i="19"/>
  <c r="J217" i="19"/>
  <c r="K217" i="19"/>
  <c r="L217" i="19"/>
  <c r="M217" i="19"/>
  <c r="N217" i="19"/>
  <c r="O217" i="19"/>
  <c r="P217" i="19"/>
  <c r="H218" i="19"/>
  <c r="I218" i="19"/>
  <c r="J218" i="19"/>
  <c r="K218" i="19"/>
  <c r="L218" i="19"/>
  <c r="M218" i="19"/>
  <c r="O218" i="19"/>
  <c r="H219" i="19"/>
  <c r="I219" i="19"/>
  <c r="J219" i="19"/>
  <c r="K219" i="19"/>
  <c r="L219" i="19"/>
  <c r="M219" i="19"/>
  <c r="N219" i="19"/>
  <c r="O219" i="19"/>
  <c r="P219" i="19"/>
  <c r="Q219" i="19"/>
  <c r="H220" i="19"/>
  <c r="I220" i="19"/>
  <c r="J220" i="19"/>
  <c r="K220" i="19"/>
  <c r="L220" i="19"/>
  <c r="M220" i="19"/>
  <c r="O220" i="19"/>
  <c r="H221" i="19"/>
  <c r="I221" i="19"/>
  <c r="J221" i="19"/>
  <c r="K221" i="19"/>
  <c r="L221" i="19"/>
  <c r="M221" i="19"/>
  <c r="N221" i="19"/>
  <c r="O221" i="19"/>
  <c r="H222" i="19"/>
  <c r="I222" i="19"/>
  <c r="J222" i="19"/>
  <c r="K222" i="19"/>
  <c r="L222" i="19"/>
  <c r="P222" i="19" s="1"/>
  <c r="M222" i="19"/>
  <c r="O222" i="19"/>
  <c r="H223" i="19"/>
  <c r="I223" i="19"/>
  <c r="J223" i="19"/>
  <c r="K223" i="19"/>
  <c r="L223" i="19"/>
  <c r="M223" i="19"/>
  <c r="N223" i="19"/>
  <c r="O223" i="19"/>
  <c r="P223" i="19"/>
  <c r="H224" i="19"/>
  <c r="I224" i="19"/>
  <c r="J224" i="19"/>
  <c r="K224" i="19"/>
  <c r="L224" i="19"/>
  <c r="M224" i="19"/>
  <c r="N224" i="19"/>
  <c r="O224" i="19"/>
  <c r="P224" i="19"/>
  <c r="Q224" i="19"/>
  <c r="R224" i="19"/>
  <c r="S224" i="19"/>
  <c r="H225" i="19"/>
  <c r="I225" i="19"/>
  <c r="J225" i="19"/>
  <c r="K225" i="19"/>
  <c r="L225" i="19"/>
  <c r="M225" i="19"/>
  <c r="N225" i="19"/>
  <c r="O225" i="19"/>
  <c r="H226" i="19"/>
  <c r="I226" i="19"/>
  <c r="J226" i="19"/>
  <c r="K226" i="19"/>
  <c r="L226" i="19"/>
  <c r="M226" i="19"/>
  <c r="N226" i="19"/>
  <c r="O226" i="19"/>
  <c r="P226" i="19"/>
  <c r="Q226" i="19"/>
  <c r="R226" i="19"/>
  <c r="S226" i="19"/>
  <c r="H227" i="19"/>
  <c r="I227" i="19"/>
  <c r="J227" i="19"/>
  <c r="K227" i="19"/>
  <c r="S227" i="19" s="1"/>
  <c r="L227" i="19"/>
  <c r="M227" i="19"/>
  <c r="N227" i="19"/>
  <c r="O227" i="19"/>
  <c r="P227" i="19"/>
  <c r="Q227" i="19"/>
  <c r="R227" i="19"/>
  <c r="H228" i="19"/>
  <c r="I228" i="19"/>
  <c r="J228" i="19"/>
  <c r="K228" i="19"/>
  <c r="L228" i="19"/>
  <c r="M228" i="19"/>
  <c r="O228" i="19" s="1"/>
  <c r="H229" i="19"/>
  <c r="I229" i="19"/>
  <c r="J229" i="19"/>
  <c r="K229" i="19"/>
  <c r="L229" i="19"/>
  <c r="M229" i="19"/>
  <c r="N229" i="19"/>
  <c r="O229" i="19"/>
  <c r="P229" i="19"/>
  <c r="Q229" i="19"/>
  <c r="R229" i="19"/>
  <c r="S229" i="19"/>
  <c r="H230" i="19"/>
  <c r="I230" i="19"/>
  <c r="J230" i="19"/>
  <c r="K230" i="19"/>
  <c r="L230" i="19"/>
  <c r="M230" i="19"/>
  <c r="N230" i="19"/>
  <c r="O230" i="19"/>
  <c r="P230" i="19"/>
  <c r="H231" i="19"/>
  <c r="I231" i="19"/>
  <c r="J231" i="19"/>
  <c r="K231" i="19"/>
  <c r="L231" i="19"/>
  <c r="M231" i="19"/>
  <c r="O231" i="19" s="1"/>
  <c r="R231" i="19"/>
  <c r="S231" i="19"/>
  <c r="H232" i="19"/>
  <c r="I232" i="19"/>
  <c r="J232" i="19"/>
  <c r="K232" i="19"/>
  <c r="L232" i="19"/>
  <c r="M232" i="19"/>
  <c r="N232" i="19"/>
  <c r="O232" i="19"/>
  <c r="P232" i="19"/>
  <c r="Q232" i="19"/>
  <c r="R232" i="19"/>
  <c r="S232" i="19"/>
  <c r="H233" i="19"/>
  <c r="I233" i="19"/>
  <c r="J233" i="19"/>
  <c r="K233" i="19"/>
  <c r="L233" i="19"/>
  <c r="M233" i="19"/>
  <c r="N233" i="19"/>
  <c r="O233" i="19"/>
  <c r="Q233" i="19" s="1"/>
  <c r="P233" i="19"/>
  <c r="H234" i="19"/>
  <c r="I234" i="19"/>
  <c r="J234" i="19"/>
  <c r="K234" i="19"/>
  <c r="L234" i="19"/>
  <c r="M234" i="19"/>
  <c r="N234" i="19"/>
  <c r="O234" i="19"/>
  <c r="P234" i="19"/>
  <c r="Q234" i="19"/>
  <c r="R234" i="19" s="1"/>
  <c r="S234" i="19" s="1"/>
  <c r="H235" i="19"/>
  <c r="I235" i="19"/>
  <c r="J235" i="19"/>
  <c r="K235" i="19"/>
  <c r="L235" i="19"/>
  <c r="M235" i="19"/>
  <c r="N235" i="19"/>
  <c r="O235" i="19"/>
  <c r="H236" i="19"/>
  <c r="I236" i="19"/>
  <c r="J236" i="19"/>
  <c r="K236" i="19"/>
  <c r="L236" i="19"/>
  <c r="M236" i="19"/>
  <c r="O236" i="19"/>
  <c r="H237" i="19"/>
  <c r="I237" i="19"/>
  <c r="J237" i="19"/>
  <c r="K237" i="19"/>
  <c r="L237" i="19"/>
  <c r="M237" i="19"/>
  <c r="N237" i="19"/>
  <c r="O237" i="19"/>
  <c r="P237" i="19"/>
  <c r="R237" i="19" s="1"/>
  <c r="S237" i="19" s="1"/>
  <c r="Q237" i="19"/>
  <c r="H238" i="19"/>
  <c r="I238" i="19"/>
  <c r="J238" i="19"/>
  <c r="K238" i="19"/>
  <c r="L238" i="19"/>
  <c r="M238" i="19"/>
  <c r="O238" i="19"/>
  <c r="H239" i="19"/>
  <c r="I239" i="19"/>
  <c r="J239" i="19"/>
  <c r="K239" i="19"/>
  <c r="L239" i="19"/>
  <c r="M239" i="19"/>
  <c r="N239" i="19"/>
  <c r="Q239" i="19" s="1"/>
  <c r="O239" i="19"/>
  <c r="P239" i="19"/>
  <c r="R239" i="19"/>
  <c r="S239" i="19"/>
  <c r="H240" i="19"/>
  <c r="I240" i="19"/>
  <c r="J240" i="19"/>
  <c r="K240" i="19"/>
  <c r="L240" i="19"/>
  <c r="M240" i="19"/>
  <c r="N240" i="19"/>
  <c r="O240" i="19"/>
  <c r="P240" i="19"/>
  <c r="Q240" i="19"/>
  <c r="R240" i="19"/>
  <c r="S240" i="19"/>
  <c r="H241" i="19"/>
  <c r="I241" i="19"/>
  <c r="J241" i="19"/>
  <c r="K241" i="19"/>
  <c r="L241" i="19"/>
  <c r="M241" i="19"/>
  <c r="O241" i="19" s="1"/>
  <c r="H242" i="19"/>
  <c r="I242" i="19"/>
  <c r="J242" i="19"/>
  <c r="K242" i="19"/>
  <c r="L242" i="19"/>
  <c r="M242" i="19"/>
  <c r="N242" i="19"/>
  <c r="O242" i="19"/>
  <c r="H243" i="19"/>
  <c r="I243" i="19"/>
  <c r="J243" i="19"/>
  <c r="K243" i="19"/>
  <c r="L243" i="19"/>
  <c r="M243" i="19"/>
  <c r="O243" i="19"/>
  <c r="H244" i="19"/>
  <c r="I244" i="19"/>
  <c r="J244" i="19"/>
  <c r="K244" i="19"/>
  <c r="L244" i="19"/>
  <c r="N244" i="19" s="1"/>
  <c r="Q244" i="19" s="1"/>
  <c r="M244" i="19"/>
  <c r="O244" i="19"/>
  <c r="P244" i="19"/>
  <c r="H245" i="19"/>
  <c r="I245" i="19"/>
  <c r="J245" i="19"/>
  <c r="K245" i="19"/>
  <c r="L245" i="19"/>
  <c r="M245" i="19"/>
  <c r="N245" i="19"/>
  <c r="O245" i="19"/>
  <c r="P245" i="19"/>
  <c r="Q245" i="19"/>
  <c r="R245" i="19"/>
  <c r="S245" i="19"/>
  <c r="H246" i="19"/>
  <c r="I246" i="19"/>
  <c r="J246" i="19"/>
  <c r="K246" i="19"/>
  <c r="L246" i="19"/>
  <c r="M246" i="19"/>
  <c r="N246" i="19"/>
  <c r="O246" i="19"/>
  <c r="H247" i="19"/>
  <c r="I247" i="19"/>
  <c r="J247" i="19"/>
  <c r="K247" i="19"/>
  <c r="L247" i="19"/>
  <c r="M247" i="19"/>
  <c r="N247" i="19"/>
  <c r="O247" i="19"/>
  <c r="P247" i="19"/>
  <c r="H248" i="19"/>
  <c r="I248" i="19"/>
  <c r="J248" i="19"/>
  <c r="K248" i="19"/>
  <c r="L248" i="19"/>
  <c r="M248" i="19"/>
  <c r="N248" i="19"/>
  <c r="O248" i="19"/>
  <c r="P248" i="19"/>
  <c r="Q248" i="19"/>
  <c r="R248" i="19"/>
  <c r="S248" i="19"/>
  <c r="H249" i="19"/>
  <c r="I249" i="19"/>
  <c r="J249" i="19"/>
  <c r="K249" i="19"/>
  <c r="L249" i="19"/>
  <c r="M249" i="19"/>
  <c r="N249" i="19"/>
  <c r="O249" i="19"/>
  <c r="R249" i="19"/>
  <c r="S249" i="19"/>
  <c r="H250" i="19"/>
  <c r="I250" i="19"/>
  <c r="J250" i="19"/>
  <c r="K250" i="19"/>
  <c r="L250" i="19"/>
  <c r="M250" i="19"/>
  <c r="N250" i="19"/>
  <c r="O250" i="19"/>
  <c r="P250" i="19"/>
  <c r="Q250" i="19"/>
  <c r="H251" i="19"/>
  <c r="I251" i="19"/>
  <c r="J251" i="19"/>
  <c r="K251" i="19"/>
  <c r="L251" i="19"/>
  <c r="M251" i="19"/>
  <c r="O251" i="19" s="1"/>
  <c r="N251" i="19"/>
  <c r="Q251" i="19" s="1"/>
  <c r="H252" i="19"/>
  <c r="I252" i="19"/>
  <c r="J252" i="19"/>
  <c r="K252" i="19"/>
  <c r="S252" i="19" s="1"/>
  <c r="L252" i="19"/>
  <c r="M252" i="19"/>
  <c r="N252" i="19"/>
  <c r="O252" i="19"/>
  <c r="P252" i="19"/>
  <c r="Q252" i="19"/>
  <c r="R252" i="19"/>
  <c r="H253" i="19"/>
  <c r="I253" i="19"/>
  <c r="J253" i="19"/>
  <c r="K253" i="19"/>
  <c r="L253" i="19"/>
  <c r="M253" i="19"/>
  <c r="N253" i="19"/>
  <c r="O253" i="19"/>
  <c r="P253" i="19"/>
  <c r="Q253" i="19"/>
  <c r="R253" i="19"/>
  <c r="S253" i="19"/>
  <c r="H254" i="19"/>
  <c r="I254" i="19"/>
  <c r="J254" i="19"/>
  <c r="K254" i="19"/>
  <c r="L254" i="19"/>
  <c r="M254" i="19"/>
  <c r="N254" i="19"/>
  <c r="O254" i="19"/>
  <c r="Q254" i="19" s="1"/>
  <c r="P254" i="19"/>
  <c r="R254" i="19" s="1"/>
  <c r="S254" i="19" s="1"/>
  <c r="H255" i="19"/>
  <c r="I255" i="19"/>
  <c r="J255" i="19"/>
  <c r="K255" i="19"/>
  <c r="L255" i="19"/>
  <c r="M255" i="19"/>
  <c r="O255" i="19" s="1"/>
  <c r="H256" i="19"/>
  <c r="I256" i="19"/>
  <c r="J256" i="19"/>
  <c r="K256" i="19"/>
  <c r="L256" i="19"/>
  <c r="M256" i="19"/>
  <c r="O256" i="19" s="1"/>
  <c r="N256" i="19"/>
  <c r="Q256" i="19" s="1"/>
  <c r="H257" i="19"/>
  <c r="I257" i="19"/>
  <c r="J257" i="19"/>
  <c r="K257" i="19"/>
  <c r="L257" i="19"/>
  <c r="M257" i="19"/>
  <c r="O257" i="19" s="1"/>
  <c r="R257" i="19"/>
  <c r="S257" i="19"/>
  <c r="H258" i="19"/>
  <c r="I258" i="19"/>
  <c r="J258" i="19"/>
  <c r="K258" i="19"/>
  <c r="L258" i="19"/>
  <c r="M258" i="19"/>
  <c r="O258" i="19" s="1"/>
  <c r="H259" i="19"/>
  <c r="I259" i="19"/>
  <c r="J259" i="19"/>
  <c r="K259" i="19"/>
  <c r="L259" i="19"/>
  <c r="M259" i="19"/>
  <c r="N259" i="19"/>
  <c r="O259" i="19"/>
  <c r="P259" i="19"/>
  <c r="Q259" i="19"/>
  <c r="R259" i="19"/>
  <c r="S259" i="19"/>
  <c r="H260" i="19"/>
  <c r="I260" i="19"/>
  <c r="J260" i="19"/>
  <c r="K260" i="19"/>
  <c r="L260" i="19"/>
  <c r="M260" i="19"/>
  <c r="N260" i="19"/>
  <c r="O260" i="19"/>
  <c r="P260" i="19"/>
  <c r="Q260" i="19"/>
  <c r="H261" i="19"/>
  <c r="I261" i="19"/>
  <c r="J261" i="19"/>
  <c r="K261" i="19"/>
  <c r="L261" i="19"/>
  <c r="M261" i="19"/>
  <c r="N261" i="19"/>
  <c r="O261" i="19"/>
  <c r="P261" i="19"/>
  <c r="Q261" i="19"/>
  <c r="R261" i="19"/>
  <c r="S261" i="19"/>
  <c r="H262" i="19"/>
  <c r="I262" i="19"/>
  <c r="J262" i="19"/>
  <c r="K262" i="19"/>
  <c r="R262" i="19" s="1"/>
  <c r="L262" i="19"/>
  <c r="M262" i="19"/>
  <c r="N262" i="19"/>
  <c r="O262" i="19"/>
  <c r="H263" i="19"/>
  <c r="I263" i="19"/>
  <c r="J263" i="19"/>
  <c r="K263" i="19"/>
  <c r="L263" i="19"/>
  <c r="M263" i="19"/>
  <c r="O263" i="19"/>
  <c r="H264" i="19"/>
  <c r="I264" i="19"/>
  <c r="J264" i="19"/>
  <c r="K264" i="19"/>
  <c r="L264" i="19"/>
  <c r="M264" i="19"/>
  <c r="N264" i="19"/>
  <c r="O264" i="19"/>
  <c r="P264" i="19"/>
  <c r="R264" i="19"/>
  <c r="S264" i="19"/>
  <c r="H265" i="19"/>
  <c r="I265" i="19"/>
  <c r="J265" i="19"/>
  <c r="K265" i="19"/>
  <c r="L265" i="19"/>
  <c r="M265" i="19"/>
  <c r="N265" i="19"/>
  <c r="Q265" i="19" s="1"/>
  <c r="O265" i="19"/>
  <c r="P265" i="19"/>
  <c r="R265" i="19"/>
  <c r="S265" i="19"/>
  <c r="H266" i="19"/>
  <c r="I266" i="19"/>
  <c r="J266" i="19"/>
  <c r="K266" i="19"/>
  <c r="L266" i="19"/>
  <c r="M266" i="19"/>
  <c r="O266" i="19" s="1"/>
  <c r="H267" i="19"/>
  <c r="I267" i="19"/>
  <c r="J267" i="19"/>
  <c r="K267" i="19"/>
  <c r="L267" i="19"/>
  <c r="M267" i="19"/>
  <c r="O267" i="19" s="1"/>
  <c r="H268" i="19"/>
  <c r="I268" i="19"/>
  <c r="J268" i="19"/>
  <c r="K268" i="19"/>
  <c r="L268" i="19"/>
  <c r="M268" i="19"/>
  <c r="N268" i="19"/>
  <c r="O268" i="19"/>
  <c r="P268" i="19"/>
  <c r="H269" i="19"/>
  <c r="I269" i="19"/>
  <c r="J269" i="19"/>
  <c r="K269" i="19"/>
  <c r="L269" i="19"/>
  <c r="M269" i="19"/>
  <c r="N269" i="19"/>
  <c r="O269" i="19"/>
  <c r="P269" i="19"/>
  <c r="Q269" i="19"/>
  <c r="H270" i="19"/>
  <c r="I270" i="19"/>
  <c r="J270" i="19"/>
  <c r="K270" i="19"/>
  <c r="L270" i="19"/>
  <c r="M270" i="19"/>
  <c r="O270" i="19"/>
  <c r="H271" i="19"/>
  <c r="I271" i="19"/>
  <c r="J271" i="19"/>
  <c r="K271" i="19"/>
  <c r="L271" i="19"/>
  <c r="M271" i="19"/>
  <c r="O271" i="19"/>
  <c r="H272" i="19"/>
  <c r="I272" i="19"/>
  <c r="J272" i="19"/>
  <c r="K272" i="19"/>
  <c r="L272" i="19"/>
  <c r="M272" i="19"/>
  <c r="N272" i="19"/>
  <c r="O272" i="19"/>
  <c r="Q272" i="19" s="1"/>
  <c r="R272" i="19" s="1"/>
  <c r="S272" i="19" s="1"/>
  <c r="P272" i="19"/>
  <c r="H273" i="19"/>
  <c r="I273" i="19"/>
  <c r="J273" i="19"/>
  <c r="K273" i="19"/>
  <c r="R273" i="19" s="1"/>
  <c r="L273" i="19"/>
  <c r="M273" i="19"/>
  <c r="N273" i="19"/>
  <c r="O273" i="19"/>
  <c r="P273" i="19"/>
  <c r="Q273" i="19"/>
  <c r="H274" i="19"/>
  <c r="I274" i="19"/>
  <c r="J274" i="19"/>
  <c r="K274" i="19"/>
  <c r="R274" i="19" s="1"/>
  <c r="L274" i="19"/>
  <c r="M274" i="19"/>
  <c r="N274" i="19"/>
  <c r="O274" i="19"/>
  <c r="S274" i="19"/>
  <c r="H275" i="19"/>
  <c r="I275" i="19"/>
  <c r="J275" i="19"/>
  <c r="K275" i="19"/>
  <c r="S275" i="19" s="1"/>
  <c r="L275" i="19"/>
  <c r="M275" i="19"/>
  <c r="N275" i="19"/>
  <c r="O275" i="19"/>
  <c r="P275" i="19"/>
  <c r="Q275" i="19"/>
  <c r="R275" i="19"/>
  <c r="H276" i="19"/>
  <c r="I276" i="19"/>
  <c r="J276" i="19"/>
  <c r="K276" i="19"/>
  <c r="L276" i="19"/>
  <c r="P276" i="19" s="1"/>
  <c r="M276" i="19"/>
  <c r="O276" i="19" s="1"/>
  <c r="H277" i="19"/>
  <c r="I277" i="19"/>
  <c r="J277" i="19"/>
  <c r="K277" i="19"/>
  <c r="L277" i="19"/>
  <c r="M277" i="19"/>
  <c r="N277" i="19"/>
  <c r="O277" i="19"/>
  <c r="H278" i="19"/>
  <c r="I278" i="19"/>
  <c r="J278" i="19"/>
  <c r="K278" i="19"/>
  <c r="L278" i="19"/>
  <c r="M278" i="19"/>
  <c r="N278" i="19"/>
  <c r="O278" i="19"/>
  <c r="P278" i="19"/>
  <c r="Q278" i="19"/>
  <c r="H279" i="19"/>
  <c r="I279" i="19"/>
  <c r="J279" i="19"/>
  <c r="K279" i="19"/>
  <c r="L279" i="19"/>
  <c r="M279" i="19"/>
  <c r="O279" i="19" s="1"/>
  <c r="R279" i="19"/>
  <c r="S279" i="19"/>
  <c r="H280" i="19"/>
  <c r="I280" i="19"/>
  <c r="J280" i="19"/>
  <c r="K280" i="19"/>
  <c r="L280" i="19"/>
  <c r="M280" i="19"/>
  <c r="N280" i="19"/>
  <c r="O280" i="19"/>
  <c r="P280" i="19"/>
  <c r="Q280" i="19"/>
  <c r="R280" i="19"/>
  <c r="S280" i="19"/>
  <c r="H281" i="19"/>
  <c r="I281" i="19"/>
  <c r="J281" i="19"/>
  <c r="K281" i="19"/>
  <c r="L281" i="19"/>
  <c r="M281" i="19"/>
  <c r="O281" i="19" s="1"/>
  <c r="H282" i="19"/>
  <c r="I282" i="19"/>
  <c r="J282" i="19"/>
  <c r="K282" i="19"/>
  <c r="L282" i="19"/>
  <c r="M282" i="19"/>
  <c r="N282" i="19"/>
  <c r="O282" i="19"/>
  <c r="P282" i="19"/>
  <c r="Q282" i="19"/>
  <c r="R282" i="19"/>
  <c r="S282" i="19"/>
  <c r="H283" i="19"/>
  <c r="I283" i="19"/>
  <c r="J283" i="19"/>
  <c r="K283" i="19"/>
  <c r="L283" i="19"/>
  <c r="M283" i="19"/>
  <c r="N283" i="19"/>
  <c r="O283" i="19"/>
  <c r="P283" i="19"/>
  <c r="Q283" i="19"/>
  <c r="R283" i="19"/>
  <c r="S283" i="19"/>
  <c r="H284" i="19"/>
  <c r="I284" i="19"/>
  <c r="J284" i="19"/>
  <c r="K284" i="19"/>
  <c r="L284" i="19"/>
  <c r="M284" i="19"/>
  <c r="N284" i="19"/>
  <c r="O284" i="19"/>
  <c r="H285" i="19"/>
  <c r="I285" i="19"/>
  <c r="J285" i="19"/>
  <c r="K285" i="19"/>
  <c r="L285" i="19"/>
  <c r="M285" i="19"/>
  <c r="O285" i="19" s="1"/>
  <c r="H286" i="19"/>
  <c r="I286" i="19"/>
  <c r="J286" i="19"/>
  <c r="K286" i="19"/>
  <c r="L286" i="19"/>
  <c r="M286" i="19"/>
  <c r="N286" i="19"/>
  <c r="O286" i="19"/>
  <c r="H287" i="19"/>
  <c r="I287" i="19"/>
  <c r="J287" i="19"/>
  <c r="K287" i="19"/>
  <c r="L287" i="19"/>
  <c r="M287" i="19"/>
  <c r="N287" i="19"/>
  <c r="O287" i="19"/>
  <c r="P287" i="19"/>
  <c r="Q287" i="19"/>
  <c r="R287" i="19"/>
  <c r="S287" i="19"/>
  <c r="H288" i="19"/>
  <c r="I288" i="19"/>
  <c r="J288" i="19"/>
  <c r="K288" i="19"/>
  <c r="L288" i="19"/>
  <c r="M288" i="19"/>
  <c r="N288" i="19"/>
  <c r="R288" i="19"/>
  <c r="S288" i="19"/>
  <c r="H289" i="19"/>
  <c r="I289" i="19"/>
  <c r="J289" i="19"/>
  <c r="K289" i="19"/>
  <c r="L289" i="19"/>
  <c r="M289" i="19"/>
  <c r="N289" i="19"/>
  <c r="O289" i="19"/>
  <c r="P289" i="19"/>
  <c r="Q289" i="19"/>
  <c r="H290" i="19"/>
  <c r="I290" i="19"/>
  <c r="J290" i="19"/>
  <c r="K290" i="19"/>
  <c r="R290" i="19" s="1"/>
  <c r="L290" i="19"/>
  <c r="M290" i="19"/>
  <c r="O290" i="19" s="1"/>
  <c r="N290" i="19"/>
  <c r="Q290" i="19" s="1"/>
  <c r="S290" i="19"/>
  <c r="H291" i="19"/>
  <c r="I291" i="19"/>
  <c r="J291" i="19"/>
  <c r="K291" i="19"/>
  <c r="L291" i="19"/>
  <c r="M291" i="19"/>
  <c r="N291" i="19"/>
  <c r="O291" i="19"/>
  <c r="H292" i="19"/>
  <c r="I292" i="19"/>
  <c r="J292" i="19"/>
  <c r="K292" i="19"/>
  <c r="L292" i="19"/>
  <c r="M292" i="19"/>
  <c r="N292" i="19"/>
  <c r="O292" i="19"/>
  <c r="P292" i="19"/>
  <c r="Q292" i="19"/>
  <c r="R292" i="19"/>
  <c r="S292" i="19"/>
  <c r="H293" i="19"/>
  <c r="I293" i="19"/>
  <c r="J293" i="19"/>
  <c r="K293" i="19"/>
  <c r="L293" i="19"/>
  <c r="M293" i="19"/>
  <c r="N293" i="19"/>
  <c r="O293" i="19"/>
  <c r="P293" i="19"/>
  <c r="Q293" i="19"/>
  <c r="H294" i="19"/>
  <c r="I294" i="19"/>
  <c r="J294" i="19"/>
  <c r="K294" i="19"/>
  <c r="L294" i="19"/>
  <c r="N294" i="19" s="1"/>
  <c r="M294" i="19"/>
  <c r="O294" i="19"/>
  <c r="P294" i="19"/>
  <c r="H295" i="19"/>
  <c r="I295" i="19"/>
  <c r="J295" i="19"/>
  <c r="K295" i="19"/>
  <c r="L295" i="19"/>
  <c r="M295" i="19"/>
  <c r="N295" i="19"/>
  <c r="O295" i="19"/>
  <c r="P295" i="19"/>
  <c r="H296" i="19"/>
  <c r="I296" i="19"/>
  <c r="J296" i="19"/>
  <c r="K296" i="19"/>
  <c r="L296" i="19"/>
  <c r="M296" i="19"/>
  <c r="N296" i="19"/>
  <c r="O296" i="19"/>
  <c r="P296" i="19"/>
  <c r="H297" i="19"/>
  <c r="I297" i="19"/>
  <c r="J297" i="19"/>
  <c r="K297" i="19"/>
  <c r="L297" i="19"/>
  <c r="M297" i="19"/>
  <c r="N297" i="19"/>
  <c r="O297" i="19"/>
  <c r="P297" i="19"/>
  <c r="Q297" i="19"/>
  <c r="H298" i="19"/>
  <c r="I298" i="19"/>
  <c r="J298" i="19"/>
  <c r="K298" i="19"/>
  <c r="R298" i="19" s="1"/>
  <c r="L298" i="19"/>
  <c r="M298" i="19"/>
  <c r="O298" i="19" s="1"/>
  <c r="S298" i="19"/>
  <c r="H299" i="19"/>
  <c r="I299" i="19"/>
  <c r="J299" i="19"/>
  <c r="K299" i="19"/>
  <c r="L299" i="19"/>
  <c r="N299" i="19" s="1"/>
  <c r="M299" i="19"/>
  <c r="O299" i="19" s="1"/>
  <c r="P299" i="19"/>
  <c r="Q299" i="19"/>
  <c r="R299" i="19"/>
  <c r="S299" i="19"/>
  <c r="H300" i="19"/>
  <c r="I300" i="19"/>
  <c r="J300" i="19"/>
  <c r="K300" i="19"/>
  <c r="L300" i="19"/>
  <c r="M300" i="19"/>
  <c r="N300" i="19"/>
  <c r="O300" i="19"/>
  <c r="P300" i="19"/>
  <c r="Q300" i="19"/>
  <c r="R300" i="19"/>
  <c r="S300" i="19"/>
  <c r="H301" i="19"/>
  <c r="I301" i="19"/>
  <c r="J301" i="19"/>
  <c r="K301" i="19"/>
  <c r="L301" i="19"/>
  <c r="M301" i="19"/>
  <c r="O301" i="19" s="1"/>
  <c r="N301" i="19"/>
  <c r="Q301" i="19" s="1"/>
  <c r="H302" i="19"/>
  <c r="I302" i="19"/>
  <c r="J302" i="19"/>
  <c r="K302" i="19"/>
  <c r="L302" i="19"/>
  <c r="M302" i="19"/>
  <c r="N302" i="19"/>
  <c r="O302" i="19"/>
  <c r="P302" i="19"/>
  <c r="Q302" i="19"/>
  <c r="H303" i="19"/>
  <c r="I303" i="19"/>
  <c r="J303" i="19"/>
  <c r="K303" i="19"/>
  <c r="L303" i="19"/>
  <c r="M303" i="19"/>
  <c r="N303" i="19"/>
  <c r="O303" i="19"/>
  <c r="P303" i="19"/>
  <c r="Q303" i="19"/>
  <c r="R303" i="19"/>
  <c r="S303" i="19"/>
  <c r="H304" i="19"/>
  <c r="I304" i="19"/>
  <c r="J304" i="19"/>
  <c r="K304" i="19"/>
  <c r="L304" i="19"/>
  <c r="M304" i="19"/>
  <c r="N304" i="19"/>
  <c r="O304" i="19"/>
  <c r="P304" i="19"/>
  <c r="R304" i="19" s="1"/>
  <c r="S304" i="19" s="1"/>
  <c r="Q304" i="19"/>
  <c r="H305" i="19"/>
  <c r="I305" i="19"/>
  <c r="J305" i="19"/>
  <c r="K305" i="19"/>
  <c r="L305" i="19"/>
  <c r="M305" i="19"/>
  <c r="N305" i="19"/>
  <c r="O305" i="19"/>
  <c r="H306" i="19"/>
  <c r="I306" i="19"/>
  <c r="J306" i="19"/>
  <c r="K306" i="19"/>
  <c r="L306" i="19"/>
  <c r="M306" i="19"/>
  <c r="N306" i="19"/>
  <c r="O306" i="19"/>
  <c r="P306" i="19"/>
  <c r="H307" i="19"/>
  <c r="I307" i="19"/>
  <c r="J307" i="19"/>
  <c r="K307" i="19"/>
  <c r="L307" i="19"/>
  <c r="M307" i="19"/>
  <c r="N307" i="19"/>
  <c r="O307" i="19"/>
  <c r="Q307" i="19" s="1"/>
  <c r="R307" i="19" s="1"/>
  <c r="S307" i="19" s="1"/>
  <c r="P307" i="19"/>
  <c r="H308" i="19"/>
  <c r="I308" i="19"/>
  <c r="J308" i="19"/>
  <c r="K308" i="19"/>
  <c r="L308" i="19"/>
  <c r="M308" i="19"/>
  <c r="N308" i="19"/>
  <c r="O308" i="19"/>
  <c r="P308" i="19"/>
  <c r="Q308" i="19"/>
  <c r="R308" i="19"/>
  <c r="S308" i="19"/>
  <c r="H309" i="19"/>
  <c r="I309" i="19"/>
  <c r="J309" i="19"/>
  <c r="K309" i="19"/>
  <c r="L309" i="19"/>
  <c r="M309" i="19"/>
  <c r="O309" i="19" s="1"/>
  <c r="N309" i="19"/>
  <c r="Q309" i="19" s="1"/>
  <c r="H310" i="19"/>
  <c r="I310" i="19"/>
  <c r="J310" i="19"/>
  <c r="K310" i="19"/>
  <c r="L310" i="19"/>
  <c r="M310" i="19"/>
  <c r="N310" i="19"/>
  <c r="O310" i="19"/>
  <c r="P310" i="19"/>
  <c r="Q310" i="19"/>
  <c r="H311" i="19"/>
  <c r="I311" i="19"/>
  <c r="J311" i="19"/>
  <c r="K311" i="19"/>
  <c r="L311" i="19"/>
  <c r="N311" i="19" s="1"/>
  <c r="M311" i="19"/>
  <c r="O311" i="19" s="1"/>
  <c r="P311" i="19"/>
  <c r="R311" i="19" s="1"/>
  <c r="S311" i="19" s="1"/>
  <c r="Q311" i="19"/>
  <c r="H312" i="19"/>
  <c r="I312" i="19"/>
  <c r="J312" i="19"/>
  <c r="K312" i="19"/>
  <c r="L312" i="19"/>
  <c r="M312" i="19"/>
  <c r="N312" i="19"/>
  <c r="O312" i="19"/>
  <c r="R312" i="19"/>
  <c r="S312" i="19"/>
  <c r="H313" i="19"/>
  <c r="I313" i="19"/>
  <c r="J313" i="19"/>
  <c r="K313" i="19"/>
  <c r="L313" i="19"/>
  <c r="M313" i="19"/>
  <c r="N313" i="19"/>
  <c r="O313" i="19"/>
  <c r="P313" i="19"/>
  <c r="Q313" i="19"/>
  <c r="R313" i="19"/>
  <c r="H314" i="19"/>
  <c r="I314" i="19"/>
  <c r="J314" i="19"/>
  <c r="K314" i="19"/>
  <c r="L314" i="19"/>
  <c r="M314" i="19"/>
  <c r="N314" i="19"/>
  <c r="O314" i="19"/>
  <c r="P314" i="19"/>
  <c r="Q314" i="19"/>
  <c r="H315" i="19"/>
  <c r="I315" i="19"/>
  <c r="J315" i="19"/>
  <c r="K315" i="19"/>
  <c r="L315" i="19"/>
  <c r="M315" i="19"/>
  <c r="N315" i="19"/>
  <c r="O315" i="19"/>
  <c r="P315" i="19"/>
  <c r="Q315" i="19"/>
  <c r="H316" i="19"/>
  <c r="I316" i="19"/>
  <c r="J316" i="19"/>
  <c r="K316" i="19"/>
  <c r="L316" i="19"/>
  <c r="M316" i="19"/>
  <c r="N316" i="19"/>
  <c r="O316" i="19"/>
  <c r="P316" i="19"/>
  <c r="Q316" i="19"/>
  <c r="R316" i="19"/>
  <c r="S316" i="19"/>
  <c r="H317" i="19"/>
  <c r="I317" i="19"/>
  <c r="J317" i="19"/>
  <c r="K317" i="19"/>
  <c r="L317" i="19"/>
  <c r="M317" i="19"/>
  <c r="N317" i="19"/>
  <c r="O317" i="19"/>
  <c r="P317" i="19"/>
  <c r="H318" i="19"/>
  <c r="I318" i="19"/>
  <c r="J318" i="19"/>
  <c r="K318" i="19"/>
  <c r="L318" i="19"/>
  <c r="M318" i="19"/>
  <c r="N318" i="19"/>
  <c r="O318" i="19"/>
  <c r="P318" i="19"/>
  <c r="H319" i="19"/>
  <c r="I319" i="19"/>
  <c r="J319" i="19"/>
  <c r="K319" i="19"/>
  <c r="L319" i="19"/>
  <c r="M319" i="19"/>
  <c r="N319" i="19"/>
  <c r="O319" i="19"/>
  <c r="R319" i="19"/>
  <c r="S319" i="19"/>
  <c r="H320" i="19"/>
  <c r="I320" i="19"/>
  <c r="J320" i="19"/>
  <c r="K320" i="19"/>
  <c r="L320" i="19"/>
  <c r="M320" i="19"/>
  <c r="N320" i="19"/>
  <c r="O320" i="19"/>
  <c r="P320" i="19"/>
  <c r="H321" i="19"/>
  <c r="I321" i="19"/>
  <c r="J321" i="19"/>
  <c r="K321" i="19"/>
  <c r="L321" i="19"/>
  <c r="M321" i="19"/>
  <c r="N321" i="19"/>
  <c r="Q321" i="19" s="1"/>
  <c r="O321" i="19"/>
  <c r="P321" i="19"/>
  <c r="H322" i="19"/>
  <c r="I322" i="19"/>
  <c r="J322" i="19"/>
  <c r="K322" i="19"/>
  <c r="L322" i="19"/>
  <c r="M322" i="19"/>
  <c r="O322" i="19" s="1"/>
  <c r="R322" i="19"/>
  <c r="S322" i="19"/>
  <c r="H323" i="19"/>
  <c r="I323" i="19"/>
  <c r="J323" i="19"/>
  <c r="K323" i="19"/>
  <c r="L323" i="19"/>
  <c r="M323" i="19"/>
  <c r="N323" i="19"/>
  <c r="O323" i="19"/>
  <c r="P323" i="19"/>
  <c r="Q323" i="19"/>
  <c r="H324" i="19"/>
  <c r="I324" i="19"/>
  <c r="J324" i="19"/>
  <c r="K324" i="19"/>
  <c r="L324" i="19"/>
  <c r="M324" i="19"/>
  <c r="N324" i="19"/>
  <c r="O324" i="19"/>
  <c r="P324" i="19"/>
  <c r="Q324" i="19"/>
  <c r="H325" i="19"/>
  <c r="I325" i="19"/>
  <c r="J325" i="19"/>
  <c r="K325" i="19"/>
  <c r="L325" i="19"/>
  <c r="M325" i="19"/>
  <c r="N325" i="19"/>
  <c r="O325" i="19"/>
  <c r="P325" i="19"/>
  <c r="H326" i="19"/>
  <c r="I326" i="19"/>
  <c r="J326" i="19"/>
  <c r="K326" i="19"/>
  <c r="L326" i="19"/>
  <c r="P326" i="19" s="1"/>
  <c r="M326" i="19"/>
  <c r="O326" i="19"/>
  <c r="H327" i="19"/>
  <c r="I327" i="19"/>
  <c r="J327" i="19"/>
  <c r="K327" i="19"/>
  <c r="R327" i="19" s="1"/>
  <c r="L327" i="19"/>
  <c r="M327" i="19"/>
  <c r="N327" i="19"/>
  <c r="O327" i="19"/>
  <c r="P327" i="19"/>
  <c r="Q327" i="19"/>
  <c r="H328" i="19"/>
  <c r="I328" i="19"/>
  <c r="J328" i="19"/>
  <c r="K328" i="19"/>
  <c r="L328" i="19"/>
  <c r="M328" i="19"/>
  <c r="O328" i="19" s="1"/>
  <c r="H329" i="19"/>
  <c r="I329" i="19"/>
  <c r="J329" i="19"/>
  <c r="K329" i="19"/>
  <c r="R329" i="19" s="1"/>
  <c r="L329" i="19"/>
  <c r="M329" i="19"/>
  <c r="N329" i="19"/>
  <c r="O329" i="19"/>
  <c r="S329" i="19"/>
  <c r="H330" i="19"/>
  <c r="I330" i="19"/>
  <c r="J330" i="19"/>
  <c r="K330" i="19"/>
  <c r="L330" i="19"/>
  <c r="M330" i="19"/>
  <c r="N330" i="19"/>
  <c r="O330" i="19"/>
  <c r="P330" i="19"/>
  <c r="Q330" i="19"/>
  <c r="R330" i="19"/>
  <c r="S330" i="19" s="1"/>
  <c r="H331" i="19"/>
  <c r="I331" i="19"/>
  <c r="J331" i="19"/>
  <c r="K331" i="19"/>
  <c r="L331" i="19"/>
  <c r="M331" i="19"/>
  <c r="N331" i="19"/>
  <c r="O331" i="19"/>
  <c r="P331" i="19"/>
  <c r="Q331" i="19"/>
  <c r="H332" i="19"/>
  <c r="I332" i="19"/>
  <c r="J332" i="19"/>
  <c r="K332" i="19"/>
  <c r="L332" i="19"/>
  <c r="M332" i="19"/>
  <c r="O332" i="19"/>
  <c r="H333" i="19"/>
  <c r="I333" i="19"/>
  <c r="J333" i="19"/>
  <c r="K333" i="19"/>
  <c r="L333" i="19"/>
  <c r="M333" i="19"/>
  <c r="N333" i="19"/>
  <c r="O333" i="19"/>
  <c r="H334" i="19"/>
  <c r="I334" i="19"/>
  <c r="J334" i="19"/>
  <c r="K334" i="19"/>
  <c r="L334" i="19"/>
  <c r="M334" i="19"/>
  <c r="O334" i="19" s="1"/>
  <c r="R334" i="19"/>
  <c r="S334" i="19"/>
  <c r="H335" i="19"/>
  <c r="I335" i="19"/>
  <c r="J335" i="19"/>
  <c r="K335" i="19"/>
  <c r="L335" i="19"/>
  <c r="N335" i="19" s="1"/>
  <c r="Q335" i="19" s="1"/>
  <c r="M335" i="19"/>
  <c r="O335" i="19" s="1"/>
  <c r="H336" i="19"/>
  <c r="I336" i="19"/>
  <c r="J336" i="19"/>
  <c r="K336" i="19"/>
  <c r="L336" i="19"/>
  <c r="M336" i="19"/>
  <c r="O336" i="19" s="1"/>
  <c r="H337" i="19"/>
  <c r="I337" i="19"/>
  <c r="J337" i="19"/>
  <c r="K337" i="19"/>
  <c r="L337" i="19"/>
  <c r="M337" i="19"/>
  <c r="N337" i="19"/>
  <c r="O337" i="19"/>
  <c r="P337" i="19"/>
  <c r="Q337" i="19"/>
  <c r="R337" i="19"/>
  <c r="S337" i="19"/>
  <c r="H338" i="19"/>
  <c r="I338" i="19"/>
  <c r="J338" i="19"/>
  <c r="K338" i="19"/>
  <c r="L338" i="19"/>
  <c r="M338" i="19"/>
  <c r="N338" i="19"/>
  <c r="Q338" i="19" s="1"/>
  <c r="O338" i="19"/>
  <c r="P338" i="19"/>
  <c r="H339" i="19"/>
  <c r="I339" i="19"/>
  <c r="J339" i="19"/>
  <c r="K339" i="19"/>
  <c r="L339" i="19"/>
  <c r="M339" i="19"/>
  <c r="N339" i="19"/>
  <c r="O339" i="19"/>
  <c r="P339" i="19"/>
  <c r="Q339" i="19"/>
  <c r="R339" i="19"/>
  <c r="S339" i="19"/>
  <c r="H340" i="19"/>
  <c r="I340" i="19"/>
  <c r="J340" i="19"/>
  <c r="K340" i="19"/>
  <c r="L340" i="19"/>
  <c r="M340" i="19"/>
  <c r="N340" i="19"/>
  <c r="O340" i="19"/>
  <c r="H341" i="19"/>
  <c r="I341" i="19"/>
  <c r="J341" i="19"/>
  <c r="K341" i="19"/>
  <c r="L341" i="19"/>
  <c r="M341" i="19"/>
  <c r="O341" i="19" s="1"/>
  <c r="H342" i="19"/>
  <c r="I342" i="19"/>
  <c r="J342" i="19"/>
  <c r="K342" i="19"/>
  <c r="L342" i="19"/>
  <c r="M342" i="19"/>
  <c r="N342" i="19"/>
  <c r="O342" i="19"/>
  <c r="P342" i="19"/>
  <c r="Q342" i="19"/>
  <c r="R342" i="19"/>
  <c r="S342" i="19"/>
  <c r="H343" i="19"/>
  <c r="I343" i="19"/>
  <c r="J343" i="19"/>
  <c r="K343" i="19"/>
  <c r="L343" i="19"/>
  <c r="M343" i="19"/>
  <c r="N343" i="19"/>
  <c r="O343" i="19"/>
  <c r="P343" i="19"/>
  <c r="Q343" i="19"/>
  <c r="R343" i="19"/>
  <c r="S343" i="19"/>
  <c r="H344" i="19"/>
  <c r="I344" i="19"/>
  <c r="J344" i="19"/>
  <c r="K344" i="19"/>
  <c r="L344" i="19"/>
  <c r="M344" i="19"/>
  <c r="O344" i="19" s="1"/>
  <c r="N344" i="19"/>
  <c r="Q344" i="19" s="1"/>
  <c r="H345" i="19"/>
  <c r="I345" i="19"/>
  <c r="J345" i="19"/>
  <c r="K345" i="19"/>
  <c r="L345" i="19"/>
  <c r="M345" i="19"/>
  <c r="N345" i="19"/>
  <c r="O345" i="19"/>
  <c r="P345" i="19"/>
  <c r="Q345" i="19"/>
  <c r="H346" i="19"/>
  <c r="I346" i="19"/>
  <c r="J346" i="19"/>
  <c r="K346" i="19"/>
  <c r="L346" i="19"/>
  <c r="M346" i="19"/>
  <c r="N346" i="19"/>
  <c r="O346" i="19"/>
  <c r="P346" i="19"/>
  <c r="Q346" i="19"/>
  <c r="H347" i="19"/>
  <c r="I347" i="19"/>
  <c r="J347" i="19"/>
  <c r="K347" i="19"/>
  <c r="L347" i="19"/>
  <c r="M347" i="19"/>
  <c r="N347" i="19"/>
  <c r="O347" i="19"/>
  <c r="H348" i="19"/>
  <c r="I348" i="19"/>
  <c r="J348" i="19"/>
  <c r="K348" i="19"/>
  <c r="L348" i="19"/>
  <c r="M348" i="19"/>
  <c r="N348" i="19"/>
  <c r="H349" i="19"/>
  <c r="I349" i="19"/>
  <c r="J349" i="19"/>
  <c r="K349" i="19"/>
  <c r="L349" i="19"/>
  <c r="M349" i="19"/>
  <c r="O349" i="19" s="1"/>
  <c r="H350" i="19"/>
  <c r="I350" i="19"/>
  <c r="J350" i="19"/>
  <c r="K350" i="19"/>
  <c r="L350" i="19"/>
  <c r="M350" i="19"/>
  <c r="N350" i="19"/>
  <c r="O350" i="19"/>
  <c r="P350" i="19"/>
  <c r="Q350" i="19"/>
  <c r="R350" i="19"/>
  <c r="S350" i="19"/>
  <c r="H351" i="19"/>
  <c r="I351" i="19"/>
  <c r="J351" i="19"/>
  <c r="K351" i="19"/>
  <c r="L351" i="19"/>
  <c r="M351" i="19"/>
  <c r="O351" i="19" s="1"/>
  <c r="Q351" i="19" s="1"/>
  <c r="R351" i="19" s="1"/>
  <c r="S351" i="19" s="1"/>
  <c r="N351" i="19"/>
  <c r="P351" i="19"/>
  <c r="H352" i="19"/>
  <c r="I352" i="19"/>
  <c r="J352" i="19"/>
  <c r="K352" i="19"/>
  <c r="L352" i="19"/>
  <c r="M352" i="19"/>
  <c r="N352" i="19"/>
  <c r="O352" i="19"/>
  <c r="P352" i="19"/>
  <c r="Q352" i="19"/>
  <c r="R352" i="19"/>
  <c r="S352" i="19"/>
  <c r="H353" i="19"/>
  <c r="I353" i="19"/>
  <c r="J353" i="19"/>
  <c r="K353" i="19"/>
  <c r="L353" i="19"/>
  <c r="M353" i="19"/>
  <c r="O353" i="19" s="1"/>
  <c r="H354" i="19"/>
  <c r="I354" i="19"/>
  <c r="J354" i="19"/>
  <c r="K354" i="19"/>
  <c r="L354" i="19"/>
  <c r="M354" i="19"/>
  <c r="O354" i="19" s="1"/>
  <c r="H355" i="19"/>
  <c r="I355" i="19"/>
  <c r="J355" i="19"/>
  <c r="K355" i="19"/>
  <c r="L355" i="19"/>
  <c r="M355" i="19"/>
  <c r="N355" i="19"/>
  <c r="O355" i="19"/>
  <c r="P355" i="19"/>
  <c r="Q355" i="19"/>
  <c r="R355" i="19"/>
  <c r="S355" i="19"/>
  <c r="H356" i="19"/>
  <c r="I356" i="19"/>
  <c r="J356" i="19"/>
  <c r="K356" i="19"/>
  <c r="L356" i="19"/>
  <c r="M356" i="19"/>
  <c r="O356" i="19" s="1"/>
  <c r="H357" i="19"/>
  <c r="I357" i="19"/>
  <c r="J357" i="19"/>
  <c r="K357" i="19"/>
  <c r="L357" i="19"/>
  <c r="M357" i="19"/>
  <c r="N357" i="19"/>
  <c r="O357" i="19"/>
  <c r="P357" i="19"/>
  <c r="Q357" i="19"/>
  <c r="H358" i="19"/>
  <c r="I358" i="19"/>
  <c r="J358" i="19"/>
  <c r="K358" i="19"/>
  <c r="L358" i="19"/>
  <c r="M358" i="19"/>
  <c r="N358" i="19"/>
  <c r="O358" i="19"/>
  <c r="P358" i="19"/>
  <c r="Q358" i="19"/>
  <c r="H359" i="19"/>
  <c r="I359" i="19"/>
  <c r="J359" i="19"/>
  <c r="K359" i="19"/>
  <c r="L359" i="19"/>
  <c r="M359" i="19"/>
  <c r="N359" i="19"/>
  <c r="O359" i="19"/>
  <c r="P359" i="19"/>
  <c r="Q359" i="19"/>
  <c r="H360" i="19"/>
  <c r="I360" i="19"/>
  <c r="J360" i="19"/>
  <c r="K360" i="19"/>
  <c r="R360" i="19" s="1"/>
  <c r="L360" i="19"/>
  <c r="M360" i="19"/>
  <c r="N360" i="19"/>
  <c r="O360" i="19"/>
  <c r="S360" i="19"/>
  <c r="H361" i="19"/>
  <c r="I361" i="19"/>
  <c r="J361" i="19"/>
  <c r="K361" i="19"/>
  <c r="L361" i="19"/>
  <c r="M361" i="19"/>
  <c r="O361" i="19" s="1"/>
  <c r="R361" i="19"/>
  <c r="S361" i="19"/>
  <c r="H362" i="19"/>
  <c r="I362" i="19"/>
  <c r="J362" i="19"/>
  <c r="K362" i="19"/>
  <c r="L362" i="19"/>
  <c r="M362" i="19"/>
  <c r="O362" i="19"/>
  <c r="H363" i="19"/>
  <c r="I363" i="19"/>
  <c r="J363" i="19"/>
  <c r="K363" i="19"/>
  <c r="L363" i="19"/>
  <c r="M363" i="19"/>
  <c r="O363" i="19" s="1"/>
  <c r="Q363" i="19" s="1"/>
  <c r="N363" i="19"/>
  <c r="H364" i="19"/>
  <c r="I364" i="19"/>
  <c r="J364" i="19"/>
  <c r="K364" i="19"/>
  <c r="L364" i="19"/>
  <c r="M364" i="19"/>
  <c r="N364" i="19"/>
  <c r="O364" i="19"/>
  <c r="P364" i="19"/>
  <c r="Q364" i="19"/>
  <c r="R364" i="19"/>
  <c r="S364" i="19"/>
  <c r="H365" i="19"/>
  <c r="I365" i="19"/>
  <c r="J365" i="19"/>
  <c r="K365" i="19"/>
  <c r="L365" i="19"/>
  <c r="M365" i="19"/>
  <c r="O365" i="19" s="1"/>
  <c r="H366" i="19"/>
  <c r="I366" i="19"/>
  <c r="J366" i="19"/>
  <c r="K366" i="19"/>
  <c r="L366" i="19"/>
  <c r="M366" i="19"/>
  <c r="N366" i="19"/>
  <c r="O366" i="19"/>
  <c r="P366" i="19"/>
  <c r="Q366" i="19"/>
  <c r="H367" i="19"/>
  <c r="I367" i="19"/>
  <c r="J367" i="19"/>
  <c r="K367" i="19"/>
  <c r="L367" i="19"/>
  <c r="M367" i="19"/>
  <c r="N367" i="19"/>
  <c r="O367" i="19"/>
  <c r="P367" i="19"/>
  <c r="H368" i="19"/>
  <c r="I368" i="19"/>
  <c r="J368" i="19"/>
  <c r="K368" i="19"/>
  <c r="L368" i="19"/>
  <c r="M368" i="19"/>
  <c r="N368" i="19"/>
  <c r="O368" i="19"/>
  <c r="H369" i="19"/>
  <c r="I369" i="19"/>
  <c r="J369" i="19"/>
  <c r="K369" i="19"/>
  <c r="L369" i="19"/>
  <c r="M369" i="19"/>
  <c r="N369" i="19"/>
  <c r="H370" i="19"/>
  <c r="I370" i="19"/>
  <c r="J370" i="19"/>
  <c r="K370" i="19"/>
  <c r="L370" i="19"/>
  <c r="M370" i="19"/>
  <c r="N370" i="19"/>
  <c r="O370" i="19"/>
  <c r="P370" i="19"/>
  <c r="Q370" i="19"/>
  <c r="H371" i="19"/>
  <c r="I371" i="19"/>
  <c r="J371" i="19"/>
  <c r="K371" i="19"/>
  <c r="L371" i="19"/>
  <c r="M371" i="19"/>
  <c r="O371" i="19" s="1"/>
  <c r="H372" i="19"/>
  <c r="I372" i="19"/>
  <c r="J372" i="19"/>
  <c r="K372" i="19"/>
  <c r="R372" i="19" s="1"/>
  <c r="L372" i="19"/>
  <c r="M372" i="19"/>
  <c r="N372" i="19"/>
  <c r="O372" i="19"/>
  <c r="H373" i="19"/>
  <c r="I373" i="19"/>
  <c r="J373" i="19"/>
  <c r="K373" i="19"/>
  <c r="L373" i="19"/>
  <c r="M373" i="19"/>
  <c r="N373" i="19"/>
  <c r="O373" i="19"/>
  <c r="P373" i="19"/>
  <c r="Q373" i="19"/>
  <c r="R373" i="19"/>
  <c r="S373" i="19"/>
  <c r="H374" i="19"/>
  <c r="I374" i="19"/>
  <c r="J374" i="19"/>
  <c r="K374" i="19"/>
  <c r="L374" i="19"/>
  <c r="M374" i="19"/>
  <c r="N374" i="19"/>
  <c r="O374" i="19"/>
  <c r="P374" i="19"/>
  <c r="Q374" i="19"/>
  <c r="R374" i="19"/>
  <c r="S374" i="19" s="1"/>
  <c r="H375" i="19"/>
  <c r="I375" i="19"/>
  <c r="J375" i="19"/>
  <c r="K375" i="19"/>
  <c r="L375" i="19"/>
  <c r="M375" i="19"/>
  <c r="O375" i="19" s="1"/>
  <c r="H376" i="19"/>
  <c r="I376" i="19"/>
  <c r="J376" i="19"/>
  <c r="K376" i="19"/>
  <c r="L376" i="19"/>
  <c r="M376" i="19"/>
  <c r="O376" i="19" s="1"/>
  <c r="N376" i="19"/>
  <c r="Q376" i="19" s="1"/>
  <c r="R376" i="19"/>
  <c r="S376" i="19"/>
  <c r="H377" i="19"/>
  <c r="I377" i="19"/>
  <c r="J377" i="19"/>
  <c r="K377" i="19"/>
  <c r="L377" i="19"/>
  <c r="M377" i="19"/>
  <c r="O377" i="19" s="1"/>
  <c r="R377" i="19"/>
  <c r="S377" i="19"/>
  <c r="H378" i="19"/>
  <c r="I378" i="19"/>
  <c r="J378" i="19"/>
  <c r="K378" i="19"/>
  <c r="L378" i="19"/>
  <c r="M378" i="19"/>
  <c r="O378" i="19" s="1"/>
  <c r="N378" i="19"/>
  <c r="Q378" i="19" s="1"/>
  <c r="H379" i="19"/>
  <c r="I379" i="19"/>
  <c r="J379" i="19"/>
  <c r="K379" i="19"/>
  <c r="L379" i="19"/>
  <c r="M379" i="19"/>
  <c r="P379" i="19" s="1"/>
  <c r="N379" i="19"/>
  <c r="O379" i="19"/>
  <c r="H380" i="19"/>
  <c r="I380" i="19"/>
  <c r="J380" i="19"/>
  <c r="K380" i="19"/>
  <c r="R380" i="19" s="1"/>
  <c r="L380" i="19"/>
  <c r="M380" i="19"/>
  <c r="N380" i="19"/>
  <c r="O380" i="19"/>
  <c r="P380" i="19"/>
  <c r="Q380" i="19"/>
  <c r="H381" i="19"/>
  <c r="I381" i="19"/>
  <c r="J381" i="19"/>
  <c r="K381" i="19"/>
  <c r="L381" i="19"/>
  <c r="M381" i="19"/>
  <c r="N381" i="19"/>
  <c r="O381" i="19"/>
  <c r="H382" i="19"/>
  <c r="I382" i="19"/>
  <c r="J382" i="19"/>
  <c r="K382" i="19"/>
  <c r="L382" i="19"/>
  <c r="M382" i="19"/>
  <c r="O382" i="19" s="1"/>
  <c r="N382" i="19"/>
  <c r="R382" i="19"/>
  <c r="S382" i="19"/>
  <c r="H383" i="19"/>
  <c r="I383" i="19"/>
  <c r="J383" i="19"/>
  <c r="K383" i="19"/>
  <c r="L383" i="19"/>
  <c r="M383" i="19"/>
  <c r="O383" i="19"/>
  <c r="H384" i="19"/>
  <c r="I384" i="19"/>
  <c r="J384" i="19"/>
  <c r="K384" i="19"/>
  <c r="R384" i="19" s="1"/>
  <c r="L384" i="19"/>
  <c r="M384" i="19"/>
  <c r="N384" i="19"/>
  <c r="O384" i="19"/>
  <c r="S384" i="19"/>
  <c r="H385" i="19"/>
  <c r="I385" i="19"/>
  <c r="J385" i="19"/>
  <c r="K385" i="19"/>
  <c r="L385" i="19"/>
  <c r="M385" i="19"/>
  <c r="O385" i="19"/>
  <c r="H386" i="19"/>
  <c r="I386" i="19"/>
  <c r="J386" i="19"/>
  <c r="K386" i="19"/>
  <c r="L386" i="19"/>
  <c r="M386" i="19"/>
  <c r="O386" i="19"/>
  <c r="H387" i="19"/>
  <c r="I387" i="19"/>
  <c r="J387" i="19"/>
  <c r="K387" i="19"/>
  <c r="L387" i="19"/>
  <c r="M387" i="19"/>
  <c r="N387" i="19"/>
  <c r="O387" i="19"/>
  <c r="P387" i="19"/>
  <c r="Q387" i="19"/>
  <c r="R387" i="19"/>
  <c r="S387" i="19"/>
  <c r="H388" i="19"/>
  <c r="I388" i="19"/>
  <c r="J388" i="19"/>
  <c r="K388" i="19"/>
  <c r="L388" i="19"/>
  <c r="M388" i="19"/>
  <c r="N388" i="19"/>
  <c r="O388" i="19"/>
  <c r="P388" i="19"/>
  <c r="Q388" i="19"/>
  <c r="R388" i="19"/>
  <c r="S388" i="19"/>
  <c r="H389" i="19"/>
  <c r="I389" i="19"/>
  <c r="J389" i="19"/>
  <c r="K389" i="19"/>
  <c r="L389" i="19"/>
  <c r="M389" i="19"/>
  <c r="N389" i="19"/>
  <c r="O389" i="19"/>
  <c r="R389" i="19"/>
  <c r="S389" i="19"/>
  <c r="K12" i="19"/>
  <c r="K13" i="19"/>
  <c r="K14" i="19"/>
  <c r="K15" i="19"/>
  <c r="K16" i="19"/>
  <c r="K17" i="19"/>
  <c r="K18" i="19"/>
  <c r="K19" i="19"/>
  <c r="K20" i="19"/>
  <c r="K11" i="19"/>
  <c r="S11" i="19" s="1"/>
  <c r="I12" i="19"/>
  <c r="I13" i="19"/>
  <c r="I14" i="19"/>
  <c r="I15" i="19"/>
  <c r="I16" i="19"/>
  <c r="I17" i="19"/>
  <c r="I18" i="19"/>
  <c r="I19" i="19"/>
  <c r="I20" i="19"/>
  <c r="I11" i="19"/>
  <c r="M20" i="19"/>
  <c r="L20" i="19"/>
  <c r="P20" i="19" s="1"/>
  <c r="S20" i="19"/>
  <c r="J20" i="19"/>
  <c r="H20" i="19"/>
  <c r="M19" i="19"/>
  <c r="O19" i="19" s="1"/>
  <c r="L19" i="19"/>
  <c r="P19" i="19" s="1"/>
  <c r="J19" i="19"/>
  <c r="H19" i="19"/>
  <c r="M18" i="19"/>
  <c r="L18" i="19"/>
  <c r="P18" i="19" s="1"/>
  <c r="J18" i="19"/>
  <c r="H18" i="19"/>
  <c r="M17" i="19"/>
  <c r="O17" i="19" s="1"/>
  <c r="L17" i="19"/>
  <c r="P17" i="19" s="1"/>
  <c r="J17" i="19"/>
  <c r="H17" i="19"/>
  <c r="N16" i="19"/>
  <c r="M16" i="19"/>
  <c r="P16" i="19" s="1"/>
  <c r="L16" i="19"/>
  <c r="J16" i="19"/>
  <c r="H16" i="19"/>
  <c r="M15" i="19"/>
  <c r="L15" i="19"/>
  <c r="P15" i="19" s="1"/>
  <c r="S15" i="19"/>
  <c r="J15" i="19"/>
  <c r="H15" i="19"/>
  <c r="M14" i="19"/>
  <c r="O14" i="19" s="1"/>
  <c r="L14" i="19"/>
  <c r="N14" i="19" s="1"/>
  <c r="Q14" i="19" s="1"/>
  <c r="J14" i="19"/>
  <c r="H14" i="19"/>
  <c r="M13" i="19"/>
  <c r="L13" i="19"/>
  <c r="P13" i="19" s="1"/>
  <c r="J13" i="19"/>
  <c r="H13" i="19"/>
  <c r="M12" i="19"/>
  <c r="O12" i="19" s="1"/>
  <c r="L12" i="19"/>
  <c r="P12" i="19" s="1"/>
  <c r="J12" i="19"/>
  <c r="H12" i="19"/>
  <c r="M11" i="19"/>
  <c r="L11" i="19"/>
  <c r="P11" i="19" s="1"/>
  <c r="J11" i="19"/>
  <c r="H11" i="19"/>
  <c r="I5" i="19"/>
  <c r="O18" i="19" s="1"/>
  <c r="I4" i="19"/>
  <c r="N15" i="19" s="1"/>
  <c r="O3" i="18"/>
  <c r="R12" i="18"/>
  <c r="R13" i="18"/>
  <c r="R14" i="18"/>
  <c r="R15" i="18"/>
  <c r="R16" i="18"/>
  <c r="R17" i="18"/>
  <c r="R18" i="18"/>
  <c r="S18" i="18" s="1"/>
  <c r="R19" i="18"/>
  <c r="R20" i="18"/>
  <c r="R21" i="18"/>
  <c r="S21" i="18" s="1"/>
  <c r="R22" i="18"/>
  <c r="R23" i="18"/>
  <c r="R24" i="18"/>
  <c r="R25" i="18"/>
  <c r="S25" i="18" s="1"/>
  <c r="R26" i="18"/>
  <c r="S26" i="18" s="1"/>
  <c r="R27" i="18"/>
  <c r="R28" i="18"/>
  <c r="S28" i="18" s="1"/>
  <c r="R29" i="18"/>
  <c r="R30" i="18"/>
  <c r="R31" i="18"/>
  <c r="S31" i="18" s="1"/>
  <c r="R32" i="18"/>
  <c r="R33" i="18"/>
  <c r="S33" i="18" s="1"/>
  <c r="R34" i="18"/>
  <c r="S34" i="18" s="1"/>
  <c r="R35" i="18"/>
  <c r="R36" i="18"/>
  <c r="R37" i="18"/>
  <c r="R38" i="18"/>
  <c r="S38" i="18" s="1"/>
  <c r="R39" i="18"/>
  <c r="R40" i="18"/>
  <c r="R41" i="18"/>
  <c r="R42" i="18"/>
  <c r="R43" i="18"/>
  <c r="R44" i="18"/>
  <c r="R45" i="18"/>
  <c r="R46" i="18"/>
  <c r="R47" i="18"/>
  <c r="R48" i="18"/>
  <c r="R49" i="18"/>
  <c r="R50" i="18"/>
  <c r="R51" i="18"/>
  <c r="R52" i="18"/>
  <c r="R53" i="18"/>
  <c r="R54" i="18"/>
  <c r="R55" i="18"/>
  <c r="S55" i="18" s="1"/>
  <c r="R56" i="18"/>
  <c r="R57" i="18"/>
  <c r="R58" i="18"/>
  <c r="R59" i="18"/>
  <c r="R60" i="18"/>
  <c r="R61" i="18"/>
  <c r="R62" i="18"/>
  <c r="R63" i="18"/>
  <c r="R64" i="18"/>
  <c r="R65" i="18"/>
  <c r="S65" i="18" s="1"/>
  <c r="R66" i="18"/>
  <c r="R67" i="18"/>
  <c r="R68" i="18"/>
  <c r="R69" i="18"/>
  <c r="R70" i="18"/>
  <c r="R71" i="18"/>
  <c r="R72" i="18"/>
  <c r="R73" i="18"/>
  <c r="R74" i="18"/>
  <c r="R75" i="18"/>
  <c r="R76" i="18"/>
  <c r="R77" i="18"/>
  <c r="R78" i="18"/>
  <c r="R79" i="18"/>
  <c r="R80" i="18"/>
  <c r="R81" i="18"/>
  <c r="R82" i="18"/>
  <c r="R83" i="18"/>
  <c r="S83" i="18" s="1"/>
  <c r="R84" i="18"/>
  <c r="R85" i="18"/>
  <c r="R86" i="18"/>
  <c r="S86" i="18" s="1"/>
  <c r="R87" i="18"/>
  <c r="R88" i="18"/>
  <c r="R89" i="18"/>
  <c r="R90" i="18"/>
  <c r="R91" i="18"/>
  <c r="R92" i="18"/>
  <c r="R93" i="18"/>
  <c r="R94" i="18"/>
  <c r="R95" i="18"/>
  <c r="R96" i="18"/>
  <c r="R97" i="18"/>
  <c r="R98" i="18"/>
  <c r="R99" i="18"/>
  <c r="R100" i="18"/>
  <c r="R101" i="18"/>
  <c r="R102" i="18"/>
  <c r="R103" i="18"/>
  <c r="R104" i="18"/>
  <c r="R105" i="18"/>
  <c r="R106" i="18"/>
  <c r="R107" i="18"/>
  <c r="R108" i="18"/>
  <c r="R109" i="18"/>
  <c r="R110" i="18"/>
  <c r="S110" i="18" s="1"/>
  <c r="R111" i="18"/>
  <c r="R112" i="18"/>
  <c r="R113" i="18"/>
  <c r="S113" i="18" s="1"/>
  <c r="R114" i="18"/>
  <c r="S114" i="18" s="1"/>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S142" i="18" s="1"/>
  <c r="R143" i="18"/>
  <c r="R144" i="18"/>
  <c r="R145" i="18"/>
  <c r="R146" i="18"/>
  <c r="R147" i="18"/>
  <c r="S147" i="18" s="1"/>
  <c r="R148" i="18"/>
  <c r="R149" i="18"/>
  <c r="R150" i="18"/>
  <c r="R151" i="18"/>
  <c r="R152" i="18"/>
  <c r="R153" i="18"/>
  <c r="R154" i="18"/>
  <c r="R155" i="18"/>
  <c r="R156" i="18"/>
  <c r="R157" i="18"/>
  <c r="R158" i="18"/>
  <c r="R159" i="18"/>
  <c r="R160" i="18"/>
  <c r="R161" i="18"/>
  <c r="R162" i="18"/>
  <c r="R163" i="18"/>
  <c r="R164" i="18"/>
  <c r="R165" i="18"/>
  <c r="R166" i="18"/>
  <c r="S166" i="18" s="1"/>
  <c r="R167" i="18"/>
  <c r="R168" i="18"/>
  <c r="S168" i="18" s="1"/>
  <c r="R169" i="18"/>
  <c r="R170" i="18"/>
  <c r="R171" i="18"/>
  <c r="R172" i="18"/>
  <c r="R173" i="18"/>
  <c r="R174" i="18"/>
  <c r="R175" i="18"/>
  <c r="R176" i="18"/>
  <c r="S176" i="18" s="1"/>
  <c r="R177" i="18"/>
  <c r="R178" i="18"/>
  <c r="R179" i="18"/>
  <c r="R180" i="18"/>
  <c r="R181" i="18"/>
  <c r="R182" i="18"/>
  <c r="R183" i="18"/>
  <c r="R184" i="18"/>
  <c r="R185" i="18"/>
  <c r="R186" i="18"/>
  <c r="R187" i="18"/>
  <c r="R188" i="18"/>
  <c r="R189" i="18"/>
  <c r="R190" i="18"/>
  <c r="R191" i="18"/>
  <c r="R192" i="18"/>
  <c r="R193" i="18"/>
  <c r="R194" i="18"/>
  <c r="R195" i="18"/>
  <c r="R196" i="18"/>
  <c r="R197" i="18"/>
  <c r="S197" i="18" s="1"/>
  <c r="R198" i="18"/>
  <c r="R199" i="18"/>
  <c r="R200" i="18"/>
  <c r="R201" i="18"/>
  <c r="R202" i="18"/>
  <c r="S202" i="18" s="1"/>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S262" i="18" s="1"/>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S286" i="18" s="1"/>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S317" i="18" s="1"/>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S345" i="18" s="1"/>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R400" i="18"/>
  <c r="S400" i="18" s="1"/>
  <c r="R401" i="18"/>
  <c r="R402" i="18"/>
  <c r="S402" i="18" s="1"/>
  <c r="R403" i="18"/>
  <c r="R404" i="18"/>
  <c r="R405" i="18"/>
  <c r="R406" i="18"/>
  <c r="R407" i="18"/>
  <c r="R408" i="18"/>
  <c r="S408" i="18" s="1"/>
  <c r="R409" i="18"/>
  <c r="R410" i="18"/>
  <c r="R411" i="18"/>
  <c r="R412" i="18"/>
  <c r="R413" i="18"/>
  <c r="R414" i="18"/>
  <c r="R415" i="18"/>
  <c r="R416" i="18"/>
  <c r="S416" i="18" s="1"/>
  <c r="R417" i="18"/>
  <c r="R418" i="18"/>
  <c r="S418" i="18" s="1"/>
  <c r="R419" i="18"/>
  <c r="R420" i="18"/>
  <c r="R421" i="18"/>
  <c r="R422" i="18"/>
  <c r="R423" i="18"/>
  <c r="S423" i="18" s="1"/>
  <c r="R424" i="18"/>
  <c r="R425" i="18"/>
  <c r="R426" i="18"/>
  <c r="S426" i="18" s="1"/>
  <c r="R427" i="18"/>
  <c r="S427" i="18" s="1"/>
  <c r="R428" i="18"/>
  <c r="R429" i="18"/>
  <c r="R430" i="18"/>
  <c r="R431" i="18"/>
  <c r="R432" i="18"/>
  <c r="R433" i="18"/>
  <c r="R434" i="18"/>
  <c r="R435" i="18"/>
  <c r="R436" i="18"/>
  <c r="R437" i="18"/>
  <c r="R438" i="18"/>
  <c r="R439" i="18"/>
  <c r="S439" i="18" s="1"/>
  <c r="R440" i="18"/>
  <c r="R441" i="18"/>
  <c r="R442" i="18"/>
  <c r="R443" i="18"/>
  <c r="R444" i="18"/>
  <c r="S444" i="18" s="1"/>
  <c r="R445" i="18"/>
  <c r="R446" i="18"/>
  <c r="R447" i="18"/>
  <c r="R448" i="18"/>
  <c r="R449" i="18"/>
  <c r="S449" i="18" s="1"/>
  <c r="R450" i="18"/>
  <c r="S450" i="18" s="1"/>
  <c r="R451" i="18"/>
  <c r="S451" i="18" s="1"/>
  <c r="R452" i="18"/>
  <c r="R453" i="18"/>
  <c r="R454" i="18"/>
  <c r="S454" i="18" s="1"/>
  <c r="R455" i="18"/>
  <c r="R456" i="18"/>
  <c r="R457" i="18"/>
  <c r="S457" i="18" s="1"/>
  <c r="R458" i="18"/>
  <c r="R459" i="18"/>
  <c r="R460" i="18"/>
  <c r="R461" i="18"/>
  <c r="R462" i="18"/>
  <c r="R463" i="18"/>
  <c r="R464" i="18"/>
  <c r="R465" i="18"/>
  <c r="R466" i="18"/>
  <c r="R467" i="18"/>
  <c r="R468" i="18"/>
  <c r="R469" i="18"/>
  <c r="R470" i="18"/>
  <c r="R471" i="18"/>
  <c r="R472" i="18"/>
  <c r="R473" i="18"/>
  <c r="R474" i="18"/>
  <c r="S474" i="18" s="1"/>
  <c r="R475" i="18"/>
  <c r="S475" i="18" s="1"/>
  <c r="R476" i="18"/>
  <c r="R477" i="18"/>
  <c r="R478" i="18"/>
  <c r="S478" i="18" s="1"/>
  <c r="R479" i="18"/>
  <c r="R480" i="18"/>
  <c r="R481" i="18"/>
  <c r="R482" i="18"/>
  <c r="S482" i="18" s="1"/>
  <c r="R483" i="18"/>
  <c r="R484" i="18"/>
  <c r="R485" i="18"/>
  <c r="R486" i="18"/>
  <c r="R487" i="18"/>
  <c r="R488" i="18"/>
  <c r="R489" i="18"/>
  <c r="R490" i="18"/>
  <c r="R491" i="18"/>
  <c r="R492" i="18"/>
  <c r="R493" i="18"/>
  <c r="R494" i="18"/>
  <c r="R495" i="18"/>
  <c r="R496" i="18"/>
  <c r="R497" i="18"/>
  <c r="R498" i="18"/>
  <c r="R499" i="18"/>
  <c r="R500" i="18"/>
  <c r="R501" i="18"/>
  <c r="R502" i="18"/>
  <c r="S502" i="18" s="1"/>
  <c r="R503" i="18"/>
  <c r="R504" i="18"/>
  <c r="S504" i="18" s="1"/>
  <c r="R505" i="18"/>
  <c r="R506" i="18"/>
  <c r="S506" i="18" s="1"/>
  <c r="R507" i="18"/>
  <c r="S507" i="18" s="1"/>
  <c r="R508" i="18"/>
  <c r="R509" i="18"/>
  <c r="R510" i="18"/>
  <c r="S510" i="18" s="1"/>
  <c r="R511" i="18"/>
  <c r="R512" i="18"/>
  <c r="S512" i="18" s="1"/>
  <c r="R513" i="18"/>
  <c r="S513" i="18" s="1"/>
  <c r="R514" i="18"/>
  <c r="R515" i="18"/>
  <c r="S515" i="18" s="1"/>
  <c r="R516" i="18"/>
  <c r="R517" i="18"/>
  <c r="R518" i="18"/>
  <c r="R519" i="18"/>
  <c r="R520" i="18"/>
  <c r="R521" i="18"/>
  <c r="R522" i="18"/>
  <c r="R523" i="18"/>
  <c r="R524" i="18"/>
  <c r="R525" i="18"/>
  <c r="R526" i="18"/>
  <c r="R527" i="18"/>
  <c r="R528" i="18"/>
  <c r="R529" i="18"/>
  <c r="R530" i="18"/>
  <c r="R531" i="18"/>
  <c r="R532" i="18"/>
  <c r="R533" i="18"/>
  <c r="R534" i="18"/>
  <c r="R535" i="18"/>
  <c r="S535" i="18" s="1"/>
  <c r="R536" i="18"/>
  <c r="R537" i="18"/>
  <c r="S537" i="18" s="1"/>
  <c r="R538" i="18"/>
  <c r="S538" i="18" s="1"/>
  <c r="R539" i="18"/>
  <c r="R540" i="18"/>
  <c r="S540" i="18" s="1"/>
  <c r="R541" i="18"/>
  <c r="R542" i="18"/>
  <c r="S542" i="18" s="1"/>
  <c r="R543" i="18"/>
  <c r="R544" i="18"/>
  <c r="R545" i="18"/>
  <c r="R546" i="18"/>
  <c r="R11" i="18"/>
  <c r="S47" i="18"/>
  <c r="S77" i="18"/>
  <c r="S272" i="18"/>
  <c r="S297" i="18"/>
  <c r="S299" i="18"/>
  <c r="S369" i="18"/>
  <c r="S381" i="18"/>
  <c r="S383" i="18"/>
  <c r="S384" i="18"/>
  <c r="S397" i="18"/>
  <c r="S465" i="18"/>
  <c r="S467" i="18"/>
  <c r="S469" i="18"/>
  <c r="S493" i="18"/>
  <c r="S494" i="18"/>
  <c r="S522" i="18"/>
  <c r="S525" i="18"/>
  <c r="S12" i="18"/>
  <c r="S13" i="18"/>
  <c r="S14" i="18"/>
  <c r="S15" i="18"/>
  <c r="S16" i="18"/>
  <c r="S17" i="18"/>
  <c r="S19" i="18"/>
  <c r="S20" i="18"/>
  <c r="S22" i="18"/>
  <c r="S23" i="18"/>
  <c r="S24" i="18"/>
  <c r="S27" i="18"/>
  <c r="S29" i="18"/>
  <c r="S30" i="18"/>
  <c r="S32" i="18"/>
  <c r="S35" i="18"/>
  <c r="S36" i="18"/>
  <c r="S37" i="18"/>
  <c r="S39" i="18"/>
  <c r="S40" i="18"/>
  <c r="S41" i="18"/>
  <c r="S42" i="18"/>
  <c r="S43" i="18"/>
  <c r="S44" i="18"/>
  <c r="S45" i="18"/>
  <c r="S46" i="18"/>
  <c r="S48" i="18"/>
  <c r="S49" i="18"/>
  <c r="S50" i="18"/>
  <c r="S51" i="18"/>
  <c r="S52" i="18"/>
  <c r="S53" i="18"/>
  <c r="S54" i="18"/>
  <c r="S56" i="18"/>
  <c r="S57" i="18"/>
  <c r="S58" i="18"/>
  <c r="S59" i="18"/>
  <c r="S60" i="18"/>
  <c r="S61" i="18"/>
  <c r="S62" i="18"/>
  <c r="S63" i="18"/>
  <c r="S64" i="18"/>
  <c r="S66" i="18"/>
  <c r="S67" i="18"/>
  <c r="S68" i="18"/>
  <c r="S69" i="18"/>
  <c r="S70" i="18"/>
  <c r="S71" i="18"/>
  <c r="S72" i="18"/>
  <c r="S73" i="18"/>
  <c r="S74" i="18"/>
  <c r="S75" i="18"/>
  <c r="S76" i="18"/>
  <c r="S78" i="18"/>
  <c r="S79" i="18"/>
  <c r="S80" i="18"/>
  <c r="S81" i="18"/>
  <c r="S82" i="18"/>
  <c r="S84" i="18"/>
  <c r="S85" i="18"/>
  <c r="S87" i="18"/>
  <c r="S88" i="18"/>
  <c r="S89" i="18"/>
  <c r="S90" i="18"/>
  <c r="S91" i="18"/>
  <c r="S92" i="18"/>
  <c r="S93" i="18"/>
  <c r="S94" i="18"/>
  <c r="S95" i="18"/>
  <c r="S96" i="18"/>
  <c r="S97" i="18"/>
  <c r="S98" i="18"/>
  <c r="S99" i="18"/>
  <c r="S100" i="18"/>
  <c r="S101" i="18"/>
  <c r="S102" i="18"/>
  <c r="S103" i="18"/>
  <c r="S104" i="18"/>
  <c r="S105" i="18"/>
  <c r="S106" i="18"/>
  <c r="S107" i="18"/>
  <c r="S108" i="18"/>
  <c r="S109" i="18"/>
  <c r="S111" i="18"/>
  <c r="S112"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3" i="18"/>
  <c r="S144" i="18"/>
  <c r="S145" i="18"/>
  <c r="S146" i="18"/>
  <c r="S148" i="18"/>
  <c r="S149" i="18"/>
  <c r="S150" i="18"/>
  <c r="S151" i="18"/>
  <c r="S152" i="18"/>
  <c r="S153" i="18"/>
  <c r="S154" i="18"/>
  <c r="S155" i="18"/>
  <c r="S156" i="18"/>
  <c r="S157" i="18"/>
  <c r="S158" i="18"/>
  <c r="S159" i="18"/>
  <c r="S160" i="18"/>
  <c r="S161" i="18"/>
  <c r="S162" i="18"/>
  <c r="S163" i="18"/>
  <c r="S164" i="18"/>
  <c r="S165" i="18"/>
  <c r="S167" i="18"/>
  <c r="S169" i="18"/>
  <c r="S170" i="18"/>
  <c r="S171" i="18"/>
  <c r="S172" i="18"/>
  <c r="S173" i="18"/>
  <c r="S174" i="18"/>
  <c r="S175" i="18"/>
  <c r="S177" i="18"/>
  <c r="S178" i="18"/>
  <c r="S179" i="18"/>
  <c r="S180" i="18"/>
  <c r="S181" i="18"/>
  <c r="S182" i="18"/>
  <c r="S183" i="18"/>
  <c r="S184" i="18"/>
  <c r="S185" i="18"/>
  <c r="S186" i="18"/>
  <c r="S187" i="18"/>
  <c r="S188" i="18"/>
  <c r="S189" i="18"/>
  <c r="S190" i="18"/>
  <c r="S191" i="18"/>
  <c r="S192" i="18"/>
  <c r="S193" i="18"/>
  <c r="S194" i="18"/>
  <c r="S195" i="18"/>
  <c r="S196" i="18"/>
  <c r="S198" i="18"/>
  <c r="S199" i="18"/>
  <c r="S200" i="18"/>
  <c r="S201"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3" i="18"/>
  <c r="S264" i="18"/>
  <c r="S265" i="18"/>
  <c r="S266" i="18"/>
  <c r="S267" i="18"/>
  <c r="S268" i="18"/>
  <c r="S269" i="18"/>
  <c r="S270" i="18"/>
  <c r="S271" i="18"/>
  <c r="S273" i="18"/>
  <c r="S274" i="18"/>
  <c r="S275" i="18"/>
  <c r="S276" i="18"/>
  <c r="S277" i="18"/>
  <c r="S278" i="18"/>
  <c r="S279" i="18"/>
  <c r="S280" i="18"/>
  <c r="S281" i="18"/>
  <c r="S282" i="18"/>
  <c r="S283" i="18"/>
  <c r="S284" i="18"/>
  <c r="S285" i="18"/>
  <c r="S287" i="18"/>
  <c r="S288" i="18"/>
  <c r="S289" i="18"/>
  <c r="S290" i="18"/>
  <c r="S291" i="18"/>
  <c r="S292" i="18"/>
  <c r="S293" i="18"/>
  <c r="S294" i="18"/>
  <c r="S295" i="18"/>
  <c r="S296" i="18"/>
  <c r="S298" i="18"/>
  <c r="S300" i="18"/>
  <c r="S301" i="18"/>
  <c r="S302" i="18"/>
  <c r="S303" i="18"/>
  <c r="S304" i="18"/>
  <c r="S305" i="18"/>
  <c r="S306" i="18"/>
  <c r="S307" i="18"/>
  <c r="S308" i="18"/>
  <c r="S309" i="18"/>
  <c r="S310" i="18"/>
  <c r="S311" i="18"/>
  <c r="S312" i="18"/>
  <c r="S313" i="18"/>
  <c r="S314" i="18"/>
  <c r="S315" i="18"/>
  <c r="S316"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70" i="18"/>
  <c r="S371" i="18"/>
  <c r="S372" i="18"/>
  <c r="S373" i="18"/>
  <c r="S374" i="18"/>
  <c r="S375" i="18"/>
  <c r="S376" i="18"/>
  <c r="S377" i="18"/>
  <c r="S378" i="18"/>
  <c r="S379" i="18"/>
  <c r="S380" i="18"/>
  <c r="S382" i="18"/>
  <c r="S385" i="18"/>
  <c r="S386" i="18"/>
  <c r="S387" i="18"/>
  <c r="S388" i="18"/>
  <c r="S389" i="18"/>
  <c r="S390" i="18"/>
  <c r="S391" i="18"/>
  <c r="S392" i="18"/>
  <c r="S393" i="18"/>
  <c r="S394" i="18"/>
  <c r="S395" i="18"/>
  <c r="S396" i="18"/>
  <c r="S398" i="18"/>
  <c r="S399" i="18"/>
  <c r="S401" i="18"/>
  <c r="S403" i="18"/>
  <c r="S404" i="18"/>
  <c r="S405" i="18"/>
  <c r="S406" i="18"/>
  <c r="S407" i="18"/>
  <c r="S409" i="18"/>
  <c r="S410" i="18"/>
  <c r="S411" i="18"/>
  <c r="S412" i="18"/>
  <c r="S413" i="18"/>
  <c r="S414" i="18"/>
  <c r="S415" i="18"/>
  <c r="S417" i="18"/>
  <c r="S419" i="18"/>
  <c r="S420" i="18"/>
  <c r="S421" i="18"/>
  <c r="S422" i="18"/>
  <c r="S424" i="18"/>
  <c r="S425" i="18"/>
  <c r="S428" i="18"/>
  <c r="S429" i="18"/>
  <c r="S430" i="18"/>
  <c r="S431" i="18"/>
  <c r="S432" i="18"/>
  <c r="S433" i="18"/>
  <c r="S434" i="18"/>
  <c r="S435" i="18"/>
  <c r="S436" i="18"/>
  <c r="S437" i="18"/>
  <c r="S438" i="18"/>
  <c r="S440" i="18"/>
  <c r="S441" i="18"/>
  <c r="S442" i="18"/>
  <c r="S443" i="18"/>
  <c r="S445" i="18"/>
  <c r="S446" i="18"/>
  <c r="S447" i="18"/>
  <c r="S448" i="18"/>
  <c r="S452" i="18"/>
  <c r="S453" i="18"/>
  <c r="S455" i="18"/>
  <c r="S456" i="18"/>
  <c r="S458" i="18"/>
  <c r="S459" i="18"/>
  <c r="S460" i="18"/>
  <c r="S461" i="18"/>
  <c r="S462" i="18"/>
  <c r="S463" i="18"/>
  <c r="S464" i="18"/>
  <c r="S466" i="18"/>
  <c r="S468" i="18"/>
  <c r="S470" i="18"/>
  <c r="S471" i="18"/>
  <c r="S472" i="18"/>
  <c r="S473" i="18"/>
  <c r="S476" i="18"/>
  <c r="S477" i="18"/>
  <c r="S479" i="18"/>
  <c r="S480" i="18"/>
  <c r="S481" i="18"/>
  <c r="S483" i="18"/>
  <c r="S484" i="18"/>
  <c r="S485" i="18"/>
  <c r="S486" i="18"/>
  <c r="S487" i="18"/>
  <c r="S488" i="18"/>
  <c r="S489" i="18"/>
  <c r="S490" i="18"/>
  <c r="S491" i="18"/>
  <c r="S492" i="18"/>
  <c r="S495" i="18"/>
  <c r="S496" i="18"/>
  <c r="S497" i="18"/>
  <c r="S498" i="18"/>
  <c r="S499" i="18"/>
  <c r="S500" i="18"/>
  <c r="S501" i="18"/>
  <c r="S503" i="18"/>
  <c r="S505" i="18"/>
  <c r="S508" i="18"/>
  <c r="S509" i="18"/>
  <c r="S511" i="18"/>
  <c r="S514" i="18"/>
  <c r="S516" i="18"/>
  <c r="S517" i="18"/>
  <c r="S518" i="18"/>
  <c r="S519" i="18"/>
  <c r="S520" i="18"/>
  <c r="S521" i="18"/>
  <c r="S523" i="18"/>
  <c r="S524" i="18"/>
  <c r="S526" i="18"/>
  <c r="S527" i="18"/>
  <c r="S528" i="18"/>
  <c r="S529" i="18"/>
  <c r="S530" i="18"/>
  <c r="S531" i="18"/>
  <c r="S532" i="18"/>
  <c r="S533" i="18"/>
  <c r="S534" i="18"/>
  <c r="S536" i="18"/>
  <c r="S539" i="18"/>
  <c r="S541" i="18"/>
  <c r="S543" i="18"/>
  <c r="S544" i="18"/>
  <c r="S545" i="18"/>
  <c r="S546" i="18"/>
  <c r="O2"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143" i="18"/>
  <c r="Q144" i="18"/>
  <c r="Q145" i="18"/>
  <c r="Q146" i="18"/>
  <c r="Q147" i="18"/>
  <c r="Q148" i="18"/>
  <c r="Q149" i="18"/>
  <c r="Q150" i="18"/>
  <c r="Q151" i="18"/>
  <c r="Q152" i="18"/>
  <c r="Q153" i="18"/>
  <c r="Q154" i="18"/>
  <c r="Q155" i="18"/>
  <c r="Q156" i="18"/>
  <c r="Q157" i="18"/>
  <c r="Q158" i="18"/>
  <c r="Q159" i="18"/>
  <c r="Q160" i="18"/>
  <c r="Q161" i="18"/>
  <c r="Q162" i="18"/>
  <c r="Q163" i="18"/>
  <c r="Q164" i="18"/>
  <c r="Q165" i="18"/>
  <c r="Q166" i="18"/>
  <c r="Q167" i="18"/>
  <c r="Q168" i="18"/>
  <c r="Q169" i="18"/>
  <c r="Q170" i="18"/>
  <c r="Q171" i="18"/>
  <c r="Q172" i="18"/>
  <c r="Q173" i="18"/>
  <c r="Q174" i="18"/>
  <c r="Q175" i="18"/>
  <c r="Q176" i="18"/>
  <c r="Q177" i="18"/>
  <c r="Q178" i="18"/>
  <c r="Q179" i="18"/>
  <c r="Q180" i="18"/>
  <c r="Q181" i="18"/>
  <c r="Q182" i="18"/>
  <c r="Q183" i="18"/>
  <c r="Q184" i="18"/>
  <c r="Q185" i="18"/>
  <c r="Q186" i="18"/>
  <c r="Q187" i="18"/>
  <c r="Q188" i="18"/>
  <c r="Q189" i="18"/>
  <c r="Q190" i="18"/>
  <c r="Q191" i="18"/>
  <c r="Q192" i="18"/>
  <c r="Q193" i="18"/>
  <c r="Q194" i="18"/>
  <c r="Q195" i="18"/>
  <c r="Q196" i="18"/>
  <c r="Q197" i="18"/>
  <c r="Q198" i="18"/>
  <c r="Q199" i="18"/>
  <c r="Q200" i="18"/>
  <c r="Q201" i="18"/>
  <c r="Q202" i="18"/>
  <c r="Q203" i="18"/>
  <c r="Q204" i="18"/>
  <c r="Q205" i="18"/>
  <c r="Q206" i="18"/>
  <c r="Q207" i="18"/>
  <c r="Q208" i="18"/>
  <c r="Q209" i="18"/>
  <c r="Q210" i="18"/>
  <c r="Q211" i="18"/>
  <c r="Q212" i="18"/>
  <c r="Q213" i="18"/>
  <c r="Q214" i="18"/>
  <c r="Q215" i="18"/>
  <c r="Q216" i="18"/>
  <c r="Q217" i="18"/>
  <c r="Q218" i="18"/>
  <c r="Q219" i="18"/>
  <c r="Q220" i="18"/>
  <c r="Q221" i="18"/>
  <c r="Q222" i="18"/>
  <c r="Q223" i="18"/>
  <c r="Q224" i="18"/>
  <c r="Q225" i="18"/>
  <c r="Q226" i="18"/>
  <c r="Q227" i="18"/>
  <c r="Q228" i="18"/>
  <c r="Q229" i="18"/>
  <c r="Q230" i="18"/>
  <c r="Q231" i="18"/>
  <c r="Q232" i="18"/>
  <c r="Q233" i="18"/>
  <c r="Q234" i="18"/>
  <c r="Q235" i="18"/>
  <c r="Q236" i="18"/>
  <c r="Q237" i="18"/>
  <c r="Q238" i="18"/>
  <c r="Q239" i="18"/>
  <c r="Q240" i="18"/>
  <c r="Q241" i="18"/>
  <c r="Q242" i="18"/>
  <c r="Q243" i="18"/>
  <c r="Q244" i="18"/>
  <c r="Q245" i="18"/>
  <c r="Q246" i="18"/>
  <c r="Q247" i="18"/>
  <c r="Q248" i="18"/>
  <c r="Q249" i="18"/>
  <c r="Q250" i="18"/>
  <c r="Q251" i="18"/>
  <c r="Q252" i="18"/>
  <c r="Q253" i="18"/>
  <c r="Q254" i="18"/>
  <c r="Q255" i="18"/>
  <c r="Q256" i="18"/>
  <c r="Q257" i="18"/>
  <c r="Q258" i="18"/>
  <c r="Q259" i="18"/>
  <c r="Q260" i="18"/>
  <c r="Q261" i="18"/>
  <c r="Q262" i="18"/>
  <c r="Q263" i="18"/>
  <c r="Q264" i="18"/>
  <c r="Q265" i="18"/>
  <c r="Q266" i="18"/>
  <c r="Q267" i="18"/>
  <c r="Q268" i="18"/>
  <c r="Q269" i="18"/>
  <c r="Q270" i="18"/>
  <c r="Q271" i="18"/>
  <c r="Q272" i="18"/>
  <c r="Q273" i="18"/>
  <c r="Q274" i="18"/>
  <c r="Q275" i="18"/>
  <c r="Q276" i="18"/>
  <c r="Q277" i="18"/>
  <c r="Q278" i="18"/>
  <c r="Q279" i="18"/>
  <c r="Q280" i="18"/>
  <c r="Q281" i="18"/>
  <c r="Q282" i="18"/>
  <c r="Q283" i="18"/>
  <c r="Q284" i="18"/>
  <c r="Q285" i="18"/>
  <c r="Q286" i="18"/>
  <c r="Q287" i="18"/>
  <c r="Q288" i="18"/>
  <c r="Q289" i="18"/>
  <c r="Q290" i="18"/>
  <c r="Q291" i="18"/>
  <c r="Q292" i="18"/>
  <c r="Q293" i="18"/>
  <c r="Q294" i="18"/>
  <c r="Q295" i="18"/>
  <c r="Q296" i="18"/>
  <c r="Q297" i="18"/>
  <c r="Q298" i="18"/>
  <c r="Q299" i="18"/>
  <c r="Q300" i="18"/>
  <c r="Q301" i="18"/>
  <c r="Q302" i="18"/>
  <c r="Q303" i="18"/>
  <c r="Q304" i="18"/>
  <c r="Q305" i="18"/>
  <c r="Q306" i="18"/>
  <c r="Q307" i="18"/>
  <c r="Q308" i="18"/>
  <c r="Q309" i="18"/>
  <c r="Q310" i="18"/>
  <c r="Q311" i="18"/>
  <c r="Q312" i="18"/>
  <c r="Q313" i="18"/>
  <c r="Q314" i="18"/>
  <c r="Q315" i="18"/>
  <c r="Q316" i="18"/>
  <c r="Q317" i="18"/>
  <c r="Q318" i="18"/>
  <c r="Q319" i="18"/>
  <c r="Q320" i="18"/>
  <c r="Q321" i="18"/>
  <c r="Q322" i="18"/>
  <c r="Q323" i="18"/>
  <c r="Q324" i="18"/>
  <c r="Q325" i="18"/>
  <c r="Q326" i="18"/>
  <c r="Q327" i="18"/>
  <c r="Q328" i="18"/>
  <c r="Q329" i="18"/>
  <c r="Q330" i="18"/>
  <c r="Q331" i="18"/>
  <c r="Q332" i="18"/>
  <c r="Q333" i="18"/>
  <c r="Q334" i="18"/>
  <c r="Q335" i="18"/>
  <c r="Q336" i="18"/>
  <c r="Q337" i="18"/>
  <c r="Q338" i="18"/>
  <c r="Q339" i="18"/>
  <c r="Q340" i="18"/>
  <c r="Q341" i="18"/>
  <c r="Q342" i="18"/>
  <c r="Q343" i="18"/>
  <c r="Q344" i="18"/>
  <c r="Q345" i="18"/>
  <c r="Q346" i="18"/>
  <c r="Q347" i="18"/>
  <c r="Q348" i="18"/>
  <c r="Q349" i="18"/>
  <c r="Q350" i="18"/>
  <c r="Q351" i="18"/>
  <c r="Q352" i="18"/>
  <c r="Q353" i="18"/>
  <c r="Q354" i="18"/>
  <c r="Q355" i="18"/>
  <c r="Q356" i="18"/>
  <c r="Q357" i="18"/>
  <c r="Q358" i="18"/>
  <c r="Q359" i="18"/>
  <c r="Q360" i="18"/>
  <c r="Q361" i="18"/>
  <c r="Q362" i="18"/>
  <c r="Q363" i="18"/>
  <c r="Q364" i="18"/>
  <c r="Q365" i="18"/>
  <c r="Q366" i="18"/>
  <c r="Q367" i="18"/>
  <c r="Q368" i="18"/>
  <c r="Q369" i="18"/>
  <c r="Q370" i="18"/>
  <c r="Q371" i="18"/>
  <c r="Q372" i="18"/>
  <c r="Q373" i="18"/>
  <c r="Q374" i="18"/>
  <c r="Q375" i="18"/>
  <c r="Q376" i="18"/>
  <c r="Q377" i="18"/>
  <c r="Q378" i="18"/>
  <c r="Q379" i="18"/>
  <c r="Q380" i="18"/>
  <c r="Q381" i="18"/>
  <c r="Q382" i="18"/>
  <c r="Q383" i="18"/>
  <c r="Q384" i="18"/>
  <c r="Q385" i="18"/>
  <c r="Q386" i="18"/>
  <c r="Q387" i="18"/>
  <c r="Q388" i="18"/>
  <c r="Q389" i="18"/>
  <c r="Q390" i="18"/>
  <c r="Q391" i="18"/>
  <c r="Q392" i="18"/>
  <c r="Q393" i="18"/>
  <c r="Q394" i="18"/>
  <c r="Q395" i="18"/>
  <c r="Q396" i="18"/>
  <c r="Q397" i="18"/>
  <c r="Q398" i="18"/>
  <c r="Q399" i="18"/>
  <c r="Q400" i="18"/>
  <c r="Q401" i="18"/>
  <c r="Q402" i="18"/>
  <c r="Q403" i="18"/>
  <c r="Q404" i="18"/>
  <c r="Q405" i="18"/>
  <c r="Q406" i="18"/>
  <c r="Q407" i="18"/>
  <c r="Q408" i="18"/>
  <c r="Q409" i="18"/>
  <c r="Q410" i="18"/>
  <c r="Q411" i="18"/>
  <c r="Q412" i="18"/>
  <c r="Q413" i="18"/>
  <c r="Q414" i="18"/>
  <c r="Q415" i="18"/>
  <c r="Q416" i="18"/>
  <c r="Q417" i="18"/>
  <c r="Q418" i="18"/>
  <c r="Q419" i="18"/>
  <c r="Q420" i="18"/>
  <c r="Q421" i="18"/>
  <c r="Q422" i="18"/>
  <c r="Q423" i="18"/>
  <c r="Q424" i="18"/>
  <c r="Q425" i="18"/>
  <c r="Q426" i="18"/>
  <c r="Q427" i="18"/>
  <c r="Q428" i="18"/>
  <c r="Q429" i="18"/>
  <c r="Q430" i="18"/>
  <c r="Q431" i="18"/>
  <c r="Q432" i="18"/>
  <c r="Q433" i="18"/>
  <c r="Q434" i="18"/>
  <c r="Q435" i="18"/>
  <c r="Q436" i="18"/>
  <c r="Q437" i="18"/>
  <c r="Q438" i="18"/>
  <c r="Q439" i="18"/>
  <c r="Q440" i="18"/>
  <c r="Q441" i="18"/>
  <c r="Q442" i="18"/>
  <c r="Q443" i="18"/>
  <c r="Q444" i="18"/>
  <c r="Q445" i="18"/>
  <c r="Q446" i="18"/>
  <c r="Q447" i="18"/>
  <c r="Q448" i="18"/>
  <c r="Q449" i="18"/>
  <c r="Q450" i="18"/>
  <c r="Q451" i="18"/>
  <c r="Q452" i="18"/>
  <c r="Q453" i="18"/>
  <c r="Q454" i="18"/>
  <c r="Q455" i="18"/>
  <c r="Q456" i="18"/>
  <c r="Q457" i="18"/>
  <c r="Q458" i="18"/>
  <c r="Q459" i="18"/>
  <c r="Q460" i="18"/>
  <c r="Q461" i="18"/>
  <c r="Q462" i="18"/>
  <c r="Q463" i="18"/>
  <c r="Q464" i="18"/>
  <c r="Q465" i="18"/>
  <c r="Q466" i="18"/>
  <c r="Q467" i="18"/>
  <c r="Q468" i="18"/>
  <c r="Q469" i="18"/>
  <c r="Q470" i="18"/>
  <c r="Q471" i="18"/>
  <c r="Q472" i="18"/>
  <c r="Q473" i="18"/>
  <c r="Q474" i="18"/>
  <c r="Q475" i="18"/>
  <c r="Q476" i="18"/>
  <c r="Q477" i="18"/>
  <c r="Q478" i="18"/>
  <c r="Q479" i="18"/>
  <c r="Q480" i="18"/>
  <c r="Q481" i="18"/>
  <c r="Q482" i="18"/>
  <c r="Q483" i="18"/>
  <c r="Q484" i="18"/>
  <c r="Q485" i="18"/>
  <c r="Q486" i="18"/>
  <c r="Q487" i="18"/>
  <c r="Q488" i="18"/>
  <c r="Q489" i="18"/>
  <c r="Q490" i="18"/>
  <c r="Q491" i="18"/>
  <c r="Q492" i="18"/>
  <c r="Q493" i="18"/>
  <c r="Q494" i="18"/>
  <c r="Q495" i="18"/>
  <c r="Q496" i="18"/>
  <c r="Q497" i="18"/>
  <c r="Q498" i="18"/>
  <c r="Q499" i="18"/>
  <c r="Q500" i="18"/>
  <c r="Q501" i="18"/>
  <c r="Q502" i="18"/>
  <c r="Q503" i="18"/>
  <c r="Q504" i="18"/>
  <c r="Q505" i="18"/>
  <c r="Q506" i="18"/>
  <c r="Q507" i="18"/>
  <c r="Q508" i="18"/>
  <c r="Q509" i="18"/>
  <c r="Q510" i="18"/>
  <c r="Q511" i="18"/>
  <c r="Q512" i="18"/>
  <c r="Q513" i="18"/>
  <c r="Q514" i="18"/>
  <c r="Q515" i="18"/>
  <c r="Q516" i="18"/>
  <c r="Q517" i="18"/>
  <c r="Q518" i="18"/>
  <c r="Q519" i="18"/>
  <c r="Q520" i="18"/>
  <c r="Q521" i="18"/>
  <c r="Q522" i="18"/>
  <c r="Q523" i="18"/>
  <c r="Q524" i="18"/>
  <c r="Q525" i="18"/>
  <c r="Q526" i="18"/>
  <c r="Q527" i="18"/>
  <c r="Q528" i="18"/>
  <c r="Q529" i="18"/>
  <c r="Q530" i="18"/>
  <c r="Q531" i="18"/>
  <c r="Q532" i="18"/>
  <c r="Q533" i="18"/>
  <c r="Q534" i="18"/>
  <c r="Q535" i="18"/>
  <c r="Q536" i="18"/>
  <c r="Q537" i="18"/>
  <c r="Q538" i="18"/>
  <c r="Q539" i="18"/>
  <c r="Q540" i="18"/>
  <c r="Q541" i="18"/>
  <c r="Q542" i="18"/>
  <c r="Q543" i="18"/>
  <c r="Q544" i="18"/>
  <c r="Q545" i="18"/>
  <c r="Q546"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143" i="18"/>
  <c r="O144" i="18"/>
  <c r="O145" i="18"/>
  <c r="O146" i="18"/>
  <c r="O147" i="18"/>
  <c r="O148" i="18"/>
  <c r="O149" i="18"/>
  <c r="O150" i="18"/>
  <c r="O151" i="18"/>
  <c r="O152" i="18"/>
  <c r="O153" i="18"/>
  <c r="O154" i="18"/>
  <c r="O155" i="18"/>
  <c r="O156" i="18"/>
  <c r="O157" i="18"/>
  <c r="O158" i="18"/>
  <c r="O159" i="18"/>
  <c r="O160" i="18"/>
  <c r="O161" i="18"/>
  <c r="O162" i="18"/>
  <c r="O163" i="18"/>
  <c r="O164" i="18"/>
  <c r="O165" i="18"/>
  <c r="O166" i="18"/>
  <c r="O167" i="18"/>
  <c r="O168" i="18"/>
  <c r="O169" i="18"/>
  <c r="O170" i="18"/>
  <c r="O171" i="18"/>
  <c r="O172" i="18"/>
  <c r="O173" i="18"/>
  <c r="O174" i="18"/>
  <c r="O175" i="18"/>
  <c r="O176" i="18"/>
  <c r="O177" i="18"/>
  <c r="O178" i="18"/>
  <c r="O179" i="18"/>
  <c r="O180" i="18"/>
  <c r="O181" i="18"/>
  <c r="O182" i="18"/>
  <c r="O183" i="18"/>
  <c r="O184" i="18"/>
  <c r="O185" i="18"/>
  <c r="O186" i="18"/>
  <c r="O187" i="18"/>
  <c r="O188" i="18"/>
  <c r="O189" i="18"/>
  <c r="O190" i="18"/>
  <c r="O191" i="18"/>
  <c r="O192" i="18"/>
  <c r="O193" i="18"/>
  <c r="O194" i="18"/>
  <c r="O195" i="18"/>
  <c r="O196" i="18"/>
  <c r="O197" i="18"/>
  <c r="O198" i="18"/>
  <c r="O199" i="18"/>
  <c r="O200" i="18"/>
  <c r="O201" i="18"/>
  <c r="O202" i="18"/>
  <c r="O203" i="18"/>
  <c r="O204" i="18"/>
  <c r="O205" i="18"/>
  <c r="O206" i="18"/>
  <c r="O207" i="18"/>
  <c r="O208" i="18"/>
  <c r="O209" i="18"/>
  <c r="O210" i="18"/>
  <c r="O211" i="18"/>
  <c r="O212" i="18"/>
  <c r="O213" i="18"/>
  <c r="O214" i="18"/>
  <c r="O215" i="18"/>
  <c r="O216" i="18"/>
  <c r="O217" i="18"/>
  <c r="O218" i="18"/>
  <c r="O219" i="18"/>
  <c r="O220" i="18"/>
  <c r="O221" i="18"/>
  <c r="O222" i="18"/>
  <c r="O223" i="18"/>
  <c r="O224" i="18"/>
  <c r="O225" i="18"/>
  <c r="O226" i="18"/>
  <c r="O227" i="18"/>
  <c r="O228" i="18"/>
  <c r="O229" i="18"/>
  <c r="O230" i="18"/>
  <c r="O231" i="18"/>
  <c r="O232" i="18"/>
  <c r="O233" i="18"/>
  <c r="O234" i="18"/>
  <c r="O235" i="18"/>
  <c r="O236" i="18"/>
  <c r="O237" i="18"/>
  <c r="O238" i="18"/>
  <c r="O239" i="18"/>
  <c r="O240" i="18"/>
  <c r="O241" i="18"/>
  <c r="O242" i="18"/>
  <c r="O243" i="18"/>
  <c r="O244" i="18"/>
  <c r="O245" i="18"/>
  <c r="O246" i="18"/>
  <c r="O247" i="18"/>
  <c r="O248" i="18"/>
  <c r="O249" i="18"/>
  <c r="O250" i="18"/>
  <c r="O251" i="18"/>
  <c r="O252" i="18"/>
  <c r="O253" i="18"/>
  <c r="O254" i="18"/>
  <c r="O255" i="18"/>
  <c r="O256" i="18"/>
  <c r="O257" i="18"/>
  <c r="O258" i="18"/>
  <c r="O259" i="18"/>
  <c r="O260" i="18"/>
  <c r="O261" i="18"/>
  <c r="O262" i="18"/>
  <c r="O263" i="18"/>
  <c r="O264" i="18"/>
  <c r="O265" i="18"/>
  <c r="O266" i="18"/>
  <c r="O267" i="18"/>
  <c r="O268" i="18"/>
  <c r="O269" i="18"/>
  <c r="O270" i="18"/>
  <c r="O271" i="18"/>
  <c r="O272" i="18"/>
  <c r="O273" i="18"/>
  <c r="O274" i="18"/>
  <c r="O275" i="18"/>
  <c r="O276" i="18"/>
  <c r="O277" i="18"/>
  <c r="O278" i="18"/>
  <c r="O279" i="18"/>
  <c r="O280" i="18"/>
  <c r="O281" i="18"/>
  <c r="O282" i="18"/>
  <c r="O283" i="18"/>
  <c r="O284" i="18"/>
  <c r="O285" i="18"/>
  <c r="O286" i="18"/>
  <c r="O287" i="18"/>
  <c r="O288" i="18"/>
  <c r="O289" i="18"/>
  <c r="O290" i="18"/>
  <c r="O291" i="18"/>
  <c r="O292" i="18"/>
  <c r="O293" i="18"/>
  <c r="O294" i="18"/>
  <c r="O295" i="18"/>
  <c r="O296" i="18"/>
  <c r="O297" i="18"/>
  <c r="O298" i="18"/>
  <c r="O299" i="18"/>
  <c r="O300" i="18"/>
  <c r="O301" i="18"/>
  <c r="O302" i="18"/>
  <c r="O303" i="18"/>
  <c r="O304" i="18"/>
  <c r="O305" i="18"/>
  <c r="O306" i="18"/>
  <c r="O307" i="18"/>
  <c r="O308" i="18"/>
  <c r="O309" i="18"/>
  <c r="O310" i="18"/>
  <c r="O311" i="18"/>
  <c r="O312" i="18"/>
  <c r="O313" i="18"/>
  <c r="O314" i="18"/>
  <c r="O315" i="18"/>
  <c r="O316" i="18"/>
  <c r="O317" i="18"/>
  <c r="O318" i="18"/>
  <c r="O319" i="18"/>
  <c r="O320" i="18"/>
  <c r="O321" i="18"/>
  <c r="O322" i="18"/>
  <c r="O323" i="18"/>
  <c r="O324" i="18"/>
  <c r="O325" i="18"/>
  <c r="O326" i="18"/>
  <c r="O327" i="18"/>
  <c r="O328" i="18"/>
  <c r="O329" i="18"/>
  <c r="O330" i="18"/>
  <c r="O331" i="18"/>
  <c r="O332" i="18"/>
  <c r="O333" i="18"/>
  <c r="O334" i="18"/>
  <c r="O335" i="18"/>
  <c r="O336" i="18"/>
  <c r="O337" i="18"/>
  <c r="O338" i="18"/>
  <c r="O339" i="18"/>
  <c r="O340" i="18"/>
  <c r="O341" i="18"/>
  <c r="O342" i="18"/>
  <c r="O343" i="18"/>
  <c r="O344" i="18"/>
  <c r="O345" i="18"/>
  <c r="O346" i="18"/>
  <c r="O347" i="18"/>
  <c r="O348" i="18"/>
  <c r="O349" i="18"/>
  <c r="O350" i="18"/>
  <c r="O351" i="18"/>
  <c r="O352" i="18"/>
  <c r="O353" i="18"/>
  <c r="O354" i="18"/>
  <c r="O355" i="18"/>
  <c r="O356" i="18"/>
  <c r="O357" i="18"/>
  <c r="O358" i="18"/>
  <c r="O359" i="18"/>
  <c r="O360" i="18"/>
  <c r="O361" i="18"/>
  <c r="O362" i="18"/>
  <c r="O363" i="18"/>
  <c r="O364" i="18"/>
  <c r="O365" i="18"/>
  <c r="O366" i="18"/>
  <c r="O367" i="18"/>
  <c r="O368" i="18"/>
  <c r="O369" i="18"/>
  <c r="O370" i="18"/>
  <c r="O371" i="18"/>
  <c r="O372" i="18"/>
  <c r="O373" i="18"/>
  <c r="O374" i="18"/>
  <c r="O375" i="18"/>
  <c r="O376" i="18"/>
  <c r="O377" i="18"/>
  <c r="O378" i="18"/>
  <c r="O379" i="18"/>
  <c r="O380" i="18"/>
  <c r="O381" i="18"/>
  <c r="O382" i="18"/>
  <c r="O383" i="18"/>
  <c r="O384" i="18"/>
  <c r="O385" i="18"/>
  <c r="O386" i="18"/>
  <c r="O387" i="18"/>
  <c r="O388" i="18"/>
  <c r="O389" i="18"/>
  <c r="O390" i="18"/>
  <c r="O391" i="18"/>
  <c r="O392" i="18"/>
  <c r="O393" i="18"/>
  <c r="O394" i="18"/>
  <c r="O395" i="18"/>
  <c r="O396" i="18"/>
  <c r="O397" i="18"/>
  <c r="O398" i="18"/>
  <c r="O399" i="18"/>
  <c r="O400" i="18"/>
  <c r="O401" i="18"/>
  <c r="O402" i="18"/>
  <c r="O403" i="18"/>
  <c r="O404" i="18"/>
  <c r="O405" i="18"/>
  <c r="O406" i="18"/>
  <c r="O407" i="18"/>
  <c r="O408" i="18"/>
  <c r="O409" i="18"/>
  <c r="O410" i="18"/>
  <c r="O411" i="18"/>
  <c r="O412" i="18"/>
  <c r="O413" i="18"/>
  <c r="O414" i="18"/>
  <c r="O415" i="18"/>
  <c r="O416" i="18"/>
  <c r="O417" i="18"/>
  <c r="O418" i="18"/>
  <c r="O419" i="18"/>
  <c r="O420" i="18"/>
  <c r="O421" i="18"/>
  <c r="O422" i="18"/>
  <c r="O423" i="18"/>
  <c r="O424" i="18"/>
  <c r="O425" i="18"/>
  <c r="O426" i="18"/>
  <c r="O427" i="18"/>
  <c r="O428" i="18"/>
  <c r="O429" i="18"/>
  <c r="O430" i="18"/>
  <c r="O431" i="18"/>
  <c r="O432" i="18"/>
  <c r="O433" i="18"/>
  <c r="O434" i="18"/>
  <c r="O435" i="18"/>
  <c r="O436" i="18"/>
  <c r="O437" i="18"/>
  <c r="O438" i="18"/>
  <c r="O439" i="18"/>
  <c r="O440" i="18"/>
  <c r="O441" i="18"/>
  <c r="O442" i="18"/>
  <c r="O443" i="18"/>
  <c r="O444" i="18"/>
  <c r="O445" i="18"/>
  <c r="O446" i="18"/>
  <c r="O447" i="18"/>
  <c r="O448" i="18"/>
  <c r="O449" i="18"/>
  <c r="O450" i="18"/>
  <c r="O451" i="18"/>
  <c r="O452" i="18"/>
  <c r="O453" i="18"/>
  <c r="O454" i="18"/>
  <c r="O455" i="18"/>
  <c r="O456" i="18"/>
  <c r="O457" i="18"/>
  <c r="O458" i="18"/>
  <c r="O459" i="18"/>
  <c r="O460" i="18"/>
  <c r="O461" i="18"/>
  <c r="O462" i="18"/>
  <c r="O463" i="18"/>
  <c r="O464" i="18"/>
  <c r="O465" i="18"/>
  <c r="O466" i="18"/>
  <c r="O467" i="18"/>
  <c r="O468" i="18"/>
  <c r="O469" i="18"/>
  <c r="O470" i="18"/>
  <c r="O471" i="18"/>
  <c r="O472" i="18"/>
  <c r="O473" i="18"/>
  <c r="O474" i="18"/>
  <c r="O475" i="18"/>
  <c r="O476" i="18"/>
  <c r="O477" i="18"/>
  <c r="O478" i="18"/>
  <c r="O479" i="18"/>
  <c r="O480" i="18"/>
  <c r="O481" i="18"/>
  <c r="O482" i="18"/>
  <c r="O483" i="18"/>
  <c r="O484" i="18"/>
  <c r="O485" i="18"/>
  <c r="O486" i="18"/>
  <c r="O487" i="18"/>
  <c r="O488" i="18"/>
  <c r="O489" i="18"/>
  <c r="O490" i="18"/>
  <c r="O491" i="18"/>
  <c r="O492" i="18"/>
  <c r="O493" i="18"/>
  <c r="O494" i="18"/>
  <c r="O495" i="18"/>
  <c r="O496" i="18"/>
  <c r="O497" i="18"/>
  <c r="O498" i="18"/>
  <c r="O499" i="18"/>
  <c r="O500" i="18"/>
  <c r="O501" i="18"/>
  <c r="O502" i="18"/>
  <c r="O503" i="18"/>
  <c r="O504" i="18"/>
  <c r="O505" i="18"/>
  <c r="O506" i="18"/>
  <c r="O507" i="18"/>
  <c r="O508" i="18"/>
  <c r="O509" i="18"/>
  <c r="O510" i="18"/>
  <c r="O511" i="18"/>
  <c r="O512" i="18"/>
  <c r="O513" i="18"/>
  <c r="O514" i="18"/>
  <c r="O515" i="18"/>
  <c r="O516" i="18"/>
  <c r="O517" i="18"/>
  <c r="O518" i="18"/>
  <c r="O519" i="18"/>
  <c r="O520" i="18"/>
  <c r="O521" i="18"/>
  <c r="O522" i="18"/>
  <c r="O523" i="18"/>
  <c r="O524" i="18"/>
  <c r="O525" i="18"/>
  <c r="O526" i="18"/>
  <c r="O527" i="18"/>
  <c r="O528" i="18"/>
  <c r="O529" i="18"/>
  <c r="O530" i="18"/>
  <c r="O531" i="18"/>
  <c r="O532" i="18"/>
  <c r="O533" i="18"/>
  <c r="O534" i="18"/>
  <c r="O535" i="18"/>
  <c r="O536" i="18"/>
  <c r="O537" i="18"/>
  <c r="O538" i="18"/>
  <c r="O539" i="18"/>
  <c r="O540" i="18"/>
  <c r="O541" i="18"/>
  <c r="O542" i="18"/>
  <c r="O543" i="18"/>
  <c r="O544" i="18"/>
  <c r="O545" i="18"/>
  <c r="O546" i="18"/>
  <c r="O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N126" i="18"/>
  <c r="N127" i="18"/>
  <c r="N128" i="18"/>
  <c r="N129" i="18"/>
  <c r="N130" i="18"/>
  <c r="N131" i="18"/>
  <c r="N132" i="18"/>
  <c r="N133" i="18"/>
  <c r="N134" i="18"/>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159" i="18"/>
  <c r="N160"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238" i="18"/>
  <c r="N239"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296" i="18"/>
  <c r="N297" i="18"/>
  <c r="N298" i="18"/>
  <c r="N299" i="18"/>
  <c r="N300" i="18"/>
  <c r="N301" i="18"/>
  <c r="N302" i="18"/>
  <c r="N303" i="18"/>
  <c r="N304" i="18"/>
  <c r="N305" i="18"/>
  <c r="N306" i="18"/>
  <c r="N307" i="18"/>
  <c r="N308" i="18"/>
  <c r="N309" i="18"/>
  <c r="N310" i="18"/>
  <c r="N311" i="18"/>
  <c r="N312" i="18"/>
  <c r="N313" i="18"/>
  <c r="N314" i="18"/>
  <c r="N315" i="18"/>
  <c r="N316" i="18"/>
  <c r="N317" i="18"/>
  <c r="N318"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96" i="18"/>
  <c r="N397" i="18"/>
  <c r="N398" i="18"/>
  <c r="N399" i="18"/>
  <c r="N400"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5" i="18"/>
  <c r="N426" i="18"/>
  <c r="N427" i="18"/>
  <c r="N428" i="18"/>
  <c r="N429" i="18"/>
  <c r="N430" i="18"/>
  <c r="N431" i="18"/>
  <c r="N432" i="18"/>
  <c r="N433" i="18"/>
  <c r="N434" i="18"/>
  <c r="N435" i="18"/>
  <c r="N436" i="18"/>
  <c r="N437" i="18"/>
  <c r="N438" i="18"/>
  <c r="N439" i="18"/>
  <c r="N440" i="18"/>
  <c r="N441" i="18"/>
  <c r="N442" i="18"/>
  <c r="N443" i="18"/>
  <c r="N444" i="18"/>
  <c r="N445" i="18"/>
  <c r="N446" i="18"/>
  <c r="N447" i="18"/>
  <c r="N448" i="18"/>
  <c r="N449" i="18"/>
  <c r="N450" i="18"/>
  <c r="N451" i="18"/>
  <c r="N452" i="18"/>
  <c r="N453" i="18"/>
  <c r="N454" i="18"/>
  <c r="N455" i="18"/>
  <c r="N456" i="18"/>
  <c r="N457" i="18"/>
  <c r="N458" i="18"/>
  <c r="N459" i="18"/>
  <c r="N460" i="18"/>
  <c r="N461" i="18"/>
  <c r="N462" i="18"/>
  <c r="N463" i="18"/>
  <c r="N464" i="18"/>
  <c r="N465" i="18"/>
  <c r="N466" i="18"/>
  <c r="N467" i="18"/>
  <c r="N468" i="18"/>
  <c r="N469" i="18"/>
  <c r="N470" i="18"/>
  <c r="N471" i="18"/>
  <c r="N472" i="18"/>
  <c r="N473" i="18"/>
  <c r="N474" i="18"/>
  <c r="N475" i="18"/>
  <c r="N476" i="18"/>
  <c r="N477" i="18"/>
  <c r="N478" i="18"/>
  <c r="N479" i="18"/>
  <c r="N480" i="18"/>
  <c r="N481" i="18"/>
  <c r="N482" i="18"/>
  <c r="N483" i="18"/>
  <c r="N484" i="18"/>
  <c r="N485" i="18"/>
  <c r="N486" i="18"/>
  <c r="N487" i="18"/>
  <c r="N488" i="18"/>
  <c r="N489" i="18"/>
  <c r="N490" i="18"/>
  <c r="N491" i="18"/>
  <c r="N492" i="18"/>
  <c r="N493" i="18"/>
  <c r="N494" i="18"/>
  <c r="N495" i="18"/>
  <c r="N496" i="18"/>
  <c r="N497" i="18"/>
  <c r="N498" i="18"/>
  <c r="N499" i="18"/>
  <c r="N500" i="18"/>
  <c r="N501" i="18"/>
  <c r="N502" i="18"/>
  <c r="N503" i="18"/>
  <c r="N504" i="18"/>
  <c r="N505" i="18"/>
  <c r="N506" i="18"/>
  <c r="N507" i="18"/>
  <c r="N508" i="18"/>
  <c r="N509" i="18"/>
  <c r="N510" i="18"/>
  <c r="N511" i="18"/>
  <c r="N512" i="18"/>
  <c r="N513" i="18"/>
  <c r="N514" i="18"/>
  <c r="N515" i="18"/>
  <c r="N516" i="18"/>
  <c r="N517" i="18"/>
  <c r="N518" i="18"/>
  <c r="N519" i="18"/>
  <c r="N520" i="18"/>
  <c r="N521" i="18"/>
  <c r="N522" i="18"/>
  <c r="N523" i="18"/>
  <c r="N524" i="18"/>
  <c r="N525" i="18"/>
  <c r="N526" i="18"/>
  <c r="N527" i="18"/>
  <c r="N528" i="18"/>
  <c r="N529" i="18"/>
  <c r="N530" i="18"/>
  <c r="N531" i="18"/>
  <c r="N532" i="18"/>
  <c r="N533" i="18"/>
  <c r="N534" i="18"/>
  <c r="N535" i="18"/>
  <c r="N536" i="18"/>
  <c r="N537" i="18"/>
  <c r="N538" i="18"/>
  <c r="N539" i="18"/>
  <c r="N540" i="18"/>
  <c r="N541" i="18"/>
  <c r="N542" i="18"/>
  <c r="N543" i="18"/>
  <c r="N544" i="18"/>
  <c r="N545" i="18"/>
  <c r="N546" i="18"/>
  <c r="N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52" i="18"/>
  <c r="M253" i="18"/>
  <c r="M254" i="18"/>
  <c r="M255" i="18"/>
  <c r="M256" i="18"/>
  <c r="M257" i="18"/>
  <c r="M258" i="18"/>
  <c r="M259" i="18"/>
  <c r="M260" i="18"/>
  <c r="M261" i="18"/>
  <c r="M262" i="18"/>
  <c r="M263" i="18"/>
  <c r="M264" i="18"/>
  <c r="M265" i="18"/>
  <c r="M266" i="18"/>
  <c r="M267" i="18"/>
  <c r="M268" i="18"/>
  <c r="M269" i="18"/>
  <c r="M270" i="18"/>
  <c r="M271" i="18"/>
  <c r="M272" i="18"/>
  <c r="M273" i="18"/>
  <c r="M274" i="18"/>
  <c r="M275" i="18"/>
  <c r="M276" i="18"/>
  <c r="M277" i="18"/>
  <c r="M278" i="18"/>
  <c r="M279" i="18"/>
  <c r="M280" i="18"/>
  <c r="M281" i="18"/>
  <c r="M282" i="18"/>
  <c r="M283" i="18"/>
  <c r="M284" i="18"/>
  <c r="M285" i="18"/>
  <c r="M286" i="18"/>
  <c r="M287" i="18"/>
  <c r="M288" i="18"/>
  <c r="M289" i="18"/>
  <c r="M290" i="18"/>
  <c r="M291" i="18"/>
  <c r="M292" i="18"/>
  <c r="M293" i="18"/>
  <c r="M294" i="18"/>
  <c r="M295" i="18"/>
  <c r="M296" i="18"/>
  <c r="M297" i="18"/>
  <c r="M298" i="18"/>
  <c r="M299" i="18"/>
  <c r="M300" i="18"/>
  <c r="M301" i="18"/>
  <c r="M302" i="18"/>
  <c r="M303" i="18"/>
  <c r="M304" i="18"/>
  <c r="M305" i="18"/>
  <c r="M306" i="18"/>
  <c r="M307" i="18"/>
  <c r="M308" i="18"/>
  <c r="M309" i="18"/>
  <c r="M310" i="18"/>
  <c r="M311" i="18"/>
  <c r="M312" i="18"/>
  <c r="M313" i="18"/>
  <c r="M314" i="18"/>
  <c r="M315" i="18"/>
  <c r="M316" i="18"/>
  <c r="M317" i="18"/>
  <c r="M318" i="18"/>
  <c r="M319" i="18"/>
  <c r="M320" i="18"/>
  <c r="M321" i="18"/>
  <c r="M322" i="18"/>
  <c r="M323" i="18"/>
  <c r="M324" i="18"/>
  <c r="M325" i="18"/>
  <c r="M326" i="18"/>
  <c r="M327" i="18"/>
  <c r="M328" i="18"/>
  <c r="M329" i="18"/>
  <c r="M330" i="18"/>
  <c r="M331" i="18"/>
  <c r="M332" i="18"/>
  <c r="M333" i="18"/>
  <c r="M334" i="18"/>
  <c r="M335" i="18"/>
  <c r="M336" i="18"/>
  <c r="M337" i="18"/>
  <c r="M338" i="18"/>
  <c r="M339" i="18"/>
  <c r="M340" i="18"/>
  <c r="M341" i="18"/>
  <c r="M342" i="18"/>
  <c r="M343" i="18"/>
  <c r="M344" i="18"/>
  <c r="M345" i="18"/>
  <c r="M346" i="18"/>
  <c r="M347" i="18"/>
  <c r="M348" i="18"/>
  <c r="M349" i="18"/>
  <c r="M350" i="18"/>
  <c r="M351" i="18"/>
  <c r="M352" i="18"/>
  <c r="M353" i="18"/>
  <c r="M354" i="18"/>
  <c r="M355" i="18"/>
  <c r="M356" i="18"/>
  <c r="M357" i="18"/>
  <c r="M358" i="18"/>
  <c r="M359" i="18"/>
  <c r="M360" i="18"/>
  <c r="M361" i="18"/>
  <c r="M362" i="18"/>
  <c r="M363" i="18"/>
  <c r="M364" i="18"/>
  <c r="M365" i="18"/>
  <c r="M366" i="18"/>
  <c r="M367" i="18"/>
  <c r="M368" i="18"/>
  <c r="M369" i="18"/>
  <c r="M370" i="18"/>
  <c r="M371" i="18"/>
  <c r="M372" i="18"/>
  <c r="M373" i="18"/>
  <c r="M374" i="18"/>
  <c r="M375" i="18"/>
  <c r="M376" i="18"/>
  <c r="M377" i="18"/>
  <c r="M378" i="18"/>
  <c r="M379" i="18"/>
  <c r="M380" i="18"/>
  <c r="M381" i="18"/>
  <c r="M382" i="18"/>
  <c r="M383" i="18"/>
  <c r="M384" i="18"/>
  <c r="M385" i="18"/>
  <c r="M386" i="18"/>
  <c r="M387" i="18"/>
  <c r="M388" i="18"/>
  <c r="M389" i="18"/>
  <c r="M390" i="18"/>
  <c r="M391" i="18"/>
  <c r="M392" i="18"/>
  <c r="M393" i="18"/>
  <c r="M394" i="18"/>
  <c r="M395" i="18"/>
  <c r="M396" i="18"/>
  <c r="M397" i="18"/>
  <c r="M398" i="18"/>
  <c r="M399" i="18"/>
  <c r="M400" i="18"/>
  <c r="M401" i="18"/>
  <c r="M402" i="18"/>
  <c r="M403" i="18"/>
  <c r="M404" i="18"/>
  <c r="M405" i="18"/>
  <c r="M406" i="18"/>
  <c r="M407" i="18"/>
  <c r="M408" i="18"/>
  <c r="M409" i="18"/>
  <c r="M410" i="18"/>
  <c r="M411" i="18"/>
  <c r="M412" i="18"/>
  <c r="M413" i="18"/>
  <c r="M414" i="18"/>
  <c r="M415" i="18"/>
  <c r="M416" i="18"/>
  <c r="M417" i="18"/>
  <c r="M418" i="18"/>
  <c r="M419" i="18"/>
  <c r="M420" i="18"/>
  <c r="M421" i="18"/>
  <c r="M422" i="18"/>
  <c r="M423" i="18"/>
  <c r="M424" i="18"/>
  <c r="M425" i="18"/>
  <c r="M426" i="18"/>
  <c r="M427" i="18"/>
  <c r="M428" i="18"/>
  <c r="M429" i="18"/>
  <c r="M430" i="18"/>
  <c r="M431" i="18"/>
  <c r="M432" i="18"/>
  <c r="M433" i="18"/>
  <c r="M434" i="18"/>
  <c r="M435" i="18"/>
  <c r="M436" i="18"/>
  <c r="M437" i="18"/>
  <c r="M438" i="18"/>
  <c r="M439" i="18"/>
  <c r="M440" i="18"/>
  <c r="M441" i="18"/>
  <c r="M442" i="18"/>
  <c r="M443" i="18"/>
  <c r="M444" i="18"/>
  <c r="M445" i="18"/>
  <c r="M446" i="18"/>
  <c r="M447" i="18"/>
  <c r="M448" i="18"/>
  <c r="M449" i="18"/>
  <c r="M450" i="18"/>
  <c r="M451" i="18"/>
  <c r="M452" i="18"/>
  <c r="M453" i="18"/>
  <c r="M454" i="18"/>
  <c r="M455" i="18"/>
  <c r="M456" i="18"/>
  <c r="M457" i="18"/>
  <c r="M458" i="18"/>
  <c r="M459" i="18"/>
  <c r="M460" i="18"/>
  <c r="M461" i="18"/>
  <c r="M462" i="18"/>
  <c r="M463" i="18"/>
  <c r="M464" i="18"/>
  <c r="M465" i="18"/>
  <c r="M466" i="18"/>
  <c r="M467" i="18"/>
  <c r="M468" i="18"/>
  <c r="M469" i="18"/>
  <c r="M470" i="18"/>
  <c r="M471" i="18"/>
  <c r="M472" i="18"/>
  <c r="M473" i="18"/>
  <c r="M474" i="18"/>
  <c r="M475" i="18"/>
  <c r="M476" i="18"/>
  <c r="M477" i="18"/>
  <c r="M478" i="18"/>
  <c r="M479" i="18"/>
  <c r="M480" i="18"/>
  <c r="M481" i="18"/>
  <c r="M482" i="18"/>
  <c r="M483" i="18"/>
  <c r="M484" i="18"/>
  <c r="M485" i="18"/>
  <c r="M486" i="18"/>
  <c r="M487" i="18"/>
  <c r="M488" i="18"/>
  <c r="M489" i="18"/>
  <c r="M490" i="18"/>
  <c r="M491" i="18"/>
  <c r="M492" i="18"/>
  <c r="M493" i="18"/>
  <c r="M494" i="18"/>
  <c r="M495" i="18"/>
  <c r="M496" i="18"/>
  <c r="M497" i="18"/>
  <c r="M498" i="18"/>
  <c r="M499" i="18"/>
  <c r="M500" i="18"/>
  <c r="M501" i="18"/>
  <c r="M502" i="18"/>
  <c r="M503" i="18"/>
  <c r="M504" i="18"/>
  <c r="M505" i="18"/>
  <c r="M506" i="18"/>
  <c r="M507" i="18"/>
  <c r="M508" i="18"/>
  <c r="M509" i="18"/>
  <c r="M510" i="18"/>
  <c r="M511" i="18"/>
  <c r="M512" i="18"/>
  <c r="M513" i="18"/>
  <c r="M514" i="18"/>
  <c r="M515" i="18"/>
  <c r="M516" i="18"/>
  <c r="M517" i="18"/>
  <c r="M518" i="18"/>
  <c r="M519" i="18"/>
  <c r="M520" i="18"/>
  <c r="M521" i="18"/>
  <c r="M522" i="18"/>
  <c r="M523" i="18"/>
  <c r="M524" i="18"/>
  <c r="M525" i="18"/>
  <c r="M526" i="18"/>
  <c r="M527" i="18"/>
  <c r="M528" i="18"/>
  <c r="M529" i="18"/>
  <c r="M530" i="18"/>
  <c r="M531" i="18"/>
  <c r="M532" i="18"/>
  <c r="M533" i="18"/>
  <c r="M534" i="18"/>
  <c r="M535" i="18"/>
  <c r="M536" i="18"/>
  <c r="M537" i="18"/>
  <c r="M538" i="18"/>
  <c r="M539" i="18"/>
  <c r="M540" i="18"/>
  <c r="M541" i="18"/>
  <c r="M542" i="18"/>
  <c r="M543" i="18"/>
  <c r="M544" i="18"/>
  <c r="M545" i="18"/>
  <c r="M546"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Q11" i="18"/>
  <c r="S11" i="18" s="1"/>
  <c r="P11" i="18"/>
  <c r="M11" i="18"/>
  <c r="L11" i="18"/>
  <c r="K11" i="18"/>
  <c r="J11" i="18"/>
  <c r="I11" i="18"/>
  <c r="H11" i="18"/>
  <c r="I7" i="18"/>
  <c r="I6" i="18"/>
  <c r="I5" i="18"/>
  <c r="I4" i="18"/>
  <c r="A2" i="17"/>
  <c r="A538" i="17"/>
  <c r="B538" i="17" s="1"/>
  <c r="A537" i="17"/>
  <c r="B537" i="17" s="1"/>
  <c r="A536" i="17"/>
  <c r="B536" i="17" s="1"/>
  <c r="A535" i="17"/>
  <c r="B535" i="17" s="1"/>
  <c r="A534" i="17"/>
  <c r="B534" i="17" s="1"/>
  <c r="A533" i="17"/>
  <c r="B533" i="17" s="1"/>
  <c r="A532" i="17"/>
  <c r="B532" i="17" s="1"/>
  <c r="A531" i="17"/>
  <c r="B531" i="17" s="1"/>
  <c r="A530" i="17"/>
  <c r="B530" i="17" s="1"/>
  <c r="A529" i="17"/>
  <c r="B529" i="17" s="1"/>
  <c r="A528" i="17"/>
  <c r="B528" i="17" s="1"/>
  <c r="A527" i="17"/>
  <c r="B527" i="17" s="1"/>
  <c r="A526" i="17"/>
  <c r="B526" i="17" s="1"/>
  <c r="A525" i="17"/>
  <c r="B525" i="17" s="1"/>
  <c r="A524" i="17"/>
  <c r="B524" i="17" s="1"/>
  <c r="A523" i="17"/>
  <c r="B523" i="17" s="1"/>
  <c r="A522" i="17"/>
  <c r="B522" i="17" s="1"/>
  <c r="A521" i="17"/>
  <c r="B521" i="17" s="1"/>
  <c r="A520" i="17"/>
  <c r="B520" i="17" s="1"/>
  <c r="A519" i="17"/>
  <c r="B519" i="17" s="1"/>
  <c r="A518" i="17"/>
  <c r="B518" i="17" s="1"/>
  <c r="A517" i="17"/>
  <c r="B517" i="17" s="1"/>
  <c r="A516" i="17"/>
  <c r="B516" i="17" s="1"/>
  <c r="A515" i="17"/>
  <c r="B515" i="17" s="1"/>
  <c r="A514" i="17"/>
  <c r="B514" i="17" s="1"/>
  <c r="A513" i="17"/>
  <c r="B513" i="17" s="1"/>
  <c r="A512" i="17"/>
  <c r="B512" i="17" s="1"/>
  <c r="A511" i="17"/>
  <c r="B511" i="17" s="1"/>
  <c r="A510" i="17"/>
  <c r="B510" i="17" s="1"/>
  <c r="A509" i="17"/>
  <c r="B509" i="17" s="1"/>
  <c r="A508" i="17"/>
  <c r="B508" i="17" s="1"/>
  <c r="A507" i="17"/>
  <c r="B507" i="17" s="1"/>
  <c r="A506" i="17"/>
  <c r="B506" i="17" s="1"/>
  <c r="A505" i="17"/>
  <c r="B505" i="17" s="1"/>
  <c r="A504" i="17"/>
  <c r="B504" i="17" s="1"/>
  <c r="A503" i="17"/>
  <c r="B503" i="17" s="1"/>
  <c r="A502" i="17"/>
  <c r="B502" i="17" s="1"/>
  <c r="A501" i="17"/>
  <c r="B501" i="17" s="1"/>
  <c r="A500" i="17"/>
  <c r="B500" i="17" s="1"/>
  <c r="A499" i="17"/>
  <c r="B499" i="17" s="1"/>
  <c r="A498" i="17"/>
  <c r="B498" i="17" s="1"/>
  <c r="A497" i="17"/>
  <c r="B497" i="17" s="1"/>
  <c r="A496" i="17"/>
  <c r="B496" i="17" s="1"/>
  <c r="A495" i="17"/>
  <c r="B495" i="17" s="1"/>
  <c r="A494" i="17"/>
  <c r="B494" i="17" s="1"/>
  <c r="A493" i="17"/>
  <c r="B493" i="17" s="1"/>
  <c r="A492" i="17"/>
  <c r="B492" i="17" s="1"/>
  <c r="A491" i="17"/>
  <c r="B491" i="17" s="1"/>
  <c r="A490" i="17"/>
  <c r="B490" i="17" s="1"/>
  <c r="A489" i="17"/>
  <c r="B489" i="17" s="1"/>
  <c r="A488" i="17"/>
  <c r="B488" i="17" s="1"/>
  <c r="A487" i="17"/>
  <c r="B487" i="17" s="1"/>
  <c r="A486" i="17"/>
  <c r="B486" i="17" s="1"/>
  <c r="A485" i="17"/>
  <c r="B485" i="17" s="1"/>
  <c r="A484" i="17"/>
  <c r="B484" i="17" s="1"/>
  <c r="A483" i="17"/>
  <c r="B483" i="17" s="1"/>
  <c r="A482" i="17"/>
  <c r="B482" i="17" s="1"/>
  <c r="A481" i="17"/>
  <c r="B481" i="17" s="1"/>
  <c r="A480" i="17"/>
  <c r="B480" i="17" s="1"/>
  <c r="A479" i="17"/>
  <c r="B479" i="17" s="1"/>
  <c r="A478" i="17"/>
  <c r="B478" i="17" s="1"/>
  <c r="A477" i="17"/>
  <c r="B477" i="17" s="1"/>
  <c r="A476" i="17"/>
  <c r="B476" i="17" s="1"/>
  <c r="A475" i="17"/>
  <c r="B475" i="17" s="1"/>
  <c r="A474" i="17"/>
  <c r="B474" i="17" s="1"/>
  <c r="A473" i="17"/>
  <c r="B473" i="17" s="1"/>
  <c r="A472" i="17"/>
  <c r="B472" i="17" s="1"/>
  <c r="A471" i="17"/>
  <c r="B471" i="17" s="1"/>
  <c r="A470" i="17"/>
  <c r="B470" i="17" s="1"/>
  <c r="A469" i="17"/>
  <c r="B469" i="17" s="1"/>
  <c r="A468" i="17"/>
  <c r="B468" i="17" s="1"/>
  <c r="A467" i="17"/>
  <c r="B467" i="17" s="1"/>
  <c r="A466" i="17"/>
  <c r="B466" i="17" s="1"/>
  <c r="A465" i="17"/>
  <c r="B465" i="17" s="1"/>
  <c r="A464" i="17"/>
  <c r="B464" i="17" s="1"/>
  <c r="A463" i="17"/>
  <c r="B463" i="17" s="1"/>
  <c r="A462" i="17"/>
  <c r="B462" i="17" s="1"/>
  <c r="A461" i="17"/>
  <c r="B461" i="17" s="1"/>
  <c r="A460" i="17"/>
  <c r="B460" i="17" s="1"/>
  <c r="A459" i="17"/>
  <c r="B459" i="17" s="1"/>
  <c r="A458" i="17"/>
  <c r="B458" i="17" s="1"/>
  <c r="A457" i="17"/>
  <c r="B457" i="17" s="1"/>
  <c r="A456" i="17"/>
  <c r="B456" i="17" s="1"/>
  <c r="A455" i="17"/>
  <c r="B455" i="17" s="1"/>
  <c r="A454" i="17"/>
  <c r="B454" i="17" s="1"/>
  <c r="A453" i="17"/>
  <c r="B453" i="17" s="1"/>
  <c r="A452" i="17"/>
  <c r="B452" i="17" s="1"/>
  <c r="A451" i="17"/>
  <c r="B451" i="17" s="1"/>
  <c r="A450" i="17"/>
  <c r="B450" i="17" s="1"/>
  <c r="A449" i="17"/>
  <c r="B449" i="17" s="1"/>
  <c r="A448" i="17"/>
  <c r="B448" i="17" s="1"/>
  <c r="A447" i="17"/>
  <c r="B447" i="17" s="1"/>
  <c r="A446" i="17"/>
  <c r="B446" i="17" s="1"/>
  <c r="A445" i="17"/>
  <c r="B445" i="17" s="1"/>
  <c r="A444" i="17"/>
  <c r="B444" i="17" s="1"/>
  <c r="A443" i="17"/>
  <c r="B443" i="17" s="1"/>
  <c r="A442" i="17"/>
  <c r="B442" i="17" s="1"/>
  <c r="A441" i="17"/>
  <c r="B441" i="17" s="1"/>
  <c r="A440" i="17"/>
  <c r="B440" i="17" s="1"/>
  <c r="A439" i="17"/>
  <c r="B439" i="17" s="1"/>
  <c r="A438" i="17"/>
  <c r="B438" i="17" s="1"/>
  <c r="A437" i="17"/>
  <c r="B437" i="17" s="1"/>
  <c r="A436" i="17"/>
  <c r="B436" i="17" s="1"/>
  <c r="A435" i="17"/>
  <c r="B435" i="17" s="1"/>
  <c r="A434" i="17"/>
  <c r="B434" i="17" s="1"/>
  <c r="A433" i="17"/>
  <c r="B433" i="17" s="1"/>
  <c r="A432" i="17"/>
  <c r="B432" i="17" s="1"/>
  <c r="A431" i="17"/>
  <c r="B431" i="17" s="1"/>
  <c r="A430" i="17"/>
  <c r="B430" i="17" s="1"/>
  <c r="A429" i="17"/>
  <c r="B429" i="17" s="1"/>
  <c r="A428" i="17"/>
  <c r="B428" i="17" s="1"/>
  <c r="A427" i="17"/>
  <c r="B427" i="17" s="1"/>
  <c r="A426" i="17"/>
  <c r="B426" i="17" s="1"/>
  <c r="A425" i="17"/>
  <c r="B425" i="17" s="1"/>
  <c r="A424" i="17"/>
  <c r="B424" i="17" s="1"/>
  <c r="A423" i="17"/>
  <c r="B423" i="17" s="1"/>
  <c r="A422" i="17"/>
  <c r="B422" i="17" s="1"/>
  <c r="A421" i="17"/>
  <c r="B421" i="17" s="1"/>
  <c r="A420" i="17"/>
  <c r="B420" i="17" s="1"/>
  <c r="A419" i="17"/>
  <c r="B419" i="17" s="1"/>
  <c r="A418" i="17"/>
  <c r="B418" i="17" s="1"/>
  <c r="A417" i="17"/>
  <c r="B417" i="17" s="1"/>
  <c r="A416" i="17"/>
  <c r="B416" i="17" s="1"/>
  <c r="A415" i="17"/>
  <c r="B415" i="17" s="1"/>
  <c r="A414" i="17"/>
  <c r="B414" i="17" s="1"/>
  <c r="A413" i="17"/>
  <c r="B413" i="17" s="1"/>
  <c r="A412" i="17"/>
  <c r="B412" i="17" s="1"/>
  <c r="A411" i="17"/>
  <c r="B411" i="17" s="1"/>
  <c r="A410" i="17"/>
  <c r="B410" i="17" s="1"/>
  <c r="A409" i="17"/>
  <c r="B409" i="17" s="1"/>
  <c r="A408" i="17"/>
  <c r="B408" i="17" s="1"/>
  <c r="A407" i="17"/>
  <c r="B407" i="17" s="1"/>
  <c r="A406" i="17"/>
  <c r="B406" i="17" s="1"/>
  <c r="A405" i="17"/>
  <c r="B405" i="17" s="1"/>
  <c r="A404" i="17"/>
  <c r="B404" i="17" s="1"/>
  <c r="A403" i="17"/>
  <c r="B403" i="17" s="1"/>
  <c r="A402" i="17"/>
  <c r="B402" i="17" s="1"/>
  <c r="A401" i="17"/>
  <c r="B401" i="17" s="1"/>
  <c r="A400" i="17"/>
  <c r="B400" i="17" s="1"/>
  <c r="A399" i="17"/>
  <c r="B399" i="17" s="1"/>
  <c r="A398" i="17"/>
  <c r="B398" i="17" s="1"/>
  <c r="A397" i="17"/>
  <c r="B397" i="17" s="1"/>
  <c r="A396" i="17"/>
  <c r="B396" i="17" s="1"/>
  <c r="A395" i="17"/>
  <c r="B395" i="17" s="1"/>
  <c r="A394" i="17"/>
  <c r="B394" i="17" s="1"/>
  <c r="A393" i="17"/>
  <c r="B393" i="17" s="1"/>
  <c r="A392" i="17"/>
  <c r="B392" i="17" s="1"/>
  <c r="A391" i="17"/>
  <c r="B391" i="17" s="1"/>
  <c r="A390" i="17"/>
  <c r="B390" i="17" s="1"/>
  <c r="A389" i="17"/>
  <c r="B389" i="17" s="1"/>
  <c r="A388" i="17"/>
  <c r="B388" i="17" s="1"/>
  <c r="A387" i="17"/>
  <c r="B387" i="17" s="1"/>
  <c r="A386" i="17"/>
  <c r="B386" i="17" s="1"/>
  <c r="A385" i="17"/>
  <c r="B385" i="17" s="1"/>
  <c r="A384" i="17"/>
  <c r="B384" i="17" s="1"/>
  <c r="A383" i="17"/>
  <c r="B383" i="17" s="1"/>
  <c r="A382" i="17"/>
  <c r="B382" i="17" s="1"/>
  <c r="A381" i="17"/>
  <c r="B381" i="17" s="1"/>
  <c r="A380" i="17"/>
  <c r="B380" i="17" s="1"/>
  <c r="A379" i="17"/>
  <c r="B379" i="17" s="1"/>
  <c r="A378" i="17"/>
  <c r="B378" i="17" s="1"/>
  <c r="A377" i="17"/>
  <c r="B377" i="17" s="1"/>
  <c r="A376" i="17"/>
  <c r="B376" i="17" s="1"/>
  <c r="A375" i="17"/>
  <c r="B375" i="17" s="1"/>
  <c r="A374" i="17"/>
  <c r="B374" i="17" s="1"/>
  <c r="A373" i="17"/>
  <c r="B373" i="17" s="1"/>
  <c r="A372" i="17"/>
  <c r="B372" i="17" s="1"/>
  <c r="A371" i="17"/>
  <c r="B371" i="17" s="1"/>
  <c r="A370" i="17"/>
  <c r="B370" i="17" s="1"/>
  <c r="A369" i="17"/>
  <c r="B369" i="17" s="1"/>
  <c r="A368" i="17"/>
  <c r="B368" i="17" s="1"/>
  <c r="A367" i="17"/>
  <c r="B367" i="17" s="1"/>
  <c r="A366" i="17"/>
  <c r="B366" i="17" s="1"/>
  <c r="A365" i="17"/>
  <c r="B365" i="17" s="1"/>
  <c r="A364" i="17"/>
  <c r="B364" i="17" s="1"/>
  <c r="A363" i="17"/>
  <c r="B363" i="17" s="1"/>
  <c r="A362" i="17"/>
  <c r="B362" i="17" s="1"/>
  <c r="A361" i="17"/>
  <c r="B361" i="17" s="1"/>
  <c r="A360" i="17"/>
  <c r="B360" i="17" s="1"/>
  <c r="A359" i="17"/>
  <c r="B359" i="17" s="1"/>
  <c r="A358" i="17"/>
  <c r="B358" i="17" s="1"/>
  <c r="A357" i="17"/>
  <c r="B357" i="17" s="1"/>
  <c r="A356" i="17"/>
  <c r="B356" i="17" s="1"/>
  <c r="A355" i="17"/>
  <c r="B355" i="17" s="1"/>
  <c r="A354" i="17"/>
  <c r="B354" i="17" s="1"/>
  <c r="A353" i="17"/>
  <c r="B353" i="17" s="1"/>
  <c r="A352" i="17"/>
  <c r="B352" i="17" s="1"/>
  <c r="A351" i="17"/>
  <c r="B351" i="17" s="1"/>
  <c r="A350" i="17"/>
  <c r="B350" i="17" s="1"/>
  <c r="A349" i="17"/>
  <c r="B349" i="17" s="1"/>
  <c r="A348" i="17"/>
  <c r="B348" i="17" s="1"/>
  <c r="A347" i="17"/>
  <c r="B347" i="17" s="1"/>
  <c r="A346" i="17"/>
  <c r="B346" i="17" s="1"/>
  <c r="A345" i="17"/>
  <c r="B345" i="17" s="1"/>
  <c r="A344" i="17"/>
  <c r="B344" i="17" s="1"/>
  <c r="A343" i="17"/>
  <c r="B343" i="17" s="1"/>
  <c r="A342" i="17"/>
  <c r="B342" i="17" s="1"/>
  <c r="A341" i="17"/>
  <c r="B341" i="17" s="1"/>
  <c r="A340" i="17"/>
  <c r="B340" i="17" s="1"/>
  <c r="A339" i="17"/>
  <c r="B339" i="17" s="1"/>
  <c r="A338" i="17"/>
  <c r="B338" i="17" s="1"/>
  <c r="A337" i="17"/>
  <c r="B337" i="17" s="1"/>
  <c r="A336" i="17"/>
  <c r="B336" i="17" s="1"/>
  <c r="A335" i="17"/>
  <c r="B335" i="17" s="1"/>
  <c r="A334" i="17"/>
  <c r="B334" i="17" s="1"/>
  <c r="A333" i="17"/>
  <c r="B333" i="17" s="1"/>
  <c r="A332" i="17"/>
  <c r="B332" i="17" s="1"/>
  <c r="A331" i="17"/>
  <c r="B331" i="17" s="1"/>
  <c r="A330" i="17"/>
  <c r="B330" i="17" s="1"/>
  <c r="A329" i="17"/>
  <c r="B329" i="17" s="1"/>
  <c r="A328" i="17"/>
  <c r="B328" i="17" s="1"/>
  <c r="A327" i="17"/>
  <c r="B327" i="17" s="1"/>
  <c r="A326" i="17"/>
  <c r="B326" i="17" s="1"/>
  <c r="A325" i="17"/>
  <c r="B325" i="17" s="1"/>
  <c r="A324" i="17"/>
  <c r="B324" i="17" s="1"/>
  <c r="A323" i="17"/>
  <c r="B323" i="17" s="1"/>
  <c r="A322" i="17"/>
  <c r="B322" i="17" s="1"/>
  <c r="A321" i="17"/>
  <c r="B321" i="17" s="1"/>
  <c r="A320" i="17"/>
  <c r="B320" i="17" s="1"/>
  <c r="A319" i="17"/>
  <c r="B319" i="17" s="1"/>
  <c r="A318" i="17"/>
  <c r="B318" i="17" s="1"/>
  <c r="A317" i="17"/>
  <c r="B317" i="17" s="1"/>
  <c r="A316" i="17"/>
  <c r="B316" i="17" s="1"/>
  <c r="A315" i="17"/>
  <c r="B315" i="17" s="1"/>
  <c r="A314" i="17"/>
  <c r="B314" i="17" s="1"/>
  <c r="A313" i="17"/>
  <c r="B313" i="17" s="1"/>
  <c r="A312" i="17"/>
  <c r="B312" i="17" s="1"/>
  <c r="A311" i="17"/>
  <c r="B311" i="17" s="1"/>
  <c r="A310" i="17"/>
  <c r="B310" i="17" s="1"/>
  <c r="A309" i="17"/>
  <c r="B309" i="17" s="1"/>
  <c r="A308" i="17"/>
  <c r="B308" i="17" s="1"/>
  <c r="A307" i="17"/>
  <c r="B307" i="17" s="1"/>
  <c r="A306" i="17"/>
  <c r="B306" i="17" s="1"/>
  <c r="A305" i="17"/>
  <c r="B305" i="17" s="1"/>
  <c r="A304" i="17"/>
  <c r="B304" i="17" s="1"/>
  <c r="A303" i="17"/>
  <c r="B303" i="17" s="1"/>
  <c r="A302" i="17"/>
  <c r="B302" i="17" s="1"/>
  <c r="A301" i="17"/>
  <c r="B301" i="17" s="1"/>
  <c r="A300" i="17"/>
  <c r="B300" i="17" s="1"/>
  <c r="A299" i="17"/>
  <c r="B299" i="17" s="1"/>
  <c r="A298" i="17"/>
  <c r="B298" i="17" s="1"/>
  <c r="A297" i="17"/>
  <c r="B297" i="17" s="1"/>
  <c r="A296" i="17"/>
  <c r="B296" i="17" s="1"/>
  <c r="A295" i="17"/>
  <c r="B295" i="17" s="1"/>
  <c r="A294" i="17"/>
  <c r="B294" i="17" s="1"/>
  <c r="A293" i="17"/>
  <c r="B293" i="17" s="1"/>
  <c r="A292" i="17"/>
  <c r="B292" i="17" s="1"/>
  <c r="A291" i="17"/>
  <c r="B291" i="17" s="1"/>
  <c r="A290" i="17"/>
  <c r="B290" i="17" s="1"/>
  <c r="A289" i="17"/>
  <c r="B289" i="17" s="1"/>
  <c r="A288" i="17"/>
  <c r="B288" i="17" s="1"/>
  <c r="A287" i="17"/>
  <c r="B287" i="17" s="1"/>
  <c r="A286" i="17"/>
  <c r="B286" i="17" s="1"/>
  <c r="A285" i="17"/>
  <c r="B285" i="17" s="1"/>
  <c r="A284" i="17"/>
  <c r="B284" i="17" s="1"/>
  <c r="A283" i="17"/>
  <c r="B283" i="17" s="1"/>
  <c r="A282" i="17"/>
  <c r="B282" i="17" s="1"/>
  <c r="A281" i="17"/>
  <c r="B281" i="17" s="1"/>
  <c r="A280" i="17"/>
  <c r="B280" i="17" s="1"/>
  <c r="A279" i="17"/>
  <c r="B279" i="17" s="1"/>
  <c r="A278" i="17"/>
  <c r="B278" i="17" s="1"/>
  <c r="A277" i="17"/>
  <c r="B277" i="17" s="1"/>
  <c r="A276" i="17"/>
  <c r="B276" i="17" s="1"/>
  <c r="A275" i="17"/>
  <c r="B275" i="17" s="1"/>
  <c r="A274" i="17"/>
  <c r="B274" i="17" s="1"/>
  <c r="A273" i="17"/>
  <c r="B273" i="17" s="1"/>
  <c r="A272" i="17"/>
  <c r="B272" i="17" s="1"/>
  <c r="A271" i="17"/>
  <c r="B271" i="17" s="1"/>
  <c r="A270" i="17"/>
  <c r="B270" i="17" s="1"/>
  <c r="A269" i="17"/>
  <c r="B269" i="17" s="1"/>
  <c r="A268" i="17"/>
  <c r="B268" i="17" s="1"/>
  <c r="A267" i="17"/>
  <c r="B267" i="17" s="1"/>
  <c r="A266" i="17"/>
  <c r="B266" i="17" s="1"/>
  <c r="A265" i="17"/>
  <c r="B265" i="17" s="1"/>
  <c r="A264" i="17"/>
  <c r="B264" i="17" s="1"/>
  <c r="A263" i="17"/>
  <c r="B263" i="17" s="1"/>
  <c r="A262" i="17"/>
  <c r="B262" i="17" s="1"/>
  <c r="A261" i="17"/>
  <c r="B261" i="17" s="1"/>
  <c r="A260" i="17"/>
  <c r="B260" i="17" s="1"/>
  <c r="A259" i="17"/>
  <c r="B259" i="17" s="1"/>
  <c r="A258" i="17"/>
  <c r="B258" i="17" s="1"/>
  <c r="A257" i="17"/>
  <c r="B257" i="17" s="1"/>
  <c r="A256" i="17"/>
  <c r="B256" i="17" s="1"/>
  <c r="A255" i="17"/>
  <c r="B255" i="17" s="1"/>
  <c r="A254" i="17"/>
  <c r="B254" i="17" s="1"/>
  <c r="A253" i="17"/>
  <c r="B253" i="17" s="1"/>
  <c r="A252" i="17"/>
  <c r="B252" i="17" s="1"/>
  <c r="A251" i="17"/>
  <c r="B251" i="17" s="1"/>
  <c r="A250" i="17"/>
  <c r="B250" i="17" s="1"/>
  <c r="A249" i="17"/>
  <c r="B249" i="17" s="1"/>
  <c r="A248" i="17"/>
  <c r="B248" i="17" s="1"/>
  <c r="A247" i="17"/>
  <c r="B247" i="17" s="1"/>
  <c r="A246" i="17"/>
  <c r="B246" i="17" s="1"/>
  <c r="A245" i="17"/>
  <c r="B245" i="17" s="1"/>
  <c r="A244" i="17"/>
  <c r="B244" i="17" s="1"/>
  <c r="A243" i="17"/>
  <c r="B243" i="17" s="1"/>
  <c r="A242" i="17"/>
  <c r="B242" i="17" s="1"/>
  <c r="A241" i="17"/>
  <c r="B241" i="17" s="1"/>
  <c r="A240" i="17"/>
  <c r="B240" i="17" s="1"/>
  <c r="A239" i="17"/>
  <c r="B239" i="17" s="1"/>
  <c r="A238" i="17"/>
  <c r="B238" i="17" s="1"/>
  <c r="A237" i="17"/>
  <c r="B237" i="17" s="1"/>
  <c r="A236" i="17"/>
  <c r="B236" i="17" s="1"/>
  <c r="A235" i="17"/>
  <c r="B235" i="17" s="1"/>
  <c r="A234" i="17"/>
  <c r="B234" i="17" s="1"/>
  <c r="A233" i="17"/>
  <c r="B233" i="17" s="1"/>
  <c r="A232" i="17"/>
  <c r="B232" i="17" s="1"/>
  <c r="A231" i="17"/>
  <c r="B231" i="17" s="1"/>
  <c r="A230" i="17"/>
  <c r="B230" i="17" s="1"/>
  <c r="A229" i="17"/>
  <c r="B229" i="17" s="1"/>
  <c r="A228" i="17"/>
  <c r="B228" i="17" s="1"/>
  <c r="A227" i="17"/>
  <c r="B227" i="17" s="1"/>
  <c r="A226" i="17"/>
  <c r="B226" i="17" s="1"/>
  <c r="A225" i="17"/>
  <c r="B225" i="17" s="1"/>
  <c r="A224" i="17"/>
  <c r="B224" i="17" s="1"/>
  <c r="A223" i="17"/>
  <c r="B223" i="17" s="1"/>
  <c r="A222" i="17"/>
  <c r="B222" i="17" s="1"/>
  <c r="A221" i="17"/>
  <c r="B221" i="17" s="1"/>
  <c r="A220" i="17"/>
  <c r="B220" i="17" s="1"/>
  <c r="A219" i="17"/>
  <c r="B219" i="17" s="1"/>
  <c r="A218" i="17"/>
  <c r="B218" i="17" s="1"/>
  <c r="A217" i="17"/>
  <c r="B217" i="17" s="1"/>
  <c r="A216" i="17"/>
  <c r="B216" i="17" s="1"/>
  <c r="A215" i="17"/>
  <c r="B215" i="17" s="1"/>
  <c r="A214" i="17"/>
  <c r="B214" i="17" s="1"/>
  <c r="A213" i="17"/>
  <c r="B213" i="17" s="1"/>
  <c r="A212" i="17"/>
  <c r="B212" i="17" s="1"/>
  <c r="A211" i="17"/>
  <c r="B211" i="17" s="1"/>
  <c r="A210" i="17"/>
  <c r="B210" i="17" s="1"/>
  <c r="A209" i="17"/>
  <c r="B209" i="17" s="1"/>
  <c r="A208" i="17"/>
  <c r="B208" i="17" s="1"/>
  <c r="A207" i="17"/>
  <c r="B207" i="17" s="1"/>
  <c r="A206" i="17"/>
  <c r="B206" i="17" s="1"/>
  <c r="A205" i="17"/>
  <c r="B205" i="17" s="1"/>
  <c r="A204" i="17"/>
  <c r="B204" i="17" s="1"/>
  <c r="A203" i="17"/>
  <c r="B203" i="17" s="1"/>
  <c r="A202" i="17"/>
  <c r="B202" i="17" s="1"/>
  <c r="A201" i="17"/>
  <c r="B201" i="17" s="1"/>
  <c r="A200" i="17"/>
  <c r="B200" i="17" s="1"/>
  <c r="A199" i="17"/>
  <c r="B199" i="17" s="1"/>
  <c r="A198" i="17"/>
  <c r="B198" i="17" s="1"/>
  <c r="A197" i="17"/>
  <c r="B197" i="17" s="1"/>
  <c r="A196" i="17"/>
  <c r="B196" i="17" s="1"/>
  <c r="A195" i="17"/>
  <c r="B195" i="17" s="1"/>
  <c r="A194" i="17"/>
  <c r="B194" i="17" s="1"/>
  <c r="A193" i="17"/>
  <c r="B193" i="17" s="1"/>
  <c r="A192" i="17"/>
  <c r="B192" i="17" s="1"/>
  <c r="A191" i="17"/>
  <c r="B191" i="17" s="1"/>
  <c r="A190" i="17"/>
  <c r="B190" i="17" s="1"/>
  <c r="A189" i="17"/>
  <c r="B189" i="17" s="1"/>
  <c r="A188" i="17"/>
  <c r="B188" i="17" s="1"/>
  <c r="A187" i="17"/>
  <c r="B187" i="17" s="1"/>
  <c r="A186" i="17"/>
  <c r="B186" i="17" s="1"/>
  <c r="A185" i="17"/>
  <c r="B185" i="17" s="1"/>
  <c r="A184" i="17"/>
  <c r="B184" i="17" s="1"/>
  <c r="A183" i="17"/>
  <c r="B183" i="17" s="1"/>
  <c r="A182" i="17"/>
  <c r="B182" i="17" s="1"/>
  <c r="A181" i="17"/>
  <c r="B181" i="17" s="1"/>
  <c r="A180" i="17"/>
  <c r="B180" i="17" s="1"/>
  <c r="A179" i="17"/>
  <c r="B179" i="17" s="1"/>
  <c r="A178" i="17"/>
  <c r="B178" i="17" s="1"/>
  <c r="A177" i="17"/>
  <c r="B177" i="17" s="1"/>
  <c r="A176" i="17"/>
  <c r="B176" i="17" s="1"/>
  <c r="A175" i="17"/>
  <c r="B175" i="17" s="1"/>
  <c r="A174" i="17"/>
  <c r="B174" i="17" s="1"/>
  <c r="A173" i="17"/>
  <c r="B173" i="17" s="1"/>
  <c r="A172" i="17"/>
  <c r="B172" i="17" s="1"/>
  <c r="A171" i="17"/>
  <c r="B171" i="17" s="1"/>
  <c r="A170" i="17"/>
  <c r="B170" i="17" s="1"/>
  <c r="A169" i="17"/>
  <c r="B169" i="17" s="1"/>
  <c r="A168" i="17"/>
  <c r="B168" i="17" s="1"/>
  <c r="A167" i="17"/>
  <c r="B167" i="17" s="1"/>
  <c r="A166" i="17"/>
  <c r="B166" i="17" s="1"/>
  <c r="A165" i="17"/>
  <c r="B165" i="17" s="1"/>
  <c r="A164" i="17"/>
  <c r="B164" i="17" s="1"/>
  <c r="A163" i="17"/>
  <c r="B163" i="17" s="1"/>
  <c r="A162" i="17"/>
  <c r="B162" i="17" s="1"/>
  <c r="A161" i="17"/>
  <c r="B161" i="17" s="1"/>
  <c r="A160" i="17"/>
  <c r="B160" i="17" s="1"/>
  <c r="A159" i="17"/>
  <c r="B159" i="17" s="1"/>
  <c r="A158" i="17"/>
  <c r="B158" i="17" s="1"/>
  <c r="A157" i="17"/>
  <c r="B157" i="17" s="1"/>
  <c r="A156" i="17"/>
  <c r="B156" i="17" s="1"/>
  <c r="A155" i="17"/>
  <c r="B155" i="17" s="1"/>
  <c r="A154" i="17"/>
  <c r="B154" i="17" s="1"/>
  <c r="A153" i="17"/>
  <c r="B153" i="17" s="1"/>
  <c r="A152" i="17"/>
  <c r="B152" i="17" s="1"/>
  <c r="A151" i="17"/>
  <c r="B151" i="17" s="1"/>
  <c r="A150" i="17"/>
  <c r="B150" i="17" s="1"/>
  <c r="A149" i="17"/>
  <c r="B149" i="17" s="1"/>
  <c r="A148" i="17"/>
  <c r="B148" i="17" s="1"/>
  <c r="A147" i="17"/>
  <c r="B147" i="17" s="1"/>
  <c r="A146" i="17"/>
  <c r="B146" i="17" s="1"/>
  <c r="A145" i="17"/>
  <c r="B145" i="17" s="1"/>
  <c r="A144" i="17"/>
  <c r="B144" i="17" s="1"/>
  <c r="A143" i="17"/>
  <c r="B143" i="17" s="1"/>
  <c r="A142" i="17"/>
  <c r="B142" i="17" s="1"/>
  <c r="A141" i="17"/>
  <c r="B141" i="17" s="1"/>
  <c r="A140" i="17"/>
  <c r="B140" i="17" s="1"/>
  <c r="A139" i="17"/>
  <c r="B139" i="17" s="1"/>
  <c r="A138" i="17"/>
  <c r="B138" i="17" s="1"/>
  <c r="A137" i="17"/>
  <c r="B137" i="17" s="1"/>
  <c r="A136" i="17"/>
  <c r="B136" i="17" s="1"/>
  <c r="A135" i="17"/>
  <c r="B135" i="17" s="1"/>
  <c r="A134" i="17"/>
  <c r="B134" i="17" s="1"/>
  <c r="A133" i="17"/>
  <c r="B133" i="17" s="1"/>
  <c r="A132" i="17"/>
  <c r="B132" i="17" s="1"/>
  <c r="A131" i="17"/>
  <c r="B131" i="17" s="1"/>
  <c r="A130" i="17"/>
  <c r="B130" i="17" s="1"/>
  <c r="A129" i="17"/>
  <c r="B129" i="17" s="1"/>
  <c r="A128" i="17"/>
  <c r="B128" i="17" s="1"/>
  <c r="A127" i="17"/>
  <c r="B127" i="17" s="1"/>
  <c r="A126" i="17"/>
  <c r="B126" i="17" s="1"/>
  <c r="A125" i="17"/>
  <c r="B125" i="17" s="1"/>
  <c r="A124" i="17"/>
  <c r="B124" i="17" s="1"/>
  <c r="A123" i="17"/>
  <c r="B123" i="17" s="1"/>
  <c r="A122" i="17"/>
  <c r="B122" i="17" s="1"/>
  <c r="A121" i="17"/>
  <c r="B121" i="17" s="1"/>
  <c r="A120" i="17"/>
  <c r="B120" i="17" s="1"/>
  <c r="A119" i="17"/>
  <c r="B119" i="17" s="1"/>
  <c r="A118" i="17"/>
  <c r="B118" i="17" s="1"/>
  <c r="A117" i="17"/>
  <c r="B117" i="17" s="1"/>
  <c r="A116" i="17"/>
  <c r="B116" i="17" s="1"/>
  <c r="A115" i="17"/>
  <c r="B115" i="17" s="1"/>
  <c r="A114" i="17"/>
  <c r="B114" i="17" s="1"/>
  <c r="A113" i="17"/>
  <c r="B113" i="17" s="1"/>
  <c r="A112" i="17"/>
  <c r="B112" i="17" s="1"/>
  <c r="A111" i="17"/>
  <c r="B111" i="17" s="1"/>
  <c r="A110" i="17"/>
  <c r="B110" i="17" s="1"/>
  <c r="A109" i="17"/>
  <c r="B109" i="17" s="1"/>
  <c r="A108" i="17"/>
  <c r="B108" i="17" s="1"/>
  <c r="A107" i="17"/>
  <c r="B107" i="17" s="1"/>
  <c r="A106" i="17"/>
  <c r="B106" i="17" s="1"/>
  <c r="A105" i="17"/>
  <c r="B105" i="17" s="1"/>
  <c r="A104" i="17"/>
  <c r="B104" i="17" s="1"/>
  <c r="A103" i="17"/>
  <c r="B103" i="17" s="1"/>
  <c r="A102" i="17"/>
  <c r="B102" i="17" s="1"/>
  <c r="A101" i="17"/>
  <c r="B101" i="17" s="1"/>
  <c r="A100" i="17"/>
  <c r="B100" i="17" s="1"/>
  <c r="A99" i="17"/>
  <c r="B99" i="17" s="1"/>
  <c r="A98" i="17"/>
  <c r="B98" i="17" s="1"/>
  <c r="A97" i="17"/>
  <c r="B97" i="17" s="1"/>
  <c r="A96" i="17"/>
  <c r="B96" i="17" s="1"/>
  <c r="A95" i="17"/>
  <c r="B95" i="17" s="1"/>
  <c r="A94" i="17"/>
  <c r="B94" i="17" s="1"/>
  <c r="A93" i="17"/>
  <c r="B93" i="17" s="1"/>
  <c r="A92" i="17"/>
  <c r="B92" i="17" s="1"/>
  <c r="A91" i="17"/>
  <c r="B91" i="17" s="1"/>
  <c r="A90" i="17"/>
  <c r="B90" i="17" s="1"/>
  <c r="A89" i="17"/>
  <c r="B89" i="17" s="1"/>
  <c r="A88" i="17"/>
  <c r="B88" i="17" s="1"/>
  <c r="A87" i="17"/>
  <c r="B87" i="17" s="1"/>
  <c r="A86" i="17"/>
  <c r="B86" i="17" s="1"/>
  <c r="A85" i="17"/>
  <c r="B85" i="17" s="1"/>
  <c r="A84" i="17"/>
  <c r="B84" i="17" s="1"/>
  <c r="A83" i="17"/>
  <c r="B83" i="17" s="1"/>
  <c r="A82" i="17"/>
  <c r="B82" i="17" s="1"/>
  <c r="A81" i="17"/>
  <c r="B81" i="17" s="1"/>
  <c r="A80" i="17"/>
  <c r="B80" i="17" s="1"/>
  <c r="A79" i="17"/>
  <c r="B79" i="17" s="1"/>
  <c r="A78" i="17"/>
  <c r="B78" i="17" s="1"/>
  <c r="A77" i="17"/>
  <c r="B77" i="17" s="1"/>
  <c r="A76" i="17"/>
  <c r="B76" i="17" s="1"/>
  <c r="A75" i="17"/>
  <c r="B75" i="17" s="1"/>
  <c r="A74" i="17"/>
  <c r="B74" i="17" s="1"/>
  <c r="A73" i="17"/>
  <c r="B73" i="17" s="1"/>
  <c r="A72" i="17"/>
  <c r="B72" i="17" s="1"/>
  <c r="A71" i="17"/>
  <c r="B71" i="17" s="1"/>
  <c r="A70" i="17"/>
  <c r="B70" i="17" s="1"/>
  <c r="A69" i="17"/>
  <c r="B69" i="17" s="1"/>
  <c r="A68" i="17"/>
  <c r="B68" i="17" s="1"/>
  <c r="A67" i="17"/>
  <c r="B67" i="17" s="1"/>
  <c r="A66" i="17"/>
  <c r="B66" i="17" s="1"/>
  <c r="A65" i="17"/>
  <c r="B65" i="17" s="1"/>
  <c r="A64" i="17"/>
  <c r="B64" i="17" s="1"/>
  <c r="A63" i="17"/>
  <c r="B63" i="17" s="1"/>
  <c r="A62" i="17"/>
  <c r="B62" i="17" s="1"/>
  <c r="A61" i="17"/>
  <c r="B61" i="17" s="1"/>
  <c r="A60" i="17"/>
  <c r="B60" i="17" s="1"/>
  <c r="A59" i="17"/>
  <c r="B59" i="17" s="1"/>
  <c r="A58" i="17"/>
  <c r="B58" i="17" s="1"/>
  <c r="A57" i="17"/>
  <c r="B57" i="17" s="1"/>
  <c r="A56" i="17"/>
  <c r="B56" i="17" s="1"/>
  <c r="A55" i="17"/>
  <c r="B55" i="17" s="1"/>
  <c r="A54" i="17"/>
  <c r="B54" i="17" s="1"/>
  <c r="A53" i="17"/>
  <c r="B53" i="17" s="1"/>
  <c r="A52" i="17"/>
  <c r="B52" i="17" s="1"/>
  <c r="A51" i="17"/>
  <c r="B51" i="17" s="1"/>
  <c r="A50" i="17"/>
  <c r="B50" i="17" s="1"/>
  <c r="A49" i="17"/>
  <c r="B49" i="17" s="1"/>
  <c r="A48" i="17"/>
  <c r="B48" i="17" s="1"/>
  <c r="A47" i="17"/>
  <c r="B47" i="17" s="1"/>
  <c r="A46" i="17"/>
  <c r="B46" i="17" s="1"/>
  <c r="A45" i="17"/>
  <c r="B45" i="17" s="1"/>
  <c r="A44" i="17"/>
  <c r="B44" i="17" s="1"/>
  <c r="A43" i="17"/>
  <c r="B43" i="17" s="1"/>
  <c r="A42" i="17"/>
  <c r="B42" i="17" s="1"/>
  <c r="A41" i="17"/>
  <c r="B41" i="17" s="1"/>
  <c r="A40" i="17"/>
  <c r="B40" i="17" s="1"/>
  <c r="A39" i="17"/>
  <c r="B39" i="17" s="1"/>
  <c r="A38" i="17"/>
  <c r="B38" i="17" s="1"/>
  <c r="A37" i="17"/>
  <c r="B37" i="17" s="1"/>
  <c r="A36" i="17"/>
  <c r="B36" i="17" s="1"/>
  <c r="A35" i="17"/>
  <c r="B35" i="17" s="1"/>
  <c r="A34" i="17"/>
  <c r="B34" i="17" s="1"/>
  <c r="A33" i="17"/>
  <c r="B33" i="17" s="1"/>
  <c r="A32" i="17"/>
  <c r="B32" i="17" s="1"/>
  <c r="A31" i="17"/>
  <c r="B31" i="17" s="1"/>
  <c r="A30" i="17"/>
  <c r="B30" i="17" s="1"/>
  <c r="A29" i="17"/>
  <c r="B29" i="17" s="1"/>
  <c r="A28" i="17"/>
  <c r="B28" i="17" s="1"/>
  <c r="A27" i="17"/>
  <c r="B27" i="17" s="1"/>
  <c r="A26" i="17"/>
  <c r="B26" i="17" s="1"/>
  <c r="A25" i="17"/>
  <c r="B25" i="17" s="1"/>
  <c r="A24" i="17"/>
  <c r="B24" i="17" s="1"/>
  <c r="A23" i="17"/>
  <c r="B23" i="17" s="1"/>
  <c r="A22" i="17"/>
  <c r="B22" i="17" s="1"/>
  <c r="A21" i="17"/>
  <c r="B21" i="17" s="1"/>
  <c r="A20" i="17"/>
  <c r="B20" i="17" s="1"/>
  <c r="A19" i="17"/>
  <c r="B19" i="17" s="1"/>
  <c r="A18" i="17"/>
  <c r="B18" i="17" s="1"/>
  <c r="A17" i="17"/>
  <c r="B17" i="17" s="1"/>
  <c r="A16" i="17"/>
  <c r="B16" i="17" s="1"/>
  <c r="A15" i="17"/>
  <c r="B15" i="17" s="1"/>
  <c r="A14" i="17"/>
  <c r="B14" i="17" s="1"/>
  <c r="A13" i="17"/>
  <c r="B13" i="17" s="1"/>
  <c r="A12" i="17"/>
  <c r="B12" i="17" s="1"/>
  <c r="A11" i="17"/>
  <c r="B11" i="17" s="1"/>
  <c r="A10" i="17"/>
  <c r="B10" i="17" s="1"/>
  <c r="A9" i="17"/>
  <c r="B9" i="17" s="1"/>
  <c r="A8" i="17"/>
  <c r="B8" i="17" s="1"/>
  <c r="A7" i="17"/>
  <c r="B7" i="17" s="1"/>
  <c r="A6" i="17"/>
  <c r="B6" i="17" s="1"/>
  <c r="A5" i="17"/>
  <c r="B5" i="17" s="1"/>
  <c r="A4" i="17"/>
  <c r="B4" i="17" s="1"/>
  <c r="A3" i="17"/>
  <c r="B3" i="17" s="1"/>
  <c r="B2" i="17"/>
  <c r="L3" i="9"/>
  <c r="M3" i="9"/>
  <c r="L4" i="9"/>
  <c r="M4" i="9"/>
  <c r="L5" i="9"/>
  <c r="M5" i="9"/>
  <c r="L6" i="9"/>
  <c r="M6" i="9"/>
  <c r="L7" i="9"/>
  <c r="M7" i="9"/>
  <c r="L8" i="9"/>
  <c r="M8" i="9"/>
  <c r="L9" i="9"/>
  <c r="M9" i="9"/>
  <c r="L10" i="9"/>
  <c r="M10" i="9"/>
  <c r="L11" i="9"/>
  <c r="M11" i="9"/>
  <c r="L12" i="9"/>
  <c r="M12" i="9"/>
  <c r="L13" i="9"/>
  <c r="M13" i="9"/>
  <c r="L14" i="9"/>
  <c r="M14" i="9"/>
  <c r="L15" i="9"/>
  <c r="M15" i="9"/>
  <c r="L16" i="9"/>
  <c r="M16" i="9" s="1"/>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s="1"/>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s="1"/>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s="1"/>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s="1"/>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s="1"/>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s="1"/>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s="1"/>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s="1"/>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s="1"/>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s="1"/>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s="1"/>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s="1"/>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s="1"/>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s="1"/>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s="1"/>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s="1"/>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s="1"/>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s="1"/>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s="1"/>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s="1"/>
  <c r="L297" i="9"/>
  <c r="M297" i="9"/>
  <c r="L298" i="9"/>
  <c r="M298" i="9"/>
  <c r="L299" i="9"/>
  <c r="M299" i="9"/>
  <c r="L300" i="9"/>
  <c r="M300" i="9"/>
  <c r="L301" i="9"/>
  <c r="M301" i="9"/>
  <c r="L302" i="9"/>
  <c r="M302" i="9"/>
  <c r="L303" i="9"/>
  <c r="M303" i="9"/>
  <c r="L304" i="9"/>
  <c r="M304" i="9"/>
  <c r="L305" i="9"/>
  <c r="M305" i="9"/>
  <c r="L306" i="9"/>
  <c r="M306" i="9"/>
  <c r="L307" i="9"/>
  <c r="M307" i="9"/>
  <c r="L308" i="9"/>
  <c r="M308" i="9"/>
  <c r="L309" i="9"/>
  <c r="M309" i="9"/>
  <c r="L310" i="9"/>
  <c r="M310" i="9" s="1"/>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s="1"/>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s="1"/>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s="1"/>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s="1"/>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s="1"/>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s="1"/>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s="1"/>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s="1"/>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s="1"/>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s="1"/>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s="1"/>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s="1"/>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s="1"/>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s="1"/>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s="1"/>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s="1"/>
  <c r="L535" i="9"/>
  <c r="M535" i="9"/>
  <c r="L536" i="9"/>
  <c r="M536" i="9"/>
  <c r="L537" i="9"/>
  <c r="M537" i="9"/>
  <c r="L538" i="9"/>
  <c r="M538" i="9"/>
  <c r="L3" i="8"/>
  <c r="M3" i="8"/>
  <c r="L4" i="8"/>
  <c r="M4" i="8"/>
  <c r="L5" i="8"/>
  <c r="M5" i="8"/>
  <c r="L6" i="8"/>
  <c r="M6" i="8"/>
  <c r="L7" i="8"/>
  <c r="M7" i="8"/>
  <c r="L8" i="8"/>
  <c r="M8" i="8"/>
  <c r="L9" i="8"/>
  <c r="M9" i="8"/>
  <c r="L10" i="8"/>
  <c r="M10" i="8"/>
  <c r="L11" i="8"/>
  <c r="M11" i="8"/>
  <c r="L12" i="8"/>
  <c r="M12" i="8"/>
  <c r="L13" i="8"/>
  <c r="M13" i="8"/>
  <c r="L14" i="8"/>
  <c r="M14" i="8"/>
  <c r="L15" i="8"/>
  <c r="M15" i="8"/>
  <c r="L16" i="8"/>
  <c r="M16" i="8" s="1"/>
  <c r="L17" i="8"/>
  <c r="M17" i="8"/>
  <c r="L18" i="8"/>
  <c r="M18" i="8"/>
  <c r="L19" i="8"/>
  <c r="M19" i="8"/>
  <c r="L20" i="8"/>
  <c r="M20" i="8"/>
  <c r="L21" i="8"/>
  <c r="M21" i="8"/>
  <c r="L22" i="8"/>
  <c r="M22" i="8"/>
  <c r="L23" i="8"/>
  <c r="M23" i="8"/>
  <c r="L24" i="8"/>
  <c r="M24" i="8"/>
  <c r="L25" i="8"/>
  <c r="M25" i="8"/>
  <c r="L26" i="8"/>
  <c r="M26" i="8"/>
  <c r="L27" i="8"/>
  <c r="M27" i="8"/>
  <c r="L28" i="8"/>
  <c r="M28" i="8"/>
  <c r="L29" i="8"/>
  <c r="M29" i="8"/>
  <c r="L30" i="8"/>
  <c r="M30" i="8" s="1"/>
  <c r="L31" i="8"/>
  <c r="M31" i="8"/>
  <c r="L32" i="8"/>
  <c r="M32" i="8"/>
  <c r="L33" i="8"/>
  <c r="M33" i="8"/>
  <c r="L34" i="8"/>
  <c r="M34" i="8"/>
  <c r="L35" i="8"/>
  <c r="M35" i="8"/>
  <c r="L36" i="8"/>
  <c r="M36" i="8"/>
  <c r="L37" i="8"/>
  <c r="M37" i="8"/>
  <c r="L38" i="8"/>
  <c r="M38" i="8"/>
  <c r="L39" i="8"/>
  <c r="M39" i="8"/>
  <c r="L40" i="8"/>
  <c r="M40" i="8"/>
  <c r="L41" i="8"/>
  <c r="M41" i="8"/>
  <c r="L42" i="8"/>
  <c r="M42" i="8"/>
  <c r="L43" i="8"/>
  <c r="M43" i="8"/>
  <c r="L44" i="8"/>
  <c r="M44" i="8" s="1"/>
  <c r="L45" i="8"/>
  <c r="M45" i="8"/>
  <c r="L46" i="8"/>
  <c r="M46" i="8"/>
  <c r="L47" i="8"/>
  <c r="M47" i="8"/>
  <c r="L48" i="8"/>
  <c r="M48" i="8"/>
  <c r="L49" i="8"/>
  <c r="M49" i="8"/>
  <c r="L50" i="8"/>
  <c r="M50" i="8"/>
  <c r="L51" i="8"/>
  <c r="M51" i="8"/>
  <c r="L52" i="8"/>
  <c r="M52" i="8"/>
  <c r="L53" i="8"/>
  <c r="M53" i="8"/>
  <c r="L54" i="8"/>
  <c r="M54" i="8"/>
  <c r="L55" i="8"/>
  <c r="M55" i="8"/>
  <c r="L56" i="8"/>
  <c r="M56" i="8"/>
  <c r="L57" i="8"/>
  <c r="M57" i="8"/>
  <c r="L58" i="8"/>
  <c r="M58" i="8" s="1"/>
  <c r="L59" i="8"/>
  <c r="M59" i="8"/>
  <c r="L60" i="8"/>
  <c r="M60" i="8"/>
  <c r="L61" i="8"/>
  <c r="M61" i="8"/>
  <c r="L62" i="8"/>
  <c r="M62" i="8"/>
  <c r="L63" i="8"/>
  <c r="M63" i="8"/>
  <c r="L64" i="8"/>
  <c r="M64" i="8"/>
  <c r="L65" i="8"/>
  <c r="M65" i="8"/>
  <c r="L66" i="8"/>
  <c r="M66" i="8"/>
  <c r="L67" i="8"/>
  <c r="M67" i="8"/>
  <c r="L68" i="8"/>
  <c r="M68" i="8"/>
  <c r="L69" i="8"/>
  <c r="M69" i="8"/>
  <c r="L70" i="8"/>
  <c r="M70" i="8"/>
  <c r="L71" i="8"/>
  <c r="M71" i="8"/>
  <c r="L72" i="8"/>
  <c r="M72" i="8" s="1"/>
  <c r="L73" i="8"/>
  <c r="M73" i="8"/>
  <c r="L74" i="8"/>
  <c r="M74" i="8"/>
  <c r="L75" i="8"/>
  <c r="M75" i="8"/>
  <c r="L76" i="8"/>
  <c r="M76" i="8"/>
  <c r="L77" i="8"/>
  <c r="M77" i="8"/>
  <c r="L78" i="8"/>
  <c r="M78" i="8"/>
  <c r="L79" i="8"/>
  <c r="M79" i="8"/>
  <c r="L80" i="8"/>
  <c r="M80" i="8"/>
  <c r="L81" i="8"/>
  <c r="M81" i="8"/>
  <c r="L82" i="8"/>
  <c r="M82" i="8"/>
  <c r="L83" i="8"/>
  <c r="M83" i="8"/>
  <c r="L84" i="8"/>
  <c r="M84" i="8"/>
  <c r="L85" i="8"/>
  <c r="M85" i="8"/>
  <c r="L86" i="8"/>
  <c r="M86" i="8" s="1"/>
  <c r="L87" i="8"/>
  <c r="M87" i="8"/>
  <c r="L88" i="8"/>
  <c r="M88" i="8"/>
  <c r="L89" i="8"/>
  <c r="M89" i="8"/>
  <c r="L90" i="8"/>
  <c r="M90" i="8"/>
  <c r="L91" i="8"/>
  <c r="M91" i="8"/>
  <c r="L92" i="8"/>
  <c r="M92" i="8"/>
  <c r="L93" i="8"/>
  <c r="M93" i="8"/>
  <c r="L94" i="8"/>
  <c r="M94" i="8"/>
  <c r="L95" i="8"/>
  <c r="M95" i="8"/>
  <c r="L96" i="8"/>
  <c r="M96" i="8"/>
  <c r="L97" i="8"/>
  <c r="M97" i="8"/>
  <c r="L98" i="8"/>
  <c r="M98" i="8"/>
  <c r="L99" i="8"/>
  <c r="M99" i="8"/>
  <c r="L100" i="8"/>
  <c r="M100" i="8" s="1"/>
  <c r="L101" i="8"/>
  <c r="M101" i="8"/>
  <c r="L102" i="8"/>
  <c r="M102" i="8"/>
  <c r="L103" i="8"/>
  <c r="M103" i="8"/>
  <c r="L104" i="8"/>
  <c r="M104" i="8"/>
  <c r="L105" i="8"/>
  <c r="M105" i="8"/>
  <c r="L106" i="8"/>
  <c r="M106" i="8"/>
  <c r="L107" i="8"/>
  <c r="M107" i="8"/>
  <c r="L108" i="8"/>
  <c r="M108" i="8"/>
  <c r="L109" i="8"/>
  <c r="M109" i="8"/>
  <c r="L110" i="8"/>
  <c r="M110" i="8"/>
  <c r="L111" i="8"/>
  <c r="M111" i="8"/>
  <c r="L112" i="8"/>
  <c r="M112" i="8"/>
  <c r="L113" i="8"/>
  <c r="M113" i="8"/>
  <c r="L114" i="8"/>
  <c r="M114" i="8" s="1"/>
  <c r="L115" i="8"/>
  <c r="M115" i="8"/>
  <c r="L116" i="8"/>
  <c r="M116" i="8"/>
  <c r="L117" i="8"/>
  <c r="M117" i="8"/>
  <c r="L118" i="8"/>
  <c r="M118" i="8"/>
  <c r="L119" i="8"/>
  <c r="M119" i="8"/>
  <c r="L120" i="8"/>
  <c r="M120" i="8"/>
  <c r="L121" i="8"/>
  <c r="M121" i="8"/>
  <c r="L122" i="8"/>
  <c r="M122" i="8"/>
  <c r="L123" i="8"/>
  <c r="M123" i="8"/>
  <c r="L124" i="8"/>
  <c r="M124" i="8"/>
  <c r="L125" i="8"/>
  <c r="M125" i="8"/>
  <c r="L126" i="8"/>
  <c r="M126" i="8"/>
  <c r="L127" i="8"/>
  <c r="M127" i="8"/>
  <c r="L128" i="8"/>
  <c r="M128" i="8" s="1"/>
  <c r="L129" i="8"/>
  <c r="M129" i="8"/>
  <c r="L130" i="8"/>
  <c r="M130" i="8"/>
  <c r="L131" i="8"/>
  <c r="M131" i="8"/>
  <c r="L132" i="8"/>
  <c r="M132" i="8"/>
  <c r="L133" i="8"/>
  <c r="M133" i="8"/>
  <c r="L134" i="8"/>
  <c r="M134" i="8"/>
  <c r="L135" i="8"/>
  <c r="M135" i="8"/>
  <c r="L136" i="8"/>
  <c r="M136" i="8"/>
  <c r="L137" i="8"/>
  <c r="M137" i="8"/>
  <c r="L138" i="8"/>
  <c r="M138" i="8"/>
  <c r="L139" i="8"/>
  <c r="M139" i="8"/>
  <c r="L140" i="8"/>
  <c r="M140" i="8"/>
  <c r="L141" i="8"/>
  <c r="M141" i="8"/>
  <c r="L142" i="8"/>
  <c r="M142" i="8" s="1"/>
  <c r="L143" i="8"/>
  <c r="M143" i="8"/>
  <c r="L144" i="8"/>
  <c r="M144" i="8"/>
  <c r="L145" i="8"/>
  <c r="M145" i="8"/>
  <c r="L146" i="8"/>
  <c r="M146" i="8"/>
  <c r="L147" i="8"/>
  <c r="M147" i="8"/>
  <c r="L148" i="8"/>
  <c r="M148" i="8"/>
  <c r="L149" i="8"/>
  <c r="M149" i="8"/>
  <c r="L150" i="8"/>
  <c r="M150" i="8"/>
  <c r="L151" i="8"/>
  <c r="M151" i="8"/>
  <c r="L152" i="8"/>
  <c r="M152" i="8"/>
  <c r="L153" i="8"/>
  <c r="M153" i="8"/>
  <c r="L154" i="8"/>
  <c r="M154" i="8"/>
  <c r="L155" i="8"/>
  <c r="M155" i="8"/>
  <c r="L156" i="8"/>
  <c r="M156" i="8" s="1"/>
  <c r="L157" i="8"/>
  <c r="M157" i="8"/>
  <c r="L158" i="8"/>
  <c r="M158" i="8"/>
  <c r="L159" i="8"/>
  <c r="M159" i="8"/>
  <c r="L160" i="8"/>
  <c r="M160" i="8"/>
  <c r="L161" i="8"/>
  <c r="M161" i="8"/>
  <c r="L162" i="8"/>
  <c r="M162" i="8"/>
  <c r="L163" i="8"/>
  <c r="M163" i="8"/>
  <c r="L164" i="8"/>
  <c r="M164" i="8"/>
  <c r="L165" i="8"/>
  <c r="M165" i="8"/>
  <c r="L166" i="8"/>
  <c r="M166" i="8"/>
  <c r="L167" i="8"/>
  <c r="M167" i="8"/>
  <c r="L168" i="8"/>
  <c r="M168" i="8"/>
  <c r="L169" i="8"/>
  <c r="M169" i="8"/>
  <c r="L170" i="8"/>
  <c r="M170" i="8" s="1"/>
  <c r="L171" i="8"/>
  <c r="M171" i="8"/>
  <c r="L172" i="8"/>
  <c r="M172" i="8"/>
  <c r="L173" i="8"/>
  <c r="M173" i="8"/>
  <c r="L174" i="8"/>
  <c r="M174" i="8"/>
  <c r="L175" i="8"/>
  <c r="M175" i="8"/>
  <c r="L176" i="8"/>
  <c r="M176" i="8"/>
  <c r="L177" i="8"/>
  <c r="M177" i="8"/>
  <c r="L178" i="8"/>
  <c r="M178" i="8"/>
  <c r="L179" i="8"/>
  <c r="M179" i="8"/>
  <c r="L180" i="8"/>
  <c r="M180" i="8"/>
  <c r="L181" i="8"/>
  <c r="M181" i="8"/>
  <c r="L182" i="8"/>
  <c r="M182" i="8"/>
  <c r="L183" i="8"/>
  <c r="M183" i="8"/>
  <c r="L184" i="8"/>
  <c r="M184" i="8" s="1"/>
  <c r="L185" i="8"/>
  <c r="M185" i="8"/>
  <c r="L186" i="8"/>
  <c r="M186" i="8"/>
  <c r="L187" i="8"/>
  <c r="M187" i="8"/>
  <c r="L188" i="8"/>
  <c r="M188" i="8"/>
  <c r="L189" i="8"/>
  <c r="M189" i="8"/>
  <c r="L190" i="8"/>
  <c r="M190" i="8"/>
  <c r="L191" i="8"/>
  <c r="M191" i="8"/>
  <c r="L192" i="8"/>
  <c r="M192" i="8"/>
  <c r="L193" i="8"/>
  <c r="M193" i="8"/>
  <c r="L194" i="8"/>
  <c r="M194" i="8"/>
  <c r="L195" i="8"/>
  <c r="M195" i="8"/>
  <c r="L196" i="8"/>
  <c r="M196" i="8"/>
  <c r="L197" i="8"/>
  <c r="M197" i="8"/>
  <c r="L198" i="8"/>
  <c r="M198" i="8" s="1"/>
  <c r="L199" i="8"/>
  <c r="M199" i="8"/>
  <c r="L200" i="8"/>
  <c r="M200" i="8"/>
  <c r="L201" i="8"/>
  <c r="M201" i="8"/>
  <c r="L202" i="8"/>
  <c r="M202" i="8"/>
  <c r="L203" i="8"/>
  <c r="M203" i="8"/>
  <c r="L204" i="8"/>
  <c r="M204" i="8"/>
  <c r="L205" i="8"/>
  <c r="M205" i="8"/>
  <c r="L206" i="8"/>
  <c r="M206" i="8"/>
  <c r="L207" i="8"/>
  <c r="M207" i="8"/>
  <c r="L208" i="8"/>
  <c r="M208" i="8"/>
  <c r="L209" i="8"/>
  <c r="M209" i="8"/>
  <c r="L210" i="8"/>
  <c r="M210" i="8"/>
  <c r="L211" i="8"/>
  <c r="M211" i="8"/>
  <c r="L212" i="8"/>
  <c r="M212" i="8" s="1"/>
  <c r="L213" i="8"/>
  <c r="M213" i="8"/>
  <c r="L214" i="8"/>
  <c r="M214" i="8"/>
  <c r="L215" i="8"/>
  <c r="M215" i="8"/>
  <c r="L216" i="8"/>
  <c r="M216" i="8"/>
  <c r="L217" i="8"/>
  <c r="M217" i="8"/>
  <c r="L218" i="8"/>
  <c r="M218" i="8"/>
  <c r="L219" i="8"/>
  <c r="M219" i="8"/>
  <c r="L220" i="8"/>
  <c r="M220" i="8"/>
  <c r="L221" i="8"/>
  <c r="M221" i="8"/>
  <c r="L222" i="8"/>
  <c r="M222" i="8"/>
  <c r="L223" i="8"/>
  <c r="M223" i="8"/>
  <c r="L224" i="8"/>
  <c r="M224" i="8"/>
  <c r="L225" i="8"/>
  <c r="M225" i="8"/>
  <c r="L226" i="8"/>
  <c r="M226" i="8" s="1"/>
  <c r="L227" i="8"/>
  <c r="M227" i="8"/>
  <c r="L228" i="8"/>
  <c r="M228" i="8"/>
  <c r="L229" i="8"/>
  <c r="M229" i="8"/>
  <c r="L230" i="8"/>
  <c r="M230" i="8"/>
  <c r="L231" i="8"/>
  <c r="M231" i="8"/>
  <c r="L232" i="8"/>
  <c r="M232" i="8"/>
  <c r="L233" i="8"/>
  <c r="M233" i="8"/>
  <c r="L234" i="8"/>
  <c r="M234" i="8"/>
  <c r="L235" i="8"/>
  <c r="M235" i="8"/>
  <c r="L236" i="8"/>
  <c r="M236" i="8"/>
  <c r="L237" i="8"/>
  <c r="M237" i="8"/>
  <c r="L238" i="8"/>
  <c r="M238" i="8"/>
  <c r="L239" i="8"/>
  <c r="M239" i="8"/>
  <c r="L240" i="8"/>
  <c r="M240" i="8" s="1"/>
  <c r="L241" i="8"/>
  <c r="M241" i="8"/>
  <c r="L242" i="8"/>
  <c r="M242" i="8"/>
  <c r="L243" i="8"/>
  <c r="M243" i="8"/>
  <c r="L244" i="8"/>
  <c r="M244" i="8"/>
  <c r="L245" i="8"/>
  <c r="M245" i="8"/>
  <c r="L246" i="8"/>
  <c r="M246" i="8"/>
  <c r="L247" i="8"/>
  <c r="M247" i="8"/>
  <c r="L248" i="8"/>
  <c r="M248" i="8"/>
  <c r="L249" i="8"/>
  <c r="M249" i="8"/>
  <c r="L250" i="8"/>
  <c r="M250" i="8"/>
  <c r="L251" i="8"/>
  <c r="M251" i="8"/>
  <c r="L252" i="8"/>
  <c r="M252" i="8"/>
  <c r="L253" i="8"/>
  <c r="M253" i="8"/>
  <c r="L254" i="8"/>
  <c r="M254" i="8" s="1"/>
  <c r="L255" i="8"/>
  <c r="M255" i="8"/>
  <c r="L256" i="8"/>
  <c r="M256" i="8"/>
  <c r="L257" i="8"/>
  <c r="M257" i="8"/>
  <c r="L258" i="8"/>
  <c r="M258" i="8"/>
  <c r="L259" i="8"/>
  <c r="M259" i="8"/>
  <c r="L260" i="8"/>
  <c r="M260" i="8"/>
  <c r="L261" i="8"/>
  <c r="M261" i="8"/>
  <c r="L262" i="8"/>
  <c r="M262" i="8"/>
  <c r="L263" i="8"/>
  <c r="M263" i="8"/>
  <c r="L264" i="8"/>
  <c r="M264" i="8"/>
  <c r="L265" i="8"/>
  <c r="M265" i="8"/>
  <c r="L266" i="8"/>
  <c r="M266" i="8"/>
  <c r="L267" i="8"/>
  <c r="M267" i="8"/>
  <c r="L268" i="8"/>
  <c r="M268" i="8" s="1"/>
  <c r="L269" i="8"/>
  <c r="M269" i="8"/>
  <c r="L270" i="8"/>
  <c r="M270" i="8"/>
  <c r="L271" i="8"/>
  <c r="M271" i="8"/>
  <c r="L272" i="8"/>
  <c r="M272" i="8"/>
  <c r="L273" i="8"/>
  <c r="M273" i="8"/>
  <c r="L274" i="8"/>
  <c r="M274" i="8"/>
  <c r="L275" i="8"/>
  <c r="M275" i="8"/>
  <c r="L276" i="8"/>
  <c r="M276" i="8"/>
  <c r="L277" i="8"/>
  <c r="M277" i="8"/>
  <c r="L278" i="8"/>
  <c r="M278" i="8"/>
  <c r="L279" i="8"/>
  <c r="M279" i="8"/>
  <c r="L280" i="8"/>
  <c r="M280" i="8"/>
  <c r="L281" i="8"/>
  <c r="M281" i="8"/>
  <c r="L282" i="8"/>
  <c r="M282" i="8" s="1"/>
  <c r="L283" i="8"/>
  <c r="M283" i="8"/>
  <c r="L284" i="8"/>
  <c r="M284" i="8"/>
  <c r="L285" i="8"/>
  <c r="M285" i="8"/>
  <c r="L286" i="8"/>
  <c r="M286" i="8"/>
  <c r="L287" i="8"/>
  <c r="M287" i="8"/>
  <c r="L288" i="8"/>
  <c r="M288" i="8"/>
  <c r="L289" i="8"/>
  <c r="M289" i="8"/>
  <c r="L290" i="8"/>
  <c r="M290" i="8"/>
  <c r="L291" i="8"/>
  <c r="M291" i="8"/>
  <c r="L292" i="8"/>
  <c r="M292" i="8"/>
  <c r="L293" i="8"/>
  <c r="M293" i="8"/>
  <c r="L294" i="8"/>
  <c r="M294" i="8"/>
  <c r="L295" i="8"/>
  <c r="M295" i="8"/>
  <c r="L296" i="8"/>
  <c r="M296" i="8" s="1"/>
  <c r="L297" i="8"/>
  <c r="M297" i="8"/>
  <c r="L298" i="8"/>
  <c r="M298" i="8"/>
  <c r="L299" i="8"/>
  <c r="M299" i="8"/>
  <c r="L300" i="8"/>
  <c r="M300" i="8"/>
  <c r="L301" i="8"/>
  <c r="M301" i="8"/>
  <c r="L302" i="8"/>
  <c r="M302" i="8"/>
  <c r="L303" i="8"/>
  <c r="M303" i="8"/>
  <c r="L304" i="8"/>
  <c r="M304" i="8"/>
  <c r="L305" i="8"/>
  <c r="M305" i="8"/>
  <c r="L306" i="8"/>
  <c r="M306" i="8"/>
  <c r="L307" i="8"/>
  <c r="M307" i="8"/>
  <c r="L308" i="8"/>
  <c r="M308" i="8"/>
  <c r="L309" i="8"/>
  <c r="M309" i="8"/>
  <c r="L310" i="8"/>
  <c r="M310" i="8" s="1"/>
  <c r="L311" i="8"/>
  <c r="M311" i="8"/>
  <c r="L312" i="8"/>
  <c r="M312" i="8"/>
  <c r="L313" i="8"/>
  <c r="M313" i="8"/>
  <c r="L314" i="8"/>
  <c r="M314" i="8"/>
  <c r="L315" i="8"/>
  <c r="M315" i="8"/>
  <c r="L316" i="8"/>
  <c r="M316" i="8"/>
  <c r="L317" i="8"/>
  <c r="M317" i="8"/>
  <c r="L318" i="8"/>
  <c r="M318" i="8"/>
  <c r="L319" i="8"/>
  <c r="M319" i="8"/>
  <c r="L320" i="8"/>
  <c r="M320" i="8"/>
  <c r="L321" i="8"/>
  <c r="M321" i="8"/>
  <c r="L322" i="8"/>
  <c r="M322" i="8"/>
  <c r="L323" i="8"/>
  <c r="M323" i="8"/>
  <c r="L324" i="8"/>
  <c r="M324" i="8" s="1"/>
  <c r="L325" i="8"/>
  <c r="M325" i="8"/>
  <c r="L326" i="8"/>
  <c r="M326" i="8"/>
  <c r="L327" i="8"/>
  <c r="M327" i="8"/>
  <c r="L328" i="8"/>
  <c r="M328" i="8"/>
  <c r="L329" i="8"/>
  <c r="M329" i="8"/>
  <c r="L330" i="8"/>
  <c r="M330" i="8"/>
  <c r="L331" i="8"/>
  <c r="M331" i="8"/>
  <c r="L332" i="8"/>
  <c r="M332" i="8"/>
  <c r="L333" i="8"/>
  <c r="M333" i="8"/>
  <c r="L334" i="8"/>
  <c r="M334" i="8"/>
  <c r="L335" i="8"/>
  <c r="M335" i="8"/>
  <c r="L336" i="8"/>
  <c r="M336" i="8"/>
  <c r="L337" i="8"/>
  <c r="M337" i="8"/>
  <c r="L338" i="8"/>
  <c r="M338" i="8" s="1"/>
  <c r="L339" i="8"/>
  <c r="M339" i="8"/>
  <c r="L340" i="8"/>
  <c r="M340" i="8"/>
  <c r="L341" i="8"/>
  <c r="M341" i="8"/>
  <c r="L342" i="8"/>
  <c r="M342" i="8"/>
  <c r="L343" i="8"/>
  <c r="M343" i="8"/>
  <c r="L344" i="8"/>
  <c r="M344" i="8"/>
  <c r="L345" i="8"/>
  <c r="M345" i="8"/>
  <c r="L346" i="8"/>
  <c r="M346" i="8"/>
  <c r="L347" i="8"/>
  <c r="M347" i="8"/>
  <c r="L348" i="8"/>
  <c r="M348" i="8"/>
  <c r="L349" i="8"/>
  <c r="M349" i="8"/>
  <c r="L350" i="8"/>
  <c r="M350" i="8"/>
  <c r="L351" i="8"/>
  <c r="M351" i="8"/>
  <c r="L352" i="8"/>
  <c r="M352" i="8" s="1"/>
  <c r="L353" i="8"/>
  <c r="M353" i="8"/>
  <c r="L354" i="8"/>
  <c r="M354" i="8"/>
  <c r="L355" i="8"/>
  <c r="M355" i="8"/>
  <c r="L356" i="8"/>
  <c r="M356" i="8"/>
  <c r="L357" i="8"/>
  <c r="M357" i="8"/>
  <c r="L358" i="8"/>
  <c r="M358" i="8"/>
  <c r="L359" i="8"/>
  <c r="M359" i="8"/>
  <c r="L360" i="8"/>
  <c r="M360" i="8"/>
  <c r="L361" i="8"/>
  <c r="M361" i="8"/>
  <c r="L362" i="8"/>
  <c r="M362" i="8"/>
  <c r="L363" i="8"/>
  <c r="M363" i="8"/>
  <c r="L364" i="8"/>
  <c r="M364" i="8"/>
  <c r="L365" i="8"/>
  <c r="M365" i="8"/>
  <c r="L366" i="8"/>
  <c r="M366" i="8" s="1"/>
  <c r="L367" i="8"/>
  <c r="M367" i="8"/>
  <c r="L368" i="8"/>
  <c r="M368" i="8"/>
  <c r="L369" i="8"/>
  <c r="M369" i="8"/>
  <c r="L370" i="8"/>
  <c r="M370" i="8"/>
  <c r="L371" i="8"/>
  <c r="M371" i="8"/>
  <c r="L372" i="8"/>
  <c r="M372" i="8"/>
  <c r="L373" i="8"/>
  <c r="M373" i="8"/>
  <c r="L374" i="8"/>
  <c r="M374" i="8"/>
  <c r="L375" i="8"/>
  <c r="M375" i="8"/>
  <c r="L376" i="8"/>
  <c r="M376" i="8"/>
  <c r="L377" i="8"/>
  <c r="M377" i="8"/>
  <c r="L378" i="8"/>
  <c r="M378" i="8"/>
  <c r="L379" i="8"/>
  <c r="M379" i="8"/>
  <c r="L380" i="8"/>
  <c r="M380" i="8" s="1"/>
  <c r="L381" i="8"/>
  <c r="M381" i="8"/>
  <c r="L382" i="8"/>
  <c r="M382" i="8"/>
  <c r="L383" i="8"/>
  <c r="M383" i="8"/>
  <c r="L384" i="8"/>
  <c r="M384" i="8"/>
  <c r="L385" i="8"/>
  <c r="M385" i="8"/>
  <c r="L386" i="8"/>
  <c r="M386" i="8"/>
  <c r="L387" i="8"/>
  <c r="M387" i="8"/>
  <c r="L388" i="8"/>
  <c r="M388" i="8"/>
  <c r="L389" i="8"/>
  <c r="M389" i="8"/>
  <c r="L390" i="8"/>
  <c r="M390" i="8"/>
  <c r="L391" i="8"/>
  <c r="M391" i="8"/>
  <c r="L392" i="8"/>
  <c r="M392" i="8"/>
  <c r="L393" i="8"/>
  <c r="M393" i="8"/>
  <c r="L394" i="8"/>
  <c r="M394" i="8" s="1"/>
  <c r="L395" i="8"/>
  <c r="M395" i="8"/>
  <c r="L396" i="8"/>
  <c r="M396" i="8"/>
  <c r="L397" i="8"/>
  <c r="M397" i="8"/>
  <c r="L398" i="8"/>
  <c r="M398" i="8"/>
  <c r="L399" i="8"/>
  <c r="M399" i="8"/>
  <c r="L400" i="8"/>
  <c r="M400" i="8"/>
  <c r="L401" i="8"/>
  <c r="M401" i="8"/>
  <c r="L402" i="8"/>
  <c r="M402" i="8"/>
  <c r="L403" i="8"/>
  <c r="M403" i="8"/>
  <c r="L404" i="8"/>
  <c r="M404" i="8"/>
  <c r="L405" i="8"/>
  <c r="M405" i="8"/>
  <c r="L406" i="8"/>
  <c r="M406" i="8"/>
  <c r="L407" i="8"/>
  <c r="M407" i="8"/>
  <c r="L408" i="8"/>
  <c r="M408" i="8" s="1"/>
  <c r="L409" i="8"/>
  <c r="M409" i="8"/>
  <c r="L410" i="8"/>
  <c r="M410" i="8"/>
  <c r="L411" i="8"/>
  <c r="M411" i="8"/>
  <c r="L412" i="8"/>
  <c r="M412" i="8"/>
  <c r="L413" i="8"/>
  <c r="M413" i="8"/>
  <c r="L414" i="8"/>
  <c r="M414" i="8"/>
  <c r="L415" i="8"/>
  <c r="M415" i="8"/>
  <c r="L416" i="8"/>
  <c r="M416" i="8"/>
  <c r="L417" i="8"/>
  <c r="M417" i="8"/>
  <c r="L418" i="8"/>
  <c r="M418" i="8"/>
  <c r="L419" i="8"/>
  <c r="M419" i="8"/>
  <c r="L420" i="8"/>
  <c r="M420" i="8"/>
  <c r="L421" i="8"/>
  <c r="M421" i="8"/>
  <c r="L422" i="8"/>
  <c r="M422" i="8" s="1"/>
  <c r="L423" i="8"/>
  <c r="M423" i="8"/>
  <c r="L424" i="8"/>
  <c r="M424" i="8"/>
  <c r="L425" i="8"/>
  <c r="M425" i="8"/>
  <c r="L426" i="8"/>
  <c r="M426" i="8"/>
  <c r="L427" i="8"/>
  <c r="M427" i="8"/>
  <c r="L428" i="8"/>
  <c r="M428" i="8"/>
  <c r="L429" i="8"/>
  <c r="M429" i="8"/>
  <c r="L430" i="8"/>
  <c r="M430" i="8"/>
  <c r="L431" i="8"/>
  <c r="M431" i="8"/>
  <c r="L432" i="8"/>
  <c r="M432" i="8"/>
  <c r="L433" i="8"/>
  <c r="M433" i="8"/>
  <c r="L434" i="8"/>
  <c r="M434" i="8"/>
  <c r="L435" i="8"/>
  <c r="M435" i="8"/>
  <c r="L436" i="8"/>
  <c r="M436" i="8" s="1"/>
  <c r="L437" i="8"/>
  <c r="M437" i="8"/>
  <c r="L438" i="8"/>
  <c r="M438" i="8"/>
  <c r="L439" i="8"/>
  <c r="M439" i="8"/>
  <c r="L440" i="8"/>
  <c r="M440" i="8"/>
  <c r="L441" i="8"/>
  <c r="M441" i="8"/>
  <c r="L442" i="8"/>
  <c r="M442" i="8"/>
  <c r="L443" i="8"/>
  <c r="M443" i="8"/>
  <c r="L444" i="8"/>
  <c r="M444" i="8"/>
  <c r="L445" i="8"/>
  <c r="M445" i="8"/>
  <c r="L446" i="8"/>
  <c r="M446" i="8"/>
  <c r="L447" i="8"/>
  <c r="M447" i="8"/>
  <c r="L448" i="8"/>
  <c r="M448" i="8"/>
  <c r="L449" i="8"/>
  <c r="M449" i="8"/>
  <c r="L450" i="8"/>
  <c r="M450" i="8" s="1"/>
  <c r="L451" i="8"/>
  <c r="M451" i="8"/>
  <c r="L452" i="8"/>
  <c r="M452" i="8"/>
  <c r="L453" i="8"/>
  <c r="M453" i="8"/>
  <c r="L454" i="8"/>
  <c r="M454" i="8"/>
  <c r="L455" i="8"/>
  <c r="M455" i="8"/>
  <c r="L456" i="8"/>
  <c r="M456" i="8"/>
  <c r="L457" i="8"/>
  <c r="M457" i="8"/>
  <c r="L458" i="8"/>
  <c r="M458" i="8"/>
  <c r="L459" i="8"/>
  <c r="M459" i="8"/>
  <c r="L460" i="8"/>
  <c r="M460" i="8"/>
  <c r="L461" i="8"/>
  <c r="M461" i="8"/>
  <c r="L462" i="8"/>
  <c r="M462" i="8"/>
  <c r="L463" i="8"/>
  <c r="M463" i="8"/>
  <c r="L464" i="8"/>
  <c r="M464" i="8" s="1"/>
  <c r="L465" i="8"/>
  <c r="M465" i="8"/>
  <c r="L466" i="8"/>
  <c r="M466" i="8"/>
  <c r="L467" i="8"/>
  <c r="M467" i="8"/>
  <c r="L468" i="8"/>
  <c r="M468" i="8"/>
  <c r="L469" i="8"/>
  <c r="M469" i="8"/>
  <c r="L470" i="8"/>
  <c r="M470" i="8"/>
  <c r="L471" i="8"/>
  <c r="M471" i="8"/>
  <c r="L472" i="8"/>
  <c r="M472" i="8"/>
  <c r="L473" i="8"/>
  <c r="M473" i="8"/>
  <c r="L474" i="8"/>
  <c r="M474" i="8"/>
  <c r="L475" i="8"/>
  <c r="M475" i="8"/>
  <c r="L476" i="8"/>
  <c r="M476" i="8"/>
  <c r="L477" i="8"/>
  <c r="M477" i="8"/>
  <c r="L478" i="8"/>
  <c r="M478" i="8" s="1"/>
  <c r="L479" i="8"/>
  <c r="M479" i="8"/>
  <c r="L480" i="8"/>
  <c r="M480" i="8"/>
  <c r="L481" i="8"/>
  <c r="M481" i="8"/>
  <c r="L482" i="8"/>
  <c r="M482" i="8"/>
  <c r="L483" i="8"/>
  <c r="M483" i="8"/>
  <c r="L484" i="8"/>
  <c r="M484" i="8"/>
  <c r="L485" i="8"/>
  <c r="M485" i="8"/>
  <c r="L486" i="8"/>
  <c r="M486" i="8"/>
  <c r="L487" i="8"/>
  <c r="M487" i="8"/>
  <c r="L488" i="8"/>
  <c r="M488" i="8"/>
  <c r="L489" i="8"/>
  <c r="M489" i="8"/>
  <c r="L490" i="8"/>
  <c r="M490" i="8"/>
  <c r="L491" i="8"/>
  <c r="M491" i="8"/>
  <c r="L492" i="8"/>
  <c r="M492" i="8" s="1"/>
  <c r="L493" i="8"/>
  <c r="M493" i="8"/>
  <c r="L494" i="8"/>
  <c r="M494" i="8"/>
  <c r="L495" i="8"/>
  <c r="M495" i="8"/>
  <c r="L496" i="8"/>
  <c r="M496" i="8"/>
  <c r="L497" i="8"/>
  <c r="M497" i="8"/>
  <c r="L498" i="8"/>
  <c r="M498" i="8"/>
  <c r="L499" i="8"/>
  <c r="M499" i="8"/>
  <c r="L500" i="8"/>
  <c r="M500" i="8"/>
  <c r="L501" i="8"/>
  <c r="M501" i="8"/>
  <c r="L502" i="8"/>
  <c r="M502" i="8"/>
  <c r="L503" i="8"/>
  <c r="M503" i="8"/>
  <c r="L504" i="8"/>
  <c r="M504" i="8"/>
  <c r="L505" i="8"/>
  <c r="M505" i="8"/>
  <c r="L506" i="8"/>
  <c r="M506" i="8" s="1"/>
  <c r="L507" i="8"/>
  <c r="M507" i="8"/>
  <c r="L508" i="8"/>
  <c r="M508" i="8"/>
  <c r="L509" i="8"/>
  <c r="M509" i="8"/>
  <c r="L510" i="8"/>
  <c r="M510" i="8"/>
  <c r="L511" i="8"/>
  <c r="M511" i="8"/>
  <c r="L512" i="8"/>
  <c r="M512" i="8"/>
  <c r="L513" i="8"/>
  <c r="M513" i="8"/>
  <c r="L514" i="8"/>
  <c r="M514" i="8"/>
  <c r="L515" i="8"/>
  <c r="M515" i="8"/>
  <c r="L516" i="8"/>
  <c r="M516" i="8"/>
  <c r="L517" i="8"/>
  <c r="M517" i="8"/>
  <c r="L518" i="8"/>
  <c r="M518" i="8"/>
  <c r="L519" i="8"/>
  <c r="M519" i="8"/>
  <c r="L520" i="8"/>
  <c r="M520" i="8" s="1"/>
  <c r="L521" i="8"/>
  <c r="M521" i="8"/>
  <c r="L522" i="8"/>
  <c r="M522" i="8"/>
  <c r="L523" i="8"/>
  <c r="M523" i="8"/>
  <c r="L524" i="8"/>
  <c r="M524" i="8"/>
  <c r="L525" i="8"/>
  <c r="M525" i="8"/>
  <c r="L526" i="8"/>
  <c r="M526" i="8"/>
  <c r="L527" i="8"/>
  <c r="M527" i="8"/>
  <c r="L528" i="8"/>
  <c r="M528" i="8"/>
  <c r="L529" i="8"/>
  <c r="M529" i="8"/>
  <c r="L530" i="8"/>
  <c r="M530" i="8"/>
  <c r="L531" i="8"/>
  <c r="M531" i="8"/>
  <c r="L532" i="8"/>
  <c r="M532" i="8"/>
  <c r="L533" i="8"/>
  <c r="M533" i="8"/>
  <c r="L534" i="8"/>
  <c r="M534" i="8" s="1"/>
  <c r="L535" i="8"/>
  <c r="M535" i="8"/>
  <c r="L536" i="8"/>
  <c r="M536" i="8"/>
  <c r="L537" i="8"/>
  <c r="M537" i="8"/>
  <c r="L538" i="8"/>
  <c r="M538" i="8"/>
  <c r="L3" i="7"/>
  <c r="M3" i="7"/>
  <c r="L4" i="7"/>
  <c r="M4" i="7"/>
  <c r="L5" i="7"/>
  <c r="M5" i="7"/>
  <c r="L6" i="7"/>
  <c r="M6" i="7"/>
  <c r="L7" i="7"/>
  <c r="M7" i="7"/>
  <c r="L8" i="7"/>
  <c r="M8" i="7"/>
  <c r="L9" i="7"/>
  <c r="M9" i="7"/>
  <c r="L10" i="7"/>
  <c r="M10" i="7"/>
  <c r="L11" i="7"/>
  <c r="M11" i="7"/>
  <c r="L12" i="7"/>
  <c r="M12" i="7"/>
  <c r="L13" i="7"/>
  <c r="M13" i="7"/>
  <c r="L14" i="7"/>
  <c r="M14" i="7"/>
  <c r="L15" i="7"/>
  <c r="M15" i="7"/>
  <c r="L16" i="7"/>
  <c r="M16" i="7"/>
  <c r="L17" i="7"/>
  <c r="M17" i="7"/>
  <c r="L18" i="7"/>
  <c r="M18" i="7"/>
  <c r="L19" i="7"/>
  <c r="M19" i="7"/>
  <c r="L20" i="7"/>
  <c r="M20" i="7"/>
  <c r="L21" i="7"/>
  <c r="M21" i="7"/>
  <c r="L22" i="7"/>
  <c r="M22" i="7"/>
  <c r="L23" i="7"/>
  <c r="M23" i="7"/>
  <c r="L24" i="7"/>
  <c r="M24" i="7"/>
  <c r="L25" i="7"/>
  <c r="M25" i="7"/>
  <c r="L26" i="7"/>
  <c r="M26" i="7"/>
  <c r="L27" i="7"/>
  <c r="M27" i="7"/>
  <c r="L28" i="7"/>
  <c r="M28" i="7"/>
  <c r="L29" i="7"/>
  <c r="M29" i="7"/>
  <c r="L30" i="7"/>
  <c r="M30" i="7"/>
  <c r="L31" i="7"/>
  <c r="M31" i="7"/>
  <c r="L32" i="7"/>
  <c r="M32" i="7"/>
  <c r="L33" i="7"/>
  <c r="M33" i="7"/>
  <c r="L34" i="7"/>
  <c r="M34" i="7"/>
  <c r="L35" i="7"/>
  <c r="M35" i="7"/>
  <c r="L36" i="7"/>
  <c r="M36" i="7"/>
  <c r="L37" i="7"/>
  <c r="M37" i="7"/>
  <c r="L38" i="7"/>
  <c r="M38" i="7"/>
  <c r="L39" i="7"/>
  <c r="M39" i="7"/>
  <c r="L40" i="7"/>
  <c r="M40" i="7"/>
  <c r="L41" i="7"/>
  <c r="M41" i="7"/>
  <c r="L42" i="7"/>
  <c r="M42" i="7"/>
  <c r="L43" i="7"/>
  <c r="M43" i="7"/>
  <c r="L44" i="7"/>
  <c r="M44" i="7"/>
  <c r="L45" i="7"/>
  <c r="M45" i="7"/>
  <c r="L46" i="7"/>
  <c r="M46" i="7"/>
  <c r="L47" i="7"/>
  <c r="M47" i="7"/>
  <c r="L48" i="7"/>
  <c r="M48" i="7"/>
  <c r="L49" i="7"/>
  <c r="M49" i="7"/>
  <c r="L50" i="7"/>
  <c r="M50" i="7"/>
  <c r="L51" i="7"/>
  <c r="M51" i="7"/>
  <c r="L52" i="7"/>
  <c r="M52" i="7"/>
  <c r="L53" i="7"/>
  <c r="M53" i="7"/>
  <c r="L54" i="7"/>
  <c r="M54" i="7"/>
  <c r="L55" i="7"/>
  <c r="M55" i="7"/>
  <c r="L56" i="7"/>
  <c r="M56" i="7"/>
  <c r="L57" i="7"/>
  <c r="M57" i="7"/>
  <c r="L58" i="7"/>
  <c r="M58" i="7"/>
  <c r="L59" i="7"/>
  <c r="M59" i="7"/>
  <c r="L60" i="7"/>
  <c r="M60" i="7"/>
  <c r="L61" i="7"/>
  <c r="M61" i="7"/>
  <c r="L62" i="7"/>
  <c r="M62" i="7"/>
  <c r="L63" i="7"/>
  <c r="M63" i="7"/>
  <c r="L64" i="7"/>
  <c r="M64" i="7"/>
  <c r="L65" i="7"/>
  <c r="M65" i="7"/>
  <c r="L66" i="7"/>
  <c r="M66" i="7"/>
  <c r="L67" i="7"/>
  <c r="M67" i="7"/>
  <c r="L68" i="7"/>
  <c r="M68" i="7"/>
  <c r="L69" i="7"/>
  <c r="M69" i="7"/>
  <c r="L70" i="7"/>
  <c r="M70" i="7"/>
  <c r="L71" i="7"/>
  <c r="M71" i="7"/>
  <c r="L72" i="7"/>
  <c r="M72" i="7"/>
  <c r="L73" i="7"/>
  <c r="M73" i="7"/>
  <c r="L74" i="7"/>
  <c r="M74" i="7"/>
  <c r="L75" i="7"/>
  <c r="M75" i="7"/>
  <c r="L76" i="7"/>
  <c r="M76" i="7"/>
  <c r="L77" i="7"/>
  <c r="M77" i="7"/>
  <c r="L78" i="7"/>
  <c r="M78" i="7"/>
  <c r="L79" i="7"/>
  <c r="M79" i="7"/>
  <c r="L80" i="7"/>
  <c r="M80" i="7"/>
  <c r="L81" i="7"/>
  <c r="M81" i="7"/>
  <c r="L82" i="7"/>
  <c r="M82" i="7"/>
  <c r="L83" i="7"/>
  <c r="M83" i="7"/>
  <c r="L84" i="7"/>
  <c r="M84" i="7"/>
  <c r="L85" i="7"/>
  <c r="M85" i="7"/>
  <c r="L86" i="7"/>
  <c r="M86" i="7"/>
  <c r="L87" i="7"/>
  <c r="M87" i="7"/>
  <c r="L88" i="7"/>
  <c r="M88" i="7"/>
  <c r="L89" i="7"/>
  <c r="M89" i="7"/>
  <c r="L90" i="7"/>
  <c r="M90" i="7"/>
  <c r="L91" i="7"/>
  <c r="M91" i="7"/>
  <c r="L92" i="7"/>
  <c r="M92" i="7"/>
  <c r="L93" i="7"/>
  <c r="M93" i="7"/>
  <c r="L94" i="7"/>
  <c r="M94" i="7"/>
  <c r="L95" i="7"/>
  <c r="M95" i="7"/>
  <c r="L96" i="7"/>
  <c r="M96" i="7"/>
  <c r="L97" i="7"/>
  <c r="M97" i="7"/>
  <c r="L98" i="7"/>
  <c r="M98" i="7"/>
  <c r="L99" i="7"/>
  <c r="M99" i="7"/>
  <c r="L100" i="7"/>
  <c r="M100" i="7"/>
  <c r="L101" i="7"/>
  <c r="M101" i="7"/>
  <c r="L102" i="7"/>
  <c r="M102" i="7"/>
  <c r="L103" i="7"/>
  <c r="M103" i="7"/>
  <c r="L104" i="7"/>
  <c r="M104" i="7"/>
  <c r="L105" i="7"/>
  <c r="M105" i="7"/>
  <c r="L106" i="7"/>
  <c r="M106" i="7"/>
  <c r="L107" i="7"/>
  <c r="M107" i="7"/>
  <c r="L108" i="7"/>
  <c r="M108" i="7"/>
  <c r="L109" i="7"/>
  <c r="M109" i="7"/>
  <c r="L110" i="7"/>
  <c r="M110" i="7"/>
  <c r="L111" i="7"/>
  <c r="M111" i="7"/>
  <c r="L112" i="7"/>
  <c r="M112" i="7"/>
  <c r="L113" i="7"/>
  <c r="M113" i="7"/>
  <c r="L114" i="7"/>
  <c r="M114" i="7"/>
  <c r="L115" i="7"/>
  <c r="M115" i="7"/>
  <c r="L116" i="7"/>
  <c r="M116" i="7"/>
  <c r="L117" i="7"/>
  <c r="M117" i="7"/>
  <c r="L118" i="7"/>
  <c r="M118" i="7"/>
  <c r="L119" i="7"/>
  <c r="M119" i="7"/>
  <c r="L120" i="7"/>
  <c r="M120" i="7"/>
  <c r="L121" i="7"/>
  <c r="M121" i="7"/>
  <c r="L122" i="7"/>
  <c r="M122" i="7"/>
  <c r="L123" i="7"/>
  <c r="M123" i="7"/>
  <c r="L124" i="7"/>
  <c r="M124" i="7"/>
  <c r="L125" i="7"/>
  <c r="M125" i="7"/>
  <c r="L126" i="7"/>
  <c r="M126" i="7"/>
  <c r="L127" i="7"/>
  <c r="M127" i="7"/>
  <c r="L128" i="7"/>
  <c r="M128" i="7"/>
  <c r="L129" i="7"/>
  <c r="M129" i="7"/>
  <c r="L130" i="7"/>
  <c r="M130" i="7"/>
  <c r="L131" i="7"/>
  <c r="M131" i="7"/>
  <c r="L132" i="7"/>
  <c r="M132" i="7"/>
  <c r="L133" i="7"/>
  <c r="M133" i="7"/>
  <c r="L134" i="7"/>
  <c r="M134" i="7"/>
  <c r="L135" i="7"/>
  <c r="M135" i="7"/>
  <c r="L136" i="7"/>
  <c r="M136" i="7"/>
  <c r="L137" i="7"/>
  <c r="M137" i="7"/>
  <c r="L138" i="7"/>
  <c r="M138" i="7"/>
  <c r="L139" i="7"/>
  <c r="M139" i="7"/>
  <c r="L140" i="7"/>
  <c r="M140" i="7"/>
  <c r="L141" i="7"/>
  <c r="M141" i="7"/>
  <c r="L142" i="7"/>
  <c r="M142" i="7"/>
  <c r="L143" i="7"/>
  <c r="M143" i="7"/>
  <c r="L144" i="7"/>
  <c r="M144" i="7"/>
  <c r="L145" i="7"/>
  <c r="M145" i="7"/>
  <c r="L146" i="7"/>
  <c r="M146" i="7"/>
  <c r="L147" i="7"/>
  <c r="M147" i="7"/>
  <c r="L148" i="7"/>
  <c r="M148" i="7"/>
  <c r="L149" i="7"/>
  <c r="M149" i="7"/>
  <c r="L150" i="7"/>
  <c r="M150" i="7"/>
  <c r="L151" i="7"/>
  <c r="M151" i="7"/>
  <c r="L152" i="7"/>
  <c r="M152" i="7"/>
  <c r="L153" i="7"/>
  <c r="M153" i="7"/>
  <c r="L154" i="7"/>
  <c r="M154" i="7"/>
  <c r="L155" i="7"/>
  <c r="M155" i="7"/>
  <c r="L156" i="7"/>
  <c r="M156" i="7"/>
  <c r="L157" i="7"/>
  <c r="M157" i="7"/>
  <c r="L158" i="7"/>
  <c r="M158" i="7"/>
  <c r="L159" i="7"/>
  <c r="M159" i="7"/>
  <c r="L160" i="7"/>
  <c r="M160" i="7"/>
  <c r="L161" i="7"/>
  <c r="M161" i="7"/>
  <c r="L162" i="7"/>
  <c r="M162" i="7"/>
  <c r="L163" i="7"/>
  <c r="M163" i="7"/>
  <c r="L164" i="7"/>
  <c r="M164" i="7"/>
  <c r="L165" i="7"/>
  <c r="M165" i="7"/>
  <c r="L166" i="7"/>
  <c r="M166" i="7"/>
  <c r="L167" i="7"/>
  <c r="M167" i="7"/>
  <c r="L168" i="7"/>
  <c r="M168" i="7"/>
  <c r="L169" i="7"/>
  <c r="M169" i="7"/>
  <c r="L170" i="7"/>
  <c r="M170" i="7"/>
  <c r="L171" i="7"/>
  <c r="M171" i="7"/>
  <c r="L172" i="7"/>
  <c r="M172" i="7"/>
  <c r="L173" i="7"/>
  <c r="M173" i="7"/>
  <c r="L174" i="7"/>
  <c r="M174" i="7"/>
  <c r="L175" i="7"/>
  <c r="M175" i="7"/>
  <c r="L176" i="7"/>
  <c r="M176" i="7"/>
  <c r="L177" i="7"/>
  <c r="M177" i="7"/>
  <c r="L178" i="7"/>
  <c r="M178" i="7"/>
  <c r="L179" i="7"/>
  <c r="M179" i="7"/>
  <c r="L180" i="7"/>
  <c r="M180" i="7"/>
  <c r="L181" i="7"/>
  <c r="M181" i="7"/>
  <c r="L182" i="7"/>
  <c r="M182" i="7"/>
  <c r="L183" i="7"/>
  <c r="M183" i="7"/>
  <c r="L184" i="7"/>
  <c r="M184" i="7"/>
  <c r="L185" i="7"/>
  <c r="M185" i="7"/>
  <c r="L186" i="7"/>
  <c r="M186" i="7"/>
  <c r="L187" i="7"/>
  <c r="M187" i="7"/>
  <c r="L188" i="7"/>
  <c r="M188" i="7"/>
  <c r="L189" i="7"/>
  <c r="M189" i="7"/>
  <c r="L190" i="7"/>
  <c r="M190" i="7"/>
  <c r="L191" i="7"/>
  <c r="M191" i="7"/>
  <c r="L192" i="7"/>
  <c r="M192" i="7"/>
  <c r="L193" i="7"/>
  <c r="M193" i="7"/>
  <c r="L194" i="7"/>
  <c r="M194" i="7"/>
  <c r="L195" i="7"/>
  <c r="M195" i="7"/>
  <c r="L196" i="7"/>
  <c r="M196" i="7"/>
  <c r="L197" i="7"/>
  <c r="M197" i="7"/>
  <c r="L198" i="7"/>
  <c r="M198" i="7"/>
  <c r="L199" i="7"/>
  <c r="M199" i="7"/>
  <c r="L200" i="7"/>
  <c r="M200" i="7"/>
  <c r="L201" i="7"/>
  <c r="M201" i="7"/>
  <c r="L202" i="7"/>
  <c r="M202" i="7"/>
  <c r="L203" i="7"/>
  <c r="M203" i="7"/>
  <c r="L204" i="7"/>
  <c r="M204" i="7"/>
  <c r="L205" i="7"/>
  <c r="M205" i="7"/>
  <c r="L206" i="7"/>
  <c r="M206" i="7"/>
  <c r="L207" i="7"/>
  <c r="M207" i="7"/>
  <c r="L208" i="7"/>
  <c r="M208" i="7"/>
  <c r="L209" i="7"/>
  <c r="M209" i="7"/>
  <c r="L210" i="7"/>
  <c r="M210" i="7"/>
  <c r="L211" i="7"/>
  <c r="M211" i="7"/>
  <c r="L212" i="7"/>
  <c r="M212" i="7"/>
  <c r="L213" i="7"/>
  <c r="M213" i="7"/>
  <c r="L214" i="7"/>
  <c r="M214" i="7"/>
  <c r="L215" i="7"/>
  <c r="M215" i="7"/>
  <c r="L216" i="7"/>
  <c r="M216" i="7"/>
  <c r="L217" i="7"/>
  <c r="M217" i="7"/>
  <c r="L218" i="7"/>
  <c r="M218" i="7"/>
  <c r="L219" i="7"/>
  <c r="M219" i="7"/>
  <c r="L220" i="7"/>
  <c r="M220" i="7"/>
  <c r="L221" i="7"/>
  <c r="M221" i="7"/>
  <c r="L222" i="7"/>
  <c r="M222" i="7"/>
  <c r="L223" i="7"/>
  <c r="M223" i="7"/>
  <c r="L224" i="7"/>
  <c r="M224" i="7"/>
  <c r="L225" i="7"/>
  <c r="M225" i="7"/>
  <c r="L226" i="7"/>
  <c r="M226" i="7"/>
  <c r="L227" i="7"/>
  <c r="M227" i="7"/>
  <c r="L228" i="7"/>
  <c r="M228" i="7"/>
  <c r="L229" i="7"/>
  <c r="M229" i="7"/>
  <c r="L230" i="7"/>
  <c r="M230" i="7"/>
  <c r="L231" i="7"/>
  <c r="M231" i="7"/>
  <c r="L232" i="7"/>
  <c r="M232" i="7"/>
  <c r="L233" i="7"/>
  <c r="M233" i="7"/>
  <c r="L234" i="7"/>
  <c r="M234" i="7"/>
  <c r="L235" i="7"/>
  <c r="M235" i="7"/>
  <c r="L236" i="7"/>
  <c r="M236" i="7"/>
  <c r="L237" i="7"/>
  <c r="M237" i="7"/>
  <c r="L238" i="7"/>
  <c r="M238" i="7"/>
  <c r="L239" i="7"/>
  <c r="M239" i="7"/>
  <c r="L240" i="7"/>
  <c r="M240" i="7"/>
  <c r="L241" i="7"/>
  <c r="M241" i="7"/>
  <c r="L242" i="7"/>
  <c r="M242" i="7"/>
  <c r="L243" i="7"/>
  <c r="M243" i="7"/>
  <c r="L244" i="7"/>
  <c r="M244" i="7"/>
  <c r="L245" i="7"/>
  <c r="M245" i="7"/>
  <c r="L246" i="7"/>
  <c r="M246" i="7"/>
  <c r="L247" i="7"/>
  <c r="M247" i="7"/>
  <c r="L248" i="7"/>
  <c r="M248" i="7"/>
  <c r="L249" i="7"/>
  <c r="M249" i="7"/>
  <c r="L250" i="7"/>
  <c r="M250" i="7"/>
  <c r="L251" i="7"/>
  <c r="M251" i="7"/>
  <c r="L252" i="7"/>
  <c r="M252" i="7"/>
  <c r="L253" i="7"/>
  <c r="M253" i="7"/>
  <c r="L254" i="7"/>
  <c r="M254" i="7"/>
  <c r="L255" i="7"/>
  <c r="M255" i="7"/>
  <c r="L256" i="7"/>
  <c r="M256" i="7"/>
  <c r="L257" i="7"/>
  <c r="M257" i="7"/>
  <c r="L258" i="7"/>
  <c r="M258" i="7"/>
  <c r="L259" i="7"/>
  <c r="M259" i="7"/>
  <c r="L260" i="7"/>
  <c r="M260" i="7"/>
  <c r="L261" i="7"/>
  <c r="M261" i="7"/>
  <c r="L262" i="7"/>
  <c r="M262" i="7"/>
  <c r="L263" i="7"/>
  <c r="M263" i="7"/>
  <c r="L264" i="7"/>
  <c r="M264" i="7"/>
  <c r="L265" i="7"/>
  <c r="M265" i="7"/>
  <c r="L266" i="7"/>
  <c r="M266" i="7"/>
  <c r="L267" i="7"/>
  <c r="M267" i="7"/>
  <c r="L268" i="7"/>
  <c r="M268" i="7"/>
  <c r="L269" i="7"/>
  <c r="M269" i="7"/>
  <c r="L270" i="7"/>
  <c r="M270" i="7"/>
  <c r="L271" i="7"/>
  <c r="M271" i="7"/>
  <c r="L272" i="7"/>
  <c r="M272" i="7"/>
  <c r="L273" i="7"/>
  <c r="M273" i="7"/>
  <c r="L274" i="7"/>
  <c r="M274" i="7"/>
  <c r="L275" i="7"/>
  <c r="M275" i="7"/>
  <c r="L276" i="7"/>
  <c r="M276" i="7"/>
  <c r="L277" i="7"/>
  <c r="M277" i="7"/>
  <c r="L278" i="7"/>
  <c r="M278" i="7"/>
  <c r="L279" i="7"/>
  <c r="M279" i="7"/>
  <c r="L280" i="7"/>
  <c r="M280" i="7"/>
  <c r="L281" i="7"/>
  <c r="M281" i="7"/>
  <c r="L282" i="7"/>
  <c r="M282" i="7"/>
  <c r="L283" i="7"/>
  <c r="M283" i="7"/>
  <c r="L284" i="7"/>
  <c r="M284" i="7"/>
  <c r="L285" i="7"/>
  <c r="M285" i="7"/>
  <c r="L286" i="7"/>
  <c r="M286" i="7"/>
  <c r="L287" i="7"/>
  <c r="M287" i="7"/>
  <c r="L288" i="7"/>
  <c r="M288" i="7"/>
  <c r="L289" i="7"/>
  <c r="M289" i="7"/>
  <c r="L290" i="7"/>
  <c r="M290" i="7"/>
  <c r="L291" i="7"/>
  <c r="M291" i="7"/>
  <c r="L292" i="7"/>
  <c r="M292" i="7"/>
  <c r="L293" i="7"/>
  <c r="M293" i="7"/>
  <c r="L294" i="7"/>
  <c r="M294" i="7"/>
  <c r="L295" i="7"/>
  <c r="M295" i="7"/>
  <c r="L296" i="7"/>
  <c r="M296" i="7"/>
  <c r="L297" i="7"/>
  <c r="M297" i="7"/>
  <c r="L298" i="7"/>
  <c r="M298" i="7"/>
  <c r="L299" i="7"/>
  <c r="M299" i="7"/>
  <c r="L300" i="7"/>
  <c r="M300" i="7"/>
  <c r="L301" i="7"/>
  <c r="M301" i="7"/>
  <c r="L302" i="7"/>
  <c r="M302" i="7"/>
  <c r="L303" i="7"/>
  <c r="M303" i="7"/>
  <c r="L304" i="7"/>
  <c r="M304" i="7"/>
  <c r="L305" i="7"/>
  <c r="M305" i="7"/>
  <c r="L306" i="7"/>
  <c r="M306" i="7"/>
  <c r="L307" i="7"/>
  <c r="M307" i="7"/>
  <c r="L308" i="7"/>
  <c r="M308" i="7"/>
  <c r="L309" i="7"/>
  <c r="M309" i="7"/>
  <c r="L310" i="7"/>
  <c r="M310" i="7"/>
  <c r="L311" i="7"/>
  <c r="M311" i="7"/>
  <c r="L312" i="7"/>
  <c r="M312" i="7"/>
  <c r="L313" i="7"/>
  <c r="M313" i="7"/>
  <c r="L314" i="7"/>
  <c r="M314" i="7"/>
  <c r="L315" i="7"/>
  <c r="M315" i="7"/>
  <c r="L316" i="7"/>
  <c r="M316" i="7"/>
  <c r="L317" i="7"/>
  <c r="M317" i="7"/>
  <c r="L318" i="7"/>
  <c r="M318" i="7"/>
  <c r="L319" i="7"/>
  <c r="M319" i="7"/>
  <c r="L320" i="7"/>
  <c r="M320" i="7"/>
  <c r="L321" i="7"/>
  <c r="M321" i="7"/>
  <c r="L322" i="7"/>
  <c r="M322" i="7"/>
  <c r="L323" i="7"/>
  <c r="M323" i="7"/>
  <c r="L324" i="7"/>
  <c r="M324" i="7"/>
  <c r="L325" i="7"/>
  <c r="M325" i="7"/>
  <c r="L326" i="7"/>
  <c r="M326" i="7"/>
  <c r="L327" i="7"/>
  <c r="M327" i="7"/>
  <c r="L328" i="7"/>
  <c r="M328" i="7"/>
  <c r="L329" i="7"/>
  <c r="M329" i="7"/>
  <c r="L330" i="7"/>
  <c r="M330" i="7"/>
  <c r="L331" i="7"/>
  <c r="M331" i="7"/>
  <c r="L332" i="7"/>
  <c r="M332" i="7"/>
  <c r="L333" i="7"/>
  <c r="M333" i="7"/>
  <c r="L334" i="7"/>
  <c r="M334" i="7"/>
  <c r="L335" i="7"/>
  <c r="M335" i="7"/>
  <c r="L336" i="7"/>
  <c r="M336" i="7"/>
  <c r="L337" i="7"/>
  <c r="M337" i="7"/>
  <c r="L338" i="7"/>
  <c r="M338" i="7"/>
  <c r="L339" i="7"/>
  <c r="M339" i="7"/>
  <c r="L340" i="7"/>
  <c r="M340" i="7"/>
  <c r="L341" i="7"/>
  <c r="M341" i="7"/>
  <c r="L342" i="7"/>
  <c r="M342" i="7"/>
  <c r="L343" i="7"/>
  <c r="M343" i="7"/>
  <c r="L344" i="7"/>
  <c r="M344" i="7"/>
  <c r="L345" i="7"/>
  <c r="M345" i="7"/>
  <c r="L346" i="7"/>
  <c r="M346" i="7"/>
  <c r="L347" i="7"/>
  <c r="M347" i="7"/>
  <c r="L348" i="7"/>
  <c r="M348" i="7"/>
  <c r="L349" i="7"/>
  <c r="M349" i="7"/>
  <c r="L350" i="7"/>
  <c r="M350" i="7"/>
  <c r="L351" i="7"/>
  <c r="M351" i="7"/>
  <c r="L352" i="7"/>
  <c r="M352" i="7"/>
  <c r="L353" i="7"/>
  <c r="M353" i="7"/>
  <c r="L354" i="7"/>
  <c r="M354" i="7"/>
  <c r="L355" i="7"/>
  <c r="M355" i="7"/>
  <c r="L356" i="7"/>
  <c r="M356" i="7"/>
  <c r="L357" i="7"/>
  <c r="M357" i="7"/>
  <c r="L358" i="7"/>
  <c r="M358" i="7"/>
  <c r="L359" i="7"/>
  <c r="M359" i="7"/>
  <c r="L360" i="7"/>
  <c r="M360" i="7"/>
  <c r="L361" i="7"/>
  <c r="M361" i="7"/>
  <c r="L362" i="7"/>
  <c r="M362" i="7"/>
  <c r="L363" i="7"/>
  <c r="M363" i="7"/>
  <c r="L364" i="7"/>
  <c r="M364" i="7"/>
  <c r="L365" i="7"/>
  <c r="M365" i="7"/>
  <c r="L366" i="7"/>
  <c r="M366" i="7"/>
  <c r="L367" i="7"/>
  <c r="M367" i="7"/>
  <c r="L368" i="7"/>
  <c r="M368" i="7"/>
  <c r="L369" i="7"/>
  <c r="M369" i="7"/>
  <c r="L370" i="7"/>
  <c r="M370" i="7"/>
  <c r="L371" i="7"/>
  <c r="M371" i="7"/>
  <c r="L372" i="7"/>
  <c r="M372" i="7"/>
  <c r="L373" i="7"/>
  <c r="M373" i="7"/>
  <c r="L374" i="7"/>
  <c r="M374" i="7"/>
  <c r="L375" i="7"/>
  <c r="M375" i="7"/>
  <c r="L376" i="7"/>
  <c r="M376" i="7"/>
  <c r="L377" i="7"/>
  <c r="M377" i="7"/>
  <c r="L378" i="7"/>
  <c r="M378" i="7"/>
  <c r="L379" i="7"/>
  <c r="M379" i="7"/>
  <c r="L380" i="7"/>
  <c r="M380" i="7"/>
  <c r="L381" i="7"/>
  <c r="M381" i="7"/>
  <c r="L382" i="7"/>
  <c r="M382" i="7"/>
  <c r="L383" i="7"/>
  <c r="M383" i="7"/>
  <c r="L384" i="7"/>
  <c r="M384" i="7"/>
  <c r="L385" i="7"/>
  <c r="M385" i="7"/>
  <c r="L386" i="7"/>
  <c r="M386" i="7"/>
  <c r="L387" i="7"/>
  <c r="M387" i="7"/>
  <c r="L388" i="7"/>
  <c r="M388" i="7"/>
  <c r="L389" i="7"/>
  <c r="M389" i="7"/>
  <c r="L390" i="7"/>
  <c r="M390" i="7"/>
  <c r="L391" i="7"/>
  <c r="M391" i="7"/>
  <c r="L392" i="7"/>
  <c r="M392" i="7"/>
  <c r="L393" i="7"/>
  <c r="M393" i="7"/>
  <c r="L394" i="7"/>
  <c r="M394" i="7"/>
  <c r="L395" i="7"/>
  <c r="M395" i="7"/>
  <c r="L396" i="7"/>
  <c r="M396" i="7"/>
  <c r="L397" i="7"/>
  <c r="M397" i="7"/>
  <c r="L398" i="7"/>
  <c r="M398" i="7"/>
  <c r="L399" i="7"/>
  <c r="M399" i="7"/>
  <c r="L400" i="7"/>
  <c r="M400" i="7"/>
  <c r="L401" i="7"/>
  <c r="M401" i="7"/>
  <c r="L402" i="7"/>
  <c r="M402" i="7"/>
  <c r="L403" i="7"/>
  <c r="M403" i="7"/>
  <c r="L404" i="7"/>
  <c r="M404" i="7"/>
  <c r="L405" i="7"/>
  <c r="M405" i="7"/>
  <c r="L406" i="7"/>
  <c r="M406" i="7"/>
  <c r="L407" i="7"/>
  <c r="M407" i="7"/>
  <c r="L408" i="7"/>
  <c r="M408" i="7"/>
  <c r="L409" i="7"/>
  <c r="M409" i="7"/>
  <c r="L410" i="7"/>
  <c r="M410" i="7"/>
  <c r="L411" i="7"/>
  <c r="M411" i="7"/>
  <c r="L412" i="7"/>
  <c r="M412" i="7"/>
  <c r="L413" i="7"/>
  <c r="M413" i="7"/>
  <c r="L414" i="7"/>
  <c r="M414" i="7"/>
  <c r="L415" i="7"/>
  <c r="M415" i="7"/>
  <c r="L416" i="7"/>
  <c r="M416" i="7"/>
  <c r="L417" i="7"/>
  <c r="M417" i="7"/>
  <c r="L418" i="7"/>
  <c r="M418" i="7"/>
  <c r="L419" i="7"/>
  <c r="M419" i="7"/>
  <c r="L420" i="7"/>
  <c r="M420" i="7"/>
  <c r="L421" i="7"/>
  <c r="M421" i="7"/>
  <c r="L422" i="7"/>
  <c r="M422" i="7"/>
  <c r="L423" i="7"/>
  <c r="M423" i="7"/>
  <c r="L424" i="7"/>
  <c r="M424" i="7"/>
  <c r="L425" i="7"/>
  <c r="M425" i="7"/>
  <c r="L426" i="7"/>
  <c r="M426" i="7"/>
  <c r="L427" i="7"/>
  <c r="M427" i="7"/>
  <c r="L428" i="7"/>
  <c r="M428" i="7"/>
  <c r="L429" i="7"/>
  <c r="M429" i="7"/>
  <c r="L430" i="7"/>
  <c r="M430" i="7"/>
  <c r="L431" i="7"/>
  <c r="M431" i="7"/>
  <c r="L432" i="7"/>
  <c r="M432" i="7"/>
  <c r="L433" i="7"/>
  <c r="M433" i="7"/>
  <c r="L434" i="7"/>
  <c r="M434" i="7"/>
  <c r="L435" i="7"/>
  <c r="M435" i="7"/>
  <c r="L436" i="7"/>
  <c r="M436" i="7"/>
  <c r="L437" i="7"/>
  <c r="M437" i="7"/>
  <c r="L438" i="7"/>
  <c r="M438" i="7"/>
  <c r="L439" i="7"/>
  <c r="M439" i="7"/>
  <c r="L440" i="7"/>
  <c r="M440" i="7"/>
  <c r="L441" i="7"/>
  <c r="M441" i="7"/>
  <c r="L442" i="7"/>
  <c r="M442" i="7"/>
  <c r="L443" i="7"/>
  <c r="M443" i="7"/>
  <c r="L444" i="7"/>
  <c r="M444" i="7"/>
  <c r="L445" i="7"/>
  <c r="M445" i="7"/>
  <c r="L446" i="7"/>
  <c r="M446" i="7"/>
  <c r="L447" i="7"/>
  <c r="M447" i="7"/>
  <c r="L448" i="7"/>
  <c r="M448" i="7"/>
  <c r="L449" i="7"/>
  <c r="M449" i="7"/>
  <c r="L450" i="7"/>
  <c r="M450" i="7"/>
  <c r="L451" i="7"/>
  <c r="M451" i="7"/>
  <c r="L452" i="7"/>
  <c r="M452" i="7"/>
  <c r="L453" i="7"/>
  <c r="M453" i="7"/>
  <c r="L454" i="7"/>
  <c r="M454" i="7"/>
  <c r="L455" i="7"/>
  <c r="M455" i="7"/>
  <c r="L456" i="7"/>
  <c r="M456" i="7"/>
  <c r="L457" i="7"/>
  <c r="M457" i="7"/>
  <c r="L458" i="7"/>
  <c r="M458" i="7"/>
  <c r="L459" i="7"/>
  <c r="M459" i="7"/>
  <c r="L460" i="7"/>
  <c r="M460" i="7"/>
  <c r="L461" i="7"/>
  <c r="M461" i="7"/>
  <c r="L462" i="7"/>
  <c r="M462" i="7"/>
  <c r="L463" i="7"/>
  <c r="M463" i="7"/>
  <c r="L464" i="7"/>
  <c r="M464" i="7"/>
  <c r="L465" i="7"/>
  <c r="M465" i="7"/>
  <c r="L466" i="7"/>
  <c r="M466" i="7"/>
  <c r="L467" i="7"/>
  <c r="M467" i="7"/>
  <c r="L468" i="7"/>
  <c r="M468" i="7"/>
  <c r="L469" i="7"/>
  <c r="M469" i="7"/>
  <c r="L470" i="7"/>
  <c r="M470" i="7"/>
  <c r="L471" i="7"/>
  <c r="M471" i="7"/>
  <c r="L472" i="7"/>
  <c r="M472" i="7"/>
  <c r="L473" i="7"/>
  <c r="M473" i="7"/>
  <c r="L474" i="7"/>
  <c r="M474" i="7"/>
  <c r="L475" i="7"/>
  <c r="M475" i="7"/>
  <c r="L476" i="7"/>
  <c r="M476" i="7"/>
  <c r="L477" i="7"/>
  <c r="M477" i="7"/>
  <c r="L478" i="7"/>
  <c r="M478" i="7"/>
  <c r="L479" i="7"/>
  <c r="M479" i="7"/>
  <c r="L480" i="7"/>
  <c r="M480" i="7"/>
  <c r="L481" i="7"/>
  <c r="M481" i="7"/>
  <c r="L482" i="7"/>
  <c r="M482" i="7"/>
  <c r="L483" i="7"/>
  <c r="M483" i="7"/>
  <c r="L484" i="7"/>
  <c r="M484" i="7"/>
  <c r="L485" i="7"/>
  <c r="M485" i="7"/>
  <c r="L486" i="7"/>
  <c r="M486" i="7"/>
  <c r="L487" i="7"/>
  <c r="M487" i="7"/>
  <c r="L488" i="7"/>
  <c r="M488" i="7"/>
  <c r="L489" i="7"/>
  <c r="M489" i="7"/>
  <c r="L490" i="7"/>
  <c r="M490" i="7"/>
  <c r="L491" i="7"/>
  <c r="M491" i="7"/>
  <c r="L492" i="7"/>
  <c r="M492" i="7"/>
  <c r="L493" i="7"/>
  <c r="M493" i="7"/>
  <c r="L494" i="7"/>
  <c r="M494" i="7"/>
  <c r="L495" i="7"/>
  <c r="M495" i="7"/>
  <c r="L496" i="7"/>
  <c r="M496" i="7"/>
  <c r="L497" i="7"/>
  <c r="M497" i="7"/>
  <c r="L498" i="7"/>
  <c r="M498" i="7"/>
  <c r="L499" i="7"/>
  <c r="M499" i="7"/>
  <c r="L500" i="7"/>
  <c r="M500" i="7"/>
  <c r="L501" i="7"/>
  <c r="M501" i="7"/>
  <c r="L502" i="7"/>
  <c r="M502" i="7"/>
  <c r="L503" i="7"/>
  <c r="M503" i="7"/>
  <c r="L504" i="7"/>
  <c r="M504" i="7"/>
  <c r="L505" i="7"/>
  <c r="M505" i="7"/>
  <c r="L506" i="7"/>
  <c r="M506" i="7"/>
  <c r="L507" i="7"/>
  <c r="M507" i="7"/>
  <c r="L508" i="7"/>
  <c r="M508" i="7"/>
  <c r="L509" i="7"/>
  <c r="M509" i="7"/>
  <c r="L510" i="7"/>
  <c r="M510" i="7"/>
  <c r="L511" i="7"/>
  <c r="M511" i="7"/>
  <c r="L512" i="7"/>
  <c r="M512" i="7"/>
  <c r="L513" i="7"/>
  <c r="M513" i="7"/>
  <c r="L514" i="7"/>
  <c r="M514" i="7"/>
  <c r="L515" i="7"/>
  <c r="M515" i="7"/>
  <c r="L516" i="7"/>
  <c r="M516" i="7"/>
  <c r="L517" i="7"/>
  <c r="M517" i="7"/>
  <c r="L518" i="7"/>
  <c r="M518" i="7"/>
  <c r="L519" i="7"/>
  <c r="M519" i="7"/>
  <c r="L520" i="7"/>
  <c r="M520" i="7"/>
  <c r="L521" i="7"/>
  <c r="M521" i="7"/>
  <c r="L522" i="7"/>
  <c r="M522" i="7"/>
  <c r="L523" i="7"/>
  <c r="M523" i="7"/>
  <c r="L524" i="7"/>
  <c r="M524" i="7"/>
  <c r="L525" i="7"/>
  <c r="M525" i="7"/>
  <c r="L526" i="7"/>
  <c r="M526" i="7"/>
  <c r="L527" i="7"/>
  <c r="M527" i="7"/>
  <c r="L528" i="7"/>
  <c r="M528" i="7"/>
  <c r="L529" i="7"/>
  <c r="M529" i="7"/>
  <c r="L530" i="7"/>
  <c r="M530" i="7"/>
  <c r="L531" i="7"/>
  <c r="M531" i="7"/>
  <c r="L532" i="7"/>
  <c r="M532" i="7"/>
  <c r="L533" i="7"/>
  <c r="M533" i="7"/>
  <c r="L534" i="7"/>
  <c r="M534" i="7"/>
  <c r="L535" i="7"/>
  <c r="M535" i="7"/>
  <c r="L536" i="7"/>
  <c r="M536" i="7"/>
  <c r="L537" i="7"/>
  <c r="M537" i="7"/>
  <c r="L538" i="7"/>
  <c r="M538" i="7"/>
  <c r="L3" i="6"/>
  <c r="M3" i="6"/>
  <c r="L4" i="6"/>
  <c r="M4" i="6"/>
  <c r="L5" i="6"/>
  <c r="M5" i="6"/>
  <c r="L6" i="6"/>
  <c r="M6" i="6"/>
  <c r="L7" i="6"/>
  <c r="M7" i="6" s="1"/>
  <c r="L8" i="6"/>
  <c r="M8" i="6" s="1"/>
  <c r="L9" i="6"/>
  <c r="M9" i="6" s="1"/>
  <c r="L10" i="6"/>
  <c r="M10" i="6" s="1"/>
  <c r="L11" i="6"/>
  <c r="M11" i="6" s="1"/>
  <c r="L12" i="6"/>
  <c r="M12" i="6" s="1"/>
  <c r="L13" i="6"/>
  <c r="M13" i="6" s="1"/>
  <c r="L14" i="6"/>
  <c r="M14" i="6"/>
  <c r="L15" i="6"/>
  <c r="M15" i="6" s="1"/>
  <c r="L16" i="6"/>
  <c r="M16" i="6"/>
  <c r="L17" i="6"/>
  <c r="M17" i="6"/>
  <c r="L18" i="6"/>
  <c r="M18" i="6" s="1"/>
  <c r="L19" i="6"/>
  <c r="M19" i="6"/>
  <c r="L20" i="6"/>
  <c r="M20" i="6" s="1"/>
  <c r="L21" i="6"/>
  <c r="M21" i="6" s="1"/>
  <c r="L22" i="6"/>
  <c r="M22" i="6" s="1"/>
  <c r="L23" i="6"/>
  <c r="M23" i="6"/>
  <c r="L24" i="6"/>
  <c r="M24" i="6"/>
  <c r="L25" i="6"/>
  <c r="M25" i="6" s="1"/>
  <c r="L26" i="6"/>
  <c r="M26" i="6"/>
  <c r="L27" i="6"/>
  <c r="M27" i="6" s="1"/>
  <c r="L28" i="6"/>
  <c r="M28" i="6" s="1"/>
  <c r="L29" i="6"/>
  <c r="M29" i="6" s="1"/>
  <c r="L30" i="6"/>
  <c r="M30" i="6" s="1"/>
  <c r="L31" i="6"/>
  <c r="M31" i="6" s="1"/>
  <c r="L32" i="6"/>
  <c r="M32" i="6" s="1"/>
  <c r="L33" i="6"/>
  <c r="M33" i="6" s="1"/>
  <c r="L34" i="6"/>
  <c r="M34" i="6" s="1"/>
  <c r="L35" i="6"/>
  <c r="M35" i="6" s="1"/>
  <c r="L36" i="6"/>
  <c r="M36" i="6" s="1"/>
  <c r="L37" i="6"/>
  <c r="M37" i="6"/>
  <c r="L38" i="6"/>
  <c r="M38" i="6" s="1"/>
  <c r="L39" i="6"/>
  <c r="M39" i="6"/>
  <c r="L40" i="6"/>
  <c r="M40" i="6" s="1"/>
  <c r="L41" i="6"/>
  <c r="M41" i="6" s="1"/>
  <c r="L42" i="6"/>
  <c r="M42" i="6"/>
  <c r="L43" i="6"/>
  <c r="M43" i="6"/>
  <c r="L44" i="6"/>
  <c r="M44" i="6"/>
  <c r="L45" i="6"/>
  <c r="M45" i="6"/>
  <c r="L46" i="6"/>
  <c r="M46" i="6" s="1"/>
  <c r="L47" i="6"/>
  <c r="M47" i="6"/>
  <c r="L48" i="6"/>
  <c r="M48" i="6" s="1"/>
  <c r="L49" i="6"/>
  <c r="M49" i="6" s="1"/>
  <c r="L50" i="6"/>
  <c r="M50" i="6" s="1"/>
  <c r="L51" i="6"/>
  <c r="M51" i="6"/>
  <c r="L52" i="6"/>
  <c r="M52" i="6"/>
  <c r="L53" i="6"/>
  <c r="M53" i="6"/>
  <c r="L54" i="6"/>
  <c r="M54" i="6" s="1"/>
  <c r="L55" i="6"/>
  <c r="M55" i="6" s="1"/>
  <c r="L56" i="6"/>
  <c r="M56" i="6" s="1"/>
  <c r="L57" i="6"/>
  <c r="M57" i="6" s="1"/>
  <c r="L58" i="6"/>
  <c r="M58" i="6" s="1"/>
  <c r="L59" i="6"/>
  <c r="M59" i="6" s="1"/>
  <c r="L60" i="6"/>
  <c r="M60" i="6"/>
  <c r="L61" i="6"/>
  <c r="M61" i="6"/>
  <c r="L62" i="6"/>
  <c r="M62" i="6" s="1"/>
  <c r="L63" i="6"/>
  <c r="M63" i="6" s="1"/>
  <c r="L64" i="6"/>
  <c r="M64" i="6" s="1"/>
  <c r="L65" i="6"/>
  <c r="M65" i="6" s="1"/>
  <c r="L66" i="6"/>
  <c r="M66" i="6" s="1"/>
  <c r="L67" i="6"/>
  <c r="M67" i="6"/>
  <c r="L68" i="6"/>
  <c r="M68" i="6" s="1"/>
  <c r="L69" i="6"/>
  <c r="M69" i="6" s="1"/>
  <c r="L70" i="6"/>
  <c r="M70" i="6"/>
  <c r="L71" i="6"/>
  <c r="M71" i="6"/>
  <c r="L72" i="6"/>
  <c r="M72" i="6" s="1"/>
  <c r="L73" i="6"/>
  <c r="M73" i="6" s="1"/>
  <c r="L74" i="6"/>
  <c r="M74" i="6" s="1"/>
  <c r="L75" i="6"/>
  <c r="M75" i="6"/>
  <c r="L76" i="6"/>
  <c r="M76" i="6"/>
  <c r="L77" i="6"/>
  <c r="M77" i="6" s="1"/>
  <c r="L78" i="6"/>
  <c r="M78" i="6" s="1"/>
  <c r="L79" i="6"/>
  <c r="M79" i="6"/>
  <c r="L80" i="6"/>
  <c r="M80" i="6"/>
  <c r="L81" i="6"/>
  <c r="M81" i="6"/>
  <c r="L82" i="6"/>
  <c r="M82" i="6" s="1"/>
  <c r="L83" i="6"/>
  <c r="M83" i="6" s="1"/>
  <c r="L84" i="6"/>
  <c r="M84" i="6" s="1"/>
  <c r="L85" i="6"/>
  <c r="M85" i="6" s="1"/>
  <c r="L86" i="6"/>
  <c r="M86" i="6" s="1"/>
  <c r="L87" i="6"/>
  <c r="M87" i="6" s="1"/>
  <c r="L88" i="6"/>
  <c r="M88" i="6"/>
  <c r="L89" i="6"/>
  <c r="M89" i="6" s="1"/>
  <c r="L90" i="6"/>
  <c r="M90" i="6"/>
  <c r="L91" i="6"/>
  <c r="M91" i="6" s="1"/>
  <c r="L92" i="6"/>
  <c r="M92" i="6" s="1"/>
  <c r="L93" i="6"/>
  <c r="M93" i="6"/>
  <c r="L94" i="6"/>
  <c r="M94" i="6" s="1"/>
  <c r="L95" i="6"/>
  <c r="M95" i="6"/>
  <c r="L96" i="6"/>
  <c r="M96" i="6"/>
  <c r="L97" i="6"/>
  <c r="M97" i="6" s="1"/>
  <c r="L98" i="6"/>
  <c r="M98" i="6" s="1"/>
  <c r="L99" i="6"/>
  <c r="M99" i="6"/>
  <c r="L100" i="6"/>
  <c r="M100" i="6" s="1"/>
  <c r="L101" i="6"/>
  <c r="M101" i="6"/>
  <c r="L102" i="6"/>
  <c r="M102" i="6"/>
  <c r="L103" i="6"/>
  <c r="M103" i="6" s="1"/>
  <c r="L104" i="6"/>
  <c r="M104" i="6" s="1"/>
  <c r="L105" i="6"/>
  <c r="M105" i="6" s="1"/>
  <c r="L106" i="6"/>
  <c r="M106" i="6" s="1"/>
  <c r="L107" i="6"/>
  <c r="M107" i="6"/>
  <c r="L108" i="6"/>
  <c r="M108" i="6" s="1"/>
  <c r="L109" i="6"/>
  <c r="M109" i="6"/>
  <c r="L110" i="6"/>
  <c r="M110" i="6"/>
  <c r="L111" i="6"/>
  <c r="M111" i="6" s="1"/>
  <c r="L112" i="6"/>
  <c r="M112" i="6"/>
  <c r="L113" i="6"/>
  <c r="M113" i="6" s="1"/>
  <c r="L114" i="6"/>
  <c r="M114" i="6"/>
  <c r="L115" i="6"/>
  <c r="M115" i="6" s="1"/>
  <c r="L116" i="6"/>
  <c r="M116" i="6" s="1"/>
  <c r="L117" i="6"/>
  <c r="M117" i="6" s="1"/>
  <c r="L118" i="6"/>
  <c r="M118" i="6" s="1"/>
  <c r="L119" i="6"/>
  <c r="M119" i="6" s="1"/>
  <c r="L120" i="6"/>
  <c r="M120" i="6" s="1"/>
  <c r="L121" i="6"/>
  <c r="M121" i="6" s="1"/>
  <c r="L122" i="6"/>
  <c r="M122" i="6" s="1"/>
  <c r="L123" i="6"/>
  <c r="M123" i="6" s="1"/>
  <c r="L124" i="6"/>
  <c r="M124" i="6" s="1"/>
  <c r="L125" i="6"/>
  <c r="M125" i="6" s="1"/>
  <c r="L126" i="6"/>
  <c r="M126" i="6" s="1"/>
  <c r="L127" i="6"/>
  <c r="M127" i="6"/>
  <c r="L128" i="6"/>
  <c r="M128" i="6"/>
  <c r="L129" i="6"/>
  <c r="M129" i="6"/>
  <c r="L130" i="6"/>
  <c r="M130" i="6"/>
  <c r="L131" i="6"/>
  <c r="M131" i="6"/>
  <c r="L132" i="6"/>
  <c r="M132" i="6" s="1"/>
  <c r="L133" i="6"/>
  <c r="M133" i="6" s="1"/>
  <c r="L134" i="6"/>
  <c r="M134" i="6" s="1"/>
  <c r="L135" i="6"/>
  <c r="M135" i="6" s="1"/>
  <c r="L136" i="6"/>
  <c r="M136" i="6" s="1"/>
  <c r="L137" i="6"/>
  <c r="M137" i="6" s="1"/>
  <c r="L138" i="6"/>
  <c r="M138" i="6"/>
  <c r="L139" i="6"/>
  <c r="M139" i="6" s="1"/>
  <c r="L140" i="6"/>
  <c r="M140" i="6"/>
  <c r="L141" i="6"/>
  <c r="M141" i="6" s="1"/>
  <c r="L142" i="6"/>
  <c r="M142" i="6"/>
  <c r="L143" i="6"/>
  <c r="M143" i="6" s="1"/>
  <c r="L144" i="6"/>
  <c r="M144" i="6" s="1"/>
  <c r="L145" i="6"/>
  <c r="M145" i="6" s="1"/>
  <c r="L146" i="6"/>
  <c r="M146" i="6"/>
  <c r="L147" i="6"/>
  <c r="M147" i="6" s="1"/>
  <c r="L148" i="6"/>
  <c r="M148" i="6" s="1"/>
  <c r="L149" i="6"/>
  <c r="M149" i="6"/>
  <c r="L150" i="6"/>
  <c r="M150" i="6" s="1"/>
  <c r="L151" i="6"/>
  <c r="M151" i="6" s="1"/>
  <c r="L152" i="6"/>
  <c r="M152" i="6" s="1"/>
  <c r="L153" i="6"/>
  <c r="M153" i="6" s="1"/>
  <c r="L154" i="6"/>
  <c r="M154" i="6" s="1"/>
  <c r="L155" i="6"/>
  <c r="M155" i="6" s="1"/>
  <c r="L156" i="6"/>
  <c r="M156" i="6"/>
  <c r="L157" i="6"/>
  <c r="M157" i="6"/>
  <c r="L158" i="6"/>
  <c r="M158" i="6"/>
  <c r="L159" i="6"/>
  <c r="M159" i="6"/>
  <c r="L160" i="6"/>
  <c r="M160" i="6" s="1"/>
  <c r="L161" i="6"/>
  <c r="M161" i="6" s="1"/>
  <c r="L162" i="6"/>
  <c r="M162" i="6" s="1"/>
  <c r="L163" i="6"/>
  <c r="M163" i="6"/>
  <c r="L164" i="6"/>
  <c r="M164" i="6"/>
  <c r="L165" i="6"/>
  <c r="M165" i="6"/>
  <c r="L166" i="6"/>
  <c r="M166" i="6" s="1"/>
  <c r="L167" i="6"/>
  <c r="M167" i="6" s="1"/>
  <c r="L168" i="6"/>
  <c r="M168" i="6" s="1"/>
  <c r="L169" i="6"/>
  <c r="M169" i="6"/>
  <c r="L170" i="6"/>
  <c r="M170" i="6" s="1"/>
  <c r="L171" i="6"/>
  <c r="M171" i="6"/>
  <c r="L172" i="6"/>
  <c r="M172" i="6" s="1"/>
  <c r="L173" i="6"/>
  <c r="M173" i="6"/>
  <c r="L174" i="6"/>
  <c r="M174" i="6"/>
  <c r="L175" i="6"/>
  <c r="M175" i="6" s="1"/>
  <c r="L176" i="6"/>
  <c r="M176" i="6" s="1"/>
  <c r="L177" i="6"/>
  <c r="M177" i="6"/>
  <c r="L178" i="6"/>
  <c r="M178" i="6" s="1"/>
  <c r="L179" i="6"/>
  <c r="M179" i="6" s="1"/>
  <c r="L180" i="6"/>
  <c r="M180" i="6" s="1"/>
  <c r="L181" i="6"/>
  <c r="M181" i="6" s="1"/>
  <c r="L182" i="6"/>
  <c r="M182" i="6" s="1"/>
  <c r="L183" i="6"/>
  <c r="M183" i="6" s="1"/>
  <c r="L184" i="6"/>
  <c r="M184" i="6" s="1"/>
  <c r="L185" i="6"/>
  <c r="M185" i="6"/>
  <c r="L186" i="6"/>
  <c r="M186" i="6"/>
  <c r="L187" i="6"/>
  <c r="M187" i="6"/>
  <c r="L188" i="6"/>
  <c r="M188" i="6" s="1"/>
  <c r="L189" i="6"/>
  <c r="M189" i="6" s="1"/>
  <c r="L190" i="6"/>
  <c r="M190" i="6" s="1"/>
  <c r="L191" i="6"/>
  <c r="M191" i="6"/>
  <c r="L192" i="6"/>
  <c r="M192" i="6" s="1"/>
  <c r="L193" i="6"/>
  <c r="M193" i="6" s="1"/>
  <c r="L194" i="6"/>
  <c r="M194" i="6"/>
  <c r="L195" i="6"/>
  <c r="M195" i="6" s="1"/>
  <c r="L196" i="6"/>
  <c r="M196" i="6" s="1"/>
  <c r="L197" i="6"/>
  <c r="M197" i="6" s="1"/>
  <c r="L198" i="6"/>
  <c r="M198" i="6"/>
  <c r="L199" i="6"/>
  <c r="M199" i="6" s="1"/>
  <c r="L200" i="6"/>
  <c r="M200" i="6" s="1"/>
  <c r="L201" i="6"/>
  <c r="M201" i="6"/>
  <c r="L202" i="6"/>
  <c r="M202" i="6"/>
  <c r="L203" i="6"/>
  <c r="M203" i="6" s="1"/>
  <c r="L204" i="6"/>
  <c r="M204" i="6" s="1"/>
  <c r="L205" i="6"/>
  <c r="M205" i="6"/>
  <c r="L206" i="6"/>
  <c r="M206" i="6"/>
  <c r="L207" i="6"/>
  <c r="M207" i="6" s="1"/>
  <c r="L208" i="6"/>
  <c r="M208" i="6"/>
  <c r="L209" i="6"/>
  <c r="M209" i="6" s="1"/>
  <c r="L210" i="6"/>
  <c r="M210" i="6" s="1"/>
  <c r="L211" i="6"/>
  <c r="M211" i="6"/>
  <c r="L212" i="6"/>
  <c r="M212" i="6"/>
  <c r="L213" i="6"/>
  <c r="M213" i="6" s="1"/>
  <c r="L214" i="6"/>
  <c r="M214" i="6" s="1"/>
  <c r="L215" i="6"/>
  <c r="M215" i="6" s="1"/>
  <c r="L216" i="6"/>
  <c r="M216" i="6"/>
  <c r="L217" i="6"/>
  <c r="M217" i="6" s="1"/>
  <c r="L218" i="6"/>
  <c r="M218" i="6" s="1"/>
  <c r="L219" i="6"/>
  <c r="M219" i="6" s="1"/>
  <c r="L220" i="6"/>
  <c r="M220" i="6"/>
  <c r="L221" i="6"/>
  <c r="M221" i="6"/>
  <c r="L222" i="6"/>
  <c r="M222" i="6"/>
  <c r="L223" i="6"/>
  <c r="M223" i="6" s="1"/>
  <c r="L224" i="6"/>
  <c r="M224" i="6"/>
  <c r="L225" i="6"/>
  <c r="M225" i="6"/>
  <c r="L226" i="6"/>
  <c r="M226" i="6" s="1"/>
  <c r="L227" i="6"/>
  <c r="M227" i="6" s="1"/>
  <c r="L228" i="6"/>
  <c r="M228" i="6" s="1"/>
  <c r="L229" i="6"/>
  <c r="M229" i="6"/>
  <c r="L230" i="6"/>
  <c r="M230" i="6" s="1"/>
  <c r="L231" i="6"/>
  <c r="M231" i="6" s="1"/>
  <c r="L232" i="6"/>
  <c r="M232" i="6" s="1"/>
  <c r="L233" i="6"/>
  <c r="M233" i="6"/>
  <c r="L234" i="6"/>
  <c r="M234" i="6"/>
  <c r="L235" i="6"/>
  <c r="M235" i="6" s="1"/>
  <c r="L236" i="6"/>
  <c r="M236" i="6"/>
  <c r="L237" i="6"/>
  <c r="M237" i="6" s="1"/>
  <c r="L238" i="6"/>
  <c r="M238" i="6"/>
  <c r="L239" i="6"/>
  <c r="M239" i="6"/>
  <c r="L240" i="6"/>
  <c r="M240" i="6"/>
  <c r="L241" i="6"/>
  <c r="M241" i="6"/>
  <c r="L242" i="6"/>
  <c r="M242" i="6" s="1"/>
  <c r="L243" i="6"/>
  <c r="M243" i="6"/>
  <c r="L244" i="6"/>
  <c r="M244" i="6" s="1"/>
  <c r="L245" i="6"/>
  <c r="M245" i="6" s="1"/>
  <c r="L246" i="6"/>
  <c r="M246" i="6" s="1"/>
  <c r="L247" i="6"/>
  <c r="M247" i="6" s="1"/>
  <c r="L248" i="6"/>
  <c r="M248" i="6"/>
  <c r="L249" i="6"/>
  <c r="M249" i="6" s="1"/>
  <c r="L250" i="6"/>
  <c r="M250" i="6"/>
  <c r="L251" i="6"/>
  <c r="M251" i="6" s="1"/>
  <c r="L252" i="6"/>
  <c r="M252" i="6"/>
  <c r="L253" i="6"/>
  <c r="M253" i="6"/>
  <c r="L254" i="6"/>
  <c r="M254" i="6"/>
  <c r="L255" i="6"/>
  <c r="M255" i="6" s="1"/>
  <c r="L256" i="6"/>
  <c r="M256" i="6" s="1"/>
  <c r="L257" i="6"/>
  <c r="M257" i="6" s="1"/>
  <c r="L258" i="6"/>
  <c r="M258" i="6"/>
  <c r="L259" i="6"/>
  <c r="M259" i="6" s="1"/>
  <c r="L260" i="6"/>
  <c r="M260" i="6" s="1"/>
  <c r="L261" i="6"/>
  <c r="M261" i="6"/>
  <c r="L262" i="6"/>
  <c r="M262" i="6" s="1"/>
  <c r="L263" i="6"/>
  <c r="M263" i="6" s="1"/>
  <c r="L264" i="6"/>
  <c r="M264" i="6" s="1"/>
  <c r="L265" i="6"/>
  <c r="M265" i="6" s="1"/>
  <c r="L266" i="6"/>
  <c r="M266" i="6" s="1"/>
  <c r="L267" i="6"/>
  <c r="M267" i="6" s="1"/>
  <c r="L268" i="6"/>
  <c r="M268" i="6"/>
  <c r="L269" i="6"/>
  <c r="M269" i="6"/>
  <c r="L270" i="6"/>
  <c r="M270" i="6"/>
  <c r="L271" i="6"/>
  <c r="M271" i="6"/>
  <c r="L272" i="6"/>
  <c r="M272" i="6" s="1"/>
  <c r="L273" i="6"/>
  <c r="M273" i="6" s="1"/>
  <c r="L274" i="6"/>
  <c r="M274" i="6" s="1"/>
  <c r="L275" i="6"/>
  <c r="M275" i="6"/>
  <c r="L276" i="6"/>
  <c r="M276" i="6" s="1"/>
  <c r="L277" i="6"/>
  <c r="M277" i="6" s="1"/>
  <c r="L278" i="6"/>
  <c r="M278" i="6" s="1"/>
  <c r="L279" i="6"/>
  <c r="M279" i="6" s="1"/>
  <c r="L280" i="6"/>
  <c r="M280" i="6"/>
  <c r="L281" i="6"/>
  <c r="M281" i="6"/>
  <c r="L282" i="6"/>
  <c r="M282" i="6" s="1"/>
  <c r="L283" i="6"/>
  <c r="M283" i="6"/>
  <c r="L284" i="6"/>
  <c r="M284" i="6"/>
  <c r="L285" i="6"/>
  <c r="M285" i="6"/>
  <c r="L286" i="6"/>
  <c r="M286" i="6"/>
  <c r="L287" i="6"/>
  <c r="M287" i="6" s="1"/>
  <c r="L288" i="6"/>
  <c r="M288" i="6" s="1"/>
  <c r="L289" i="6"/>
  <c r="M289" i="6" s="1"/>
  <c r="L290" i="6"/>
  <c r="M290" i="6"/>
  <c r="L291" i="6"/>
  <c r="M291" i="6" s="1"/>
  <c r="L292" i="6"/>
  <c r="M292" i="6" s="1"/>
  <c r="L293" i="6"/>
  <c r="M293" i="6" s="1"/>
  <c r="L294" i="6"/>
  <c r="M294" i="6" s="1"/>
  <c r="L295" i="6"/>
  <c r="M295" i="6" s="1"/>
  <c r="L296" i="6"/>
  <c r="M296" i="6"/>
  <c r="L297" i="6"/>
  <c r="M297" i="6" s="1"/>
  <c r="L298" i="6"/>
  <c r="M298" i="6" s="1"/>
  <c r="L299" i="6"/>
  <c r="M299" i="6"/>
  <c r="L300" i="6"/>
  <c r="M300" i="6"/>
  <c r="L301" i="6"/>
  <c r="M301" i="6" s="1"/>
  <c r="L302" i="6"/>
  <c r="M302" i="6" s="1"/>
  <c r="L303" i="6"/>
  <c r="M303" i="6"/>
  <c r="L304" i="6"/>
  <c r="M304" i="6"/>
  <c r="L305" i="6"/>
  <c r="M305" i="6"/>
  <c r="L306" i="6"/>
  <c r="M306" i="6"/>
  <c r="L307" i="6"/>
  <c r="M307" i="6" s="1"/>
  <c r="L308" i="6"/>
  <c r="M308" i="6"/>
  <c r="L309" i="6"/>
  <c r="M309" i="6" s="1"/>
  <c r="L310" i="6"/>
  <c r="M310" i="6" s="1"/>
  <c r="L311" i="6"/>
  <c r="M311" i="6"/>
  <c r="L312" i="6"/>
  <c r="M312" i="6"/>
  <c r="L313" i="6"/>
  <c r="M313" i="6" s="1"/>
  <c r="L314" i="6"/>
  <c r="M314" i="6"/>
  <c r="L315" i="6"/>
  <c r="M315" i="6" s="1"/>
  <c r="L316" i="6"/>
  <c r="M316" i="6" s="1"/>
  <c r="L317" i="6"/>
  <c r="M317" i="6"/>
  <c r="L318" i="6"/>
  <c r="M318" i="6" s="1"/>
  <c r="L319" i="6"/>
  <c r="M319" i="6" s="1"/>
  <c r="L320" i="6"/>
  <c r="M320" i="6" s="1"/>
  <c r="L321" i="6"/>
  <c r="M321" i="6" s="1"/>
  <c r="L322" i="6"/>
  <c r="M322" i="6" s="1"/>
  <c r="L323" i="6"/>
  <c r="M323" i="6" s="1"/>
  <c r="L324" i="6"/>
  <c r="M324" i="6" s="1"/>
  <c r="L325" i="6"/>
  <c r="M325" i="6" s="1"/>
  <c r="L326" i="6"/>
  <c r="M326" i="6"/>
  <c r="L327" i="6"/>
  <c r="M327" i="6"/>
  <c r="L328" i="6"/>
  <c r="M328" i="6" s="1"/>
  <c r="L329" i="6"/>
  <c r="M329" i="6" s="1"/>
  <c r="L330" i="6"/>
  <c r="M330" i="6" s="1"/>
  <c r="L331" i="6"/>
  <c r="M331" i="6"/>
  <c r="L332" i="6"/>
  <c r="M332" i="6" s="1"/>
  <c r="L333" i="6"/>
  <c r="M333" i="6" s="1"/>
  <c r="L334" i="6"/>
  <c r="M334" i="6"/>
  <c r="L335" i="6"/>
  <c r="M335" i="6" s="1"/>
  <c r="L336" i="6"/>
  <c r="M336" i="6" s="1"/>
  <c r="L337" i="6"/>
  <c r="M337" i="6"/>
  <c r="L338" i="6"/>
  <c r="M338" i="6" s="1"/>
  <c r="L339" i="6"/>
  <c r="M339" i="6"/>
  <c r="L340" i="6"/>
  <c r="M340" i="6" s="1"/>
  <c r="L341" i="6"/>
  <c r="M341" i="6"/>
  <c r="L342" i="6"/>
  <c r="M342" i="6" s="1"/>
  <c r="L343" i="6"/>
  <c r="M343" i="6" s="1"/>
  <c r="L344" i="6"/>
  <c r="M344" i="6" s="1"/>
  <c r="L345" i="6"/>
  <c r="M345" i="6" s="1"/>
  <c r="L346" i="6"/>
  <c r="M346" i="6"/>
  <c r="L347" i="6"/>
  <c r="M347" i="6"/>
  <c r="L348" i="6"/>
  <c r="M348" i="6" s="1"/>
  <c r="L349" i="6"/>
  <c r="M349" i="6" s="1"/>
  <c r="L350" i="6"/>
  <c r="M350" i="6" s="1"/>
  <c r="L351" i="6"/>
  <c r="M351" i="6" s="1"/>
  <c r="L352" i="6"/>
  <c r="M352" i="6" s="1"/>
  <c r="L353" i="6"/>
  <c r="M353" i="6" s="1"/>
  <c r="L354" i="6"/>
  <c r="M354" i="6" s="1"/>
  <c r="L355" i="6"/>
  <c r="M355" i="6" s="1"/>
  <c r="L356" i="6"/>
  <c r="M356" i="6" s="1"/>
  <c r="L357" i="6"/>
  <c r="M357" i="6" s="1"/>
  <c r="L358" i="6"/>
  <c r="M358" i="6" s="1"/>
  <c r="L359" i="6"/>
  <c r="M359" i="6"/>
  <c r="L360" i="6"/>
  <c r="M360" i="6" s="1"/>
  <c r="L361" i="6"/>
  <c r="M361" i="6"/>
  <c r="L362" i="6"/>
  <c r="M362" i="6" s="1"/>
  <c r="L363" i="6"/>
  <c r="M363" i="6" s="1"/>
  <c r="L364" i="6"/>
  <c r="M364" i="6" s="1"/>
  <c r="L365" i="6"/>
  <c r="M365" i="6"/>
  <c r="L366" i="6"/>
  <c r="M366" i="6"/>
  <c r="L367" i="6"/>
  <c r="M367" i="6" s="1"/>
  <c r="L368" i="6"/>
  <c r="M368" i="6"/>
  <c r="L369" i="6"/>
  <c r="M369" i="6" s="1"/>
  <c r="L370" i="6"/>
  <c r="M370" i="6"/>
  <c r="L371" i="6"/>
  <c r="M371" i="6" s="1"/>
  <c r="L372" i="6"/>
  <c r="M372" i="6" s="1"/>
  <c r="L373" i="6"/>
  <c r="M373" i="6"/>
  <c r="L374" i="6"/>
  <c r="M374" i="6"/>
  <c r="L375" i="6"/>
  <c r="M375" i="6"/>
  <c r="L376" i="6"/>
  <c r="M376" i="6" s="1"/>
  <c r="L377" i="6"/>
  <c r="M377" i="6" s="1"/>
  <c r="L378" i="6"/>
  <c r="M378" i="6" s="1"/>
  <c r="L379" i="6"/>
  <c r="M379" i="6"/>
  <c r="L380" i="6"/>
  <c r="M380" i="6" s="1"/>
  <c r="L381" i="6"/>
  <c r="M381" i="6" s="1"/>
  <c r="L382" i="6"/>
  <c r="M382" i="6"/>
  <c r="L383" i="6"/>
  <c r="M383" i="6"/>
  <c r="L384" i="6"/>
  <c r="M384" i="6" s="1"/>
  <c r="L385" i="6"/>
  <c r="M385" i="6" s="1"/>
  <c r="L386" i="6"/>
  <c r="M386" i="6" s="1"/>
  <c r="L387" i="6"/>
  <c r="M387" i="6" s="1"/>
  <c r="L388" i="6"/>
  <c r="M388" i="6" s="1"/>
  <c r="L389" i="6"/>
  <c r="M389" i="6"/>
  <c r="L390" i="6"/>
  <c r="M390" i="6"/>
  <c r="L391" i="6"/>
  <c r="M391" i="6" s="1"/>
  <c r="L392" i="6"/>
  <c r="M392" i="6" s="1"/>
  <c r="L393" i="6"/>
  <c r="M393" i="6"/>
  <c r="L394" i="6"/>
  <c r="M394" i="6"/>
  <c r="L395" i="6"/>
  <c r="M395" i="6"/>
  <c r="L396" i="6"/>
  <c r="M396" i="6" s="1"/>
  <c r="L397" i="6"/>
  <c r="M397" i="6"/>
  <c r="L398" i="6"/>
  <c r="M398" i="6" s="1"/>
  <c r="L399" i="6"/>
  <c r="M399" i="6" s="1"/>
  <c r="L400" i="6"/>
  <c r="M400" i="6" s="1"/>
  <c r="L401" i="6"/>
  <c r="M401" i="6" s="1"/>
  <c r="L402" i="6"/>
  <c r="M402" i="6"/>
  <c r="L403" i="6"/>
  <c r="M403" i="6" s="1"/>
  <c r="L404" i="6"/>
  <c r="M404" i="6"/>
  <c r="L405" i="6"/>
  <c r="M405" i="6" s="1"/>
  <c r="L406" i="6"/>
  <c r="M406" i="6" s="1"/>
  <c r="L407" i="6"/>
  <c r="M407" i="6"/>
  <c r="L408" i="6"/>
  <c r="M408" i="6"/>
  <c r="L409" i="6"/>
  <c r="M409" i="6"/>
  <c r="L410" i="6"/>
  <c r="M410" i="6"/>
  <c r="L411" i="6"/>
  <c r="M411" i="6"/>
  <c r="L412" i="6"/>
  <c r="M412" i="6"/>
  <c r="L413" i="6"/>
  <c r="M413" i="6" s="1"/>
  <c r="L414" i="6"/>
  <c r="M414" i="6" s="1"/>
  <c r="L415" i="6"/>
  <c r="M415" i="6"/>
  <c r="L416" i="6"/>
  <c r="M416" i="6" s="1"/>
  <c r="L417" i="6"/>
  <c r="M417" i="6" s="1"/>
  <c r="L418" i="6"/>
  <c r="M418" i="6" s="1"/>
  <c r="L419" i="6"/>
  <c r="M419" i="6" s="1"/>
  <c r="L420" i="6"/>
  <c r="M420" i="6"/>
  <c r="L421" i="6"/>
  <c r="M421" i="6"/>
  <c r="L422" i="6"/>
  <c r="M422" i="6"/>
  <c r="L423" i="6"/>
  <c r="M423" i="6" s="1"/>
  <c r="L424" i="6"/>
  <c r="M424" i="6" s="1"/>
  <c r="L425" i="6"/>
  <c r="M425" i="6"/>
  <c r="L426" i="6"/>
  <c r="M426" i="6" s="1"/>
  <c r="L427" i="6"/>
  <c r="M427" i="6" s="1"/>
  <c r="L428" i="6"/>
  <c r="M428" i="6" s="1"/>
  <c r="L429" i="6"/>
  <c r="M429" i="6"/>
  <c r="L430" i="6"/>
  <c r="M430" i="6" s="1"/>
  <c r="L431" i="6"/>
  <c r="M431" i="6"/>
  <c r="L432" i="6"/>
  <c r="M432" i="6" s="1"/>
  <c r="L433" i="6"/>
  <c r="M433" i="6" s="1"/>
  <c r="L434" i="6"/>
  <c r="M434" i="6" s="1"/>
  <c r="L435" i="6"/>
  <c r="M435" i="6" s="1"/>
  <c r="L436" i="6"/>
  <c r="M436" i="6" s="1"/>
  <c r="L437" i="6"/>
  <c r="M437" i="6" s="1"/>
  <c r="L438" i="6"/>
  <c r="M438" i="6"/>
  <c r="L439" i="6"/>
  <c r="M439" i="6"/>
  <c r="L440" i="6"/>
  <c r="M440" i="6"/>
  <c r="L441" i="6"/>
  <c r="M441" i="6" s="1"/>
  <c r="L442" i="6"/>
  <c r="M442" i="6" s="1"/>
  <c r="L443" i="6"/>
  <c r="M443" i="6" s="1"/>
  <c r="L444" i="6"/>
  <c r="M444" i="6"/>
  <c r="L445" i="6"/>
  <c r="M445" i="6" s="1"/>
  <c r="L446" i="6"/>
  <c r="M446" i="6"/>
  <c r="L447" i="6"/>
  <c r="M447" i="6" s="1"/>
  <c r="L448" i="6"/>
  <c r="M448" i="6" s="1"/>
  <c r="L449" i="6"/>
  <c r="M449" i="6"/>
  <c r="L450" i="6"/>
  <c r="M450" i="6" s="1"/>
  <c r="L451" i="6"/>
  <c r="M451" i="6"/>
  <c r="L452" i="6"/>
  <c r="M452" i="6" s="1"/>
  <c r="L453" i="6"/>
  <c r="M453" i="6"/>
  <c r="L454" i="6"/>
  <c r="M454" i="6" s="1"/>
  <c r="L455" i="6"/>
  <c r="M455" i="6" s="1"/>
  <c r="L456" i="6"/>
  <c r="M456" i="6" s="1"/>
  <c r="L457" i="6"/>
  <c r="M457" i="6"/>
  <c r="L458" i="6"/>
  <c r="M458" i="6"/>
  <c r="L459" i="6"/>
  <c r="M459" i="6"/>
  <c r="L460" i="6"/>
  <c r="M460" i="6" s="1"/>
  <c r="L461" i="6"/>
  <c r="M461" i="6" s="1"/>
  <c r="L462" i="6"/>
  <c r="M462" i="6" s="1"/>
  <c r="L463" i="6"/>
  <c r="M463" i="6"/>
  <c r="L464" i="6"/>
  <c r="M464" i="6" s="1"/>
  <c r="L465" i="6"/>
  <c r="M465" i="6" s="1"/>
  <c r="L466" i="6"/>
  <c r="M466" i="6" s="1"/>
  <c r="L467" i="6"/>
  <c r="M467" i="6"/>
  <c r="L468" i="6"/>
  <c r="M468" i="6"/>
  <c r="L469" i="6"/>
  <c r="M469" i="6" s="1"/>
  <c r="L470" i="6"/>
  <c r="M470" i="6" s="1"/>
  <c r="L471" i="6"/>
  <c r="M471" i="6" s="1"/>
  <c r="L472" i="6"/>
  <c r="M472" i="6" s="1"/>
  <c r="L473" i="6"/>
  <c r="M473" i="6"/>
  <c r="L474" i="6"/>
  <c r="M474" i="6"/>
  <c r="L475" i="6"/>
  <c r="M475" i="6" s="1"/>
  <c r="L476" i="6"/>
  <c r="M476" i="6"/>
  <c r="L477" i="6"/>
  <c r="M477" i="6" s="1"/>
  <c r="L478" i="6"/>
  <c r="M478" i="6" s="1"/>
  <c r="L479" i="6"/>
  <c r="M479" i="6" s="1"/>
  <c r="L480" i="6"/>
  <c r="M480" i="6"/>
  <c r="L481" i="6"/>
  <c r="M481" i="6" s="1"/>
  <c r="L482" i="6"/>
  <c r="M482" i="6"/>
  <c r="L483" i="6"/>
  <c r="M483" i="6" s="1"/>
  <c r="L484" i="6"/>
  <c r="M484" i="6" s="1"/>
  <c r="L485" i="6"/>
  <c r="M485" i="6"/>
  <c r="L486" i="6"/>
  <c r="M486" i="6" s="1"/>
  <c r="L487" i="6"/>
  <c r="M487" i="6"/>
  <c r="L488" i="6"/>
  <c r="M488" i="6" s="1"/>
  <c r="L489" i="6"/>
  <c r="M489" i="6" s="1"/>
  <c r="L490" i="6"/>
  <c r="M490" i="6" s="1"/>
  <c r="L491" i="6"/>
  <c r="M491" i="6" s="1"/>
  <c r="L492" i="6"/>
  <c r="M492" i="6"/>
  <c r="L493" i="6"/>
  <c r="M493" i="6" s="1"/>
  <c r="L494" i="6"/>
  <c r="M494" i="6"/>
  <c r="L495" i="6"/>
  <c r="M495" i="6" s="1"/>
  <c r="L496" i="6"/>
  <c r="M496" i="6" s="1"/>
  <c r="L497" i="6"/>
  <c r="M497" i="6" s="1"/>
  <c r="L498" i="6"/>
  <c r="M498" i="6" s="1"/>
  <c r="L499" i="6"/>
  <c r="M499" i="6"/>
  <c r="L500" i="6"/>
  <c r="M500" i="6" s="1"/>
  <c r="L501" i="6"/>
  <c r="M501" i="6"/>
  <c r="L502" i="6"/>
  <c r="M502" i="6"/>
  <c r="L503" i="6"/>
  <c r="M503" i="6" s="1"/>
  <c r="L504" i="6"/>
  <c r="M504" i="6"/>
  <c r="L505" i="6"/>
  <c r="M505" i="6" s="1"/>
  <c r="L506" i="6"/>
  <c r="M506" i="6"/>
  <c r="L507" i="6"/>
  <c r="M507" i="6"/>
  <c r="L508" i="6"/>
  <c r="M508" i="6" s="1"/>
  <c r="L509" i="6"/>
  <c r="M509" i="6"/>
  <c r="L510" i="6"/>
  <c r="M510" i="6" s="1"/>
  <c r="L511" i="6"/>
  <c r="M511" i="6" s="1"/>
  <c r="L512" i="6"/>
  <c r="M512" i="6" s="1"/>
  <c r="L513" i="6"/>
  <c r="M513" i="6" s="1"/>
  <c r="L514" i="6"/>
  <c r="M514" i="6" s="1"/>
  <c r="L515" i="6"/>
  <c r="M515" i="6"/>
  <c r="L516" i="6"/>
  <c r="M516" i="6"/>
  <c r="L517" i="6"/>
  <c r="M517" i="6" s="1"/>
  <c r="L518" i="6"/>
  <c r="M518" i="6"/>
  <c r="L519" i="6"/>
  <c r="M519" i="6" s="1"/>
  <c r="L520" i="6"/>
  <c r="M520" i="6"/>
  <c r="L521" i="6"/>
  <c r="M521" i="6" s="1"/>
  <c r="L522" i="6"/>
  <c r="M522" i="6" s="1"/>
  <c r="L523" i="6"/>
  <c r="M523" i="6"/>
  <c r="L524" i="6"/>
  <c r="M524" i="6"/>
  <c r="L525" i="6"/>
  <c r="M525" i="6" s="1"/>
  <c r="L526" i="6"/>
  <c r="M526" i="6" s="1"/>
  <c r="L527" i="6"/>
  <c r="M527" i="6" s="1"/>
  <c r="L528" i="6"/>
  <c r="M528" i="6" s="1"/>
  <c r="L529" i="6"/>
  <c r="M529" i="6" s="1"/>
  <c r="L530" i="6"/>
  <c r="M530" i="6"/>
  <c r="L531" i="6"/>
  <c r="M531" i="6" s="1"/>
  <c r="L532" i="6"/>
  <c r="M532" i="6"/>
  <c r="L533" i="6"/>
  <c r="M533" i="6" s="1"/>
  <c r="L534" i="6"/>
  <c r="M534" i="6"/>
  <c r="L535" i="6"/>
  <c r="M535" i="6"/>
  <c r="L536" i="6"/>
  <c r="M536" i="6"/>
  <c r="L537" i="6"/>
  <c r="M537" i="6" s="1"/>
  <c r="L538" i="6"/>
  <c r="M538" i="6"/>
  <c r="L3" i="5"/>
  <c r="M3" i="5"/>
  <c r="L4" i="5"/>
  <c r="M4" i="5"/>
  <c r="L5" i="5"/>
  <c r="M5" i="5"/>
  <c r="L6" i="5"/>
  <c r="M6" i="5"/>
  <c r="L7" i="5"/>
  <c r="M7" i="5"/>
  <c r="L8" i="5"/>
  <c r="M8" i="5"/>
  <c r="L9" i="5"/>
  <c r="M9" i="5"/>
  <c r="L10" i="5"/>
  <c r="M10" i="5"/>
  <c r="L11" i="5"/>
  <c r="M11" i="5"/>
  <c r="L12" i="5"/>
  <c r="M12" i="5"/>
  <c r="L13" i="5"/>
  <c r="M13" i="5"/>
  <c r="L14" i="5"/>
  <c r="M14" i="5"/>
  <c r="L15" i="5"/>
  <c r="M15" i="5"/>
  <c r="L16" i="5"/>
  <c r="M16" i="5"/>
  <c r="L17" i="5"/>
  <c r="M17" i="5"/>
  <c r="L18" i="5"/>
  <c r="M18" i="5"/>
  <c r="L19" i="5"/>
  <c r="M19" i="5"/>
  <c r="L20" i="5"/>
  <c r="M20" i="5"/>
  <c r="L21" i="5"/>
  <c r="M21" i="5"/>
  <c r="L22" i="5"/>
  <c r="M22" i="5"/>
  <c r="L23" i="5"/>
  <c r="M23" i="5"/>
  <c r="L24" i="5"/>
  <c r="M24" i="5"/>
  <c r="L25" i="5"/>
  <c r="M25" i="5"/>
  <c r="L26" i="5"/>
  <c r="M26" i="5"/>
  <c r="L27" i="5"/>
  <c r="M27" i="5"/>
  <c r="L28" i="5"/>
  <c r="M28" i="5"/>
  <c r="L29" i="5"/>
  <c r="M29" i="5"/>
  <c r="L30" i="5"/>
  <c r="M30" i="5"/>
  <c r="L31" i="5"/>
  <c r="M31" i="5"/>
  <c r="L32" i="5"/>
  <c r="M32" i="5"/>
  <c r="L33" i="5"/>
  <c r="M33" i="5"/>
  <c r="L34" i="5"/>
  <c r="M34" i="5"/>
  <c r="L35" i="5"/>
  <c r="M35" i="5"/>
  <c r="L36" i="5"/>
  <c r="M36" i="5"/>
  <c r="L37" i="5"/>
  <c r="M37" i="5"/>
  <c r="L38" i="5"/>
  <c r="M38" i="5"/>
  <c r="L39" i="5"/>
  <c r="M39" i="5"/>
  <c r="L40" i="5"/>
  <c r="M40" i="5"/>
  <c r="L41" i="5"/>
  <c r="M41" i="5"/>
  <c r="L42" i="5"/>
  <c r="M42" i="5"/>
  <c r="L43" i="5"/>
  <c r="M43" i="5"/>
  <c r="L44" i="5"/>
  <c r="M44" i="5"/>
  <c r="L45" i="5"/>
  <c r="M45" i="5"/>
  <c r="L46" i="5"/>
  <c r="M46" i="5"/>
  <c r="L47" i="5"/>
  <c r="M47" i="5"/>
  <c r="L48" i="5"/>
  <c r="M48" i="5"/>
  <c r="L49" i="5"/>
  <c r="M49" i="5"/>
  <c r="L50" i="5"/>
  <c r="M50" i="5"/>
  <c r="L51" i="5"/>
  <c r="M51" i="5"/>
  <c r="L52" i="5"/>
  <c r="M52" i="5"/>
  <c r="L53" i="5"/>
  <c r="M53" i="5"/>
  <c r="L54" i="5"/>
  <c r="M54" i="5"/>
  <c r="L55" i="5"/>
  <c r="M55" i="5"/>
  <c r="L56" i="5"/>
  <c r="M56" i="5"/>
  <c r="L57" i="5"/>
  <c r="M57" i="5"/>
  <c r="L58" i="5"/>
  <c r="M58" i="5"/>
  <c r="L59" i="5"/>
  <c r="M59" i="5"/>
  <c r="L60" i="5"/>
  <c r="M60" i="5"/>
  <c r="L61" i="5"/>
  <c r="M61" i="5"/>
  <c r="L62" i="5"/>
  <c r="M62" i="5"/>
  <c r="L63" i="5"/>
  <c r="M63" i="5"/>
  <c r="L64" i="5"/>
  <c r="M64" i="5"/>
  <c r="L65" i="5"/>
  <c r="M65" i="5"/>
  <c r="L66" i="5"/>
  <c r="M66" i="5"/>
  <c r="L67" i="5"/>
  <c r="M67" i="5"/>
  <c r="L68" i="5"/>
  <c r="M68" i="5"/>
  <c r="L69" i="5"/>
  <c r="M69" i="5"/>
  <c r="L70" i="5"/>
  <c r="M70" i="5"/>
  <c r="L71" i="5"/>
  <c r="M71" i="5"/>
  <c r="L72" i="5"/>
  <c r="M72" i="5"/>
  <c r="L73" i="5"/>
  <c r="M73" i="5"/>
  <c r="L74" i="5"/>
  <c r="M74" i="5"/>
  <c r="L75" i="5"/>
  <c r="M75" i="5"/>
  <c r="L76" i="5"/>
  <c r="M76" i="5"/>
  <c r="L77" i="5"/>
  <c r="M77" i="5"/>
  <c r="L78" i="5"/>
  <c r="M78" i="5"/>
  <c r="L79" i="5"/>
  <c r="M79" i="5"/>
  <c r="L80" i="5"/>
  <c r="M80" i="5"/>
  <c r="L81" i="5"/>
  <c r="M81"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L97" i="5"/>
  <c r="M97" i="5"/>
  <c r="L98" i="5"/>
  <c r="M98" i="5"/>
  <c r="L99" i="5"/>
  <c r="M99" i="5"/>
  <c r="L100" i="5"/>
  <c r="M100" i="5"/>
  <c r="L101" i="5"/>
  <c r="M101" i="5"/>
  <c r="L102" i="5"/>
  <c r="M102" i="5"/>
  <c r="L103" i="5"/>
  <c r="M103" i="5"/>
  <c r="L104" i="5"/>
  <c r="M104" i="5"/>
  <c r="L105" i="5"/>
  <c r="M105" i="5"/>
  <c r="L106" i="5"/>
  <c r="M106" i="5"/>
  <c r="L107" i="5"/>
  <c r="M107" i="5"/>
  <c r="L108" i="5"/>
  <c r="M108" i="5"/>
  <c r="L109" i="5"/>
  <c r="M109" i="5"/>
  <c r="L110" i="5"/>
  <c r="M110" i="5"/>
  <c r="L111" i="5"/>
  <c r="M111" i="5"/>
  <c r="L112" i="5"/>
  <c r="M112" i="5"/>
  <c r="L113" i="5"/>
  <c r="M113" i="5"/>
  <c r="L114" i="5"/>
  <c r="M114" i="5"/>
  <c r="L115" i="5"/>
  <c r="M115" i="5"/>
  <c r="L116" i="5"/>
  <c r="M116" i="5"/>
  <c r="L117" i="5"/>
  <c r="M117" i="5"/>
  <c r="L118" i="5"/>
  <c r="M118" i="5"/>
  <c r="L119" i="5"/>
  <c r="M119" i="5"/>
  <c r="L120" i="5"/>
  <c r="M120" i="5"/>
  <c r="L121" i="5"/>
  <c r="M121" i="5"/>
  <c r="L122" i="5"/>
  <c r="M122" i="5"/>
  <c r="L123" i="5"/>
  <c r="M123" i="5"/>
  <c r="L124" i="5"/>
  <c r="M124" i="5"/>
  <c r="L125" i="5"/>
  <c r="M125" i="5"/>
  <c r="L126" i="5"/>
  <c r="M126" i="5"/>
  <c r="L127" i="5"/>
  <c r="M127" i="5"/>
  <c r="L128" i="5"/>
  <c r="M128" i="5"/>
  <c r="L129" i="5"/>
  <c r="M129" i="5"/>
  <c r="L130" i="5"/>
  <c r="M130" i="5"/>
  <c r="L131" i="5"/>
  <c r="M131" i="5"/>
  <c r="L132" i="5"/>
  <c r="M132" i="5"/>
  <c r="L133" i="5"/>
  <c r="M133" i="5"/>
  <c r="L134" i="5"/>
  <c r="M134" i="5"/>
  <c r="L135" i="5"/>
  <c r="M135" i="5"/>
  <c r="L136" i="5"/>
  <c r="M136" i="5"/>
  <c r="L137" i="5"/>
  <c r="M137" i="5"/>
  <c r="L138" i="5"/>
  <c r="M138" i="5"/>
  <c r="L139" i="5"/>
  <c r="M139" i="5"/>
  <c r="L140" i="5"/>
  <c r="M140" i="5"/>
  <c r="L141" i="5"/>
  <c r="M141" i="5"/>
  <c r="L142" i="5"/>
  <c r="M142" i="5"/>
  <c r="L143" i="5"/>
  <c r="M143" i="5"/>
  <c r="L144" i="5"/>
  <c r="M144" i="5"/>
  <c r="L145" i="5"/>
  <c r="M145" i="5"/>
  <c r="L146" i="5"/>
  <c r="M146" i="5"/>
  <c r="L147" i="5"/>
  <c r="M147" i="5"/>
  <c r="L148" i="5"/>
  <c r="M148" i="5"/>
  <c r="L149" i="5"/>
  <c r="M149" i="5"/>
  <c r="L150" i="5"/>
  <c r="M150" i="5"/>
  <c r="L151" i="5"/>
  <c r="M151" i="5"/>
  <c r="L152" i="5"/>
  <c r="M152" i="5"/>
  <c r="L153" i="5"/>
  <c r="M153" i="5"/>
  <c r="L154" i="5"/>
  <c r="M154" i="5"/>
  <c r="L155" i="5"/>
  <c r="M155" i="5"/>
  <c r="L156" i="5"/>
  <c r="M156" i="5"/>
  <c r="L157" i="5"/>
  <c r="M157" i="5"/>
  <c r="L158" i="5"/>
  <c r="M158" i="5"/>
  <c r="L159" i="5"/>
  <c r="M159" i="5"/>
  <c r="L160" i="5"/>
  <c r="M160" i="5"/>
  <c r="L161" i="5"/>
  <c r="M161" i="5"/>
  <c r="L162" i="5"/>
  <c r="M162" i="5"/>
  <c r="L163" i="5"/>
  <c r="M163" i="5"/>
  <c r="L164" i="5"/>
  <c r="M164" i="5"/>
  <c r="L165" i="5"/>
  <c r="M165" i="5"/>
  <c r="L166" i="5"/>
  <c r="M166" i="5"/>
  <c r="L167" i="5"/>
  <c r="M167" i="5"/>
  <c r="L168" i="5"/>
  <c r="M168" i="5"/>
  <c r="L169" i="5"/>
  <c r="M169" i="5"/>
  <c r="L170" i="5"/>
  <c r="M170" i="5"/>
  <c r="L171" i="5"/>
  <c r="M171" i="5"/>
  <c r="L172" i="5"/>
  <c r="M172" i="5"/>
  <c r="L173" i="5"/>
  <c r="M173" i="5"/>
  <c r="L174" i="5"/>
  <c r="M174" i="5"/>
  <c r="L175" i="5"/>
  <c r="M175" i="5"/>
  <c r="L176" i="5"/>
  <c r="M176" i="5"/>
  <c r="L177" i="5"/>
  <c r="M177" i="5"/>
  <c r="L178" i="5"/>
  <c r="M178" i="5"/>
  <c r="L179" i="5"/>
  <c r="M179" i="5"/>
  <c r="L180" i="5"/>
  <c r="M180" i="5"/>
  <c r="L181" i="5"/>
  <c r="M181" i="5"/>
  <c r="L182" i="5"/>
  <c r="M182" i="5"/>
  <c r="L183" i="5"/>
  <c r="M183" i="5"/>
  <c r="L184" i="5"/>
  <c r="M184" i="5"/>
  <c r="L185" i="5"/>
  <c r="M185" i="5"/>
  <c r="L186" i="5"/>
  <c r="M186" i="5"/>
  <c r="L187" i="5"/>
  <c r="M187" i="5"/>
  <c r="L188" i="5"/>
  <c r="M188" i="5"/>
  <c r="L189" i="5"/>
  <c r="M189" i="5"/>
  <c r="L190" i="5"/>
  <c r="M190" i="5"/>
  <c r="L191" i="5"/>
  <c r="M191" i="5"/>
  <c r="L192" i="5"/>
  <c r="M192" i="5"/>
  <c r="L193" i="5"/>
  <c r="M193" i="5"/>
  <c r="L194" i="5"/>
  <c r="M194" i="5"/>
  <c r="L195" i="5"/>
  <c r="M195" i="5"/>
  <c r="L196" i="5"/>
  <c r="M196" i="5"/>
  <c r="L197" i="5"/>
  <c r="M197" i="5"/>
  <c r="L198" i="5"/>
  <c r="M198" i="5"/>
  <c r="L199" i="5"/>
  <c r="M199" i="5"/>
  <c r="L200" i="5"/>
  <c r="M200" i="5"/>
  <c r="L201" i="5"/>
  <c r="M201" i="5"/>
  <c r="L202" i="5"/>
  <c r="M202" i="5"/>
  <c r="L203" i="5"/>
  <c r="M203" i="5"/>
  <c r="L204" i="5"/>
  <c r="M204" i="5"/>
  <c r="L205" i="5"/>
  <c r="M205" i="5"/>
  <c r="L206" i="5"/>
  <c r="M206" i="5"/>
  <c r="L207" i="5"/>
  <c r="M207" i="5"/>
  <c r="L208" i="5"/>
  <c r="M208" i="5"/>
  <c r="L209" i="5"/>
  <c r="M209" i="5"/>
  <c r="L210" i="5"/>
  <c r="M210" i="5"/>
  <c r="L211" i="5"/>
  <c r="M211" i="5"/>
  <c r="L212" i="5"/>
  <c r="M212" i="5"/>
  <c r="L213" i="5"/>
  <c r="M213" i="5"/>
  <c r="L214" i="5"/>
  <c r="M214" i="5"/>
  <c r="L215" i="5"/>
  <c r="M215" i="5"/>
  <c r="L216" i="5"/>
  <c r="M216" i="5"/>
  <c r="L217" i="5"/>
  <c r="M217" i="5"/>
  <c r="L218" i="5"/>
  <c r="M218" i="5"/>
  <c r="L219" i="5"/>
  <c r="M219" i="5"/>
  <c r="L220" i="5"/>
  <c r="M220" i="5"/>
  <c r="L221" i="5"/>
  <c r="M221" i="5"/>
  <c r="L222" i="5"/>
  <c r="M222" i="5"/>
  <c r="L223" i="5"/>
  <c r="M223" i="5"/>
  <c r="L224" i="5"/>
  <c r="M224" i="5"/>
  <c r="L225" i="5"/>
  <c r="M225" i="5"/>
  <c r="L226" i="5"/>
  <c r="M226" i="5"/>
  <c r="L227" i="5"/>
  <c r="M227" i="5"/>
  <c r="L228" i="5"/>
  <c r="M228" i="5"/>
  <c r="L229" i="5"/>
  <c r="M229" i="5"/>
  <c r="L230" i="5"/>
  <c r="M230" i="5"/>
  <c r="L231" i="5"/>
  <c r="M231" i="5"/>
  <c r="L232" i="5"/>
  <c r="M232" i="5"/>
  <c r="L233" i="5"/>
  <c r="M233" i="5"/>
  <c r="L234" i="5"/>
  <c r="M234" i="5"/>
  <c r="L235" i="5"/>
  <c r="M235" i="5"/>
  <c r="L236" i="5"/>
  <c r="M236" i="5"/>
  <c r="L237" i="5"/>
  <c r="M237" i="5"/>
  <c r="L238" i="5"/>
  <c r="M238" i="5"/>
  <c r="L239" i="5"/>
  <c r="M239" i="5"/>
  <c r="L240" i="5"/>
  <c r="M240" i="5"/>
  <c r="L241" i="5"/>
  <c r="M241" i="5"/>
  <c r="L242" i="5"/>
  <c r="M242" i="5"/>
  <c r="L243" i="5"/>
  <c r="M243" i="5"/>
  <c r="L244" i="5"/>
  <c r="M244" i="5"/>
  <c r="L245" i="5"/>
  <c r="M245" i="5"/>
  <c r="L246" i="5"/>
  <c r="M246" i="5"/>
  <c r="L247" i="5"/>
  <c r="M247" i="5"/>
  <c r="L248" i="5"/>
  <c r="M248" i="5"/>
  <c r="L249" i="5"/>
  <c r="M249" i="5"/>
  <c r="L250" i="5"/>
  <c r="M250" i="5"/>
  <c r="L251" i="5"/>
  <c r="M251" i="5"/>
  <c r="L252" i="5"/>
  <c r="M252" i="5"/>
  <c r="L253" i="5"/>
  <c r="M253" i="5"/>
  <c r="L254" i="5"/>
  <c r="M254" i="5"/>
  <c r="L255" i="5"/>
  <c r="M255" i="5"/>
  <c r="L256" i="5"/>
  <c r="M256" i="5"/>
  <c r="L257" i="5"/>
  <c r="M257" i="5"/>
  <c r="L258" i="5"/>
  <c r="M258" i="5"/>
  <c r="L259" i="5"/>
  <c r="M259" i="5"/>
  <c r="L260" i="5"/>
  <c r="M260" i="5"/>
  <c r="L261" i="5"/>
  <c r="M261" i="5"/>
  <c r="L262" i="5"/>
  <c r="M262" i="5"/>
  <c r="L263" i="5"/>
  <c r="M263" i="5"/>
  <c r="L264" i="5"/>
  <c r="M264" i="5"/>
  <c r="L265" i="5"/>
  <c r="M265" i="5"/>
  <c r="L266" i="5"/>
  <c r="M266" i="5"/>
  <c r="L267" i="5"/>
  <c r="M267" i="5"/>
  <c r="L268" i="5"/>
  <c r="M268" i="5"/>
  <c r="L269" i="5"/>
  <c r="M269" i="5"/>
  <c r="L270" i="5"/>
  <c r="M270" i="5"/>
  <c r="L271" i="5"/>
  <c r="M271" i="5"/>
  <c r="L272" i="5"/>
  <c r="M272" i="5"/>
  <c r="L273" i="5"/>
  <c r="M273" i="5"/>
  <c r="L274" i="5"/>
  <c r="M274" i="5"/>
  <c r="L275" i="5"/>
  <c r="M275" i="5"/>
  <c r="L276" i="5"/>
  <c r="M276" i="5"/>
  <c r="L277" i="5"/>
  <c r="M277" i="5"/>
  <c r="L278" i="5"/>
  <c r="M278" i="5"/>
  <c r="L279" i="5"/>
  <c r="M279" i="5"/>
  <c r="L280" i="5"/>
  <c r="M280" i="5"/>
  <c r="L281" i="5"/>
  <c r="M281" i="5"/>
  <c r="L282" i="5"/>
  <c r="M282" i="5"/>
  <c r="L283" i="5"/>
  <c r="M283" i="5"/>
  <c r="L284" i="5"/>
  <c r="M284" i="5"/>
  <c r="L285" i="5"/>
  <c r="M285" i="5"/>
  <c r="L286" i="5"/>
  <c r="M286" i="5"/>
  <c r="L287" i="5"/>
  <c r="M287" i="5"/>
  <c r="L288" i="5"/>
  <c r="M288" i="5"/>
  <c r="L289" i="5"/>
  <c r="M289" i="5"/>
  <c r="L290" i="5"/>
  <c r="M290" i="5"/>
  <c r="L291" i="5"/>
  <c r="M291" i="5"/>
  <c r="L292" i="5"/>
  <c r="M292" i="5"/>
  <c r="L293" i="5"/>
  <c r="M293" i="5"/>
  <c r="L294" i="5"/>
  <c r="M294" i="5"/>
  <c r="L295" i="5"/>
  <c r="M295" i="5"/>
  <c r="L296" i="5"/>
  <c r="M296" i="5"/>
  <c r="L297" i="5"/>
  <c r="M297" i="5"/>
  <c r="L298" i="5"/>
  <c r="M298" i="5"/>
  <c r="L299" i="5"/>
  <c r="M299" i="5"/>
  <c r="L300" i="5"/>
  <c r="M300" i="5"/>
  <c r="L301" i="5"/>
  <c r="M301" i="5"/>
  <c r="L302" i="5"/>
  <c r="M302" i="5"/>
  <c r="L303" i="5"/>
  <c r="M303" i="5"/>
  <c r="L304" i="5"/>
  <c r="M304" i="5"/>
  <c r="L305" i="5"/>
  <c r="M305" i="5"/>
  <c r="L306" i="5"/>
  <c r="M306" i="5"/>
  <c r="L307" i="5"/>
  <c r="M307" i="5"/>
  <c r="L308" i="5"/>
  <c r="M308" i="5"/>
  <c r="L309" i="5"/>
  <c r="M309" i="5"/>
  <c r="L310" i="5"/>
  <c r="M310" i="5"/>
  <c r="L311" i="5"/>
  <c r="M311" i="5"/>
  <c r="L312" i="5"/>
  <c r="M312" i="5"/>
  <c r="L313" i="5"/>
  <c r="M313" i="5"/>
  <c r="L314" i="5"/>
  <c r="M314" i="5"/>
  <c r="L315" i="5"/>
  <c r="M315" i="5"/>
  <c r="L316" i="5"/>
  <c r="M316" i="5"/>
  <c r="L317" i="5"/>
  <c r="M317" i="5"/>
  <c r="L318" i="5"/>
  <c r="M318" i="5"/>
  <c r="L319" i="5"/>
  <c r="M319" i="5"/>
  <c r="L320" i="5"/>
  <c r="M320" i="5"/>
  <c r="L321" i="5"/>
  <c r="M321" i="5"/>
  <c r="L322" i="5"/>
  <c r="M322" i="5"/>
  <c r="L323" i="5"/>
  <c r="M323" i="5"/>
  <c r="L324" i="5"/>
  <c r="M324" i="5"/>
  <c r="L325" i="5"/>
  <c r="M325" i="5"/>
  <c r="L326" i="5"/>
  <c r="M326" i="5"/>
  <c r="L327" i="5"/>
  <c r="M327" i="5"/>
  <c r="L328" i="5"/>
  <c r="M328" i="5"/>
  <c r="L329" i="5"/>
  <c r="M329" i="5"/>
  <c r="L330" i="5"/>
  <c r="M330" i="5"/>
  <c r="L331" i="5"/>
  <c r="M331" i="5"/>
  <c r="L332" i="5"/>
  <c r="M332" i="5"/>
  <c r="L333" i="5"/>
  <c r="M333" i="5"/>
  <c r="L334" i="5"/>
  <c r="M334" i="5"/>
  <c r="L335" i="5"/>
  <c r="M335" i="5"/>
  <c r="L336" i="5"/>
  <c r="M336" i="5"/>
  <c r="L337" i="5"/>
  <c r="M337" i="5"/>
  <c r="L338" i="5"/>
  <c r="M338" i="5"/>
  <c r="L339" i="5"/>
  <c r="M339" i="5"/>
  <c r="L340" i="5"/>
  <c r="M340" i="5"/>
  <c r="L341" i="5"/>
  <c r="M341" i="5"/>
  <c r="L342" i="5"/>
  <c r="M342" i="5"/>
  <c r="L343" i="5"/>
  <c r="M343" i="5"/>
  <c r="L344" i="5"/>
  <c r="M344" i="5"/>
  <c r="L345" i="5"/>
  <c r="M345" i="5"/>
  <c r="L346" i="5"/>
  <c r="M346" i="5"/>
  <c r="L347" i="5"/>
  <c r="M347" i="5"/>
  <c r="L348" i="5"/>
  <c r="M348" i="5"/>
  <c r="L349" i="5"/>
  <c r="M349" i="5"/>
  <c r="L350" i="5"/>
  <c r="M350" i="5"/>
  <c r="L351" i="5"/>
  <c r="M351" i="5"/>
  <c r="L352" i="5"/>
  <c r="M352" i="5"/>
  <c r="L353" i="5"/>
  <c r="M353" i="5"/>
  <c r="L354" i="5"/>
  <c r="M354" i="5"/>
  <c r="L355" i="5"/>
  <c r="M355" i="5"/>
  <c r="L356" i="5"/>
  <c r="M356" i="5"/>
  <c r="L357" i="5"/>
  <c r="M357" i="5"/>
  <c r="L358" i="5"/>
  <c r="M358" i="5"/>
  <c r="L359" i="5"/>
  <c r="M359" i="5"/>
  <c r="L360" i="5"/>
  <c r="M360" i="5"/>
  <c r="L361" i="5"/>
  <c r="M361" i="5"/>
  <c r="L362" i="5"/>
  <c r="M362" i="5"/>
  <c r="L363" i="5"/>
  <c r="M363" i="5"/>
  <c r="L364" i="5"/>
  <c r="M364" i="5"/>
  <c r="L365" i="5"/>
  <c r="M365" i="5"/>
  <c r="L366" i="5"/>
  <c r="M366" i="5"/>
  <c r="L367" i="5"/>
  <c r="M367" i="5"/>
  <c r="L368" i="5"/>
  <c r="M368" i="5"/>
  <c r="L369" i="5"/>
  <c r="M369" i="5"/>
  <c r="L370" i="5"/>
  <c r="M370" i="5"/>
  <c r="L371" i="5"/>
  <c r="M371" i="5"/>
  <c r="L372" i="5"/>
  <c r="M372" i="5"/>
  <c r="L373" i="5"/>
  <c r="M373" i="5"/>
  <c r="L374" i="5"/>
  <c r="M374" i="5"/>
  <c r="L375" i="5"/>
  <c r="M375" i="5"/>
  <c r="L376" i="5"/>
  <c r="M376" i="5"/>
  <c r="L377" i="5"/>
  <c r="M377" i="5"/>
  <c r="L378" i="5"/>
  <c r="M378" i="5"/>
  <c r="L379" i="5"/>
  <c r="M379" i="5"/>
  <c r="L380" i="5"/>
  <c r="M380" i="5"/>
  <c r="L381" i="5"/>
  <c r="M381" i="5"/>
  <c r="L382" i="5"/>
  <c r="M382" i="5"/>
  <c r="L383" i="5"/>
  <c r="M383" i="5"/>
  <c r="L384" i="5"/>
  <c r="M384" i="5"/>
  <c r="L385" i="5"/>
  <c r="M385" i="5"/>
  <c r="L386" i="5"/>
  <c r="M386" i="5"/>
  <c r="L387" i="5"/>
  <c r="M387" i="5"/>
  <c r="L388" i="5"/>
  <c r="M388" i="5"/>
  <c r="L389" i="5"/>
  <c r="M389" i="5"/>
  <c r="L390" i="5"/>
  <c r="M390" i="5"/>
  <c r="L391" i="5"/>
  <c r="M391" i="5"/>
  <c r="L392" i="5"/>
  <c r="M392" i="5"/>
  <c r="L393" i="5"/>
  <c r="M393" i="5"/>
  <c r="L394" i="5"/>
  <c r="M394" i="5"/>
  <c r="L395" i="5"/>
  <c r="M395" i="5"/>
  <c r="L396" i="5"/>
  <c r="M396" i="5"/>
  <c r="L397" i="5"/>
  <c r="M397" i="5"/>
  <c r="L398" i="5"/>
  <c r="M398" i="5"/>
  <c r="L399" i="5"/>
  <c r="M399" i="5"/>
  <c r="L400" i="5"/>
  <c r="M400" i="5"/>
  <c r="L401" i="5"/>
  <c r="M401" i="5"/>
  <c r="L402" i="5"/>
  <c r="M402" i="5"/>
  <c r="L403" i="5"/>
  <c r="M403" i="5"/>
  <c r="L404" i="5"/>
  <c r="M404" i="5"/>
  <c r="L405" i="5"/>
  <c r="M405" i="5"/>
  <c r="L406" i="5"/>
  <c r="M406" i="5"/>
  <c r="L407" i="5"/>
  <c r="M407" i="5"/>
  <c r="L408" i="5"/>
  <c r="M408" i="5"/>
  <c r="L409" i="5"/>
  <c r="M409" i="5"/>
  <c r="L410" i="5"/>
  <c r="M410" i="5"/>
  <c r="L411" i="5"/>
  <c r="M411" i="5"/>
  <c r="L412" i="5"/>
  <c r="M412" i="5"/>
  <c r="L413" i="5"/>
  <c r="M413" i="5"/>
  <c r="L414" i="5"/>
  <c r="M414" i="5"/>
  <c r="L415" i="5"/>
  <c r="M415" i="5"/>
  <c r="L416" i="5"/>
  <c r="M416" i="5"/>
  <c r="L417" i="5"/>
  <c r="M417" i="5"/>
  <c r="L418" i="5"/>
  <c r="M418" i="5"/>
  <c r="L419" i="5"/>
  <c r="M419" i="5"/>
  <c r="L420" i="5"/>
  <c r="M420" i="5"/>
  <c r="L421" i="5"/>
  <c r="M421" i="5"/>
  <c r="L422" i="5"/>
  <c r="M422" i="5"/>
  <c r="L423" i="5"/>
  <c r="M423" i="5"/>
  <c r="L424" i="5"/>
  <c r="M424" i="5"/>
  <c r="L425" i="5"/>
  <c r="M425" i="5"/>
  <c r="L426" i="5"/>
  <c r="M426" i="5"/>
  <c r="L427" i="5"/>
  <c r="M427" i="5"/>
  <c r="L428" i="5"/>
  <c r="M428" i="5"/>
  <c r="L429" i="5"/>
  <c r="M429" i="5"/>
  <c r="L430" i="5"/>
  <c r="M430" i="5"/>
  <c r="L431" i="5"/>
  <c r="M431" i="5"/>
  <c r="L432" i="5"/>
  <c r="M432" i="5"/>
  <c r="L433" i="5"/>
  <c r="M433" i="5"/>
  <c r="L434" i="5"/>
  <c r="M434" i="5"/>
  <c r="L435" i="5"/>
  <c r="M435" i="5"/>
  <c r="L436" i="5"/>
  <c r="M436" i="5"/>
  <c r="L437" i="5"/>
  <c r="M437" i="5"/>
  <c r="L438" i="5"/>
  <c r="M438" i="5"/>
  <c r="L439" i="5"/>
  <c r="M439" i="5"/>
  <c r="L440" i="5"/>
  <c r="M440" i="5"/>
  <c r="L441" i="5"/>
  <c r="M441" i="5"/>
  <c r="L442" i="5"/>
  <c r="M442" i="5"/>
  <c r="L443" i="5"/>
  <c r="M443" i="5"/>
  <c r="L444" i="5"/>
  <c r="M444" i="5"/>
  <c r="L445" i="5"/>
  <c r="M445" i="5"/>
  <c r="L446" i="5"/>
  <c r="M446" i="5"/>
  <c r="L447" i="5"/>
  <c r="M447" i="5"/>
  <c r="L448" i="5"/>
  <c r="M448" i="5"/>
  <c r="L449" i="5"/>
  <c r="M449" i="5"/>
  <c r="L450" i="5"/>
  <c r="M450" i="5"/>
  <c r="L451" i="5"/>
  <c r="M451" i="5"/>
  <c r="L452" i="5"/>
  <c r="M452" i="5"/>
  <c r="L453" i="5"/>
  <c r="M453" i="5"/>
  <c r="L454" i="5"/>
  <c r="M454" i="5"/>
  <c r="L455" i="5"/>
  <c r="M455" i="5"/>
  <c r="L456" i="5"/>
  <c r="M456" i="5"/>
  <c r="L457" i="5"/>
  <c r="M457" i="5"/>
  <c r="L458" i="5"/>
  <c r="M458" i="5"/>
  <c r="L459" i="5"/>
  <c r="M459" i="5"/>
  <c r="L460" i="5"/>
  <c r="M460" i="5"/>
  <c r="L461" i="5"/>
  <c r="M461" i="5"/>
  <c r="L462" i="5"/>
  <c r="M462" i="5"/>
  <c r="L463" i="5"/>
  <c r="M463" i="5"/>
  <c r="L464" i="5"/>
  <c r="M464" i="5"/>
  <c r="L465" i="5"/>
  <c r="M465" i="5"/>
  <c r="L466" i="5"/>
  <c r="M466" i="5"/>
  <c r="L467" i="5"/>
  <c r="M467" i="5"/>
  <c r="L468" i="5"/>
  <c r="M468" i="5"/>
  <c r="L469" i="5"/>
  <c r="M469" i="5"/>
  <c r="L470" i="5"/>
  <c r="M470" i="5"/>
  <c r="L471" i="5"/>
  <c r="M471" i="5"/>
  <c r="L472" i="5"/>
  <c r="M472" i="5"/>
  <c r="L473" i="5"/>
  <c r="M473" i="5"/>
  <c r="L474" i="5"/>
  <c r="M474" i="5"/>
  <c r="L475" i="5"/>
  <c r="M475" i="5"/>
  <c r="L476" i="5"/>
  <c r="M476" i="5"/>
  <c r="L477" i="5"/>
  <c r="M477" i="5"/>
  <c r="L478" i="5"/>
  <c r="M478" i="5"/>
  <c r="L479" i="5"/>
  <c r="M479" i="5"/>
  <c r="L480" i="5"/>
  <c r="M480" i="5"/>
  <c r="L481" i="5"/>
  <c r="M481" i="5"/>
  <c r="L482" i="5"/>
  <c r="M482" i="5"/>
  <c r="L483" i="5"/>
  <c r="M483" i="5"/>
  <c r="L484" i="5"/>
  <c r="M484" i="5"/>
  <c r="L485" i="5"/>
  <c r="M485" i="5"/>
  <c r="L486" i="5"/>
  <c r="M486" i="5"/>
  <c r="L487" i="5"/>
  <c r="M487" i="5"/>
  <c r="L488" i="5"/>
  <c r="M488" i="5"/>
  <c r="L489" i="5"/>
  <c r="M489" i="5"/>
  <c r="L490" i="5"/>
  <c r="M490" i="5"/>
  <c r="L491" i="5"/>
  <c r="M491" i="5"/>
  <c r="L492" i="5"/>
  <c r="M492" i="5"/>
  <c r="L493" i="5"/>
  <c r="M493" i="5"/>
  <c r="L494" i="5"/>
  <c r="M494" i="5"/>
  <c r="L495" i="5"/>
  <c r="M495" i="5"/>
  <c r="L496" i="5"/>
  <c r="M496" i="5"/>
  <c r="L497" i="5"/>
  <c r="M497" i="5"/>
  <c r="L498" i="5"/>
  <c r="M498" i="5"/>
  <c r="L499" i="5"/>
  <c r="M499" i="5"/>
  <c r="L500" i="5"/>
  <c r="M500" i="5"/>
  <c r="L501" i="5"/>
  <c r="M501" i="5"/>
  <c r="L502" i="5"/>
  <c r="M502" i="5"/>
  <c r="L503" i="5"/>
  <c r="M503" i="5"/>
  <c r="L504" i="5"/>
  <c r="M504" i="5"/>
  <c r="L505" i="5"/>
  <c r="M505" i="5"/>
  <c r="L506" i="5"/>
  <c r="M506" i="5"/>
  <c r="L507" i="5"/>
  <c r="M507" i="5"/>
  <c r="L508" i="5"/>
  <c r="M508" i="5"/>
  <c r="L509" i="5"/>
  <c r="M509" i="5"/>
  <c r="L510" i="5"/>
  <c r="M510" i="5"/>
  <c r="L511" i="5"/>
  <c r="M511" i="5"/>
  <c r="L512" i="5"/>
  <c r="M512" i="5"/>
  <c r="L513" i="5"/>
  <c r="M513" i="5"/>
  <c r="L514" i="5"/>
  <c r="M514" i="5"/>
  <c r="L515" i="5"/>
  <c r="M515" i="5"/>
  <c r="L516" i="5"/>
  <c r="M516" i="5"/>
  <c r="L517" i="5"/>
  <c r="M517" i="5"/>
  <c r="L518" i="5"/>
  <c r="M518" i="5"/>
  <c r="L519" i="5"/>
  <c r="M519" i="5"/>
  <c r="L520" i="5"/>
  <c r="M520" i="5"/>
  <c r="L521" i="5"/>
  <c r="M521" i="5"/>
  <c r="L522" i="5"/>
  <c r="M522" i="5"/>
  <c r="L523" i="5"/>
  <c r="M523" i="5"/>
  <c r="L524" i="5"/>
  <c r="M524" i="5"/>
  <c r="L525" i="5"/>
  <c r="M525" i="5"/>
  <c r="L526" i="5"/>
  <c r="M526" i="5"/>
  <c r="L527" i="5"/>
  <c r="M527" i="5"/>
  <c r="L528" i="5"/>
  <c r="M528" i="5"/>
  <c r="L529" i="5"/>
  <c r="M529" i="5"/>
  <c r="L530" i="5"/>
  <c r="M530" i="5"/>
  <c r="L531" i="5"/>
  <c r="M531" i="5"/>
  <c r="L532" i="5"/>
  <c r="M532" i="5"/>
  <c r="L533" i="5"/>
  <c r="M533" i="5"/>
  <c r="L534" i="5"/>
  <c r="M534" i="5"/>
  <c r="L535" i="5"/>
  <c r="M535" i="5"/>
  <c r="L536" i="5"/>
  <c r="M536" i="5"/>
  <c r="L537" i="5"/>
  <c r="M537" i="5"/>
  <c r="L538" i="5"/>
  <c r="M538" i="5"/>
  <c r="L3" i="4"/>
  <c r="M3" i="4" s="1"/>
  <c r="L4" i="4"/>
  <c r="M4" i="4" s="1"/>
  <c r="L5" i="4"/>
  <c r="M5" i="4"/>
  <c r="L6" i="4"/>
  <c r="M6" i="4" s="1"/>
  <c r="L7" i="4"/>
  <c r="M7" i="4" s="1"/>
  <c r="L8" i="4"/>
  <c r="M8" i="4" s="1"/>
  <c r="L9" i="4"/>
  <c r="M9" i="4" s="1"/>
  <c r="L10" i="4"/>
  <c r="M10" i="4"/>
  <c r="L11" i="4"/>
  <c r="M11" i="4" s="1"/>
  <c r="L12" i="4"/>
  <c r="M12" i="4" s="1"/>
  <c r="L13" i="4"/>
  <c r="M13" i="4"/>
  <c r="L14" i="4"/>
  <c r="M14" i="4"/>
  <c r="L15" i="4"/>
  <c r="M15" i="4"/>
  <c r="L16" i="4"/>
  <c r="M16" i="4"/>
  <c r="L17" i="4"/>
  <c r="M17" i="4"/>
  <c r="L18" i="4"/>
  <c r="M18" i="4" s="1"/>
  <c r="L19" i="4"/>
  <c r="M19" i="4"/>
  <c r="L20" i="4"/>
  <c r="M20" i="4"/>
  <c r="L21" i="4"/>
  <c r="M21" i="4" s="1"/>
  <c r="L22" i="4"/>
  <c r="M22" i="4"/>
  <c r="L23" i="4"/>
  <c r="M23" i="4" s="1"/>
  <c r="L24" i="4"/>
  <c r="M24" i="4"/>
  <c r="L25" i="4"/>
  <c r="M25" i="4" s="1"/>
  <c r="L26" i="4"/>
  <c r="M26" i="4" s="1"/>
  <c r="L27" i="4"/>
  <c r="M27" i="4"/>
  <c r="L28" i="4"/>
  <c r="M28" i="4" s="1"/>
  <c r="L29" i="4"/>
  <c r="M29" i="4"/>
  <c r="L30" i="4"/>
  <c r="M30" i="4"/>
  <c r="L31" i="4"/>
  <c r="M31" i="4" s="1"/>
  <c r="L32" i="4"/>
  <c r="M32" i="4" s="1"/>
  <c r="L33" i="4"/>
  <c r="M33" i="4" s="1"/>
  <c r="L34" i="4"/>
  <c r="M34" i="4"/>
  <c r="L35" i="4"/>
  <c r="M35" i="4"/>
  <c r="L36" i="4"/>
  <c r="M36" i="4"/>
  <c r="L37" i="4"/>
  <c r="M37" i="4"/>
  <c r="L38" i="4"/>
  <c r="M38" i="4" s="1"/>
  <c r="L39" i="4"/>
  <c r="M39" i="4" s="1"/>
  <c r="L40" i="4"/>
  <c r="M40" i="4"/>
  <c r="L41" i="4"/>
  <c r="M41" i="4"/>
  <c r="L42" i="4"/>
  <c r="M42" i="4"/>
  <c r="L43" i="4"/>
  <c r="M43" i="4"/>
  <c r="L44" i="4"/>
  <c r="M44" i="4"/>
  <c r="L45" i="4"/>
  <c r="M45" i="4"/>
  <c r="L46" i="4"/>
  <c r="M46" i="4" s="1"/>
  <c r="L47" i="4"/>
  <c r="M47" i="4" s="1"/>
  <c r="L48" i="4"/>
  <c r="M48" i="4"/>
  <c r="L49" i="4"/>
  <c r="M49" i="4"/>
  <c r="L50" i="4"/>
  <c r="M50" i="4"/>
  <c r="L51" i="4"/>
  <c r="M51" i="4"/>
  <c r="L52" i="4"/>
  <c r="M52" i="4" s="1"/>
  <c r="L53" i="4"/>
  <c r="M53" i="4" s="1"/>
  <c r="L54" i="4"/>
  <c r="M54" i="4"/>
  <c r="L55" i="4"/>
  <c r="M55" i="4"/>
  <c r="L56" i="4"/>
  <c r="M56" i="4"/>
  <c r="L57" i="4"/>
  <c r="M57" i="4"/>
  <c r="L58" i="4"/>
  <c r="M58" i="4"/>
  <c r="L59" i="4"/>
  <c r="M59" i="4"/>
  <c r="L60" i="4"/>
  <c r="M60" i="4" s="1"/>
  <c r="L61" i="4"/>
  <c r="M61" i="4" s="1"/>
  <c r="L62" i="4"/>
  <c r="M62" i="4"/>
  <c r="L63" i="4"/>
  <c r="M63" i="4"/>
  <c r="L64" i="4"/>
  <c r="M64" i="4"/>
  <c r="L65" i="4"/>
  <c r="M65" i="4"/>
  <c r="L66" i="4"/>
  <c r="M66" i="4" s="1"/>
  <c r="L67" i="4"/>
  <c r="M67" i="4" s="1"/>
  <c r="L68" i="4"/>
  <c r="M68" i="4"/>
  <c r="L69" i="4"/>
  <c r="M69" i="4"/>
  <c r="L70" i="4"/>
  <c r="M70" i="4"/>
  <c r="L71" i="4"/>
  <c r="M71" i="4"/>
  <c r="L72" i="4"/>
  <c r="M72" i="4"/>
  <c r="L73" i="4"/>
  <c r="M73" i="4"/>
  <c r="L74" i="4"/>
  <c r="M74" i="4" s="1"/>
  <c r="L75" i="4"/>
  <c r="M75" i="4" s="1"/>
  <c r="L76" i="4"/>
  <c r="M76" i="4"/>
  <c r="L77" i="4"/>
  <c r="M77" i="4"/>
  <c r="L78" i="4"/>
  <c r="M78" i="4"/>
  <c r="L79" i="4"/>
  <c r="M79" i="4"/>
  <c r="L80" i="4"/>
  <c r="M80" i="4" s="1"/>
  <c r="L81" i="4"/>
  <c r="M81" i="4" s="1"/>
  <c r="L82" i="4"/>
  <c r="M82" i="4"/>
  <c r="L83" i="4"/>
  <c r="M83" i="4"/>
  <c r="L84" i="4"/>
  <c r="M84" i="4"/>
  <c r="L85" i="4"/>
  <c r="M85" i="4"/>
  <c r="L86" i="4"/>
  <c r="M86" i="4"/>
  <c r="L87" i="4"/>
  <c r="M87" i="4"/>
  <c r="L88" i="4"/>
  <c r="M88" i="4" s="1"/>
  <c r="L89" i="4"/>
  <c r="M89" i="4" s="1"/>
  <c r="L90" i="4"/>
  <c r="M90" i="4"/>
  <c r="L91" i="4"/>
  <c r="M91" i="4"/>
  <c r="L92" i="4"/>
  <c r="M92" i="4"/>
  <c r="L93" i="4"/>
  <c r="M93" i="4"/>
  <c r="L94" i="4"/>
  <c r="M94" i="4" s="1"/>
  <c r="L95" i="4"/>
  <c r="M95" i="4" s="1"/>
  <c r="L96" i="4"/>
  <c r="M96" i="4"/>
  <c r="L97" i="4"/>
  <c r="M97" i="4"/>
  <c r="L98" i="4"/>
  <c r="M98" i="4"/>
  <c r="L99" i="4"/>
  <c r="M99" i="4"/>
  <c r="L100" i="4"/>
  <c r="M100" i="4"/>
  <c r="L101" i="4"/>
  <c r="M101" i="4"/>
  <c r="L102" i="4"/>
  <c r="M102" i="4" s="1"/>
  <c r="L103" i="4"/>
  <c r="M103" i="4" s="1"/>
  <c r="L104" i="4"/>
  <c r="M104" i="4"/>
  <c r="L105" i="4"/>
  <c r="M105" i="4"/>
  <c r="L106" i="4"/>
  <c r="M106" i="4"/>
  <c r="L107" i="4"/>
  <c r="M107" i="4"/>
  <c r="L108" i="4"/>
  <c r="M108" i="4" s="1"/>
  <c r="L109" i="4"/>
  <c r="M109" i="4" s="1"/>
  <c r="L110" i="4"/>
  <c r="M110" i="4"/>
  <c r="L111" i="4"/>
  <c r="M111" i="4"/>
  <c r="L112" i="4"/>
  <c r="M112" i="4"/>
  <c r="L113" i="4"/>
  <c r="M113" i="4"/>
  <c r="L114" i="4"/>
  <c r="M114" i="4"/>
  <c r="L115" i="4"/>
  <c r="M115" i="4"/>
  <c r="L116" i="4"/>
  <c r="M116" i="4" s="1"/>
  <c r="L117" i="4"/>
  <c r="M117" i="4" s="1"/>
  <c r="L118" i="4"/>
  <c r="M118" i="4"/>
  <c r="L119" i="4"/>
  <c r="M119" i="4"/>
  <c r="L120" i="4"/>
  <c r="M120" i="4"/>
  <c r="L121" i="4"/>
  <c r="M121" i="4"/>
  <c r="L122" i="4"/>
  <c r="M122" i="4" s="1"/>
  <c r="L123" i="4"/>
  <c r="M123" i="4" s="1"/>
  <c r="L124" i="4"/>
  <c r="M124" i="4"/>
  <c r="L125" i="4"/>
  <c r="M125" i="4"/>
  <c r="L126" i="4"/>
  <c r="M126" i="4"/>
  <c r="L127" i="4"/>
  <c r="M127" i="4"/>
  <c r="L128" i="4"/>
  <c r="M128" i="4"/>
  <c r="L129" i="4"/>
  <c r="M129" i="4"/>
  <c r="L130" i="4"/>
  <c r="M130" i="4" s="1"/>
  <c r="L131" i="4"/>
  <c r="M131" i="4" s="1"/>
  <c r="L132" i="4"/>
  <c r="M132" i="4"/>
  <c r="L133" i="4"/>
  <c r="M133" i="4"/>
  <c r="L134" i="4"/>
  <c r="M134" i="4"/>
  <c r="L135" i="4"/>
  <c r="M135" i="4"/>
  <c r="L136" i="4"/>
  <c r="M136" i="4" s="1"/>
  <c r="L137" i="4"/>
  <c r="M137" i="4" s="1"/>
  <c r="L138" i="4"/>
  <c r="M138" i="4"/>
  <c r="L139" i="4"/>
  <c r="M139" i="4"/>
  <c r="L140" i="4"/>
  <c r="M140" i="4"/>
  <c r="L141" i="4"/>
  <c r="M141" i="4"/>
  <c r="L142" i="4"/>
  <c r="M142" i="4"/>
  <c r="L143" i="4"/>
  <c r="M143" i="4"/>
  <c r="L144" i="4"/>
  <c r="M144" i="4" s="1"/>
  <c r="L145" i="4"/>
  <c r="M145" i="4" s="1"/>
  <c r="L146" i="4"/>
  <c r="M146" i="4"/>
  <c r="L147" i="4"/>
  <c r="M147" i="4"/>
  <c r="L148" i="4"/>
  <c r="M148" i="4"/>
  <c r="L149" i="4"/>
  <c r="M149" i="4"/>
  <c r="L150" i="4"/>
  <c r="M150" i="4" s="1"/>
  <c r="L151" i="4"/>
  <c r="M151" i="4" s="1"/>
  <c r="L152" i="4"/>
  <c r="M152" i="4"/>
  <c r="L153" i="4"/>
  <c r="M153" i="4"/>
  <c r="L154" i="4"/>
  <c r="M154" i="4"/>
  <c r="L155" i="4"/>
  <c r="M155" i="4"/>
  <c r="L156" i="4"/>
  <c r="M156" i="4"/>
  <c r="L157" i="4"/>
  <c r="M157" i="4"/>
  <c r="L158" i="4"/>
  <c r="M158" i="4" s="1"/>
  <c r="L159" i="4"/>
  <c r="M159" i="4" s="1"/>
  <c r="L160" i="4"/>
  <c r="M160" i="4"/>
  <c r="L161" i="4"/>
  <c r="M161" i="4"/>
  <c r="L162" i="4"/>
  <c r="M162" i="4"/>
  <c r="L163" i="4"/>
  <c r="M163" i="4"/>
  <c r="L164" i="4"/>
  <c r="M164" i="4" s="1"/>
  <c r="L165" i="4"/>
  <c r="M165" i="4" s="1"/>
  <c r="L166" i="4"/>
  <c r="M166" i="4"/>
  <c r="L167" i="4"/>
  <c r="M167" i="4"/>
  <c r="L168" i="4"/>
  <c r="M168" i="4"/>
  <c r="L169" i="4"/>
  <c r="M169" i="4"/>
  <c r="L170" i="4"/>
  <c r="M170" i="4"/>
  <c r="L171" i="4"/>
  <c r="M171" i="4"/>
  <c r="L172" i="4"/>
  <c r="M172" i="4" s="1"/>
  <c r="L173" i="4"/>
  <c r="M173" i="4" s="1"/>
  <c r="L174" i="4"/>
  <c r="M174" i="4"/>
  <c r="L175" i="4"/>
  <c r="M175" i="4"/>
  <c r="L176" i="4"/>
  <c r="M176" i="4"/>
  <c r="L177" i="4"/>
  <c r="M177" i="4"/>
  <c r="L178" i="4"/>
  <c r="M178" i="4" s="1"/>
  <c r="L179" i="4"/>
  <c r="M179" i="4" s="1"/>
  <c r="L180" i="4"/>
  <c r="M180" i="4"/>
  <c r="L181" i="4"/>
  <c r="M181" i="4"/>
  <c r="L182" i="4"/>
  <c r="M182" i="4"/>
  <c r="L183" i="4"/>
  <c r="M183" i="4"/>
  <c r="L184" i="4"/>
  <c r="M184" i="4"/>
  <c r="L185" i="4"/>
  <c r="M185" i="4"/>
  <c r="L186" i="4"/>
  <c r="M186" i="4" s="1"/>
  <c r="L187" i="4"/>
  <c r="M187" i="4" s="1"/>
  <c r="L188" i="4"/>
  <c r="M188" i="4"/>
  <c r="L189" i="4"/>
  <c r="M189" i="4"/>
  <c r="L190" i="4"/>
  <c r="M190" i="4"/>
  <c r="L191" i="4"/>
  <c r="M191" i="4"/>
  <c r="L192" i="4"/>
  <c r="M192" i="4" s="1"/>
  <c r="L193" i="4"/>
  <c r="M193" i="4" s="1"/>
  <c r="L194" i="4"/>
  <c r="M194" i="4"/>
  <c r="L195" i="4"/>
  <c r="M195" i="4"/>
  <c r="L196" i="4"/>
  <c r="M196" i="4"/>
  <c r="L197" i="4"/>
  <c r="M197" i="4"/>
  <c r="L198" i="4"/>
  <c r="M198" i="4"/>
  <c r="L199" i="4"/>
  <c r="M199" i="4"/>
  <c r="L200" i="4"/>
  <c r="M200" i="4" s="1"/>
  <c r="L201" i="4"/>
  <c r="M201" i="4" s="1"/>
  <c r="L202" i="4"/>
  <c r="M202" i="4"/>
  <c r="L203" i="4"/>
  <c r="M203" i="4"/>
  <c r="L204" i="4"/>
  <c r="M204" i="4"/>
  <c r="L205" i="4"/>
  <c r="M205" i="4"/>
  <c r="L206" i="4"/>
  <c r="M206" i="4" s="1"/>
  <c r="L207" i="4"/>
  <c r="M207" i="4" s="1"/>
  <c r="L208" i="4"/>
  <c r="M208" i="4"/>
  <c r="L209" i="4"/>
  <c r="M209" i="4"/>
  <c r="L210" i="4"/>
  <c r="M210" i="4"/>
  <c r="L211" i="4"/>
  <c r="M211" i="4"/>
  <c r="L212" i="4"/>
  <c r="M212" i="4"/>
  <c r="L213" i="4"/>
  <c r="M213" i="4"/>
  <c r="L214" i="4"/>
  <c r="M214" i="4" s="1"/>
  <c r="L215" i="4"/>
  <c r="M215" i="4" s="1"/>
  <c r="L216" i="4"/>
  <c r="M216" i="4"/>
  <c r="L217" i="4"/>
  <c r="M217" i="4"/>
  <c r="L218" i="4"/>
  <c r="M218" i="4"/>
  <c r="L219" i="4"/>
  <c r="M219" i="4"/>
  <c r="L220" i="4"/>
  <c r="M220" i="4" s="1"/>
  <c r="L221" i="4"/>
  <c r="M221" i="4" s="1"/>
  <c r="L222" i="4"/>
  <c r="M222" i="4"/>
  <c r="L223" i="4"/>
  <c r="M223" i="4"/>
  <c r="L224" i="4"/>
  <c r="M224" i="4"/>
  <c r="L225" i="4"/>
  <c r="M225" i="4"/>
  <c r="L226" i="4"/>
  <c r="M226" i="4"/>
  <c r="L227" i="4"/>
  <c r="M227" i="4"/>
  <c r="L228" i="4"/>
  <c r="M228" i="4" s="1"/>
  <c r="L229" i="4"/>
  <c r="M229" i="4" s="1"/>
  <c r="L230" i="4"/>
  <c r="M230" i="4"/>
  <c r="L231" i="4"/>
  <c r="M231" i="4"/>
  <c r="L232" i="4"/>
  <c r="M232" i="4"/>
  <c r="L233" i="4"/>
  <c r="M233" i="4"/>
  <c r="L234" i="4"/>
  <c r="M234" i="4" s="1"/>
  <c r="L235" i="4"/>
  <c r="M235" i="4" s="1"/>
  <c r="L236" i="4"/>
  <c r="M236" i="4"/>
  <c r="L237" i="4"/>
  <c r="M237" i="4"/>
  <c r="L238" i="4"/>
  <c r="M238" i="4"/>
  <c r="L239" i="4"/>
  <c r="M239" i="4"/>
  <c r="L240" i="4"/>
  <c r="M240" i="4"/>
  <c r="L241" i="4"/>
  <c r="M241" i="4"/>
  <c r="L242" i="4"/>
  <c r="M242" i="4" s="1"/>
  <c r="L243" i="4"/>
  <c r="M243" i="4" s="1"/>
  <c r="L244" i="4"/>
  <c r="M244" i="4"/>
  <c r="L245" i="4"/>
  <c r="M245" i="4"/>
  <c r="L246" i="4"/>
  <c r="M246" i="4"/>
  <c r="L247" i="4"/>
  <c r="M247" i="4"/>
  <c r="L248" i="4"/>
  <c r="M248" i="4" s="1"/>
  <c r="L249" i="4"/>
  <c r="M249" i="4" s="1"/>
  <c r="L250" i="4"/>
  <c r="M250" i="4"/>
  <c r="L251" i="4"/>
  <c r="M251" i="4"/>
  <c r="L252" i="4"/>
  <c r="M252" i="4"/>
  <c r="L253" i="4"/>
  <c r="M253" i="4"/>
  <c r="L254" i="4"/>
  <c r="M254" i="4"/>
  <c r="L255" i="4"/>
  <c r="M255" i="4"/>
  <c r="L256" i="4"/>
  <c r="M256" i="4" s="1"/>
  <c r="L257" i="4"/>
  <c r="M257" i="4" s="1"/>
  <c r="L258" i="4"/>
  <c r="M258" i="4"/>
  <c r="L259" i="4"/>
  <c r="M259" i="4"/>
  <c r="L260" i="4"/>
  <c r="M260" i="4"/>
  <c r="L261" i="4"/>
  <c r="M261" i="4"/>
  <c r="L262" i="4"/>
  <c r="M262" i="4" s="1"/>
  <c r="L263" i="4"/>
  <c r="M263" i="4" s="1"/>
  <c r="L264" i="4"/>
  <c r="M264" i="4"/>
  <c r="L265" i="4"/>
  <c r="M265" i="4"/>
  <c r="L266" i="4"/>
  <c r="M266" i="4"/>
  <c r="L267" i="4"/>
  <c r="M267" i="4"/>
  <c r="L268" i="4"/>
  <c r="M268" i="4"/>
  <c r="L269" i="4"/>
  <c r="M269" i="4"/>
  <c r="L270" i="4"/>
  <c r="M270" i="4" s="1"/>
  <c r="L271" i="4"/>
  <c r="M271" i="4" s="1"/>
  <c r="L272" i="4"/>
  <c r="M272" i="4"/>
  <c r="L273" i="4"/>
  <c r="M273" i="4"/>
  <c r="L274" i="4"/>
  <c r="M274" i="4"/>
  <c r="L275" i="4"/>
  <c r="M275" i="4"/>
  <c r="L276" i="4"/>
  <c r="M276" i="4" s="1"/>
  <c r="L277" i="4"/>
  <c r="M277" i="4" s="1"/>
  <c r="L278" i="4"/>
  <c r="M278" i="4"/>
  <c r="L279" i="4"/>
  <c r="M279" i="4"/>
  <c r="L280" i="4"/>
  <c r="M280" i="4"/>
  <c r="L281" i="4"/>
  <c r="M281" i="4"/>
  <c r="L282" i="4"/>
  <c r="M282" i="4"/>
  <c r="L283" i="4"/>
  <c r="M283" i="4"/>
  <c r="L284" i="4"/>
  <c r="M284" i="4" s="1"/>
  <c r="L285" i="4"/>
  <c r="M285" i="4" s="1"/>
  <c r="L286" i="4"/>
  <c r="M286" i="4"/>
  <c r="L287" i="4"/>
  <c r="M287" i="4"/>
  <c r="L288" i="4"/>
  <c r="M288" i="4"/>
  <c r="L289" i="4"/>
  <c r="M289" i="4"/>
  <c r="L290" i="4"/>
  <c r="M290" i="4" s="1"/>
  <c r="L291" i="4"/>
  <c r="M291" i="4" s="1"/>
  <c r="L292" i="4"/>
  <c r="M292" i="4"/>
  <c r="L293" i="4"/>
  <c r="M293" i="4"/>
  <c r="L294" i="4"/>
  <c r="M294" i="4"/>
  <c r="L295" i="4"/>
  <c r="M295" i="4"/>
  <c r="L296" i="4"/>
  <c r="M296" i="4"/>
  <c r="L297" i="4"/>
  <c r="M297" i="4"/>
  <c r="L298" i="4"/>
  <c r="M298" i="4" s="1"/>
  <c r="L299" i="4"/>
  <c r="M299" i="4" s="1"/>
  <c r="L300" i="4"/>
  <c r="M300" i="4"/>
  <c r="L301" i="4"/>
  <c r="M301" i="4"/>
  <c r="L302" i="4"/>
  <c r="M302" i="4"/>
  <c r="L303" i="4"/>
  <c r="M303" i="4"/>
  <c r="L304" i="4"/>
  <c r="M304" i="4" s="1"/>
  <c r="L305" i="4"/>
  <c r="M305" i="4" s="1"/>
  <c r="L306" i="4"/>
  <c r="M306" i="4"/>
  <c r="L307" i="4"/>
  <c r="M307" i="4"/>
  <c r="L308" i="4"/>
  <c r="M308" i="4"/>
  <c r="L309" i="4"/>
  <c r="M309" i="4"/>
  <c r="L310" i="4"/>
  <c r="M310" i="4"/>
  <c r="L311" i="4"/>
  <c r="M311" i="4"/>
  <c r="L312" i="4"/>
  <c r="M312" i="4" s="1"/>
  <c r="L313" i="4"/>
  <c r="M313" i="4" s="1"/>
  <c r="L314" i="4"/>
  <c r="M314" i="4"/>
  <c r="L315" i="4"/>
  <c r="M315" i="4"/>
  <c r="L316" i="4"/>
  <c r="M316" i="4"/>
  <c r="L317" i="4"/>
  <c r="M317" i="4"/>
  <c r="L318" i="4"/>
  <c r="M318" i="4" s="1"/>
  <c r="L319" i="4"/>
  <c r="M319" i="4" s="1"/>
  <c r="L320" i="4"/>
  <c r="M320" i="4"/>
  <c r="L321" i="4"/>
  <c r="M321" i="4"/>
  <c r="L322" i="4"/>
  <c r="M322" i="4"/>
  <c r="L323" i="4"/>
  <c r="M323" i="4"/>
  <c r="L324" i="4"/>
  <c r="M324" i="4"/>
  <c r="L325" i="4"/>
  <c r="M325" i="4"/>
  <c r="L326" i="4"/>
  <c r="M326" i="4" s="1"/>
  <c r="L327" i="4"/>
  <c r="M327" i="4" s="1"/>
  <c r="L328" i="4"/>
  <c r="M328" i="4"/>
  <c r="L329" i="4"/>
  <c r="M329" i="4"/>
  <c r="L330" i="4"/>
  <c r="M330" i="4"/>
  <c r="L331" i="4"/>
  <c r="M331" i="4"/>
  <c r="L332" i="4"/>
  <c r="M332" i="4" s="1"/>
  <c r="L333" i="4"/>
  <c r="M333" i="4" s="1"/>
  <c r="L334" i="4"/>
  <c r="M334" i="4"/>
  <c r="L335" i="4"/>
  <c r="M335" i="4"/>
  <c r="L336" i="4"/>
  <c r="M336" i="4"/>
  <c r="L337" i="4"/>
  <c r="M337" i="4"/>
  <c r="L338" i="4"/>
  <c r="M338" i="4"/>
  <c r="L339" i="4"/>
  <c r="M339" i="4"/>
  <c r="L340" i="4"/>
  <c r="M340" i="4" s="1"/>
  <c r="L341" i="4"/>
  <c r="M341" i="4" s="1"/>
  <c r="L342" i="4"/>
  <c r="M342" i="4"/>
  <c r="L343" i="4"/>
  <c r="M343" i="4"/>
  <c r="L344" i="4"/>
  <c r="M344" i="4"/>
  <c r="L345" i="4"/>
  <c r="M345" i="4"/>
  <c r="L346" i="4"/>
  <c r="M346" i="4" s="1"/>
  <c r="L347" i="4"/>
  <c r="M347" i="4" s="1"/>
  <c r="L348" i="4"/>
  <c r="M348" i="4"/>
  <c r="L349" i="4"/>
  <c r="M349" i="4"/>
  <c r="L350" i="4"/>
  <c r="M350" i="4"/>
  <c r="L351" i="4"/>
  <c r="M351" i="4"/>
  <c r="L352" i="4"/>
  <c r="M352" i="4"/>
  <c r="L353" i="4"/>
  <c r="M353" i="4"/>
  <c r="L354" i="4"/>
  <c r="M354" i="4" s="1"/>
  <c r="L355" i="4"/>
  <c r="M355" i="4" s="1"/>
  <c r="L356" i="4"/>
  <c r="M356" i="4"/>
  <c r="L357" i="4"/>
  <c r="M357" i="4"/>
  <c r="L358" i="4"/>
  <c r="M358" i="4"/>
  <c r="L359" i="4"/>
  <c r="M359" i="4"/>
  <c r="L360" i="4"/>
  <c r="M360" i="4" s="1"/>
  <c r="L361" i="4"/>
  <c r="M361" i="4" s="1"/>
  <c r="L362" i="4"/>
  <c r="M362" i="4"/>
  <c r="L363" i="4"/>
  <c r="M363" i="4"/>
  <c r="L364" i="4"/>
  <c r="M364" i="4"/>
  <c r="L365" i="4"/>
  <c r="M365" i="4"/>
  <c r="L366" i="4"/>
  <c r="M366" i="4"/>
  <c r="L367" i="4"/>
  <c r="M367" i="4"/>
  <c r="L368" i="4"/>
  <c r="M368" i="4" s="1"/>
  <c r="L369" i="4"/>
  <c r="M369" i="4" s="1"/>
  <c r="L370" i="4"/>
  <c r="M370" i="4"/>
  <c r="L371" i="4"/>
  <c r="M371" i="4"/>
  <c r="L372" i="4"/>
  <c r="M372" i="4"/>
  <c r="L373" i="4"/>
  <c r="M373" i="4"/>
  <c r="L374" i="4"/>
  <c r="M374" i="4" s="1"/>
  <c r="L375" i="4"/>
  <c r="M375" i="4" s="1"/>
  <c r="L376" i="4"/>
  <c r="M376" i="4"/>
  <c r="L377" i="4"/>
  <c r="M377" i="4"/>
  <c r="L378" i="4"/>
  <c r="M378" i="4"/>
  <c r="L379" i="4"/>
  <c r="M379" i="4"/>
  <c r="L380" i="4"/>
  <c r="M380" i="4"/>
  <c r="L381" i="4"/>
  <c r="M381" i="4"/>
  <c r="L382" i="4"/>
  <c r="M382" i="4" s="1"/>
  <c r="L383" i="4"/>
  <c r="M383" i="4" s="1"/>
  <c r="L384" i="4"/>
  <c r="M384" i="4"/>
  <c r="L385" i="4"/>
  <c r="M385" i="4"/>
  <c r="L386" i="4"/>
  <c r="M386" i="4"/>
  <c r="L387" i="4"/>
  <c r="M387" i="4"/>
  <c r="L388" i="4"/>
  <c r="M388" i="4" s="1"/>
  <c r="L389" i="4"/>
  <c r="M389" i="4" s="1"/>
  <c r="L390" i="4"/>
  <c r="M390" i="4"/>
  <c r="L391" i="4"/>
  <c r="M391" i="4"/>
  <c r="L392" i="4"/>
  <c r="M392" i="4"/>
  <c r="L393" i="4"/>
  <c r="M393" i="4"/>
  <c r="L394" i="4"/>
  <c r="M394" i="4"/>
  <c r="L395" i="4"/>
  <c r="M395" i="4"/>
  <c r="L396" i="4"/>
  <c r="M396" i="4" s="1"/>
  <c r="L397" i="4"/>
  <c r="M397" i="4" s="1"/>
  <c r="L398" i="4"/>
  <c r="M398" i="4"/>
  <c r="L399" i="4"/>
  <c r="M399" i="4"/>
  <c r="L400" i="4"/>
  <c r="M400" i="4"/>
  <c r="L401" i="4"/>
  <c r="M401" i="4"/>
  <c r="L402" i="4"/>
  <c r="M402" i="4" s="1"/>
  <c r="L403" i="4"/>
  <c r="M403" i="4" s="1"/>
  <c r="L404" i="4"/>
  <c r="M404" i="4"/>
  <c r="L405" i="4"/>
  <c r="M405" i="4"/>
  <c r="L406" i="4"/>
  <c r="M406" i="4"/>
  <c r="L407" i="4"/>
  <c r="M407" i="4"/>
  <c r="L408" i="4"/>
  <c r="M408" i="4"/>
  <c r="L409" i="4"/>
  <c r="M409" i="4"/>
  <c r="L410" i="4"/>
  <c r="M410" i="4" s="1"/>
  <c r="L411" i="4"/>
  <c r="M411" i="4" s="1"/>
  <c r="L412" i="4"/>
  <c r="M412" i="4"/>
  <c r="L413" i="4"/>
  <c r="M413" i="4"/>
  <c r="L414" i="4"/>
  <c r="M414" i="4"/>
  <c r="L415" i="4"/>
  <c r="M415" i="4"/>
  <c r="L416" i="4"/>
  <c r="M416" i="4" s="1"/>
  <c r="L417" i="4"/>
  <c r="M417" i="4" s="1"/>
  <c r="L418" i="4"/>
  <c r="M418" i="4"/>
  <c r="L419" i="4"/>
  <c r="M419" i="4"/>
  <c r="L420" i="4"/>
  <c r="M420" i="4"/>
  <c r="L421" i="4"/>
  <c r="M421" i="4"/>
  <c r="L422" i="4"/>
  <c r="M422" i="4"/>
  <c r="L423" i="4"/>
  <c r="M423" i="4"/>
  <c r="L424" i="4"/>
  <c r="M424" i="4" s="1"/>
  <c r="L425" i="4"/>
  <c r="M425" i="4" s="1"/>
  <c r="L426" i="4"/>
  <c r="M426" i="4"/>
  <c r="L427" i="4"/>
  <c r="M427" i="4"/>
  <c r="L428" i="4"/>
  <c r="M428" i="4"/>
  <c r="L429" i="4"/>
  <c r="M429" i="4"/>
  <c r="L430" i="4"/>
  <c r="M430" i="4" s="1"/>
  <c r="L431" i="4"/>
  <c r="M431" i="4" s="1"/>
  <c r="L432" i="4"/>
  <c r="M432" i="4"/>
  <c r="L433" i="4"/>
  <c r="M433" i="4"/>
  <c r="L434" i="4"/>
  <c r="M434" i="4"/>
  <c r="L435" i="4"/>
  <c r="M435" i="4"/>
  <c r="L436" i="4"/>
  <c r="M436" i="4"/>
  <c r="L437" i="4"/>
  <c r="M437" i="4"/>
  <c r="L438" i="4"/>
  <c r="M438" i="4" s="1"/>
  <c r="L439" i="4"/>
  <c r="M439" i="4" s="1"/>
  <c r="L440" i="4"/>
  <c r="M440" i="4"/>
  <c r="L441" i="4"/>
  <c r="M441" i="4"/>
  <c r="L442" i="4"/>
  <c r="M442" i="4"/>
  <c r="L443" i="4"/>
  <c r="M443" i="4"/>
  <c r="L444" i="4"/>
  <c r="M444" i="4" s="1"/>
  <c r="L445" i="4"/>
  <c r="M445" i="4" s="1"/>
  <c r="L446" i="4"/>
  <c r="M446" i="4"/>
  <c r="L447" i="4"/>
  <c r="M447" i="4"/>
  <c r="L448" i="4"/>
  <c r="M448" i="4"/>
  <c r="L449" i="4"/>
  <c r="M449" i="4"/>
  <c r="L450" i="4"/>
  <c r="M450" i="4"/>
  <c r="L451" i="4"/>
  <c r="M451" i="4"/>
  <c r="L452" i="4"/>
  <c r="M452" i="4" s="1"/>
  <c r="L453" i="4"/>
  <c r="M453" i="4" s="1"/>
  <c r="L454" i="4"/>
  <c r="M454" i="4"/>
  <c r="L455" i="4"/>
  <c r="M455" i="4"/>
  <c r="L456" i="4"/>
  <c r="M456" i="4"/>
  <c r="L457" i="4"/>
  <c r="M457" i="4"/>
  <c r="L458" i="4"/>
  <c r="M458" i="4" s="1"/>
  <c r="L459" i="4"/>
  <c r="M459" i="4" s="1"/>
  <c r="L460" i="4"/>
  <c r="M460" i="4"/>
  <c r="L461" i="4"/>
  <c r="M461" i="4"/>
  <c r="L462" i="4"/>
  <c r="M462" i="4"/>
  <c r="L463" i="4"/>
  <c r="M463" i="4"/>
  <c r="L464" i="4"/>
  <c r="M464" i="4"/>
  <c r="L465" i="4"/>
  <c r="M465" i="4"/>
  <c r="L466" i="4"/>
  <c r="M466" i="4" s="1"/>
  <c r="L467" i="4"/>
  <c r="M467" i="4" s="1"/>
  <c r="L468" i="4"/>
  <c r="M468" i="4"/>
  <c r="L469" i="4"/>
  <c r="M469" i="4"/>
  <c r="L470" i="4"/>
  <c r="M470" i="4"/>
  <c r="L471" i="4"/>
  <c r="M471" i="4"/>
  <c r="L472" i="4"/>
  <c r="M472" i="4" s="1"/>
  <c r="L473" i="4"/>
  <c r="M473" i="4" s="1"/>
  <c r="L474" i="4"/>
  <c r="M474" i="4"/>
  <c r="L475" i="4"/>
  <c r="M475" i="4"/>
  <c r="L476" i="4"/>
  <c r="M476" i="4"/>
  <c r="L477" i="4"/>
  <c r="M477" i="4"/>
  <c r="L478" i="4"/>
  <c r="M478" i="4"/>
  <c r="L479" i="4"/>
  <c r="M479" i="4"/>
  <c r="L480" i="4"/>
  <c r="M480" i="4" s="1"/>
  <c r="L481" i="4"/>
  <c r="M481" i="4" s="1"/>
  <c r="L482" i="4"/>
  <c r="M482" i="4"/>
  <c r="L483" i="4"/>
  <c r="M483" i="4"/>
  <c r="L484" i="4"/>
  <c r="M484" i="4"/>
  <c r="L485" i="4"/>
  <c r="M485" i="4"/>
  <c r="L486" i="4"/>
  <c r="M486" i="4" s="1"/>
  <c r="L487" i="4"/>
  <c r="M487" i="4" s="1"/>
  <c r="L488" i="4"/>
  <c r="M488" i="4"/>
  <c r="L489" i="4"/>
  <c r="M489" i="4"/>
  <c r="L490" i="4"/>
  <c r="M490" i="4"/>
  <c r="L491" i="4"/>
  <c r="M491" i="4"/>
  <c r="L492" i="4"/>
  <c r="M492" i="4"/>
  <c r="L493" i="4"/>
  <c r="M493" i="4"/>
  <c r="L494" i="4"/>
  <c r="M494" i="4" s="1"/>
  <c r="L495" i="4"/>
  <c r="M495" i="4" s="1"/>
  <c r="L496" i="4"/>
  <c r="M496" i="4"/>
  <c r="L497" i="4"/>
  <c r="M497" i="4"/>
  <c r="L498" i="4"/>
  <c r="M498" i="4"/>
  <c r="L499" i="4"/>
  <c r="M499" i="4"/>
  <c r="L500" i="4"/>
  <c r="M500" i="4" s="1"/>
  <c r="L501" i="4"/>
  <c r="M501" i="4" s="1"/>
  <c r="L502" i="4"/>
  <c r="M502" i="4"/>
  <c r="L503" i="4"/>
  <c r="M503" i="4"/>
  <c r="L504" i="4"/>
  <c r="M504" i="4"/>
  <c r="L505" i="4"/>
  <c r="M505" i="4"/>
  <c r="L506" i="4"/>
  <c r="M506" i="4"/>
  <c r="L507" i="4"/>
  <c r="M507" i="4"/>
  <c r="L508" i="4"/>
  <c r="M508" i="4" s="1"/>
  <c r="L509" i="4"/>
  <c r="M509" i="4" s="1"/>
  <c r="L510" i="4"/>
  <c r="M510" i="4"/>
  <c r="L511" i="4"/>
  <c r="M511" i="4"/>
  <c r="L512" i="4"/>
  <c r="M512" i="4"/>
  <c r="L513" i="4"/>
  <c r="M513" i="4"/>
  <c r="L514" i="4"/>
  <c r="M514" i="4" s="1"/>
  <c r="L515" i="4"/>
  <c r="M515" i="4" s="1"/>
  <c r="L516" i="4"/>
  <c r="M516" i="4"/>
  <c r="L517" i="4"/>
  <c r="M517" i="4"/>
  <c r="L518" i="4"/>
  <c r="M518" i="4"/>
  <c r="L519" i="4"/>
  <c r="M519" i="4"/>
  <c r="L520" i="4"/>
  <c r="M520" i="4"/>
  <c r="L521" i="4"/>
  <c r="M521" i="4"/>
  <c r="L522" i="4"/>
  <c r="M522" i="4" s="1"/>
  <c r="L523" i="4"/>
  <c r="M523" i="4" s="1"/>
  <c r="L524" i="4"/>
  <c r="M524" i="4"/>
  <c r="L525" i="4"/>
  <c r="M525" i="4"/>
  <c r="L526" i="4"/>
  <c r="M526" i="4"/>
  <c r="L527" i="4"/>
  <c r="M527" i="4"/>
  <c r="L528" i="4"/>
  <c r="M528" i="4" s="1"/>
  <c r="L529" i="4"/>
  <c r="M529" i="4" s="1"/>
  <c r="L530" i="4"/>
  <c r="M530" i="4"/>
  <c r="L531" i="4"/>
  <c r="M531" i="4"/>
  <c r="L532" i="4"/>
  <c r="M532" i="4"/>
  <c r="L533" i="4"/>
  <c r="M533" i="4"/>
  <c r="L534" i="4"/>
  <c r="M534" i="4"/>
  <c r="L535" i="4"/>
  <c r="M535" i="4"/>
  <c r="L536" i="4"/>
  <c r="M536" i="4" s="1"/>
  <c r="L537" i="4"/>
  <c r="M537" i="4" s="1"/>
  <c r="L538" i="4"/>
  <c r="M538" i="4"/>
  <c r="L3" i="3"/>
  <c r="M3" i="3"/>
  <c r="L4" i="3"/>
  <c r="M4" i="3" s="1"/>
  <c r="L5" i="3"/>
  <c r="M5" i="3"/>
  <c r="L6" i="3"/>
  <c r="M6" i="3"/>
  <c r="L7" i="3"/>
  <c r="M7" i="3" s="1"/>
  <c r="L8" i="3"/>
  <c r="M8" i="3" s="1"/>
  <c r="L9" i="3"/>
  <c r="M9" i="3" s="1"/>
  <c r="L10" i="3"/>
  <c r="M10" i="3" s="1"/>
  <c r="L11" i="3"/>
  <c r="M11" i="3"/>
  <c r="L12" i="3"/>
  <c r="M12" i="3"/>
  <c r="L13" i="3"/>
  <c r="M13" i="3" s="1"/>
  <c r="L14" i="3"/>
  <c r="M14" i="3"/>
  <c r="L15" i="3"/>
  <c r="M15" i="3" s="1"/>
  <c r="L16" i="3"/>
  <c r="M16" i="3"/>
  <c r="L17" i="3"/>
  <c r="M17" i="3" s="1"/>
  <c r="L18" i="3"/>
  <c r="M18" i="3" s="1"/>
  <c r="L19" i="3"/>
  <c r="M19" i="3"/>
  <c r="L20" i="3"/>
  <c r="M20" i="3"/>
  <c r="L21" i="3"/>
  <c r="M21" i="3"/>
  <c r="L22" i="3"/>
  <c r="M22" i="3" s="1"/>
  <c r="L23" i="3"/>
  <c r="M23" i="3" s="1"/>
  <c r="L24" i="3"/>
  <c r="M24" i="3" s="1"/>
  <c r="L25" i="3"/>
  <c r="M25" i="3"/>
  <c r="L26" i="3"/>
  <c r="M26" i="3"/>
  <c r="L27" i="3"/>
  <c r="M27" i="3"/>
  <c r="L28" i="3"/>
  <c r="M28" i="3" s="1"/>
  <c r="L29" i="3"/>
  <c r="M29" i="3"/>
  <c r="L30" i="3"/>
  <c r="M30" i="3" s="1"/>
  <c r="L31" i="3"/>
  <c r="M31" i="3"/>
  <c r="L32" i="3"/>
  <c r="M32" i="3" s="1"/>
  <c r="L33" i="3"/>
  <c r="M33" i="3"/>
  <c r="L34" i="3"/>
  <c r="M34" i="3"/>
  <c r="L35" i="3"/>
  <c r="M35" i="3"/>
  <c r="L36" i="3"/>
  <c r="M36" i="3"/>
  <c r="L37" i="3"/>
  <c r="M37" i="3" s="1"/>
  <c r="L38" i="3"/>
  <c r="M38" i="3" s="1"/>
  <c r="L39" i="3"/>
  <c r="M39" i="3"/>
  <c r="L40" i="3"/>
  <c r="M40" i="3"/>
  <c r="L41" i="3"/>
  <c r="M41" i="3"/>
  <c r="L42" i="3"/>
  <c r="M42" i="3"/>
  <c r="L43" i="3"/>
  <c r="M43" i="3" s="1"/>
  <c r="L44" i="3"/>
  <c r="M44" i="3"/>
  <c r="L45" i="3"/>
  <c r="M45" i="3" s="1"/>
  <c r="L46" i="3"/>
  <c r="M46" i="3" s="1"/>
  <c r="L47" i="3"/>
  <c r="M47" i="3"/>
  <c r="L48" i="3"/>
  <c r="M48" i="3"/>
  <c r="L49" i="3"/>
  <c r="M49" i="3"/>
  <c r="L50" i="3"/>
  <c r="M50" i="3"/>
  <c r="L51" i="3"/>
  <c r="M51" i="3"/>
  <c r="L52" i="3"/>
  <c r="M52" i="3" s="1"/>
  <c r="L53" i="3"/>
  <c r="M53" i="3"/>
  <c r="L54" i="3"/>
  <c r="M54" i="3"/>
  <c r="L55" i="3"/>
  <c r="M55" i="3"/>
  <c r="L56" i="3"/>
  <c r="M56" i="3"/>
  <c r="L57" i="3"/>
  <c r="M57" i="3"/>
  <c r="L58" i="3"/>
  <c r="M58" i="3" s="1"/>
  <c r="L59" i="3"/>
  <c r="M59" i="3"/>
  <c r="L60" i="3"/>
  <c r="M60" i="3" s="1"/>
  <c r="L61" i="3"/>
  <c r="M61" i="3"/>
  <c r="L62" i="3"/>
  <c r="M62" i="3"/>
  <c r="L63" i="3"/>
  <c r="M63" i="3"/>
  <c r="L64" i="3"/>
  <c r="M64" i="3"/>
  <c r="L65" i="3"/>
  <c r="M65" i="3"/>
  <c r="L66" i="3"/>
  <c r="M66" i="3" s="1"/>
  <c r="L67" i="3"/>
  <c r="M67" i="3" s="1"/>
  <c r="L68" i="3"/>
  <c r="M68" i="3"/>
  <c r="L69" i="3"/>
  <c r="M69" i="3"/>
  <c r="L70" i="3"/>
  <c r="M70" i="3"/>
  <c r="L71" i="3"/>
  <c r="M71" i="3"/>
  <c r="L72" i="3"/>
  <c r="M72" i="3"/>
  <c r="L73" i="3"/>
  <c r="M73" i="3" s="1"/>
  <c r="L74" i="3"/>
  <c r="M74" i="3" s="1"/>
  <c r="L75" i="3"/>
  <c r="M75" i="3"/>
  <c r="L76" i="3"/>
  <c r="M76" i="3"/>
  <c r="L77" i="3"/>
  <c r="M77" i="3"/>
  <c r="L78" i="3"/>
  <c r="M78" i="3"/>
  <c r="L79" i="3"/>
  <c r="M79" i="3"/>
  <c r="L80" i="3"/>
  <c r="M80" i="3" s="1"/>
  <c r="L81" i="3"/>
  <c r="M81" i="3" s="1"/>
  <c r="L82" i="3"/>
  <c r="M82" i="3" s="1"/>
  <c r="L83" i="3"/>
  <c r="M83" i="3"/>
  <c r="L84" i="3"/>
  <c r="M84" i="3"/>
  <c r="L85" i="3"/>
  <c r="M85" i="3"/>
  <c r="L86" i="3"/>
  <c r="M86" i="3"/>
  <c r="L87" i="3"/>
  <c r="M87" i="3"/>
  <c r="L88" i="3"/>
  <c r="M88" i="3" s="1"/>
  <c r="L89" i="3"/>
  <c r="M89" i="3"/>
  <c r="L90" i="3"/>
  <c r="M90" i="3"/>
  <c r="L91" i="3"/>
  <c r="M91" i="3"/>
  <c r="L92" i="3"/>
  <c r="M92" i="3"/>
  <c r="L93" i="3"/>
  <c r="M93" i="3"/>
  <c r="L94" i="3"/>
  <c r="M94" i="3" s="1"/>
  <c r="L95" i="3"/>
  <c r="M95" i="3"/>
  <c r="L96" i="3"/>
  <c r="M96" i="3" s="1"/>
  <c r="L97" i="3"/>
  <c r="M97" i="3" s="1"/>
  <c r="L98" i="3"/>
  <c r="M98" i="3"/>
  <c r="L99" i="3"/>
  <c r="M99" i="3"/>
  <c r="L100" i="3"/>
  <c r="M100" i="3"/>
  <c r="L101" i="3"/>
  <c r="M101" i="3"/>
  <c r="L102" i="3"/>
  <c r="M102" i="3" s="1"/>
  <c r="L103" i="3"/>
  <c r="M103" i="3"/>
  <c r="L104" i="3"/>
  <c r="M104" i="3"/>
  <c r="L105" i="3"/>
  <c r="M105" i="3"/>
  <c r="L106" i="3"/>
  <c r="M106" i="3"/>
  <c r="L107" i="3"/>
  <c r="M107" i="3"/>
  <c r="L108" i="3"/>
  <c r="M108" i="3" s="1"/>
  <c r="L109" i="3"/>
  <c r="M109" i="3"/>
  <c r="L110" i="3"/>
  <c r="M110" i="3"/>
  <c r="L111" i="3"/>
  <c r="M111" i="3" s="1"/>
  <c r="L112" i="3"/>
  <c r="M112" i="3" s="1"/>
  <c r="L113" i="3"/>
  <c r="M113" i="3"/>
  <c r="L114" i="3"/>
  <c r="M114" i="3"/>
  <c r="L115" i="3"/>
  <c r="M115" i="3"/>
  <c r="L116" i="3"/>
  <c r="M116" i="3" s="1"/>
  <c r="L117" i="3"/>
  <c r="M117" i="3"/>
  <c r="L118" i="3"/>
  <c r="M118" i="3"/>
  <c r="L119" i="3"/>
  <c r="M119" i="3"/>
  <c r="L120" i="3"/>
  <c r="M120" i="3"/>
  <c r="L121" i="3"/>
  <c r="M121" i="3"/>
  <c r="L122" i="3"/>
  <c r="M122" i="3" s="1"/>
  <c r="L123" i="3"/>
  <c r="M123" i="3" s="1"/>
  <c r="L124" i="3"/>
  <c r="M124" i="3"/>
  <c r="L125" i="3"/>
  <c r="M125" i="3"/>
  <c r="L126" i="3"/>
  <c r="M126" i="3" s="1"/>
  <c r="L127" i="3"/>
  <c r="M127" i="3" s="1"/>
  <c r="L128" i="3"/>
  <c r="M128" i="3"/>
  <c r="L129" i="3"/>
  <c r="M129" i="3"/>
  <c r="L130" i="3"/>
  <c r="M130" i="3" s="1"/>
  <c r="L131" i="3"/>
  <c r="M131" i="3"/>
  <c r="L132" i="3"/>
  <c r="M132" i="3"/>
  <c r="L133" i="3"/>
  <c r="M133" i="3"/>
  <c r="L134" i="3"/>
  <c r="M134" i="3"/>
  <c r="L135" i="3"/>
  <c r="M135" i="3"/>
  <c r="L136" i="3"/>
  <c r="M136" i="3" s="1"/>
  <c r="L137" i="3"/>
  <c r="M137" i="3"/>
  <c r="L138" i="3"/>
  <c r="M138" i="3" s="1"/>
  <c r="L139" i="3"/>
  <c r="M139" i="3"/>
  <c r="L140" i="3"/>
  <c r="M140" i="3"/>
  <c r="L141" i="3"/>
  <c r="M141" i="3" s="1"/>
  <c r="L142" i="3"/>
  <c r="M142" i="3" s="1"/>
  <c r="L143" i="3"/>
  <c r="M143" i="3"/>
  <c r="L144" i="3"/>
  <c r="M144" i="3" s="1"/>
  <c r="L145" i="3"/>
  <c r="M145" i="3" s="1"/>
  <c r="L146" i="3"/>
  <c r="M146" i="3"/>
  <c r="L147" i="3"/>
  <c r="M147" i="3"/>
  <c r="L148" i="3"/>
  <c r="M148" i="3"/>
  <c r="L149" i="3"/>
  <c r="M149" i="3"/>
  <c r="L150" i="3"/>
  <c r="M150" i="3" s="1"/>
  <c r="L151" i="3"/>
  <c r="M151" i="3" s="1"/>
  <c r="L152" i="3"/>
  <c r="M152" i="3"/>
  <c r="L153" i="3"/>
  <c r="M153" i="3" s="1"/>
  <c r="L154" i="3"/>
  <c r="M154" i="3"/>
  <c r="L155" i="3"/>
  <c r="M155" i="3"/>
  <c r="L156" i="3"/>
  <c r="M156" i="3" s="1"/>
  <c r="L157" i="3"/>
  <c r="M157" i="3" s="1"/>
  <c r="L158" i="3"/>
  <c r="M158" i="3" s="1"/>
  <c r="L159" i="3"/>
  <c r="M159" i="3" s="1"/>
  <c r="L160" i="3"/>
  <c r="M160" i="3" s="1"/>
  <c r="L161" i="3"/>
  <c r="M161" i="3"/>
  <c r="L162" i="3"/>
  <c r="M162" i="3"/>
  <c r="L163" i="3"/>
  <c r="M163" i="3"/>
  <c r="L164" i="3"/>
  <c r="M164" i="3" s="1"/>
  <c r="L165" i="3"/>
  <c r="M165" i="3"/>
  <c r="L166" i="3"/>
  <c r="M166" i="3" s="1"/>
  <c r="L167" i="3"/>
  <c r="M167" i="3"/>
  <c r="L168" i="3"/>
  <c r="M168" i="3" s="1"/>
  <c r="L169" i="3"/>
  <c r="M169" i="3"/>
  <c r="L170" i="3"/>
  <c r="M170" i="3"/>
  <c r="L171" i="3"/>
  <c r="M171" i="3" s="1"/>
  <c r="L172" i="3"/>
  <c r="M172" i="3" s="1"/>
  <c r="L173" i="3"/>
  <c r="M173" i="3" s="1"/>
  <c r="L174" i="3"/>
  <c r="M174" i="3" s="1"/>
  <c r="L175" i="3"/>
  <c r="M175" i="3" s="1"/>
  <c r="L176" i="3"/>
  <c r="M176" i="3"/>
  <c r="L177" i="3"/>
  <c r="M177" i="3"/>
  <c r="L178" i="3"/>
  <c r="M178" i="3" s="1"/>
  <c r="L179" i="3"/>
  <c r="M179" i="3" s="1"/>
  <c r="L180" i="3"/>
  <c r="M180" i="3"/>
  <c r="L181" i="3"/>
  <c r="M181" i="3" s="1"/>
  <c r="L182" i="3"/>
  <c r="M182" i="3"/>
  <c r="L183" i="3"/>
  <c r="M183" i="3" s="1"/>
  <c r="L184" i="3"/>
  <c r="M184" i="3"/>
  <c r="L185" i="3"/>
  <c r="M185" i="3"/>
  <c r="L186" i="3"/>
  <c r="M186" i="3" s="1"/>
  <c r="L187" i="3"/>
  <c r="M187" i="3"/>
  <c r="L188" i="3"/>
  <c r="M188" i="3" s="1"/>
  <c r="L189" i="3"/>
  <c r="M189" i="3" s="1"/>
  <c r="L190" i="3"/>
  <c r="M190" i="3" s="1"/>
  <c r="L191" i="3"/>
  <c r="M191" i="3"/>
  <c r="L192" i="3"/>
  <c r="M192" i="3" s="1"/>
  <c r="L193" i="3"/>
  <c r="M193" i="3"/>
  <c r="L194" i="3"/>
  <c r="M194" i="3" s="1"/>
  <c r="L195" i="3"/>
  <c r="M195" i="3"/>
  <c r="L196" i="3"/>
  <c r="M196" i="3" s="1"/>
  <c r="L197" i="3"/>
  <c r="M197" i="3"/>
  <c r="L198" i="3"/>
  <c r="M198" i="3" s="1"/>
  <c r="L199" i="3"/>
  <c r="M199" i="3"/>
  <c r="L200" i="3"/>
  <c r="M200" i="3" s="1"/>
  <c r="L201" i="3"/>
  <c r="M201" i="3"/>
  <c r="L202" i="3"/>
  <c r="M202" i="3"/>
  <c r="L203" i="3"/>
  <c r="M203" i="3" s="1"/>
  <c r="L204" i="3"/>
  <c r="M204" i="3" s="1"/>
  <c r="L205" i="3"/>
  <c r="M205" i="3" s="1"/>
  <c r="L206" i="3"/>
  <c r="M206" i="3" s="1"/>
  <c r="L207" i="3"/>
  <c r="M207" i="3"/>
  <c r="L208" i="3"/>
  <c r="M208" i="3"/>
  <c r="L209" i="3"/>
  <c r="M209" i="3" s="1"/>
  <c r="L210" i="3"/>
  <c r="M210" i="3"/>
  <c r="L211" i="3"/>
  <c r="M211" i="3" s="1"/>
  <c r="L212" i="3"/>
  <c r="M212" i="3"/>
  <c r="L213" i="3"/>
  <c r="M213" i="3" s="1"/>
  <c r="L214" i="3"/>
  <c r="M214" i="3" s="1"/>
  <c r="L215" i="3"/>
  <c r="M215" i="3"/>
  <c r="L216" i="3"/>
  <c r="M216" i="3"/>
  <c r="L217" i="3"/>
  <c r="M217" i="3"/>
  <c r="L218" i="3"/>
  <c r="M218" i="3" s="1"/>
  <c r="L219" i="3"/>
  <c r="M219" i="3" s="1"/>
  <c r="L220" i="3"/>
  <c r="M220" i="3" s="1"/>
  <c r="L221" i="3"/>
  <c r="M221" i="3"/>
  <c r="L222" i="3"/>
  <c r="M222" i="3"/>
  <c r="L223" i="3"/>
  <c r="M223" i="3"/>
  <c r="L224" i="3"/>
  <c r="M224" i="3" s="1"/>
  <c r="L225" i="3"/>
  <c r="M225" i="3"/>
  <c r="L226" i="3"/>
  <c r="M226" i="3" s="1"/>
  <c r="L227" i="3"/>
  <c r="M227" i="3"/>
  <c r="L228" i="3"/>
  <c r="M228" i="3" s="1"/>
  <c r="L229" i="3"/>
  <c r="M229" i="3"/>
  <c r="L230" i="3"/>
  <c r="M230" i="3"/>
  <c r="L231" i="3"/>
  <c r="M231" i="3"/>
  <c r="L232" i="3"/>
  <c r="M232" i="3"/>
  <c r="L233" i="3"/>
  <c r="M233" i="3" s="1"/>
  <c r="L234" i="3"/>
  <c r="M234" i="3" s="1"/>
  <c r="L235" i="3"/>
  <c r="M235" i="3"/>
  <c r="L236" i="3"/>
  <c r="M236" i="3"/>
  <c r="L237" i="3"/>
  <c r="M237" i="3"/>
  <c r="L238" i="3"/>
  <c r="M238" i="3"/>
  <c r="L239" i="3"/>
  <c r="M239" i="3" s="1"/>
  <c r="L240" i="3"/>
  <c r="M240" i="3"/>
  <c r="L241" i="3"/>
  <c r="M241" i="3" s="1"/>
  <c r="L242" i="3"/>
  <c r="M242" i="3" s="1"/>
  <c r="L243" i="3"/>
  <c r="M243" i="3"/>
  <c r="L244" i="3"/>
  <c r="M244" i="3"/>
  <c r="L245" i="3"/>
  <c r="M245" i="3"/>
  <c r="L246" i="3"/>
  <c r="M246" i="3"/>
  <c r="L247" i="3"/>
  <c r="M247" i="3"/>
  <c r="L248" i="3"/>
  <c r="M248" i="3" s="1"/>
  <c r="L249" i="3"/>
  <c r="M249" i="3"/>
  <c r="L250" i="3"/>
  <c r="M250" i="3"/>
  <c r="L251" i="3"/>
  <c r="M251" i="3"/>
  <c r="L252" i="3"/>
  <c r="M252" i="3"/>
  <c r="L253" i="3"/>
  <c r="M253" i="3"/>
  <c r="L254" i="3"/>
  <c r="M254" i="3" s="1"/>
  <c r="L255" i="3"/>
  <c r="M255" i="3"/>
  <c r="L256" i="3"/>
  <c r="M256" i="3" s="1"/>
  <c r="L257" i="3"/>
  <c r="M257" i="3"/>
  <c r="L258" i="3"/>
  <c r="M258" i="3"/>
  <c r="L259" i="3"/>
  <c r="M259" i="3"/>
  <c r="L260" i="3"/>
  <c r="M260" i="3"/>
  <c r="L261" i="3"/>
  <c r="M261" i="3"/>
  <c r="L262" i="3"/>
  <c r="M262" i="3" s="1"/>
  <c r="L263" i="3"/>
  <c r="M263" i="3" s="1"/>
  <c r="L264" i="3"/>
  <c r="M264" i="3"/>
  <c r="L265" i="3"/>
  <c r="M265" i="3"/>
  <c r="L266" i="3"/>
  <c r="M266" i="3"/>
  <c r="L267" i="3"/>
  <c r="M267" i="3"/>
  <c r="L268" i="3"/>
  <c r="M268" i="3"/>
  <c r="L269" i="3"/>
  <c r="M269" i="3" s="1"/>
  <c r="L270" i="3"/>
  <c r="M270" i="3" s="1"/>
  <c r="L271" i="3"/>
  <c r="M271" i="3"/>
  <c r="L272" i="3"/>
  <c r="M272" i="3"/>
  <c r="L273" i="3"/>
  <c r="M273" i="3"/>
  <c r="L274" i="3"/>
  <c r="M274" i="3"/>
  <c r="L275" i="3"/>
  <c r="M275" i="3"/>
  <c r="L276" i="3"/>
  <c r="M276" i="3" s="1"/>
  <c r="L277" i="3"/>
  <c r="M277" i="3" s="1"/>
  <c r="L278" i="3"/>
  <c r="M278" i="3" s="1"/>
  <c r="L279" i="3"/>
  <c r="M279" i="3"/>
  <c r="L280" i="3"/>
  <c r="M280" i="3"/>
  <c r="L281" i="3"/>
  <c r="M281" i="3"/>
  <c r="L282" i="3"/>
  <c r="M282" i="3"/>
  <c r="L283" i="3"/>
  <c r="M283" i="3"/>
  <c r="L284" i="3"/>
  <c r="M284" i="3" s="1"/>
  <c r="L285" i="3"/>
  <c r="M285" i="3"/>
  <c r="L286" i="3"/>
  <c r="M286" i="3"/>
  <c r="L287" i="3"/>
  <c r="M287" i="3"/>
  <c r="L288" i="3"/>
  <c r="M288" i="3"/>
  <c r="L289" i="3"/>
  <c r="M289" i="3"/>
  <c r="L290" i="3"/>
  <c r="M290" i="3" s="1"/>
  <c r="L291" i="3"/>
  <c r="M291" i="3"/>
  <c r="L292" i="3"/>
  <c r="M292" i="3" s="1"/>
  <c r="L293" i="3"/>
  <c r="M293" i="3" s="1"/>
  <c r="L294" i="3"/>
  <c r="M294" i="3"/>
  <c r="L295" i="3"/>
  <c r="M295" i="3"/>
  <c r="L296" i="3"/>
  <c r="M296" i="3"/>
  <c r="L297" i="3"/>
  <c r="M297" i="3"/>
  <c r="L298" i="3"/>
  <c r="M298" i="3" s="1"/>
  <c r="L299" i="3"/>
  <c r="M299" i="3"/>
  <c r="L300" i="3"/>
  <c r="M300" i="3"/>
  <c r="L301" i="3"/>
  <c r="M301" i="3"/>
  <c r="L302" i="3"/>
  <c r="M302" i="3"/>
  <c r="L303" i="3"/>
  <c r="M303" i="3"/>
  <c r="L304" i="3"/>
  <c r="M304" i="3" s="1"/>
  <c r="L305" i="3"/>
  <c r="M305" i="3"/>
  <c r="L306" i="3"/>
  <c r="M306" i="3"/>
  <c r="L307" i="3"/>
  <c r="M307" i="3" s="1"/>
  <c r="L308" i="3"/>
  <c r="M308" i="3" s="1"/>
  <c r="L309" i="3"/>
  <c r="M309" i="3"/>
  <c r="L310" i="3"/>
  <c r="M310" i="3"/>
  <c r="L311" i="3"/>
  <c r="M311" i="3"/>
  <c r="L312" i="3"/>
  <c r="M312" i="3" s="1"/>
  <c r="L313" i="3"/>
  <c r="M313" i="3"/>
  <c r="L314" i="3"/>
  <c r="M314" i="3"/>
  <c r="L315" i="3"/>
  <c r="M315" i="3"/>
  <c r="L316" i="3"/>
  <c r="M316" i="3"/>
  <c r="L317" i="3"/>
  <c r="M317" i="3"/>
  <c r="L318" i="3"/>
  <c r="M318" i="3" s="1"/>
  <c r="L319" i="3"/>
  <c r="M319" i="3" s="1"/>
  <c r="L320" i="3"/>
  <c r="M320" i="3"/>
  <c r="L321" i="3"/>
  <c r="M321" i="3"/>
  <c r="L322" i="3"/>
  <c r="M322" i="3" s="1"/>
  <c r="L323" i="3"/>
  <c r="M323" i="3" s="1"/>
  <c r="L324" i="3"/>
  <c r="M324" i="3"/>
  <c r="L325" i="3"/>
  <c r="M325" i="3"/>
  <c r="L326" i="3"/>
  <c r="M326" i="3" s="1"/>
  <c r="L327" i="3"/>
  <c r="M327" i="3"/>
  <c r="L328" i="3"/>
  <c r="M328" i="3"/>
  <c r="L329" i="3"/>
  <c r="M329" i="3"/>
  <c r="L330" i="3"/>
  <c r="M330" i="3"/>
  <c r="L331" i="3"/>
  <c r="M331" i="3"/>
  <c r="L332" i="3"/>
  <c r="M332" i="3" s="1"/>
  <c r="L333" i="3"/>
  <c r="M333" i="3"/>
  <c r="L334" i="3"/>
  <c r="M334" i="3" s="1"/>
  <c r="L335" i="3"/>
  <c r="M335" i="3"/>
  <c r="L336" i="3"/>
  <c r="M336" i="3"/>
  <c r="L337" i="3"/>
  <c r="M337" i="3" s="1"/>
  <c r="L338" i="3"/>
  <c r="M338" i="3" s="1"/>
  <c r="L339" i="3"/>
  <c r="M339" i="3"/>
  <c r="L340" i="3"/>
  <c r="M340" i="3" s="1"/>
  <c r="L341" i="3"/>
  <c r="M341" i="3" s="1"/>
  <c r="L342" i="3"/>
  <c r="M342" i="3"/>
  <c r="L343" i="3"/>
  <c r="M343" i="3"/>
  <c r="L344" i="3"/>
  <c r="M344" i="3"/>
  <c r="L345" i="3"/>
  <c r="M345" i="3"/>
  <c r="L346" i="3"/>
  <c r="M346" i="3" s="1"/>
  <c r="L347" i="3"/>
  <c r="M347" i="3" s="1"/>
  <c r="L348" i="3"/>
  <c r="M348" i="3"/>
  <c r="L349" i="3"/>
  <c r="M349" i="3" s="1"/>
  <c r="L350" i="3"/>
  <c r="M350" i="3"/>
  <c r="L351" i="3"/>
  <c r="M351" i="3"/>
  <c r="L352" i="3"/>
  <c r="M352" i="3" s="1"/>
  <c r="L353" i="3"/>
  <c r="M353" i="3" s="1"/>
  <c r="L354" i="3"/>
  <c r="M354" i="3" s="1"/>
  <c r="L355" i="3"/>
  <c r="M355" i="3" s="1"/>
  <c r="L356" i="3"/>
  <c r="M356" i="3" s="1"/>
  <c r="L357" i="3"/>
  <c r="M357" i="3"/>
  <c r="L358" i="3"/>
  <c r="M358" i="3"/>
  <c r="L359" i="3"/>
  <c r="M359" i="3"/>
  <c r="L360" i="3"/>
  <c r="M360" i="3" s="1"/>
  <c r="L361" i="3"/>
  <c r="M361" i="3"/>
  <c r="L362" i="3"/>
  <c r="M362" i="3" s="1"/>
  <c r="L363" i="3"/>
  <c r="M363" i="3"/>
  <c r="L364" i="3"/>
  <c r="M364" i="3" s="1"/>
  <c r="L365" i="3"/>
  <c r="M365" i="3"/>
  <c r="L366" i="3"/>
  <c r="M366" i="3"/>
  <c r="L367" i="3"/>
  <c r="M367" i="3" s="1"/>
  <c r="L368" i="3"/>
  <c r="M368" i="3" s="1"/>
  <c r="L369" i="3"/>
  <c r="M369" i="3" s="1"/>
  <c r="L370" i="3"/>
  <c r="M370" i="3" s="1"/>
  <c r="L371" i="3"/>
  <c r="M371" i="3" s="1"/>
  <c r="L372" i="3"/>
  <c r="M372" i="3"/>
  <c r="L373" i="3"/>
  <c r="M373" i="3"/>
  <c r="L374" i="3"/>
  <c r="M374" i="3" s="1"/>
  <c r="L375" i="3"/>
  <c r="M375" i="3" s="1"/>
  <c r="L376" i="3"/>
  <c r="M376" i="3"/>
  <c r="L377" i="3"/>
  <c r="M377" i="3" s="1"/>
  <c r="L378" i="3"/>
  <c r="M378" i="3"/>
  <c r="L379" i="3"/>
  <c r="M379" i="3" s="1"/>
  <c r="L380" i="3"/>
  <c r="M380" i="3"/>
  <c r="L381" i="3"/>
  <c r="M381" i="3"/>
  <c r="L382" i="3"/>
  <c r="M382" i="3" s="1"/>
  <c r="L383" i="3"/>
  <c r="M383" i="3" s="1"/>
  <c r="L384" i="3"/>
  <c r="M384" i="3" s="1"/>
  <c r="L385" i="3"/>
  <c r="M385" i="3" s="1"/>
  <c r="L386" i="3"/>
  <c r="M386" i="3" s="1"/>
  <c r="L387" i="3"/>
  <c r="M387" i="3"/>
  <c r="L388" i="3"/>
  <c r="M388" i="3" s="1"/>
  <c r="L389" i="3"/>
  <c r="M389" i="3"/>
  <c r="L390" i="3"/>
  <c r="M390" i="3" s="1"/>
  <c r="L391" i="3"/>
  <c r="M391" i="3"/>
  <c r="L392" i="3"/>
  <c r="M392" i="3" s="1"/>
  <c r="L393" i="3"/>
  <c r="M393" i="3"/>
  <c r="L394" i="3"/>
  <c r="M394" i="3" s="1"/>
  <c r="L395" i="3"/>
  <c r="M395" i="3"/>
  <c r="L396" i="3"/>
  <c r="M396" i="3" s="1"/>
  <c r="L397" i="3"/>
  <c r="M397" i="3"/>
  <c r="L398" i="3"/>
  <c r="M398" i="3" s="1"/>
  <c r="L399" i="3"/>
  <c r="M399" i="3" s="1"/>
  <c r="L400" i="3"/>
  <c r="M400" i="3" s="1"/>
  <c r="L401" i="3"/>
  <c r="M401" i="3" s="1"/>
  <c r="L402" i="3"/>
  <c r="M402" i="3" s="1"/>
  <c r="L403" i="3"/>
  <c r="M403" i="3"/>
  <c r="L404" i="3"/>
  <c r="M404" i="3"/>
  <c r="L405" i="3"/>
  <c r="M405" i="3" s="1"/>
  <c r="L406" i="3"/>
  <c r="M406" i="3"/>
  <c r="L407" i="3"/>
  <c r="M407" i="3" s="1"/>
  <c r="L408" i="3"/>
  <c r="M408" i="3"/>
  <c r="L409" i="3"/>
  <c r="M409" i="3" s="1"/>
  <c r="L410" i="3"/>
  <c r="M410" i="3" s="1"/>
  <c r="L411" i="3"/>
  <c r="M411" i="3"/>
  <c r="L412" i="3"/>
  <c r="M412" i="3"/>
  <c r="L413" i="3"/>
  <c r="M413" i="3" s="1"/>
  <c r="L414" i="3"/>
  <c r="M414" i="3" s="1"/>
  <c r="L415" i="3"/>
  <c r="M415" i="3" s="1"/>
  <c r="L416" i="3"/>
  <c r="M416" i="3" s="1"/>
  <c r="L417" i="3"/>
  <c r="M417" i="3"/>
  <c r="L418" i="3"/>
  <c r="M418" i="3"/>
  <c r="L419" i="3"/>
  <c r="M419" i="3"/>
  <c r="L420" i="3"/>
  <c r="M420" i="3" s="1"/>
  <c r="L421" i="3"/>
  <c r="M421" i="3"/>
  <c r="L422" i="3"/>
  <c r="M422" i="3" s="1"/>
  <c r="L423" i="3"/>
  <c r="M423" i="3"/>
  <c r="L424" i="3"/>
  <c r="M424" i="3" s="1"/>
  <c r="L425" i="3"/>
  <c r="M425" i="3"/>
  <c r="L426" i="3"/>
  <c r="M426" i="3"/>
  <c r="L427" i="3"/>
  <c r="M427" i="3"/>
  <c r="L428" i="3"/>
  <c r="M428" i="3" s="1"/>
  <c r="L429" i="3"/>
  <c r="M429" i="3" s="1"/>
  <c r="L430" i="3"/>
  <c r="M430" i="3" s="1"/>
  <c r="L431" i="3"/>
  <c r="M431" i="3"/>
  <c r="L432" i="3"/>
  <c r="M432" i="3"/>
  <c r="L433" i="3"/>
  <c r="M433" i="3"/>
  <c r="L434" i="3"/>
  <c r="M434" i="3"/>
  <c r="L435" i="3"/>
  <c r="M435" i="3" s="1"/>
  <c r="L436" i="3"/>
  <c r="M436" i="3"/>
  <c r="L437" i="3"/>
  <c r="M437" i="3" s="1"/>
  <c r="L438" i="3"/>
  <c r="M438" i="3" s="1"/>
  <c r="L439" i="3"/>
  <c r="M439" i="3"/>
  <c r="L440" i="3"/>
  <c r="M440" i="3"/>
  <c r="L441" i="3"/>
  <c r="M441" i="3"/>
  <c r="L442" i="3"/>
  <c r="M442" i="3"/>
  <c r="L443" i="3"/>
  <c r="M443" i="3" s="1"/>
  <c r="L444" i="3"/>
  <c r="M444" i="3" s="1"/>
  <c r="L445" i="3"/>
  <c r="M445" i="3"/>
  <c r="L446" i="3"/>
  <c r="M446" i="3"/>
  <c r="L447" i="3"/>
  <c r="M447" i="3"/>
  <c r="L448" i="3"/>
  <c r="M448" i="3"/>
  <c r="L449" i="3"/>
  <c r="M449" i="3"/>
  <c r="L450" i="3"/>
  <c r="M450" i="3" s="1"/>
  <c r="L451" i="3"/>
  <c r="M451" i="3"/>
  <c r="L452" i="3"/>
  <c r="M452" i="3" s="1"/>
  <c r="L453" i="3"/>
  <c r="M453" i="3"/>
  <c r="L454" i="3"/>
  <c r="M454" i="3"/>
  <c r="L455" i="3"/>
  <c r="M455" i="3"/>
  <c r="L456" i="3"/>
  <c r="M456" i="3"/>
  <c r="L457" i="3"/>
  <c r="M457" i="3"/>
  <c r="L458" i="3"/>
  <c r="M458" i="3" s="1"/>
  <c r="L459" i="3"/>
  <c r="M459" i="3" s="1"/>
  <c r="L460" i="3"/>
  <c r="M460" i="3"/>
  <c r="L461" i="3"/>
  <c r="M461" i="3"/>
  <c r="L462" i="3"/>
  <c r="M462" i="3"/>
  <c r="L463" i="3"/>
  <c r="M463" i="3"/>
  <c r="L464" i="3"/>
  <c r="M464" i="3"/>
  <c r="L465" i="3"/>
  <c r="M465" i="3" s="1"/>
  <c r="L466" i="3"/>
  <c r="M466" i="3" s="1"/>
  <c r="L467" i="3"/>
  <c r="M467" i="3"/>
  <c r="L468" i="3"/>
  <c r="M468" i="3"/>
  <c r="L469" i="3"/>
  <c r="M469" i="3"/>
  <c r="L470" i="3"/>
  <c r="M470" i="3"/>
  <c r="L471" i="3"/>
  <c r="M471" i="3"/>
  <c r="L472" i="3"/>
  <c r="M472" i="3" s="1"/>
  <c r="L473" i="3"/>
  <c r="M473" i="3" s="1"/>
  <c r="L474" i="3"/>
  <c r="M474" i="3" s="1"/>
  <c r="L475" i="3"/>
  <c r="M475" i="3"/>
  <c r="L476" i="3"/>
  <c r="M476" i="3"/>
  <c r="L477" i="3"/>
  <c r="M477" i="3"/>
  <c r="L478" i="3"/>
  <c r="M478" i="3"/>
  <c r="L479" i="3"/>
  <c r="M479" i="3"/>
  <c r="L480" i="3"/>
  <c r="M480" i="3" s="1"/>
  <c r="L481" i="3"/>
  <c r="M481" i="3"/>
  <c r="L482" i="3"/>
  <c r="M482" i="3"/>
  <c r="L483" i="3"/>
  <c r="M483" i="3"/>
  <c r="L484" i="3"/>
  <c r="M484" i="3"/>
  <c r="L485" i="3"/>
  <c r="M485" i="3"/>
  <c r="L486" i="3"/>
  <c r="M486" i="3" s="1"/>
  <c r="L487" i="3"/>
  <c r="M487" i="3"/>
  <c r="L488" i="3"/>
  <c r="M488" i="3" s="1"/>
  <c r="L489" i="3"/>
  <c r="M489" i="3" s="1"/>
  <c r="L490" i="3"/>
  <c r="M490" i="3"/>
  <c r="L491" i="3"/>
  <c r="M491" i="3"/>
  <c r="L492" i="3"/>
  <c r="M492" i="3"/>
  <c r="L493" i="3"/>
  <c r="M493" i="3"/>
  <c r="L494" i="3"/>
  <c r="M494" i="3" s="1"/>
  <c r="L495" i="3"/>
  <c r="M495" i="3"/>
  <c r="L496" i="3"/>
  <c r="M496" i="3"/>
  <c r="L497" i="3"/>
  <c r="M497" i="3"/>
  <c r="L498" i="3"/>
  <c r="M498" i="3"/>
  <c r="L499" i="3"/>
  <c r="M499" i="3"/>
  <c r="L500" i="3"/>
  <c r="M500" i="3" s="1"/>
  <c r="L501" i="3"/>
  <c r="M501" i="3"/>
  <c r="L502" i="3"/>
  <c r="M502" i="3"/>
  <c r="L503" i="3"/>
  <c r="M503" i="3" s="1"/>
  <c r="L504" i="3"/>
  <c r="M504" i="3" s="1"/>
  <c r="L505" i="3"/>
  <c r="M505" i="3"/>
  <c r="L506" i="3"/>
  <c r="M506" i="3"/>
  <c r="L507" i="3"/>
  <c r="M507" i="3"/>
  <c r="L508" i="3"/>
  <c r="M508" i="3" s="1"/>
  <c r="L509" i="3"/>
  <c r="M509" i="3"/>
  <c r="L510" i="3"/>
  <c r="M510" i="3"/>
  <c r="L511" i="3"/>
  <c r="M511" i="3"/>
  <c r="L512" i="3"/>
  <c r="M512" i="3"/>
  <c r="L513" i="3"/>
  <c r="M513" i="3"/>
  <c r="L514" i="3"/>
  <c r="M514" i="3" s="1"/>
  <c r="L515" i="3"/>
  <c r="M515" i="3" s="1"/>
  <c r="L516" i="3"/>
  <c r="M516" i="3"/>
  <c r="L517" i="3"/>
  <c r="M517" i="3"/>
  <c r="L518" i="3"/>
  <c r="M518" i="3" s="1"/>
  <c r="L519" i="3"/>
  <c r="M519" i="3" s="1"/>
  <c r="L520" i="3"/>
  <c r="M520" i="3"/>
  <c r="L521" i="3"/>
  <c r="M521" i="3"/>
  <c r="L522" i="3"/>
  <c r="M522" i="3" s="1"/>
  <c r="L523" i="3"/>
  <c r="M523" i="3"/>
  <c r="L524" i="3"/>
  <c r="M524" i="3"/>
  <c r="L525" i="3"/>
  <c r="M525" i="3"/>
  <c r="L526" i="3"/>
  <c r="M526" i="3"/>
  <c r="L527" i="3"/>
  <c r="M527" i="3"/>
  <c r="L528" i="3"/>
  <c r="M528" i="3" s="1"/>
  <c r="L529" i="3"/>
  <c r="M529" i="3"/>
  <c r="L530" i="3"/>
  <c r="M530" i="3" s="1"/>
  <c r="L531" i="3"/>
  <c r="M531" i="3"/>
  <c r="L532" i="3"/>
  <c r="M532" i="3"/>
  <c r="L533" i="3"/>
  <c r="M533" i="3" s="1"/>
  <c r="L534" i="3"/>
  <c r="M534" i="3" s="1"/>
  <c r="L535" i="3"/>
  <c r="M535" i="3"/>
  <c r="L536" i="3"/>
  <c r="M536" i="3" s="1"/>
  <c r="L537" i="3"/>
  <c r="M537" i="3" s="1"/>
  <c r="L538" i="3"/>
  <c r="M538" i="3"/>
  <c r="L3" i="2"/>
  <c r="M3" i="2"/>
  <c r="L4" i="2"/>
  <c r="M4" i="2"/>
  <c r="L5" i="2"/>
  <c r="M5" i="2"/>
  <c r="L6" i="2"/>
  <c r="M6" i="2"/>
  <c r="L7" i="2"/>
  <c r="M7" i="2"/>
  <c r="L8" i="2"/>
  <c r="M8" i="2"/>
  <c r="L9" i="2"/>
  <c r="M9" i="2"/>
  <c r="L10" i="2"/>
  <c r="M10" i="2"/>
  <c r="L11" i="2"/>
  <c r="M11" i="2"/>
  <c r="L12" i="2"/>
  <c r="M12" i="2"/>
  <c r="L13" i="2"/>
  <c r="M13" i="2"/>
  <c r="L14" i="2"/>
  <c r="M14" i="2"/>
  <c r="L15" i="2"/>
  <c r="M15" i="2"/>
  <c r="L16" i="2"/>
  <c r="M16" i="2"/>
  <c r="L17" i="2"/>
  <c r="M17" i="2"/>
  <c r="L18" i="2"/>
  <c r="M18" i="2"/>
  <c r="L19" i="2"/>
  <c r="M19" i="2"/>
  <c r="L20" i="2"/>
  <c r="M20" i="2"/>
  <c r="L21" i="2"/>
  <c r="M21" i="2"/>
  <c r="L22" i="2"/>
  <c r="M22" i="2"/>
  <c r="L23" i="2"/>
  <c r="M23" i="2"/>
  <c r="L24" i="2"/>
  <c r="M24" i="2"/>
  <c r="L25" i="2"/>
  <c r="M25" i="2"/>
  <c r="L26" i="2"/>
  <c r="M26" i="2"/>
  <c r="L27" i="2"/>
  <c r="M27" i="2"/>
  <c r="L28" i="2"/>
  <c r="M28" i="2"/>
  <c r="L29" i="2"/>
  <c r="M29" i="2"/>
  <c r="L30" i="2"/>
  <c r="M30" i="2"/>
  <c r="L31" i="2"/>
  <c r="M31" i="2"/>
  <c r="L32" i="2"/>
  <c r="M32" i="2"/>
  <c r="L33" i="2"/>
  <c r="M33" i="2"/>
  <c r="L34" i="2"/>
  <c r="M34" i="2"/>
  <c r="L35" i="2"/>
  <c r="M35" i="2"/>
  <c r="L36" i="2"/>
  <c r="M36" i="2"/>
  <c r="L37" i="2"/>
  <c r="M37" i="2"/>
  <c r="L38" i="2"/>
  <c r="M38" i="2"/>
  <c r="L39" i="2"/>
  <c r="M39" i="2"/>
  <c r="L40" i="2"/>
  <c r="M40" i="2"/>
  <c r="L41" i="2"/>
  <c r="M41" i="2"/>
  <c r="L42" i="2"/>
  <c r="M42" i="2"/>
  <c r="L43" i="2"/>
  <c r="M43" i="2"/>
  <c r="L44" i="2"/>
  <c r="M44" i="2"/>
  <c r="L45" i="2"/>
  <c r="M45" i="2"/>
  <c r="L46" i="2"/>
  <c r="M46" i="2"/>
  <c r="L47" i="2"/>
  <c r="M47" i="2"/>
  <c r="L48" i="2"/>
  <c r="M48" i="2"/>
  <c r="L49" i="2"/>
  <c r="M49" i="2"/>
  <c r="L50" i="2"/>
  <c r="M50" i="2"/>
  <c r="L51" i="2"/>
  <c r="M51" i="2"/>
  <c r="L52" i="2"/>
  <c r="M52" i="2"/>
  <c r="L53" i="2"/>
  <c r="M53" i="2"/>
  <c r="L54" i="2"/>
  <c r="M54" i="2"/>
  <c r="L55" i="2"/>
  <c r="M55" i="2"/>
  <c r="L56" i="2"/>
  <c r="M56" i="2"/>
  <c r="L57" i="2"/>
  <c r="M57" i="2"/>
  <c r="L58" i="2"/>
  <c r="M58" i="2"/>
  <c r="L59" i="2"/>
  <c r="M59" i="2"/>
  <c r="L60" i="2"/>
  <c r="M60" i="2"/>
  <c r="L61" i="2"/>
  <c r="M61" i="2"/>
  <c r="L62" i="2"/>
  <c r="M62" i="2"/>
  <c r="L63" i="2"/>
  <c r="M63" i="2"/>
  <c r="L64" i="2"/>
  <c r="M64" i="2"/>
  <c r="L65" i="2"/>
  <c r="M65" i="2"/>
  <c r="L66" i="2"/>
  <c r="M66" i="2"/>
  <c r="L67" i="2"/>
  <c r="M67" i="2"/>
  <c r="L68" i="2"/>
  <c r="M68" i="2"/>
  <c r="L69" i="2"/>
  <c r="M69" i="2"/>
  <c r="L70" i="2"/>
  <c r="M70" i="2"/>
  <c r="L71" i="2"/>
  <c r="M71" i="2"/>
  <c r="L72" i="2"/>
  <c r="M72" i="2"/>
  <c r="L73" i="2"/>
  <c r="M73" i="2"/>
  <c r="L74" i="2"/>
  <c r="M74" i="2"/>
  <c r="L75" i="2"/>
  <c r="M75" i="2"/>
  <c r="L76" i="2"/>
  <c r="M76" i="2"/>
  <c r="L77" i="2"/>
  <c r="M77" i="2"/>
  <c r="L78" i="2"/>
  <c r="M78" i="2"/>
  <c r="L79" i="2"/>
  <c r="M79" i="2"/>
  <c r="L80" i="2"/>
  <c r="M80" i="2"/>
  <c r="L81" i="2"/>
  <c r="M81" i="2"/>
  <c r="L82" i="2"/>
  <c r="M82" i="2"/>
  <c r="L83" i="2"/>
  <c r="M83" i="2"/>
  <c r="L84" i="2"/>
  <c r="M84" i="2"/>
  <c r="L85" i="2"/>
  <c r="M85" i="2"/>
  <c r="L86" i="2"/>
  <c r="M86" i="2"/>
  <c r="L87" i="2"/>
  <c r="M87" i="2"/>
  <c r="L88" i="2"/>
  <c r="M88" i="2"/>
  <c r="L89" i="2"/>
  <c r="M89" i="2"/>
  <c r="L90" i="2"/>
  <c r="M90" i="2"/>
  <c r="L91" i="2"/>
  <c r="M91" i="2"/>
  <c r="L92" i="2"/>
  <c r="M92" i="2"/>
  <c r="L93" i="2"/>
  <c r="M93" i="2"/>
  <c r="L94" i="2"/>
  <c r="M94" i="2"/>
  <c r="L95" i="2"/>
  <c r="M95" i="2"/>
  <c r="L96" i="2"/>
  <c r="M96" i="2"/>
  <c r="L97" i="2"/>
  <c r="M97" i="2"/>
  <c r="L98" i="2"/>
  <c r="M98" i="2"/>
  <c r="L99" i="2"/>
  <c r="M99" i="2"/>
  <c r="L100" i="2"/>
  <c r="M100" i="2"/>
  <c r="L101" i="2"/>
  <c r="M101" i="2"/>
  <c r="L102" i="2"/>
  <c r="M102" i="2"/>
  <c r="L103" i="2"/>
  <c r="M103" i="2"/>
  <c r="L104" i="2"/>
  <c r="M104" i="2"/>
  <c r="L105" i="2"/>
  <c r="M105" i="2"/>
  <c r="L106" i="2"/>
  <c r="M106" i="2"/>
  <c r="L107" i="2"/>
  <c r="M107" i="2"/>
  <c r="L108" i="2"/>
  <c r="M108" i="2"/>
  <c r="L109" i="2"/>
  <c r="M109" i="2"/>
  <c r="L110" i="2"/>
  <c r="M110" i="2"/>
  <c r="L111" i="2"/>
  <c r="M111" i="2"/>
  <c r="L112" i="2"/>
  <c r="M112" i="2"/>
  <c r="L113" i="2"/>
  <c r="M113" i="2"/>
  <c r="L114" i="2"/>
  <c r="M114" i="2"/>
  <c r="L115" i="2"/>
  <c r="M115" i="2"/>
  <c r="L116" i="2"/>
  <c r="M116" i="2"/>
  <c r="L117" i="2"/>
  <c r="M117" i="2"/>
  <c r="L118" i="2"/>
  <c r="M118" i="2"/>
  <c r="L119" i="2"/>
  <c r="M119" i="2"/>
  <c r="L120" i="2"/>
  <c r="M120" i="2"/>
  <c r="L121" i="2"/>
  <c r="M121" i="2"/>
  <c r="L122" i="2"/>
  <c r="M122" i="2"/>
  <c r="L123" i="2"/>
  <c r="M123" i="2"/>
  <c r="L124" i="2"/>
  <c r="M124" i="2"/>
  <c r="L125" i="2"/>
  <c r="M125" i="2"/>
  <c r="L126" i="2"/>
  <c r="M126" i="2"/>
  <c r="L127" i="2"/>
  <c r="M127" i="2"/>
  <c r="L128" i="2"/>
  <c r="M128" i="2"/>
  <c r="L129" i="2"/>
  <c r="M129" i="2"/>
  <c r="L130" i="2"/>
  <c r="M130" i="2"/>
  <c r="L131" i="2"/>
  <c r="M131" i="2"/>
  <c r="L132" i="2"/>
  <c r="M132" i="2"/>
  <c r="L133" i="2"/>
  <c r="M133" i="2"/>
  <c r="L134" i="2"/>
  <c r="M134" i="2"/>
  <c r="L135" i="2"/>
  <c r="M135" i="2"/>
  <c r="L136" i="2"/>
  <c r="M136" i="2"/>
  <c r="L137" i="2"/>
  <c r="M137" i="2"/>
  <c r="L138" i="2"/>
  <c r="M138" i="2"/>
  <c r="L139" i="2"/>
  <c r="M139" i="2"/>
  <c r="L140" i="2"/>
  <c r="M140" i="2"/>
  <c r="L141" i="2"/>
  <c r="M141" i="2"/>
  <c r="L142" i="2"/>
  <c r="M142" i="2"/>
  <c r="L143" i="2"/>
  <c r="M143" i="2"/>
  <c r="L144" i="2"/>
  <c r="M144" i="2"/>
  <c r="L145" i="2"/>
  <c r="M145" i="2"/>
  <c r="L146" i="2"/>
  <c r="M146" i="2"/>
  <c r="L147" i="2"/>
  <c r="M147" i="2"/>
  <c r="L148" i="2"/>
  <c r="M148" i="2"/>
  <c r="L149" i="2"/>
  <c r="M149" i="2"/>
  <c r="L150" i="2"/>
  <c r="M150" i="2"/>
  <c r="L151" i="2"/>
  <c r="M151" i="2"/>
  <c r="L152" i="2"/>
  <c r="M152" i="2"/>
  <c r="L153" i="2"/>
  <c r="M153" i="2"/>
  <c r="L154" i="2"/>
  <c r="M154" i="2"/>
  <c r="L155" i="2"/>
  <c r="M155" i="2"/>
  <c r="L156" i="2"/>
  <c r="M156" i="2"/>
  <c r="L157" i="2"/>
  <c r="M157" i="2"/>
  <c r="L158" i="2"/>
  <c r="M158" i="2"/>
  <c r="L159" i="2"/>
  <c r="M159" i="2"/>
  <c r="L160" i="2"/>
  <c r="M160" i="2"/>
  <c r="L161" i="2"/>
  <c r="M161" i="2"/>
  <c r="L162" i="2"/>
  <c r="M162" i="2"/>
  <c r="L163" i="2"/>
  <c r="M163" i="2"/>
  <c r="L164" i="2"/>
  <c r="M164" i="2"/>
  <c r="L165" i="2"/>
  <c r="M165" i="2"/>
  <c r="L166" i="2"/>
  <c r="M166" i="2"/>
  <c r="L167" i="2"/>
  <c r="M167" i="2"/>
  <c r="L168" i="2"/>
  <c r="M168" i="2"/>
  <c r="L169" i="2"/>
  <c r="M169" i="2"/>
  <c r="L170" i="2"/>
  <c r="M170" i="2"/>
  <c r="L171" i="2"/>
  <c r="M171" i="2"/>
  <c r="L172" i="2"/>
  <c r="M172" i="2"/>
  <c r="L173" i="2"/>
  <c r="M173" i="2"/>
  <c r="L174" i="2"/>
  <c r="M174" i="2"/>
  <c r="L175" i="2"/>
  <c r="M175" i="2"/>
  <c r="L176" i="2"/>
  <c r="M176" i="2"/>
  <c r="L177" i="2"/>
  <c r="M177" i="2"/>
  <c r="L178" i="2"/>
  <c r="M178" i="2"/>
  <c r="L179" i="2"/>
  <c r="M179" i="2"/>
  <c r="L180" i="2"/>
  <c r="M180" i="2"/>
  <c r="L181" i="2"/>
  <c r="M181" i="2"/>
  <c r="L182" i="2"/>
  <c r="M182" i="2"/>
  <c r="L183" i="2"/>
  <c r="M183" i="2"/>
  <c r="L184" i="2"/>
  <c r="M184" i="2"/>
  <c r="L185" i="2"/>
  <c r="M185" i="2"/>
  <c r="L186" i="2"/>
  <c r="M186" i="2"/>
  <c r="L187" i="2"/>
  <c r="M187" i="2"/>
  <c r="L188" i="2"/>
  <c r="M188" i="2"/>
  <c r="L189" i="2"/>
  <c r="M189" i="2"/>
  <c r="L190" i="2"/>
  <c r="M190" i="2"/>
  <c r="L191" i="2"/>
  <c r="M191" i="2"/>
  <c r="L192" i="2"/>
  <c r="M192" i="2"/>
  <c r="L193" i="2"/>
  <c r="M193" i="2"/>
  <c r="L194" i="2"/>
  <c r="M194" i="2"/>
  <c r="L195" i="2"/>
  <c r="M195" i="2"/>
  <c r="L196" i="2"/>
  <c r="M196" i="2"/>
  <c r="L197" i="2"/>
  <c r="M197" i="2"/>
  <c r="L198" i="2"/>
  <c r="M198" i="2"/>
  <c r="L199" i="2"/>
  <c r="M199" i="2"/>
  <c r="L200" i="2"/>
  <c r="M200" i="2"/>
  <c r="L201" i="2"/>
  <c r="M201" i="2"/>
  <c r="L202" i="2"/>
  <c r="M202" i="2"/>
  <c r="L203" i="2"/>
  <c r="M203" i="2"/>
  <c r="L204" i="2"/>
  <c r="M204" i="2"/>
  <c r="L205" i="2"/>
  <c r="M205" i="2"/>
  <c r="L206" i="2"/>
  <c r="M206" i="2"/>
  <c r="L207" i="2"/>
  <c r="M207" i="2"/>
  <c r="L208" i="2"/>
  <c r="M208" i="2"/>
  <c r="L209" i="2"/>
  <c r="M209" i="2"/>
  <c r="L210" i="2"/>
  <c r="M210" i="2"/>
  <c r="L211" i="2"/>
  <c r="M211" i="2"/>
  <c r="L212" i="2"/>
  <c r="M212" i="2"/>
  <c r="L213" i="2"/>
  <c r="M213" i="2"/>
  <c r="L214" i="2"/>
  <c r="M214" i="2"/>
  <c r="L215" i="2"/>
  <c r="M215" i="2"/>
  <c r="L216" i="2"/>
  <c r="M216" i="2"/>
  <c r="L217" i="2"/>
  <c r="M217" i="2"/>
  <c r="L218" i="2"/>
  <c r="M218" i="2"/>
  <c r="L219" i="2"/>
  <c r="M219" i="2"/>
  <c r="L220" i="2"/>
  <c r="M220" i="2"/>
  <c r="L221" i="2"/>
  <c r="M221" i="2"/>
  <c r="L222" i="2"/>
  <c r="M222" i="2"/>
  <c r="L223" i="2"/>
  <c r="M223" i="2"/>
  <c r="L224" i="2"/>
  <c r="M224" i="2"/>
  <c r="L225" i="2"/>
  <c r="M225" i="2"/>
  <c r="L226" i="2"/>
  <c r="M226" i="2"/>
  <c r="L227" i="2"/>
  <c r="M227" i="2"/>
  <c r="L228" i="2"/>
  <c r="M228" i="2"/>
  <c r="L229" i="2"/>
  <c r="M229" i="2"/>
  <c r="L230" i="2"/>
  <c r="M230" i="2"/>
  <c r="L231" i="2"/>
  <c r="M231" i="2"/>
  <c r="L232" i="2"/>
  <c r="M232" i="2"/>
  <c r="L233" i="2"/>
  <c r="M233" i="2"/>
  <c r="L234" i="2"/>
  <c r="M234" i="2"/>
  <c r="L235" i="2"/>
  <c r="M235" i="2"/>
  <c r="L236" i="2"/>
  <c r="M236" i="2"/>
  <c r="L237" i="2"/>
  <c r="M237" i="2"/>
  <c r="L238" i="2"/>
  <c r="M238" i="2"/>
  <c r="L239" i="2"/>
  <c r="M239" i="2"/>
  <c r="L240" i="2"/>
  <c r="M240" i="2"/>
  <c r="L241" i="2"/>
  <c r="M241" i="2"/>
  <c r="L242" i="2"/>
  <c r="M242" i="2"/>
  <c r="L243" i="2"/>
  <c r="M243" i="2"/>
  <c r="L244" i="2"/>
  <c r="M244" i="2"/>
  <c r="L245" i="2"/>
  <c r="M245" i="2"/>
  <c r="L246" i="2"/>
  <c r="M246" i="2"/>
  <c r="L247" i="2"/>
  <c r="M247" i="2"/>
  <c r="L248" i="2"/>
  <c r="M248" i="2"/>
  <c r="L249" i="2"/>
  <c r="M249" i="2"/>
  <c r="L250" i="2"/>
  <c r="M250" i="2"/>
  <c r="L251" i="2"/>
  <c r="M251" i="2"/>
  <c r="L252" i="2"/>
  <c r="M252" i="2"/>
  <c r="L253" i="2"/>
  <c r="M253" i="2"/>
  <c r="L254" i="2"/>
  <c r="M254" i="2"/>
  <c r="L255" i="2"/>
  <c r="M255" i="2"/>
  <c r="L256" i="2"/>
  <c r="M256" i="2"/>
  <c r="L257" i="2"/>
  <c r="M257" i="2"/>
  <c r="L258" i="2"/>
  <c r="M258" i="2"/>
  <c r="L259" i="2"/>
  <c r="M259" i="2"/>
  <c r="L260" i="2"/>
  <c r="M260" i="2"/>
  <c r="L261" i="2"/>
  <c r="M261" i="2"/>
  <c r="L262" i="2"/>
  <c r="M262" i="2"/>
  <c r="L263" i="2"/>
  <c r="M263" i="2"/>
  <c r="L264" i="2"/>
  <c r="M264" i="2"/>
  <c r="L265" i="2"/>
  <c r="M265" i="2"/>
  <c r="L266" i="2"/>
  <c r="M266" i="2"/>
  <c r="L267" i="2"/>
  <c r="M267" i="2"/>
  <c r="L268" i="2"/>
  <c r="M268" i="2"/>
  <c r="L269" i="2"/>
  <c r="M269" i="2"/>
  <c r="L270" i="2"/>
  <c r="M270" i="2"/>
  <c r="L271" i="2"/>
  <c r="M271" i="2"/>
  <c r="L272" i="2"/>
  <c r="M272" i="2"/>
  <c r="L273" i="2"/>
  <c r="M273" i="2"/>
  <c r="L274" i="2"/>
  <c r="M274" i="2"/>
  <c r="L275" i="2"/>
  <c r="M275" i="2"/>
  <c r="L276" i="2"/>
  <c r="M276" i="2"/>
  <c r="L277" i="2"/>
  <c r="M277" i="2"/>
  <c r="L278" i="2"/>
  <c r="M278" i="2"/>
  <c r="L279" i="2"/>
  <c r="M279" i="2"/>
  <c r="L280" i="2"/>
  <c r="M280" i="2"/>
  <c r="L281" i="2"/>
  <c r="M281" i="2"/>
  <c r="L282" i="2"/>
  <c r="M282" i="2"/>
  <c r="L283" i="2"/>
  <c r="M283" i="2"/>
  <c r="L284" i="2"/>
  <c r="M284" i="2"/>
  <c r="L285" i="2"/>
  <c r="M285" i="2"/>
  <c r="L286" i="2"/>
  <c r="M286" i="2"/>
  <c r="L287" i="2"/>
  <c r="M287" i="2"/>
  <c r="L288" i="2"/>
  <c r="M288" i="2"/>
  <c r="L289" i="2"/>
  <c r="M289" i="2"/>
  <c r="L290" i="2"/>
  <c r="M290" i="2"/>
  <c r="L291" i="2"/>
  <c r="M291" i="2"/>
  <c r="L292" i="2"/>
  <c r="M292" i="2"/>
  <c r="L293" i="2"/>
  <c r="M293" i="2"/>
  <c r="L294" i="2"/>
  <c r="M294" i="2"/>
  <c r="L295" i="2"/>
  <c r="M295" i="2"/>
  <c r="L296" i="2"/>
  <c r="M296" i="2"/>
  <c r="L297" i="2"/>
  <c r="M297" i="2"/>
  <c r="L298" i="2"/>
  <c r="M298" i="2"/>
  <c r="L299" i="2"/>
  <c r="M299" i="2"/>
  <c r="L300" i="2"/>
  <c r="M300" i="2"/>
  <c r="L301" i="2"/>
  <c r="M301" i="2"/>
  <c r="L302" i="2"/>
  <c r="M302" i="2"/>
  <c r="L303" i="2"/>
  <c r="M303" i="2"/>
  <c r="L304" i="2"/>
  <c r="M304" i="2"/>
  <c r="L305" i="2"/>
  <c r="M305" i="2"/>
  <c r="L306" i="2"/>
  <c r="M306" i="2"/>
  <c r="L307" i="2"/>
  <c r="M307" i="2"/>
  <c r="L308" i="2"/>
  <c r="M308" i="2"/>
  <c r="L309" i="2"/>
  <c r="M309" i="2"/>
  <c r="L310" i="2"/>
  <c r="M310" i="2"/>
  <c r="L311" i="2"/>
  <c r="M311" i="2"/>
  <c r="L312" i="2"/>
  <c r="M312" i="2"/>
  <c r="L313" i="2"/>
  <c r="M313" i="2"/>
  <c r="L314" i="2"/>
  <c r="M314" i="2"/>
  <c r="L315" i="2"/>
  <c r="M315" i="2"/>
  <c r="L316" i="2"/>
  <c r="M316" i="2"/>
  <c r="L317" i="2"/>
  <c r="M317" i="2"/>
  <c r="L318" i="2"/>
  <c r="M318" i="2"/>
  <c r="L319" i="2"/>
  <c r="M319" i="2"/>
  <c r="L320" i="2"/>
  <c r="M320" i="2"/>
  <c r="L321" i="2"/>
  <c r="M321" i="2"/>
  <c r="L322" i="2"/>
  <c r="M322" i="2"/>
  <c r="L323" i="2"/>
  <c r="M323" i="2"/>
  <c r="L324" i="2"/>
  <c r="M324" i="2"/>
  <c r="L325" i="2"/>
  <c r="M325" i="2"/>
  <c r="L326" i="2"/>
  <c r="M326" i="2"/>
  <c r="L327" i="2"/>
  <c r="M327" i="2"/>
  <c r="L328" i="2"/>
  <c r="M328" i="2"/>
  <c r="L329" i="2"/>
  <c r="M329" i="2"/>
  <c r="L330" i="2"/>
  <c r="M330" i="2"/>
  <c r="L331" i="2"/>
  <c r="M331" i="2"/>
  <c r="L332" i="2"/>
  <c r="M332" i="2"/>
  <c r="L333" i="2"/>
  <c r="M333" i="2"/>
  <c r="L334" i="2"/>
  <c r="M334" i="2"/>
  <c r="L335" i="2"/>
  <c r="M335" i="2"/>
  <c r="L336" i="2"/>
  <c r="M336" i="2"/>
  <c r="L337" i="2"/>
  <c r="M337" i="2"/>
  <c r="L338" i="2"/>
  <c r="M338" i="2"/>
  <c r="L339" i="2"/>
  <c r="M339" i="2"/>
  <c r="L340" i="2"/>
  <c r="M340" i="2"/>
  <c r="L341" i="2"/>
  <c r="M341" i="2"/>
  <c r="L342" i="2"/>
  <c r="M342" i="2"/>
  <c r="L343" i="2"/>
  <c r="M343" i="2"/>
  <c r="L344" i="2"/>
  <c r="M344" i="2"/>
  <c r="L345" i="2"/>
  <c r="M345" i="2"/>
  <c r="L346" i="2"/>
  <c r="M346" i="2"/>
  <c r="L347" i="2"/>
  <c r="M347" i="2"/>
  <c r="L348" i="2"/>
  <c r="M348" i="2"/>
  <c r="L349" i="2"/>
  <c r="M349" i="2"/>
  <c r="L350" i="2"/>
  <c r="M350" i="2"/>
  <c r="L351" i="2"/>
  <c r="M351" i="2"/>
  <c r="L352" i="2"/>
  <c r="M352" i="2"/>
  <c r="L353" i="2"/>
  <c r="M353" i="2"/>
  <c r="L354" i="2"/>
  <c r="M354" i="2"/>
  <c r="L355" i="2"/>
  <c r="M355" i="2"/>
  <c r="L356" i="2"/>
  <c r="M356" i="2"/>
  <c r="L357" i="2"/>
  <c r="M357" i="2"/>
  <c r="L358" i="2"/>
  <c r="M358" i="2"/>
  <c r="L359" i="2"/>
  <c r="M359" i="2"/>
  <c r="L360" i="2"/>
  <c r="M360" i="2"/>
  <c r="L361" i="2"/>
  <c r="M361" i="2"/>
  <c r="L362" i="2"/>
  <c r="M362" i="2"/>
  <c r="L363" i="2"/>
  <c r="M363" i="2"/>
  <c r="L364" i="2"/>
  <c r="M364" i="2"/>
  <c r="L365" i="2"/>
  <c r="M365" i="2"/>
  <c r="L366" i="2"/>
  <c r="M366" i="2"/>
  <c r="L367" i="2"/>
  <c r="M367" i="2"/>
  <c r="L368" i="2"/>
  <c r="M368" i="2"/>
  <c r="L369" i="2"/>
  <c r="M369" i="2"/>
  <c r="L370" i="2"/>
  <c r="M370" i="2"/>
  <c r="L371" i="2"/>
  <c r="M371" i="2"/>
  <c r="L372" i="2"/>
  <c r="M372" i="2"/>
  <c r="L373" i="2"/>
  <c r="M373" i="2"/>
  <c r="L374" i="2"/>
  <c r="M374" i="2"/>
  <c r="L375" i="2"/>
  <c r="M375" i="2"/>
  <c r="L376" i="2"/>
  <c r="M376" i="2"/>
  <c r="L377" i="2"/>
  <c r="M377" i="2"/>
  <c r="L378" i="2"/>
  <c r="M378" i="2"/>
  <c r="L379" i="2"/>
  <c r="M379" i="2"/>
  <c r="L380" i="2"/>
  <c r="M380" i="2"/>
  <c r="L381" i="2"/>
  <c r="M381" i="2"/>
  <c r="L382" i="2"/>
  <c r="M382" i="2"/>
  <c r="L383" i="2"/>
  <c r="M383" i="2"/>
  <c r="L384" i="2"/>
  <c r="M384" i="2"/>
  <c r="L385" i="2"/>
  <c r="M385" i="2"/>
  <c r="L386" i="2"/>
  <c r="M386" i="2"/>
  <c r="L387" i="2"/>
  <c r="M387" i="2"/>
  <c r="L388" i="2"/>
  <c r="M388" i="2"/>
  <c r="L389" i="2"/>
  <c r="M389" i="2"/>
  <c r="L390" i="2"/>
  <c r="M390" i="2"/>
  <c r="L391" i="2"/>
  <c r="M391" i="2"/>
  <c r="L392" i="2"/>
  <c r="M392" i="2"/>
  <c r="L393" i="2"/>
  <c r="M393" i="2"/>
  <c r="L394" i="2"/>
  <c r="M394" i="2"/>
  <c r="L395" i="2"/>
  <c r="M395" i="2"/>
  <c r="L396" i="2"/>
  <c r="M396" i="2"/>
  <c r="L397" i="2"/>
  <c r="M397" i="2"/>
  <c r="L398" i="2"/>
  <c r="M398" i="2"/>
  <c r="L399" i="2"/>
  <c r="M399" i="2"/>
  <c r="L400" i="2"/>
  <c r="M400" i="2"/>
  <c r="L401" i="2"/>
  <c r="M401" i="2"/>
  <c r="L402" i="2"/>
  <c r="M402" i="2"/>
  <c r="L403" i="2"/>
  <c r="M403" i="2"/>
  <c r="L404" i="2"/>
  <c r="M404" i="2"/>
  <c r="L405" i="2"/>
  <c r="M405" i="2"/>
  <c r="L406" i="2"/>
  <c r="M406" i="2"/>
  <c r="L407" i="2"/>
  <c r="M407" i="2"/>
  <c r="L408" i="2"/>
  <c r="M408" i="2"/>
  <c r="L409" i="2"/>
  <c r="M409" i="2"/>
  <c r="L410" i="2"/>
  <c r="M410" i="2"/>
  <c r="L411" i="2"/>
  <c r="M411" i="2"/>
  <c r="L412" i="2"/>
  <c r="M412" i="2"/>
  <c r="L413" i="2"/>
  <c r="M413" i="2"/>
  <c r="L414" i="2"/>
  <c r="M414" i="2"/>
  <c r="L415" i="2"/>
  <c r="M415" i="2"/>
  <c r="L416" i="2"/>
  <c r="M416" i="2"/>
  <c r="L417" i="2"/>
  <c r="M417" i="2"/>
  <c r="L418" i="2"/>
  <c r="M418" i="2"/>
  <c r="L419" i="2"/>
  <c r="M419" i="2"/>
  <c r="L420" i="2"/>
  <c r="M420" i="2"/>
  <c r="L421" i="2"/>
  <c r="M421" i="2"/>
  <c r="L422" i="2"/>
  <c r="M422" i="2"/>
  <c r="L423" i="2"/>
  <c r="M423" i="2"/>
  <c r="L424" i="2"/>
  <c r="M424" i="2"/>
  <c r="L425" i="2"/>
  <c r="M425" i="2"/>
  <c r="L426" i="2"/>
  <c r="M426" i="2"/>
  <c r="L427" i="2"/>
  <c r="M427" i="2"/>
  <c r="L428" i="2"/>
  <c r="M428" i="2"/>
  <c r="L429" i="2"/>
  <c r="M429" i="2"/>
  <c r="L430" i="2"/>
  <c r="M430" i="2"/>
  <c r="L431" i="2"/>
  <c r="M431" i="2"/>
  <c r="L432" i="2"/>
  <c r="M432" i="2"/>
  <c r="L433" i="2"/>
  <c r="M433" i="2"/>
  <c r="L434" i="2"/>
  <c r="M434" i="2"/>
  <c r="L435" i="2"/>
  <c r="M435" i="2"/>
  <c r="L436" i="2"/>
  <c r="M436" i="2"/>
  <c r="L437" i="2"/>
  <c r="M437" i="2"/>
  <c r="L438" i="2"/>
  <c r="M438" i="2"/>
  <c r="L439" i="2"/>
  <c r="M439" i="2"/>
  <c r="L440" i="2"/>
  <c r="M440" i="2"/>
  <c r="L441" i="2"/>
  <c r="M441" i="2"/>
  <c r="L442" i="2"/>
  <c r="M442" i="2"/>
  <c r="L443" i="2"/>
  <c r="M443" i="2"/>
  <c r="L444" i="2"/>
  <c r="M444" i="2"/>
  <c r="L445" i="2"/>
  <c r="M445" i="2"/>
  <c r="L446" i="2"/>
  <c r="M446" i="2"/>
  <c r="L447" i="2"/>
  <c r="M447" i="2"/>
  <c r="L448" i="2"/>
  <c r="M448" i="2"/>
  <c r="L449" i="2"/>
  <c r="M449" i="2"/>
  <c r="L450" i="2"/>
  <c r="M450" i="2"/>
  <c r="L451" i="2"/>
  <c r="M451" i="2"/>
  <c r="L452" i="2"/>
  <c r="M452" i="2"/>
  <c r="L453" i="2"/>
  <c r="M453" i="2"/>
  <c r="L454" i="2"/>
  <c r="M454" i="2"/>
  <c r="L455" i="2"/>
  <c r="M455" i="2"/>
  <c r="L456" i="2"/>
  <c r="M456" i="2"/>
  <c r="L457" i="2"/>
  <c r="M457" i="2"/>
  <c r="L458" i="2"/>
  <c r="M458" i="2"/>
  <c r="L459" i="2"/>
  <c r="M459" i="2"/>
  <c r="L460" i="2"/>
  <c r="M460" i="2"/>
  <c r="L461" i="2"/>
  <c r="M461" i="2"/>
  <c r="L462" i="2"/>
  <c r="M462" i="2"/>
  <c r="L463" i="2"/>
  <c r="M463" i="2"/>
  <c r="L464" i="2"/>
  <c r="M464" i="2"/>
  <c r="L465" i="2"/>
  <c r="M465" i="2"/>
  <c r="L466" i="2"/>
  <c r="M466" i="2"/>
  <c r="L467" i="2"/>
  <c r="M467" i="2"/>
  <c r="L468" i="2"/>
  <c r="M468" i="2"/>
  <c r="L469" i="2"/>
  <c r="M469" i="2"/>
  <c r="L470" i="2"/>
  <c r="M470" i="2"/>
  <c r="L471" i="2"/>
  <c r="M471" i="2"/>
  <c r="L472" i="2"/>
  <c r="M472" i="2"/>
  <c r="L473" i="2"/>
  <c r="M473" i="2"/>
  <c r="L474" i="2"/>
  <c r="M474" i="2"/>
  <c r="L475" i="2"/>
  <c r="M475" i="2"/>
  <c r="L476" i="2"/>
  <c r="M476" i="2"/>
  <c r="L477" i="2"/>
  <c r="M477" i="2"/>
  <c r="L478" i="2"/>
  <c r="M478" i="2"/>
  <c r="L479" i="2"/>
  <c r="M479" i="2"/>
  <c r="L480" i="2"/>
  <c r="M480" i="2"/>
  <c r="L481" i="2"/>
  <c r="M481" i="2"/>
  <c r="L482" i="2"/>
  <c r="M482" i="2"/>
  <c r="L483" i="2"/>
  <c r="M483" i="2"/>
  <c r="L484" i="2"/>
  <c r="M484" i="2"/>
  <c r="L485" i="2"/>
  <c r="M485" i="2"/>
  <c r="L486" i="2"/>
  <c r="M486" i="2"/>
  <c r="L487" i="2"/>
  <c r="M487" i="2"/>
  <c r="L488" i="2"/>
  <c r="M488" i="2"/>
  <c r="L489" i="2"/>
  <c r="M489" i="2"/>
  <c r="L490" i="2"/>
  <c r="M490" i="2"/>
  <c r="L491" i="2"/>
  <c r="M491" i="2"/>
  <c r="L492" i="2"/>
  <c r="M492" i="2"/>
  <c r="L493" i="2"/>
  <c r="M493" i="2"/>
  <c r="L494" i="2"/>
  <c r="M494" i="2"/>
  <c r="L495" i="2"/>
  <c r="M495" i="2"/>
  <c r="L496" i="2"/>
  <c r="M496" i="2"/>
  <c r="L497" i="2"/>
  <c r="M497" i="2"/>
  <c r="L498" i="2"/>
  <c r="M498" i="2"/>
  <c r="L499" i="2"/>
  <c r="M499" i="2"/>
  <c r="L500" i="2"/>
  <c r="M500" i="2"/>
  <c r="L501" i="2"/>
  <c r="M501" i="2"/>
  <c r="L502" i="2"/>
  <c r="M502" i="2"/>
  <c r="L503" i="2"/>
  <c r="M503" i="2"/>
  <c r="L504" i="2"/>
  <c r="M504" i="2"/>
  <c r="L505" i="2"/>
  <c r="M505" i="2"/>
  <c r="L506" i="2"/>
  <c r="M506" i="2"/>
  <c r="L507" i="2"/>
  <c r="M507" i="2"/>
  <c r="L508" i="2"/>
  <c r="M508" i="2"/>
  <c r="L509" i="2"/>
  <c r="M509" i="2"/>
  <c r="L510" i="2"/>
  <c r="M510" i="2"/>
  <c r="L511" i="2"/>
  <c r="M511" i="2"/>
  <c r="L512" i="2"/>
  <c r="M512" i="2"/>
  <c r="L513" i="2"/>
  <c r="M513" i="2"/>
  <c r="L514" i="2"/>
  <c r="M514" i="2"/>
  <c r="L515" i="2"/>
  <c r="M515" i="2"/>
  <c r="L516" i="2"/>
  <c r="M516" i="2"/>
  <c r="L517" i="2"/>
  <c r="M517" i="2"/>
  <c r="L518" i="2"/>
  <c r="M518" i="2"/>
  <c r="L519" i="2"/>
  <c r="M519" i="2"/>
  <c r="L520" i="2"/>
  <c r="M520" i="2"/>
  <c r="L521" i="2"/>
  <c r="M521" i="2"/>
  <c r="L522" i="2"/>
  <c r="M522" i="2"/>
  <c r="L523" i="2"/>
  <c r="M523" i="2"/>
  <c r="L524" i="2"/>
  <c r="M524" i="2"/>
  <c r="L525" i="2"/>
  <c r="M525" i="2"/>
  <c r="L526" i="2"/>
  <c r="M526" i="2"/>
  <c r="L527" i="2"/>
  <c r="M527" i="2"/>
  <c r="L528" i="2"/>
  <c r="M528" i="2"/>
  <c r="L529" i="2"/>
  <c r="M529" i="2"/>
  <c r="L530" i="2"/>
  <c r="M530" i="2"/>
  <c r="L531" i="2"/>
  <c r="M531" i="2"/>
  <c r="L532" i="2"/>
  <c r="M532" i="2"/>
  <c r="L533" i="2"/>
  <c r="M533" i="2"/>
  <c r="L534" i="2"/>
  <c r="M534" i="2"/>
  <c r="L535" i="2"/>
  <c r="M535" i="2"/>
  <c r="L536" i="2"/>
  <c r="M536" i="2"/>
  <c r="L537" i="2"/>
  <c r="M537" i="2"/>
  <c r="L538" i="2"/>
  <c r="M538" i="2"/>
  <c r="L3" i="1"/>
  <c r="M3" i="1" s="1"/>
  <c r="L4" i="1"/>
  <c r="M4" i="1"/>
  <c r="L5" i="1"/>
  <c r="M5" i="1"/>
  <c r="L6" i="1"/>
  <c r="M6" i="1" s="1"/>
  <c r="L7" i="1"/>
  <c r="M7" i="1" s="1"/>
  <c r="L8" i="1"/>
  <c r="M8" i="1" s="1"/>
  <c r="L9" i="1"/>
  <c r="M9" i="1" s="1"/>
  <c r="L10" i="1"/>
  <c r="M10" i="1" s="1"/>
  <c r="L11" i="1"/>
  <c r="M11" i="1"/>
  <c r="L12" i="1"/>
  <c r="M12" i="1"/>
  <c r="L13" i="1"/>
  <c r="M13" i="1"/>
  <c r="L14" i="1"/>
  <c r="M14" i="1"/>
  <c r="L15" i="1"/>
  <c r="M15" i="1"/>
  <c r="L16" i="1"/>
  <c r="M16" i="1"/>
  <c r="L17" i="1"/>
  <c r="M17" i="1" s="1"/>
  <c r="L18" i="1"/>
  <c r="M18" i="1"/>
  <c r="L19" i="1"/>
  <c r="M19" i="1"/>
  <c r="L20" i="1"/>
  <c r="M20" i="1"/>
  <c r="L21" i="1"/>
  <c r="M21" i="1" s="1"/>
  <c r="L22" i="1"/>
  <c r="M22" i="1"/>
  <c r="L23" i="1"/>
  <c r="M23" i="1" s="1"/>
  <c r="L24" i="1"/>
  <c r="M24" i="1" s="1"/>
  <c r="L25" i="1"/>
  <c r="M25" i="1" s="1"/>
  <c r="L26" i="1"/>
  <c r="M26" i="1" s="1"/>
  <c r="L27" i="1"/>
  <c r="M27" i="1"/>
  <c r="L28" i="1"/>
  <c r="M28" i="1"/>
  <c r="L29" i="1"/>
  <c r="M29" i="1"/>
  <c r="L30" i="1"/>
  <c r="M30" i="1"/>
  <c r="L31" i="1"/>
  <c r="M31" i="1" s="1"/>
  <c r="L32" i="1"/>
  <c r="M32" i="1" s="1"/>
  <c r="L33" i="1"/>
  <c r="M33" i="1"/>
  <c r="L34" i="1"/>
  <c r="M34" i="1"/>
  <c r="L35" i="1"/>
  <c r="M35" i="1"/>
  <c r="L36" i="1"/>
  <c r="M36" i="1"/>
  <c r="L37" i="1"/>
  <c r="M37" i="1"/>
  <c r="L38" i="1"/>
  <c r="M38" i="1"/>
  <c r="L39" i="1"/>
  <c r="M39" i="1" s="1"/>
  <c r="L40" i="1"/>
  <c r="M40" i="1" s="1"/>
  <c r="L41" i="1"/>
  <c r="M41" i="1" s="1"/>
  <c r="L42" i="1"/>
  <c r="M42" i="1"/>
  <c r="L43" i="1"/>
  <c r="M43" i="1"/>
  <c r="L44" i="1"/>
  <c r="M44" i="1"/>
  <c r="L45" i="1"/>
  <c r="M45" i="1" s="1"/>
  <c r="L46" i="1"/>
  <c r="M46" i="1"/>
  <c r="L47" i="1"/>
  <c r="M47" i="1"/>
  <c r="L48" i="1"/>
  <c r="M48" i="1"/>
  <c r="L49" i="1"/>
  <c r="M49" i="1"/>
  <c r="L50" i="1"/>
  <c r="M50" i="1" s="1"/>
  <c r="L51" i="1"/>
  <c r="M51" i="1"/>
  <c r="L52" i="1"/>
  <c r="M52" i="1" s="1"/>
  <c r="L53" i="1"/>
  <c r="M53" i="1" s="1"/>
  <c r="L54" i="1"/>
  <c r="M54" i="1"/>
  <c r="L55" i="1"/>
  <c r="M55" i="1" s="1"/>
  <c r="L56" i="1"/>
  <c r="M56" i="1" s="1"/>
  <c r="L57" i="1"/>
  <c r="M57" i="1"/>
  <c r="L58" i="1"/>
  <c r="M58" i="1" s="1"/>
  <c r="L59" i="1"/>
  <c r="M59" i="1" s="1"/>
  <c r="L60" i="1"/>
  <c r="M60" i="1"/>
  <c r="L61" i="1"/>
  <c r="M61" i="1"/>
  <c r="L62" i="1"/>
  <c r="M62" i="1"/>
  <c r="L63" i="1"/>
  <c r="M63" i="1"/>
  <c r="L64" i="1"/>
  <c r="M64" i="1"/>
  <c r="L65" i="1"/>
  <c r="M65" i="1"/>
  <c r="L66" i="1"/>
  <c r="M66" i="1"/>
  <c r="L67" i="1"/>
  <c r="M67" i="1"/>
  <c r="L68" i="1"/>
  <c r="M68" i="1"/>
  <c r="L69" i="1"/>
  <c r="M69" i="1" s="1"/>
  <c r="L70" i="1"/>
  <c r="M70" i="1" s="1"/>
  <c r="L71" i="1"/>
  <c r="M71" i="1"/>
  <c r="L72" i="1"/>
  <c r="M72" i="1"/>
  <c r="L73" i="1"/>
  <c r="M73" i="1" s="1"/>
  <c r="L74" i="1"/>
  <c r="M74" i="1" s="1"/>
  <c r="L75" i="1"/>
  <c r="M75" i="1"/>
  <c r="L76" i="1"/>
  <c r="M76" i="1"/>
  <c r="L77" i="1"/>
  <c r="M77" i="1"/>
  <c r="L78" i="1"/>
  <c r="M78" i="1"/>
  <c r="L79" i="1"/>
  <c r="M79" i="1" s="1"/>
  <c r="L80" i="1"/>
  <c r="M80" i="1"/>
  <c r="L81" i="1"/>
  <c r="M81" i="1" s="1"/>
  <c r="L82" i="1"/>
  <c r="M82" i="1" s="1"/>
  <c r="L83" i="1"/>
  <c r="M83" i="1"/>
  <c r="L84" i="1"/>
  <c r="M84" i="1"/>
  <c r="L85" i="1"/>
  <c r="M85" i="1" s="1"/>
  <c r="L86" i="1"/>
  <c r="M86" i="1" s="1"/>
  <c r="L87" i="1"/>
  <c r="M87" i="1" s="1"/>
  <c r="L88" i="1"/>
  <c r="M88" i="1"/>
  <c r="L89" i="1"/>
  <c r="M89" i="1"/>
  <c r="L90" i="1"/>
  <c r="M90" i="1"/>
  <c r="L91" i="1"/>
  <c r="M91" i="1" s="1"/>
  <c r="L92" i="1"/>
  <c r="M92" i="1"/>
  <c r="L93" i="1"/>
  <c r="M93" i="1"/>
  <c r="L94" i="1"/>
  <c r="M94" i="1"/>
  <c r="L95" i="1"/>
  <c r="M95" i="1"/>
  <c r="L96" i="1"/>
  <c r="M96" i="1"/>
  <c r="L97" i="1"/>
  <c r="M97" i="1" s="1"/>
  <c r="L98" i="1"/>
  <c r="M98" i="1"/>
  <c r="L99" i="1"/>
  <c r="M99" i="1"/>
  <c r="L100" i="1"/>
  <c r="M100" i="1" s="1"/>
  <c r="L101" i="1"/>
  <c r="M101" i="1" s="1"/>
  <c r="L102" i="1"/>
  <c r="M102" i="1"/>
  <c r="L103" i="1"/>
  <c r="M103" i="1"/>
  <c r="L104" i="1"/>
  <c r="M104" i="1"/>
  <c r="L105" i="1"/>
  <c r="M105" i="1"/>
  <c r="L106" i="1"/>
  <c r="M106" i="1" s="1"/>
  <c r="L107" i="1"/>
  <c r="M107" i="1"/>
  <c r="L108" i="1"/>
  <c r="M108" i="1" s="1"/>
  <c r="L109" i="1"/>
  <c r="M109" i="1"/>
  <c r="L110" i="1"/>
  <c r="M110" i="1" s="1"/>
  <c r="L111" i="1"/>
  <c r="M111" i="1" s="1"/>
  <c r="L112" i="1"/>
  <c r="M112" i="1"/>
  <c r="L113" i="1"/>
  <c r="M113" i="1"/>
  <c r="L114" i="1"/>
  <c r="M114" i="1"/>
  <c r="L115" i="1"/>
  <c r="M115" i="1" s="1"/>
  <c r="L116" i="1"/>
  <c r="M116" i="1" s="1"/>
  <c r="L117" i="1"/>
  <c r="M117" i="1" s="1"/>
  <c r="L118" i="1"/>
  <c r="M118" i="1"/>
  <c r="L119" i="1"/>
  <c r="M119" i="1"/>
  <c r="L120" i="1"/>
  <c r="M120" i="1"/>
  <c r="L121" i="1"/>
  <c r="M121" i="1"/>
  <c r="L122" i="1"/>
  <c r="M122" i="1"/>
  <c r="L123" i="1"/>
  <c r="M123" i="1" s="1"/>
  <c r="L124" i="1"/>
  <c r="M124" i="1"/>
  <c r="L125" i="1"/>
  <c r="M125" i="1"/>
  <c r="L126" i="1"/>
  <c r="M126" i="1"/>
  <c r="L127" i="1"/>
  <c r="M127" i="1"/>
  <c r="L128" i="1"/>
  <c r="M128" i="1"/>
  <c r="L129" i="1"/>
  <c r="M129" i="1" s="1"/>
  <c r="L130" i="1"/>
  <c r="M130" i="1"/>
  <c r="L131" i="1"/>
  <c r="M131" i="1" s="1"/>
  <c r="L132" i="1"/>
  <c r="M132" i="1" s="1"/>
  <c r="L133" i="1"/>
  <c r="M133" i="1"/>
  <c r="L134" i="1"/>
  <c r="M134" i="1"/>
  <c r="L135" i="1"/>
  <c r="M135" i="1"/>
  <c r="L136" i="1"/>
  <c r="M136" i="1"/>
  <c r="L137" i="1"/>
  <c r="M137" i="1" s="1"/>
  <c r="L138" i="1"/>
  <c r="M138" i="1"/>
  <c r="L139" i="1"/>
  <c r="M139" i="1" s="1"/>
  <c r="L140" i="1"/>
  <c r="M140" i="1" s="1"/>
  <c r="L141" i="1"/>
  <c r="M141" i="1"/>
  <c r="L142" i="1"/>
  <c r="M142" i="1"/>
  <c r="L143" i="1"/>
  <c r="M143" i="1" s="1"/>
  <c r="L144" i="1"/>
  <c r="M144" i="1"/>
  <c r="L145" i="1"/>
  <c r="M145" i="1"/>
  <c r="L146" i="1"/>
  <c r="M146" i="1"/>
  <c r="L147" i="1"/>
  <c r="M147" i="1" s="1"/>
  <c r="L148" i="1"/>
  <c r="M148" i="1" s="1"/>
  <c r="L149" i="1"/>
  <c r="M149" i="1"/>
  <c r="L150" i="1"/>
  <c r="M150" i="1"/>
  <c r="L151" i="1"/>
  <c r="M151" i="1"/>
  <c r="L152" i="1"/>
  <c r="M152" i="1"/>
  <c r="L153" i="1"/>
  <c r="M153" i="1"/>
  <c r="L154" i="1"/>
  <c r="M154" i="1"/>
  <c r="L155" i="1"/>
  <c r="M155" i="1" s="1"/>
  <c r="L156" i="1"/>
  <c r="M156" i="1"/>
  <c r="L157" i="1"/>
  <c r="M157" i="1" s="1"/>
  <c r="L158" i="1"/>
  <c r="M158" i="1"/>
  <c r="L159" i="1"/>
  <c r="M159" i="1"/>
  <c r="L160" i="1"/>
  <c r="M160" i="1"/>
  <c r="L161" i="1"/>
  <c r="M161" i="1" s="1"/>
  <c r="L162" i="1"/>
  <c r="M162" i="1" s="1"/>
  <c r="L163" i="1"/>
  <c r="M163" i="1" s="1"/>
  <c r="L164" i="1"/>
  <c r="M164" i="1"/>
  <c r="L165" i="1"/>
  <c r="M165" i="1"/>
  <c r="L166" i="1"/>
  <c r="M166" i="1" s="1"/>
  <c r="L167" i="1"/>
  <c r="M167" i="1"/>
  <c r="L168" i="1"/>
  <c r="M168" i="1" s="1"/>
  <c r="L169" i="1"/>
  <c r="M169" i="1" s="1"/>
  <c r="L170" i="1"/>
  <c r="M170" i="1"/>
  <c r="L171" i="1"/>
  <c r="M171" i="1" s="1"/>
  <c r="L172" i="1"/>
  <c r="M172" i="1"/>
  <c r="L173" i="1"/>
  <c r="M173" i="1" s="1"/>
  <c r="L174" i="1"/>
  <c r="M174" i="1"/>
  <c r="L175" i="1"/>
  <c r="M175" i="1"/>
  <c r="L176" i="1"/>
  <c r="M176" i="1"/>
  <c r="L177" i="1"/>
  <c r="M177" i="1" s="1"/>
  <c r="L178" i="1"/>
  <c r="M178" i="1" s="1"/>
  <c r="L179" i="1"/>
  <c r="M179" i="1"/>
  <c r="L180" i="1"/>
  <c r="M180" i="1" s="1"/>
  <c r="L181" i="1"/>
  <c r="M181" i="1"/>
  <c r="L182" i="1"/>
  <c r="M182" i="1"/>
  <c r="L183" i="1"/>
  <c r="M183" i="1"/>
  <c r="L184" i="1"/>
  <c r="M184" i="1"/>
  <c r="L185" i="1"/>
  <c r="M185" i="1" s="1"/>
  <c r="L186" i="1"/>
  <c r="M186" i="1"/>
  <c r="L187" i="1"/>
  <c r="M187" i="1"/>
  <c r="L188" i="1"/>
  <c r="M188" i="1" s="1"/>
  <c r="L189" i="1"/>
  <c r="M189" i="1"/>
  <c r="L190" i="1"/>
  <c r="M190" i="1"/>
  <c r="L191" i="1"/>
  <c r="M191" i="1"/>
  <c r="L192" i="1"/>
  <c r="M192" i="1" s="1"/>
  <c r="L193" i="1"/>
  <c r="M193" i="1" s="1"/>
  <c r="L194" i="1"/>
  <c r="M194" i="1"/>
  <c r="L195" i="1"/>
  <c r="M195" i="1" s="1"/>
  <c r="L196" i="1"/>
  <c r="M196" i="1" s="1"/>
  <c r="L197" i="1"/>
  <c r="M197" i="1" s="1"/>
  <c r="L198" i="1"/>
  <c r="M198" i="1" s="1"/>
  <c r="L199" i="1"/>
  <c r="M199" i="1" s="1"/>
  <c r="L200" i="1"/>
  <c r="M200" i="1"/>
  <c r="L201" i="1"/>
  <c r="M201" i="1"/>
  <c r="L202" i="1"/>
  <c r="M202" i="1"/>
  <c r="L203" i="1"/>
  <c r="M203" i="1"/>
  <c r="L204" i="1"/>
  <c r="M204" i="1"/>
  <c r="L205" i="1"/>
  <c r="M205" i="1" s="1"/>
  <c r="L206" i="1"/>
  <c r="M206" i="1"/>
  <c r="L207" i="1"/>
  <c r="M207" i="1"/>
  <c r="L208" i="1"/>
  <c r="M208" i="1" s="1"/>
  <c r="L209" i="1"/>
  <c r="M209" i="1" s="1"/>
  <c r="L210" i="1"/>
  <c r="M210" i="1"/>
  <c r="L211" i="1"/>
  <c r="M211" i="1"/>
  <c r="L212" i="1"/>
  <c r="M212" i="1"/>
  <c r="L213" i="1"/>
  <c r="M213" i="1" s="1"/>
  <c r="L214" i="1"/>
  <c r="M214" i="1"/>
  <c r="L215" i="1"/>
  <c r="M215" i="1"/>
  <c r="L216" i="1"/>
  <c r="M216" i="1"/>
  <c r="L217" i="1"/>
  <c r="M217" i="1"/>
  <c r="L218" i="1"/>
  <c r="M218" i="1"/>
  <c r="L219" i="1"/>
  <c r="M219" i="1"/>
  <c r="L220" i="1"/>
  <c r="M220" i="1"/>
  <c r="L221" i="1"/>
  <c r="M221" i="1" s="1"/>
  <c r="L222" i="1"/>
  <c r="M222" i="1" s="1"/>
  <c r="L223" i="1"/>
  <c r="M223" i="1" s="1"/>
  <c r="L224" i="1"/>
  <c r="M224" i="1" s="1"/>
  <c r="L225" i="1"/>
  <c r="M225" i="1"/>
  <c r="L226" i="1"/>
  <c r="M226" i="1" s="1"/>
  <c r="L227" i="1"/>
  <c r="M227" i="1" s="1"/>
  <c r="L228" i="1"/>
  <c r="M228" i="1"/>
  <c r="L229" i="1"/>
  <c r="M229" i="1"/>
  <c r="L230" i="1"/>
  <c r="M230" i="1"/>
  <c r="L231" i="1"/>
  <c r="M231" i="1"/>
  <c r="L232" i="1"/>
  <c r="M232" i="1"/>
  <c r="L233" i="1"/>
  <c r="M233" i="1"/>
  <c r="L234" i="1"/>
  <c r="M234" i="1"/>
  <c r="L235" i="1"/>
  <c r="M235" i="1"/>
  <c r="L236" i="1"/>
  <c r="M236" i="1"/>
  <c r="L237" i="1"/>
  <c r="M237" i="1" s="1"/>
  <c r="L238" i="1"/>
  <c r="M238" i="1" s="1"/>
  <c r="L239" i="1"/>
  <c r="M239" i="1" s="1"/>
  <c r="L240" i="1"/>
  <c r="M240" i="1"/>
  <c r="L241" i="1"/>
  <c r="M241" i="1" s="1"/>
  <c r="L242" i="1"/>
  <c r="M242" i="1" s="1"/>
  <c r="L243" i="1"/>
  <c r="M243" i="1"/>
  <c r="L244" i="1"/>
  <c r="M244" i="1"/>
  <c r="L245" i="1"/>
  <c r="M245" i="1"/>
  <c r="L246" i="1"/>
  <c r="M246" i="1"/>
  <c r="L247" i="1"/>
  <c r="M247" i="1"/>
  <c r="L248" i="1"/>
  <c r="M248" i="1"/>
  <c r="L249" i="1"/>
  <c r="M249" i="1"/>
  <c r="L250" i="1"/>
  <c r="M250" i="1"/>
  <c r="L251" i="1"/>
  <c r="M251" i="1"/>
  <c r="L252" i="1"/>
  <c r="M252" i="1"/>
  <c r="L253" i="1"/>
  <c r="M253" i="1" s="1"/>
  <c r="L254" i="1"/>
  <c r="M254" i="1" s="1"/>
  <c r="L255" i="1"/>
  <c r="M255" i="1" s="1"/>
  <c r="L256" i="1"/>
  <c r="M256" i="1"/>
  <c r="L257" i="1"/>
  <c r="M257" i="1"/>
  <c r="L258" i="1"/>
  <c r="M258" i="1"/>
  <c r="L259" i="1"/>
  <c r="M259" i="1"/>
  <c r="L260" i="1"/>
  <c r="M260" i="1"/>
  <c r="L261" i="1"/>
  <c r="M261" i="1" s="1"/>
  <c r="L262" i="1"/>
  <c r="M262" i="1"/>
  <c r="L263" i="1"/>
  <c r="M263" i="1"/>
  <c r="L264" i="1"/>
  <c r="M264" i="1"/>
  <c r="L265" i="1"/>
  <c r="M265" i="1"/>
  <c r="L266" i="1"/>
  <c r="M266" i="1"/>
  <c r="L267" i="1"/>
  <c r="M267" i="1"/>
  <c r="L268" i="1"/>
  <c r="M268" i="1" s="1"/>
  <c r="L269" i="1"/>
  <c r="M269" i="1" s="1"/>
  <c r="L270" i="1"/>
  <c r="M270" i="1" s="1"/>
  <c r="L271" i="1"/>
  <c r="M271" i="1" s="1"/>
  <c r="L272" i="1"/>
  <c r="M272" i="1"/>
  <c r="L273" i="1"/>
  <c r="M273" i="1"/>
  <c r="L274" i="1"/>
  <c r="M274" i="1"/>
  <c r="L275" i="1"/>
  <c r="M275" i="1"/>
  <c r="L276" i="1"/>
  <c r="M276" i="1"/>
  <c r="L277" i="1"/>
  <c r="M277" i="1" s="1"/>
  <c r="L278" i="1"/>
  <c r="M278" i="1"/>
  <c r="L279" i="1"/>
  <c r="M279" i="1"/>
  <c r="L280" i="1"/>
  <c r="M280" i="1"/>
  <c r="L281" i="1"/>
  <c r="M281" i="1"/>
  <c r="L282" i="1"/>
  <c r="M282" i="1" s="1"/>
  <c r="L283" i="1"/>
  <c r="M283" i="1" s="1"/>
  <c r="L284" i="1"/>
  <c r="M284" i="1" s="1"/>
  <c r="L285" i="1"/>
  <c r="M285" i="1" s="1"/>
  <c r="L286" i="1"/>
  <c r="M286" i="1" s="1"/>
  <c r="L287" i="1"/>
  <c r="M287" i="1" s="1"/>
  <c r="L288" i="1"/>
  <c r="M288" i="1"/>
  <c r="L289" i="1"/>
  <c r="M289" i="1"/>
  <c r="L290" i="1"/>
  <c r="M290" i="1"/>
  <c r="L291" i="1"/>
  <c r="M291" i="1"/>
  <c r="L292" i="1"/>
  <c r="M292" i="1"/>
  <c r="L293" i="1"/>
  <c r="M293" i="1"/>
  <c r="L294" i="1"/>
  <c r="M294" i="1"/>
  <c r="L295" i="1"/>
  <c r="M295" i="1"/>
  <c r="L296" i="1"/>
  <c r="M296" i="1"/>
  <c r="L297" i="1"/>
  <c r="M297" i="1" s="1"/>
  <c r="L298" i="1"/>
  <c r="M298" i="1"/>
  <c r="L299" i="1"/>
  <c r="M299" i="1" s="1"/>
  <c r="L300" i="1"/>
  <c r="M300" i="1" s="1"/>
  <c r="L301" i="1"/>
  <c r="M301" i="1" s="1"/>
  <c r="L302" i="1"/>
  <c r="M302" i="1"/>
  <c r="L303" i="1"/>
  <c r="M303" i="1" s="1"/>
  <c r="L304" i="1"/>
  <c r="M304" i="1"/>
  <c r="L305" i="1"/>
  <c r="M305" i="1"/>
  <c r="L306" i="1"/>
  <c r="M306" i="1"/>
  <c r="L307" i="1"/>
  <c r="M307" i="1"/>
  <c r="L308" i="1"/>
  <c r="M308" i="1"/>
  <c r="L309" i="1"/>
  <c r="M309" i="1"/>
  <c r="L310" i="1"/>
  <c r="M310" i="1"/>
  <c r="L311" i="1"/>
  <c r="M311" i="1" s="1"/>
  <c r="L312" i="1"/>
  <c r="M312" i="1"/>
  <c r="L313" i="1"/>
  <c r="M313" i="1"/>
  <c r="L314" i="1"/>
  <c r="M314" i="1" s="1"/>
  <c r="L315" i="1"/>
  <c r="M315" i="1" s="1"/>
  <c r="L316" i="1"/>
  <c r="M316" i="1" s="1"/>
  <c r="L317" i="1"/>
  <c r="M317" i="1"/>
  <c r="L318" i="1"/>
  <c r="M318" i="1"/>
  <c r="L319" i="1"/>
  <c r="M319" i="1" s="1"/>
  <c r="L320" i="1"/>
  <c r="M320" i="1"/>
  <c r="L321" i="1"/>
  <c r="M321" i="1"/>
  <c r="L322" i="1"/>
  <c r="M322" i="1"/>
  <c r="L323" i="1"/>
  <c r="M323" i="1"/>
  <c r="L324" i="1"/>
  <c r="M324" i="1"/>
  <c r="L325" i="1"/>
  <c r="M325" i="1" s="1"/>
  <c r="L326" i="1"/>
  <c r="M326" i="1" s="1"/>
  <c r="L327" i="1"/>
  <c r="M327" i="1"/>
  <c r="L328" i="1"/>
  <c r="M328" i="1" s="1"/>
  <c r="L329" i="1"/>
  <c r="M329" i="1" s="1"/>
  <c r="L330" i="1"/>
  <c r="M330" i="1" s="1"/>
  <c r="L331" i="1"/>
  <c r="M331" i="1" s="1"/>
  <c r="L332" i="1"/>
  <c r="M332" i="1" s="1"/>
  <c r="L333" i="1"/>
  <c r="M333" i="1"/>
  <c r="L334" i="1"/>
  <c r="M334" i="1"/>
  <c r="L335" i="1"/>
  <c r="M335" i="1"/>
  <c r="L336" i="1"/>
  <c r="M336" i="1"/>
  <c r="L337" i="1"/>
  <c r="M337" i="1" s="1"/>
  <c r="L338" i="1"/>
  <c r="M338" i="1"/>
  <c r="L339" i="1"/>
  <c r="M339" i="1" s="1"/>
  <c r="L340" i="1"/>
  <c r="M340" i="1"/>
  <c r="L341" i="1"/>
  <c r="M341" i="1"/>
  <c r="L342" i="1"/>
  <c r="M342" i="1"/>
  <c r="L343" i="1"/>
  <c r="M343" i="1"/>
  <c r="L344" i="1"/>
  <c r="M344" i="1"/>
  <c r="L345" i="1"/>
  <c r="M345" i="1" s="1"/>
  <c r="L346" i="1"/>
  <c r="M346" i="1" s="1"/>
  <c r="L347" i="1"/>
  <c r="M347" i="1"/>
  <c r="L348" i="1"/>
  <c r="M348" i="1"/>
  <c r="L349" i="1"/>
  <c r="M349" i="1"/>
  <c r="L350" i="1"/>
  <c r="M350" i="1"/>
  <c r="L351" i="1"/>
  <c r="M351" i="1"/>
  <c r="L352" i="1"/>
  <c r="M352" i="1" s="1"/>
  <c r="L353" i="1"/>
  <c r="M353" i="1" s="1"/>
  <c r="L354" i="1"/>
  <c r="M354" i="1"/>
  <c r="L355" i="1"/>
  <c r="M355" i="1" s="1"/>
  <c r="L356" i="1"/>
  <c r="M356" i="1"/>
  <c r="L357" i="1"/>
  <c r="M357" i="1" s="1"/>
  <c r="L358" i="1"/>
  <c r="M358" i="1" s="1"/>
  <c r="L359" i="1"/>
  <c r="M359" i="1"/>
  <c r="L360" i="1"/>
  <c r="M360" i="1"/>
  <c r="L361" i="1"/>
  <c r="M361" i="1" s="1"/>
  <c r="L362" i="1"/>
  <c r="M362" i="1" s="1"/>
  <c r="L363" i="1"/>
  <c r="M363" i="1"/>
  <c r="L364" i="1"/>
  <c r="M364" i="1"/>
  <c r="L365" i="1"/>
  <c r="M365" i="1"/>
  <c r="L366" i="1"/>
  <c r="M366" i="1"/>
  <c r="L367" i="1"/>
  <c r="M367" i="1" s="1"/>
  <c r="L368" i="1"/>
  <c r="M368" i="1"/>
  <c r="L369" i="1"/>
  <c r="M369" i="1"/>
  <c r="L370" i="1"/>
  <c r="M370" i="1" s="1"/>
  <c r="L371" i="1"/>
  <c r="M371" i="1"/>
  <c r="L372" i="1"/>
  <c r="M372" i="1"/>
  <c r="L373" i="1"/>
  <c r="M373" i="1"/>
  <c r="L374" i="1"/>
  <c r="M374" i="1"/>
  <c r="L375" i="1"/>
  <c r="M375" i="1" s="1"/>
  <c r="L376" i="1"/>
  <c r="M376" i="1" s="1"/>
  <c r="L377" i="1"/>
  <c r="M377" i="1" s="1"/>
  <c r="L378" i="1"/>
  <c r="M378" i="1"/>
  <c r="L379" i="1"/>
  <c r="M379" i="1"/>
  <c r="L380" i="1"/>
  <c r="M380" i="1"/>
  <c r="L381" i="1"/>
  <c r="M381" i="1" s="1"/>
  <c r="L382" i="1"/>
  <c r="M382" i="1"/>
  <c r="L383" i="1"/>
  <c r="M383" i="1"/>
  <c r="L384" i="1"/>
  <c r="M384" i="1" s="1"/>
  <c r="L385" i="1"/>
  <c r="M385" i="1"/>
  <c r="L386" i="1"/>
  <c r="M386" i="1" s="1"/>
  <c r="L387" i="1"/>
  <c r="M387" i="1" s="1"/>
  <c r="L388" i="1"/>
  <c r="M388" i="1"/>
  <c r="L389" i="1"/>
  <c r="M389" i="1"/>
  <c r="L390" i="1"/>
  <c r="M390" i="1"/>
  <c r="L391" i="1"/>
  <c r="M391" i="1" s="1"/>
  <c r="L392" i="1"/>
  <c r="M392" i="1" s="1"/>
  <c r="L393" i="1"/>
  <c r="M393" i="1" s="1"/>
  <c r="L394" i="1"/>
  <c r="M394" i="1"/>
  <c r="L395" i="1"/>
  <c r="M395" i="1" s="1"/>
  <c r="L396" i="1"/>
  <c r="M396" i="1"/>
  <c r="L397" i="1"/>
  <c r="M397" i="1"/>
  <c r="L398" i="1"/>
  <c r="M398" i="1"/>
  <c r="L399" i="1"/>
  <c r="M399" i="1"/>
  <c r="L400" i="1"/>
  <c r="M400" i="1"/>
  <c r="L401" i="1"/>
  <c r="M401" i="1"/>
  <c r="L402" i="1"/>
  <c r="M402" i="1"/>
  <c r="L403" i="1"/>
  <c r="M403" i="1" s="1"/>
  <c r="L404" i="1"/>
  <c r="M404" i="1"/>
  <c r="L405" i="1"/>
  <c r="M405" i="1"/>
  <c r="L406" i="1"/>
  <c r="M406" i="1" s="1"/>
  <c r="L407" i="1"/>
  <c r="M407" i="1" s="1"/>
  <c r="L408" i="1"/>
  <c r="M408" i="1"/>
  <c r="L409" i="1"/>
  <c r="M409" i="1" s="1"/>
  <c r="L410" i="1"/>
  <c r="M410" i="1"/>
  <c r="L411" i="1"/>
  <c r="M411" i="1" s="1"/>
  <c r="L412" i="1"/>
  <c r="M412" i="1"/>
  <c r="L413" i="1"/>
  <c r="M413" i="1" s="1"/>
  <c r="L414" i="1"/>
  <c r="M414" i="1"/>
  <c r="L415" i="1"/>
  <c r="M415" i="1" s="1"/>
  <c r="L416" i="1"/>
  <c r="M416" i="1" s="1"/>
  <c r="L417" i="1"/>
  <c r="M417" i="1"/>
  <c r="L418" i="1"/>
  <c r="M418" i="1"/>
  <c r="L419" i="1"/>
  <c r="M419" i="1"/>
  <c r="L420" i="1"/>
  <c r="M420" i="1" s="1"/>
  <c r="L421" i="1"/>
  <c r="M421" i="1"/>
  <c r="L422" i="1"/>
  <c r="M422" i="1" s="1"/>
  <c r="L423" i="1"/>
  <c r="M423" i="1" s="1"/>
  <c r="L424" i="1"/>
  <c r="M424" i="1" s="1"/>
  <c r="L425" i="1"/>
  <c r="M425" i="1"/>
  <c r="L426" i="1"/>
  <c r="M426" i="1"/>
  <c r="L427" i="1"/>
  <c r="M427" i="1"/>
  <c r="L428" i="1"/>
  <c r="M428" i="1" s="1"/>
  <c r="L429" i="1"/>
  <c r="M429" i="1"/>
  <c r="L430" i="1"/>
  <c r="M430" i="1"/>
  <c r="L431" i="1"/>
  <c r="M431" i="1"/>
  <c r="L432" i="1"/>
  <c r="M432" i="1"/>
  <c r="L433" i="1"/>
  <c r="M433" i="1"/>
  <c r="L434" i="1"/>
  <c r="M434" i="1"/>
  <c r="L435" i="1"/>
  <c r="M435" i="1"/>
  <c r="L436" i="1"/>
  <c r="M436" i="1" s="1"/>
  <c r="L437" i="1"/>
  <c r="M437" i="1" s="1"/>
  <c r="L438" i="1"/>
  <c r="M438" i="1" s="1"/>
  <c r="L439" i="1"/>
  <c r="M439" i="1"/>
  <c r="L440" i="1"/>
  <c r="M440" i="1"/>
  <c r="L441" i="1"/>
  <c r="M441" i="1"/>
  <c r="L442" i="1"/>
  <c r="M442" i="1" s="1"/>
  <c r="L443" i="1"/>
  <c r="M443" i="1"/>
  <c r="L444" i="1"/>
  <c r="M444" i="1" s="1"/>
  <c r="L445" i="1"/>
  <c r="M445" i="1" s="1"/>
  <c r="L446" i="1"/>
  <c r="M446" i="1"/>
  <c r="L447" i="1"/>
  <c r="M447" i="1"/>
  <c r="L448" i="1"/>
  <c r="M448" i="1"/>
  <c r="L449" i="1"/>
  <c r="M449" i="1"/>
  <c r="L450" i="1"/>
  <c r="M450" i="1"/>
  <c r="L451" i="1"/>
  <c r="M451" i="1" s="1"/>
  <c r="L452" i="1"/>
  <c r="M452" i="1"/>
  <c r="L453" i="1"/>
  <c r="M453" i="1" s="1"/>
  <c r="L454" i="1"/>
  <c r="M454" i="1" s="1"/>
  <c r="L455" i="1"/>
  <c r="M455" i="1"/>
  <c r="L456" i="1"/>
  <c r="M456" i="1"/>
  <c r="L457" i="1"/>
  <c r="M457" i="1"/>
  <c r="L458" i="1"/>
  <c r="M458" i="1"/>
  <c r="L459" i="1"/>
  <c r="M459" i="1"/>
  <c r="L460" i="1"/>
  <c r="M460" i="1"/>
  <c r="L461" i="1"/>
  <c r="M461" i="1"/>
  <c r="L462" i="1"/>
  <c r="M462" i="1"/>
  <c r="L463" i="1"/>
  <c r="M463" i="1"/>
  <c r="L464" i="1"/>
  <c r="M464" i="1"/>
  <c r="L465" i="1"/>
  <c r="M465" i="1" s="1"/>
  <c r="L466" i="1"/>
  <c r="M466" i="1"/>
  <c r="L467" i="1"/>
  <c r="M467" i="1" s="1"/>
  <c r="L468" i="1"/>
  <c r="M468" i="1" s="1"/>
  <c r="L469" i="1"/>
  <c r="M469" i="1" s="1"/>
  <c r="L470" i="1"/>
  <c r="M470" i="1" s="1"/>
  <c r="L471" i="1"/>
  <c r="M471" i="1" s="1"/>
  <c r="L472" i="1"/>
  <c r="M472" i="1"/>
  <c r="L473" i="1"/>
  <c r="M473" i="1" s="1"/>
  <c r="L474" i="1"/>
  <c r="M474" i="1" s="1"/>
  <c r="L475" i="1"/>
  <c r="M475" i="1"/>
  <c r="L476" i="1"/>
  <c r="M476" i="1"/>
  <c r="L477" i="1"/>
  <c r="M477" i="1"/>
  <c r="L478" i="1"/>
  <c r="M478" i="1" s="1"/>
  <c r="L479" i="1"/>
  <c r="M479" i="1" s="1"/>
  <c r="L480" i="1"/>
  <c r="M480" i="1"/>
  <c r="L481" i="1"/>
  <c r="M481" i="1"/>
  <c r="L482" i="1"/>
  <c r="M482" i="1"/>
  <c r="L483" i="1"/>
  <c r="M483" i="1" s="1"/>
  <c r="L484" i="1"/>
  <c r="M484" i="1" s="1"/>
  <c r="L485" i="1"/>
  <c r="M485" i="1" s="1"/>
  <c r="L486" i="1"/>
  <c r="M486" i="1"/>
  <c r="L487" i="1"/>
  <c r="M487" i="1"/>
  <c r="L488" i="1"/>
  <c r="M488" i="1" s="1"/>
  <c r="L489" i="1"/>
  <c r="M489" i="1"/>
  <c r="L490" i="1"/>
  <c r="M490" i="1"/>
  <c r="L491" i="1"/>
  <c r="M491" i="1"/>
  <c r="L492" i="1"/>
  <c r="M492" i="1"/>
  <c r="L493" i="1"/>
  <c r="M493" i="1" s="1"/>
  <c r="L494" i="1"/>
  <c r="M494" i="1"/>
  <c r="L495" i="1"/>
  <c r="M495" i="1"/>
  <c r="L496" i="1"/>
  <c r="M496" i="1"/>
  <c r="L497" i="1"/>
  <c r="M497" i="1"/>
  <c r="L498" i="1"/>
  <c r="M498" i="1" s="1"/>
  <c r="L499" i="1"/>
  <c r="M499" i="1" s="1"/>
  <c r="L500" i="1"/>
  <c r="M500" i="1" s="1"/>
  <c r="L501" i="1"/>
  <c r="M501" i="1"/>
  <c r="L502" i="1"/>
  <c r="M502" i="1" s="1"/>
  <c r="L503" i="1"/>
  <c r="M503" i="1" s="1"/>
  <c r="L504" i="1"/>
  <c r="M504" i="1"/>
  <c r="L505" i="1"/>
  <c r="M505" i="1" s="1"/>
  <c r="L506" i="1"/>
  <c r="M506" i="1"/>
  <c r="L507" i="1"/>
  <c r="M507" i="1" s="1"/>
  <c r="L508" i="1"/>
  <c r="M508" i="1"/>
  <c r="L509" i="1"/>
  <c r="M509" i="1"/>
  <c r="L510" i="1"/>
  <c r="M510" i="1"/>
  <c r="L511" i="1"/>
  <c r="M511" i="1"/>
  <c r="L512" i="1"/>
  <c r="M512" i="1"/>
  <c r="L513" i="1"/>
  <c r="M513" i="1"/>
  <c r="L514" i="1"/>
  <c r="M514" i="1" s="1"/>
  <c r="L515" i="1"/>
  <c r="M515" i="1" s="1"/>
  <c r="L516" i="1"/>
  <c r="M516" i="1"/>
  <c r="L517" i="1"/>
  <c r="M517" i="1"/>
  <c r="L518" i="1"/>
  <c r="M518" i="1"/>
  <c r="L519" i="1"/>
  <c r="M519" i="1"/>
  <c r="L520" i="1"/>
  <c r="M520" i="1" s="1"/>
  <c r="L521" i="1"/>
  <c r="M521" i="1" s="1"/>
  <c r="L522" i="1"/>
  <c r="M522" i="1"/>
  <c r="L523" i="1"/>
  <c r="M523" i="1"/>
  <c r="L524" i="1"/>
  <c r="M524" i="1"/>
  <c r="L525" i="1"/>
  <c r="M525" i="1"/>
  <c r="L526" i="1"/>
  <c r="M526" i="1"/>
  <c r="L527" i="1"/>
  <c r="M527" i="1" s="1"/>
  <c r="L528" i="1"/>
  <c r="M528" i="1" s="1"/>
  <c r="L529" i="1"/>
  <c r="M529" i="1" s="1"/>
  <c r="L530" i="1"/>
  <c r="M530" i="1" s="1"/>
  <c r="L531" i="1"/>
  <c r="M531" i="1" s="1"/>
  <c r="L532" i="1"/>
  <c r="M532" i="1" s="1"/>
  <c r="L533" i="1"/>
  <c r="M533" i="1"/>
  <c r="L534" i="1"/>
  <c r="M534" i="1"/>
  <c r="L535" i="1"/>
  <c r="M535" i="1" s="1"/>
  <c r="L536" i="1"/>
  <c r="M536" i="1"/>
  <c r="L537" i="1"/>
  <c r="M537" i="1"/>
  <c r="L538" i="1"/>
  <c r="M538" i="1" s="1"/>
  <c r="M2" i="2"/>
  <c r="M2" i="4"/>
  <c r="M2" i="5"/>
  <c r="M2" i="7"/>
  <c r="M2" i="8"/>
  <c r="M2" i="9"/>
  <c r="L3" i="10"/>
  <c r="M3" i="10"/>
  <c r="L4" i="10"/>
  <c r="M4" i="10"/>
  <c r="L5" i="10"/>
  <c r="M5" i="10"/>
  <c r="L6" i="10"/>
  <c r="M6" i="10"/>
  <c r="L7" i="10"/>
  <c r="M7" i="10"/>
  <c r="L8" i="10"/>
  <c r="M8" i="10"/>
  <c r="L9" i="10"/>
  <c r="M9" i="10"/>
  <c r="L10" i="10"/>
  <c r="M10" i="10"/>
  <c r="L11" i="10"/>
  <c r="M11" i="10"/>
  <c r="L12" i="10"/>
  <c r="M12" i="10"/>
  <c r="L13" i="10"/>
  <c r="M13" i="10"/>
  <c r="L14" i="10"/>
  <c r="M14" i="10"/>
  <c r="L15" i="10"/>
  <c r="M15" i="10"/>
  <c r="L16" i="10"/>
  <c r="M16" i="10"/>
  <c r="L17" i="10"/>
  <c r="M17" i="10"/>
  <c r="L18" i="10"/>
  <c r="M18" i="10"/>
  <c r="L19" i="10"/>
  <c r="M19" i="10"/>
  <c r="L20" i="10"/>
  <c r="M20" i="10"/>
  <c r="L21" i="10"/>
  <c r="M21" i="10"/>
  <c r="L22" i="10"/>
  <c r="M22" i="10"/>
  <c r="L23" i="10"/>
  <c r="M23" i="10"/>
  <c r="L24" i="10"/>
  <c r="M24" i="10"/>
  <c r="L25" i="10"/>
  <c r="M25" i="10"/>
  <c r="L26" i="10"/>
  <c r="M26" i="10"/>
  <c r="L27" i="10"/>
  <c r="M27" i="10"/>
  <c r="L28" i="10"/>
  <c r="M28" i="10"/>
  <c r="L29" i="10"/>
  <c r="M29" i="10"/>
  <c r="L30" i="10"/>
  <c r="M30" i="10"/>
  <c r="L31" i="10"/>
  <c r="M31" i="10"/>
  <c r="L32" i="10"/>
  <c r="M32" i="10"/>
  <c r="L33" i="10"/>
  <c r="M33" i="10"/>
  <c r="L34" i="10"/>
  <c r="M34" i="10"/>
  <c r="L35" i="10"/>
  <c r="M35" i="10"/>
  <c r="L36" i="10"/>
  <c r="M36" i="10"/>
  <c r="L37" i="10"/>
  <c r="M37" i="10"/>
  <c r="L38" i="10"/>
  <c r="M38" i="10"/>
  <c r="L39" i="10"/>
  <c r="M39" i="10"/>
  <c r="L40" i="10"/>
  <c r="M40" i="10"/>
  <c r="L41" i="10"/>
  <c r="M41" i="10"/>
  <c r="L42" i="10"/>
  <c r="M42" i="10"/>
  <c r="L43" i="10"/>
  <c r="M43" i="10"/>
  <c r="L44" i="10"/>
  <c r="M44" i="10"/>
  <c r="L45" i="10"/>
  <c r="M45" i="10"/>
  <c r="L46" i="10"/>
  <c r="M46" i="10"/>
  <c r="L47" i="10"/>
  <c r="M47" i="10"/>
  <c r="L48" i="10"/>
  <c r="M48" i="10"/>
  <c r="L49" i="10"/>
  <c r="M49" i="10"/>
  <c r="L50" i="10"/>
  <c r="M50" i="10"/>
  <c r="L51" i="10"/>
  <c r="M51" i="10"/>
  <c r="L52" i="10"/>
  <c r="M52" i="10"/>
  <c r="L53" i="10"/>
  <c r="M53" i="10"/>
  <c r="L54" i="10"/>
  <c r="M54" i="10"/>
  <c r="L55" i="10"/>
  <c r="M55" i="10"/>
  <c r="L56" i="10"/>
  <c r="M56" i="10"/>
  <c r="L57" i="10"/>
  <c r="M57" i="10"/>
  <c r="L58" i="10"/>
  <c r="M58" i="10"/>
  <c r="L59" i="10"/>
  <c r="M59" i="10"/>
  <c r="L60" i="10"/>
  <c r="M60" i="10"/>
  <c r="L61" i="10"/>
  <c r="M61" i="10"/>
  <c r="L62" i="10"/>
  <c r="M62" i="10"/>
  <c r="L63" i="10"/>
  <c r="M63" i="10"/>
  <c r="L64" i="10"/>
  <c r="M64" i="10"/>
  <c r="L65" i="10"/>
  <c r="M65" i="10"/>
  <c r="L66" i="10"/>
  <c r="M66" i="10"/>
  <c r="L67" i="10"/>
  <c r="M67" i="10"/>
  <c r="L68" i="10"/>
  <c r="M68" i="10"/>
  <c r="L69" i="10"/>
  <c r="M69" i="10"/>
  <c r="L70" i="10"/>
  <c r="M70" i="10"/>
  <c r="L71" i="10"/>
  <c r="M71" i="10"/>
  <c r="L72" i="10"/>
  <c r="M72" i="10"/>
  <c r="L73" i="10"/>
  <c r="M73" i="10"/>
  <c r="L74" i="10"/>
  <c r="M74" i="10"/>
  <c r="L75" i="10"/>
  <c r="M75" i="10"/>
  <c r="L76" i="10"/>
  <c r="M76" i="10"/>
  <c r="L77" i="10"/>
  <c r="M77" i="10"/>
  <c r="L78" i="10"/>
  <c r="M78" i="10"/>
  <c r="L79" i="10"/>
  <c r="M79" i="10"/>
  <c r="L80" i="10"/>
  <c r="M80" i="10"/>
  <c r="L81" i="10"/>
  <c r="M81" i="10"/>
  <c r="L82" i="10"/>
  <c r="M82" i="10"/>
  <c r="L83" i="10"/>
  <c r="M83" i="10"/>
  <c r="L84" i="10"/>
  <c r="M84" i="10"/>
  <c r="L85" i="10"/>
  <c r="M85" i="10"/>
  <c r="L86" i="10"/>
  <c r="M86" i="10"/>
  <c r="L87" i="10"/>
  <c r="M87" i="10"/>
  <c r="L88" i="10"/>
  <c r="M88" i="10"/>
  <c r="L89" i="10"/>
  <c r="M89" i="10"/>
  <c r="L90" i="10"/>
  <c r="M90" i="10"/>
  <c r="L91" i="10"/>
  <c r="M91" i="10"/>
  <c r="L92" i="10"/>
  <c r="M92" i="10"/>
  <c r="L93" i="10"/>
  <c r="M93" i="10"/>
  <c r="L94" i="10"/>
  <c r="M94" i="10"/>
  <c r="L95" i="10"/>
  <c r="M95" i="10"/>
  <c r="L96" i="10"/>
  <c r="M96" i="10"/>
  <c r="L97" i="10"/>
  <c r="M97" i="10"/>
  <c r="L98" i="10"/>
  <c r="M98" i="10"/>
  <c r="L99" i="10"/>
  <c r="M99" i="10"/>
  <c r="L100" i="10"/>
  <c r="M100" i="10"/>
  <c r="L101" i="10"/>
  <c r="M101" i="10"/>
  <c r="L102" i="10"/>
  <c r="M102" i="10"/>
  <c r="L103" i="10"/>
  <c r="M103" i="10"/>
  <c r="L104" i="10"/>
  <c r="M104" i="10"/>
  <c r="L105" i="10"/>
  <c r="M105" i="10"/>
  <c r="L106" i="10"/>
  <c r="M106" i="10"/>
  <c r="L107" i="10"/>
  <c r="M107" i="10"/>
  <c r="L108" i="10"/>
  <c r="M108" i="10"/>
  <c r="L109" i="10"/>
  <c r="M109" i="10"/>
  <c r="L110" i="10"/>
  <c r="M110" i="10"/>
  <c r="L111" i="10"/>
  <c r="M111" i="10"/>
  <c r="L112" i="10"/>
  <c r="M112" i="10"/>
  <c r="L113" i="10"/>
  <c r="M113" i="10"/>
  <c r="L114" i="10"/>
  <c r="M114" i="10"/>
  <c r="L115" i="10"/>
  <c r="M115" i="10"/>
  <c r="L116" i="10"/>
  <c r="M116" i="10"/>
  <c r="L117" i="10"/>
  <c r="M117" i="10"/>
  <c r="L118" i="10"/>
  <c r="M118" i="10"/>
  <c r="L119" i="10"/>
  <c r="M119" i="10"/>
  <c r="L120" i="10"/>
  <c r="M120" i="10"/>
  <c r="L121" i="10"/>
  <c r="M121" i="10"/>
  <c r="L122" i="10"/>
  <c r="M122" i="10"/>
  <c r="L123" i="10"/>
  <c r="M123" i="10"/>
  <c r="L124" i="10"/>
  <c r="M124" i="10"/>
  <c r="L125" i="10"/>
  <c r="M125" i="10"/>
  <c r="L126" i="10"/>
  <c r="M126" i="10"/>
  <c r="L127" i="10"/>
  <c r="M127" i="10"/>
  <c r="L128" i="10"/>
  <c r="M128" i="10"/>
  <c r="L129" i="10"/>
  <c r="M129" i="10"/>
  <c r="L130" i="10"/>
  <c r="M130" i="10"/>
  <c r="L131" i="10"/>
  <c r="M131" i="10"/>
  <c r="L132" i="10"/>
  <c r="M132" i="10"/>
  <c r="L133" i="10"/>
  <c r="M133" i="10"/>
  <c r="L134" i="10"/>
  <c r="M134" i="10"/>
  <c r="L135" i="10"/>
  <c r="M135" i="10"/>
  <c r="L136" i="10"/>
  <c r="M136" i="10"/>
  <c r="L137" i="10"/>
  <c r="M137" i="10"/>
  <c r="L138" i="10"/>
  <c r="M138" i="10"/>
  <c r="L139" i="10"/>
  <c r="M139" i="10"/>
  <c r="L140" i="10"/>
  <c r="M140" i="10"/>
  <c r="L141" i="10"/>
  <c r="M141" i="10"/>
  <c r="L142" i="10"/>
  <c r="M142" i="10"/>
  <c r="L143" i="10"/>
  <c r="M143" i="10"/>
  <c r="L144" i="10"/>
  <c r="M144" i="10"/>
  <c r="L145" i="10"/>
  <c r="M145" i="10"/>
  <c r="L146" i="10"/>
  <c r="M146" i="10"/>
  <c r="L147" i="10"/>
  <c r="M147" i="10"/>
  <c r="L148" i="10"/>
  <c r="M148" i="10"/>
  <c r="L149" i="10"/>
  <c r="M149" i="10"/>
  <c r="L150" i="10"/>
  <c r="M150" i="10"/>
  <c r="L151" i="10"/>
  <c r="M151" i="10"/>
  <c r="L152" i="10"/>
  <c r="M152" i="10"/>
  <c r="L153" i="10"/>
  <c r="M153" i="10"/>
  <c r="L154" i="10"/>
  <c r="M154" i="10"/>
  <c r="L155" i="10"/>
  <c r="M155" i="10"/>
  <c r="L156" i="10"/>
  <c r="M156" i="10"/>
  <c r="L157" i="10"/>
  <c r="M157" i="10"/>
  <c r="L158" i="10"/>
  <c r="M158" i="10"/>
  <c r="L159" i="10"/>
  <c r="M159" i="10"/>
  <c r="L160" i="10"/>
  <c r="M160" i="10"/>
  <c r="L161" i="10"/>
  <c r="M161" i="10"/>
  <c r="L162" i="10"/>
  <c r="M162" i="10"/>
  <c r="L163" i="10"/>
  <c r="M163" i="10"/>
  <c r="L164" i="10"/>
  <c r="M164" i="10"/>
  <c r="L165" i="10"/>
  <c r="M165" i="10"/>
  <c r="L166" i="10"/>
  <c r="M166" i="10"/>
  <c r="L167" i="10"/>
  <c r="M167" i="10"/>
  <c r="L168" i="10"/>
  <c r="M168" i="10"/>
  <c r="L169" i="10"/>
  <c r="M169" i="10"/>
  <c r="L170" i="10"/>
  <c r="M170" i="10"/>
  <c r="L171" i="10"/>
  <c r="M171" i="10"/>
  <c r="L172" i="10"/>
  <c r="M172" i="10"/>
  <c r="L173" i="10"/>
  <c r="M173" i="10"/>
  <c r="L174" i="10"/>
  <c r="M174" i="10"/>
  <c r="L175" i="10"/>
  <c r="M175" i="10"/>
  <c r="L176" i="10"/>
  <c r="M176" i="10"/>
  <c r="L177" i="10"/>
  <c r="M177" i="10"/>
  <c r="L178" i="10"/>
  <c r="M178" i="10"/>
  <c r="L179" i="10"/>
  <c r="M179" i="10"/>
  <c r="L180" i="10"/>
  <c r="M180" i="10"/>
  <c r="L181" i="10"/>
  <c r="M181" i="10"/>
  <c r="L182" i="10"/>
  <c r="M182" i="10"/>
  <c r="L183" i="10"/>
  <c r="M183" i="10"/>
  <c r="L184" i="10"/>
  <c r="M184" i="10"/>
  <c r="L185" i="10"/>
  <c r="M185" i="10"/>
  <c r="L186" i="10"/>
  <c r="M186" i="10"/>
  <c r="L187" i="10"/>
  <c r="M187" i="10"/>
  <c r="L188" i="10"/>
  <c r="M188" i="10"/>
  <c r="L189" i="10"/>
  <c r="M189" i="10"/>
  <c r="L190" i="10"/>
  <c r="M190" i="10"/>
  <c r="L191" i="10"/>
  <c r="M191" i="10"/>
  <c r="L192" i="10"/>
  <c r="M192" i="10"/>
  <c r="L193" i="10"/>
  <c r="M193" i="10"/>
  <c r="L194" i="10"/>
  <c r="M194" i="10"/>
  <c r="L195" i="10"/>
  <c r="M195" i="10"/>
  <c r="L196" i="10"/>
  <c r="M196" i="10"/>
  <c r="L197" i="10"/>
  <c r="M197" i="10"/>
  <c r="L198" i="10"/>
  <c r="M198" i="10"/>
  <c r="L199" i="10"/>
  <c r="M199" i="10"/>
  <c r="L200" i="10"/>
  <c r="M200" i="10"/>
  <c r="L201" i="10"/>
  <c r="M201" i="10"/>
  <c r="L202" i="10"/>
  <c r="M202" i="10"/>
  <c r="L203" i="10"/>
  <c r="M203" i="10"/>
  <c r="L204" i="10"/>
  <c r="M204" i="10"/>
  <c r="L205" i="10"/>
  <c r="M205" i="10"/>
  <c r="L206" i="10"/>
  <c r="M206" i="10"/>
  <c r="L207" i="10"/>
  <c r="M207" i="10"/>
  <c r="L208" i="10"/>
  <c r="M208" i="10"/>
  <c r="L209" i="10"/>
  <c r="M209" i="10"/>
  <c r="L210" i="10"/>
  <c r="M210" i="10"/>
  <c r="L211" i="10"/>
  <c r="M211" i="10"/>
  <c r="L212" i="10"/>
  <c r="M212" i="10"/>
  <c r="L213" i="10"/>
  <c r="M213" i="10"/>
  <c r="L214" i="10"/>
  <c r="M214" i="10"/>
  <c r="L215" i="10"/>
  <c r="M215" i="10"/>
  <c r="L216" i="10"/>
  <c r="M216" i="10"/>
  <c r="L217" i="10"/>
  <c r="M217" i="10"/>
  <c r="L218" i="10"/>
  <c r="M218" i="10"/>
  <c r="L219" i="10"/>
  <c r="M219" i="10"/>
  <c r="L220" i="10"/>
  <c r="M220" i="10"/>
  <c r="L221" i="10"/>
  <c r="M221" i="10"/>
  <c r="L222" i="10"/>
  <c r="M222" i="10"/>
  <c r="L223" i="10"/>
  <c r="M223" i="10"/>
  <c r="L224" i="10"/>
  <c r="M224" i="10"/>
  <c r="L225" i="10"/>
  <c r="M225" i="10"/>
  <c r="L226" i="10"/>
  <c r="M226" i="10"/>
  <c r="L227" i="10"/>
  <c r="M227" i="10"/>
  <c r="L228" i="10"/>
  <c r="M228" i="10"/>
  <c r="L229" i="10"/>
  <c r="M229" i="10"/>
  <c r="L230" i="10"/>
  <c r="M230" i="10"/>
  <c r="L231" i="10"/>
  <c r="M231" i="10"/>
  <c r="L232" i="10"/>
  <c r="M232" i="10"/>
  <c r="L233" i="10"/>
  <c r="M233" i="10"/>
  <c r="L234" i="10"/>
  <c r="M234" i="10"/>
  <c r="L235" i="10"/>
  <c r="M235" i="10"/>
  <c r="L236" i="10"/>
  <c r="M236" i="10"/>
  <c r="L237" i="10"/>
  <c r="M237" i="10"/>
  <c r="L238" i="10"/>
  <c r="M238" i="10"/>
  <c r="L239" i="10"/>
  <c r="M239" i="10"/>
  <c r="L240" i="10"/>
  <c r="M240" i="10"/>
  <c r="L241" i="10"/>
  <c r="M241" i="10"/>
  <c r="L242" i="10"/>
  <c r="M242" i="10"/>
  <c r="L243" i="10"/>
  <c r="M243" i="10"/>
  <c r="L244" i="10"/>
  <c r="M244" i="10"/>
  <c r="L245" i="10"/>
  <c r="M245" i="10"/>
  <c r="L246" i="10"/>
  <c r="M246" i="10"/>
  <c r="L247" i="10"/>
  <c r="M247" i="10"/>
  <c r="L248" i="10"/>
  <c r="M248" i="10"/>
  <c r="L249" i="10"/>
  <c r="M249" i="10"/>
  <c r="L250" i="10"/>
  <c r="M250" i="10"/>
  <c r="L251" i="10"/>
  <c r="M251" i="10"/>
  <c r="L252" i="10"/>
  <c r="M252" i="10"/>
  <c r="L253" i="10"/>
  <c r="M253" i="10"/>
  <c r="L254" i="10"/>
  <c r="M254" i="10"/>
  <c r="L255" i="10"/>
  <c r="M255" i="10"/>
  <c r="L256" i="10"/>
  <c r="M256" i="10"/>
  <c r="L257" i="10"/>
  <c r="M257" i="10"/>
  <c r="L258" i="10"/>
  <c r="M258" i="10"/>
  <c r="L259" i="10"/>
  <c r="M259" i="10"/>
  <c r="L260" i="10"/>
  <c r="M260" i="10"/>
  <c r="L261" i="10"/>
  <c r="M261" i="10"/>
  <c r="L262" i="10"/>
  <c r="M262" i="10"/>
  <c r="L263" i="10"/>
  <c r="M263" i="10"/>
  <c r="L264" i="10"/>
  <c r="M264" i="10"/>
  <c r="L265" i="10"/>
  <c r="M265" i="10"/>
  <c r="L266" i="10"/>
  <c r="M266" i="10"/>
  <c r="L267" i="10"/>
  <c r="M267" i="10"/>
  <c r="L268" i="10"/>
  <c r="M268" i="10"/>
  <c r="L269" i="10"/>
  <c r="M269" i="10"/>
  <c r="L270" i="10"/>
  <c r="M270" i="10"/>
  <c r="L271" i="10"/>
  <c r="M271" i="10"/>
  <c r="L272" i="10"/>
  <c r="M272" i="10"/>
  <c r="L273" i="10"/>
  <c r="M273" i="10"/>
  <c r="L274" i="10"/>
  <c r="M274" i="10"/>
  <c r="L275" i="10"/>
  <c r="M275" i="10"/>
  <c r="L276" i="10"/>
  <c r="M276" i="10"/>
  <c r="L277" i="10"/>
  <c r="M277" i="10"/>
  <c r="L278" i="10"/>
  <c r="M278" i="10"/>
  <c r="L279" i="10"/>
  <c r="M279" i="10"/>
  <c r="L280" i="10"/>
  <c r="M280" i="10"/>
  <c r="L281" i="10"/>
  <c r="M281" i="10"/>
  <c r="L282" i="10"/>
  <c r="M282" i="10"/>
  <c r="L283" i="10"/>
  <c r="M283" i="10"/>
  <c r="L284" i="10"/>
  <c r="M284" i="10"/>
  <c r="L285" i="10"/>
  <c r="M285" i="10"/>
  <c r="L286" i="10"/>
  <c r="M286" i="10"/>
  <c r="L287" i="10"/>
  <c r="M287" i="10"/>
  <c r="L288" i="10"/>
  <c r="M288" i="10"/>
  <c r="L289" i="10"/>
  <c r="M289" i="10"/>
  <c r="L290" i="10"/>
  <c r="M290" i="10"/>
  <c r="L291" i="10"/>
  <c r="M291" i="10"/>
  <c r="L292" i="10"/>
  <c r="M292" i="10"/>
  <c r="L293" i="10"/>
  <c r="M293" i="10"/>
  <c r="L294" i="10"/>
  <c r="M294" i="10"/>
  <c r="L295" i="10"/>
  <c r="M295" i="10"/>
  <c r="L296" i="10"/>
  <c r="M296" i="10"/>
  <c r="L297" i="10"/>
  <c r="M297" i="10"/>
  <c r="L298" i="10"/>
  <c r="M298" i="10"/>
  <c r="L299" i="10"/>
  <c r="M299" i="10"/>
  <c r="L300" i="10"/>
  <c r="M300" i="10"/>
  <c r="L301" i="10"/>
  <c r="M301" i="10"/>
  <c r="L302" i="10"/>
  <c r="M302" i="10"/>
  <c r="L303" i="10"/>
  <c r="M303" i="10"/>
  <c r="L304" i="10"/>
  <c r="M304" i="10"/>
  <c r="L305" i="10"/>
  <c r="M305" i="10"/>
  <c r="L306" i="10"/>
  <c r="M306" i="10"/>
  <c r="L307" i="10"/>
  <c r="M307" i="10"/>
  <c r="L308" i="10"/>
  <c r="M308" i="10"/>
  <c r="L309" i="10"/>
  <c r="M309" i="10"/>
  <c r="L310" i="10"/>
  <c r="M310" i="10"/>
  <c r="L311" i="10"/>
  <c r="M311" i="10"/>
  <c r="L312" i="10"/>
  <c r="M312" i="10"/>
  <c r="L313" i="10"/>
  <c r="M313" i="10"/>
  <c r="L314" i="10"/>
  <c r="M314" i="10"/>
  <c r="L315" i="10"/>
  <c r="M315" i="10"/>
  <c r="L316" i="10"/>
  <c r="M316" i="10"/>
  <c r="L317" i="10"/>
  <c r="M317" i="10"/>
  <c r="L318" i="10"/>
  <c r="M318" i="10"/>
  <c r="L319" i="10"/>
  <c r="M319" i="10"/>
  <c r="L320" i="10"/>
  <c r="M320" i="10"/>
  <c r="L321" i="10"/>
  <c r="M321" i="10"/>
  <c r="L322" i="10"/>
  <c r="M322" i="10"/>
  <c r="L323" i="10"/>
  <c r="M323" i="10"/>
  <c r="L324" i="10"/>
  <c r="M324" i="10"/>
  <c r="L325" i="10"/>
  <c r="M325" i="10"/>
  <c r="L326" i="10"/>
  <c r="M326" i="10"/>
  <c r="L327" i="10"/>
  <c r="M327" i="10"/>
  <c r="L328" i="10"/>
  <c r="M328" i="10"/>
  <c r="L329" i="10"/>
  <c r="M329" i="10"/>
  <c r="L330" i="10"/>
  <c r="M330" i="10"/>
  <c r="L331" i="10"/>
  <c r="M331" i="10"/>
  <c r="L332" i="10"/>
  <c r="M332" i="10"/>
  <c r="L333" i="10"/>
  <c r="M333" i="10"/>
  <c r="L334" i="10"/>
  <c r="M334" i="10"/>
  <c r="L335" i="10"/>
  <c r="M335" i="10"/>
  <c r="L336" i="10"/>
  <c r="M336" i="10"/>
  <c r="L337" i="10"/>
  <c r="M337" i="10"/>
  <c r="L338" i="10"/>
  <c r="M338" i="10"/>
  <c r="L339" i="10"/>
  <c r="M339" i="10"/>
  <c r="L340" i="10"/>
  <c r="M340" i="10"/>
  <c r="L341" i="10"/>
  <c r="M341" i="10"/>
  <c r="L342" i="10"/>
  <c r="M342" i="10"/>
  <c r="L343" i="10"/>
  <c r="M343" i="10"/>
  <c r="L344" i="10"/>
  <c r="M344" i="10"/>
  <c r="L345" i="10"/>
  <c r="M345" i="10"/>
  <c r="L346" i="10"/>
  <c r="M346" i="10"/>
  <c r="L347" i="10"/>
  <c r="M347" i="10"/>
  <c r="L348" i="10"/>
  <c r="M348" i="10"/>
  <c r="L349" i="10"/>
  <c r="M349" i="10"/>
  <c r="L350" i="10"/>
  <c r="M350" i="10"/>
  <c r="L351" i="10"/>
  <c r="M351" i="10"/>
  <c r="L352" i="10"/>
  <c r="M352" i="10"/>
  <c r="L353" i="10"/>
  <c r="M353" i="10"/>
  <c r="L354" i="10"/>
  <c r="M354" i="10"/>
  <c r="L355" i="10"/>
  <c r="M355" i="10"/>
  <c r="L356" i="10"/>
  <c r="M356" i="10"/>
  <c r="L357" i="10"/>
  <c r="M357" i="10"/>
  <c r="L358" i="10"/>
  <c r="M358" i="10"/>
  <c r="L359" i="10"/>
  <c r="M359" i="10"/>
  <c r="L360" i="10"/>
  <c r="M360" i="10"/>
  <c r="L361" i="10"/>
  <c r="M361" i="10"/>
  <c r="L362" i="10"/>
  <c r="M362" i="10"/>
  <c r="L363" i="10"/>
  <c r="M363" i="10"/>
  <c r="L364" i="10"/>
  <c r="M364" i="10"/>
  <c r="L365" i="10"/>
  <c r="M365" i="10"/>
  <c r="L366" i="10"/>
  <c r="M366" i="10"/>
  <c r="L367" i="10"/>
  <c r="M367" i="10"/>
  <c r="L368" i="10"/>
  <c r="M368" i="10"/>
  <c r="L369" i="10"/>
  <c r="M369" i="10"/>
  <c r="L370" i="10"/>
  <c r="M370" i="10"/>
  <c r="L371" i="10"/>
  <c r="M371" i="10"/>
  <c r="L372" i="10"/>
  <c r="M372" i="10"/>
  <c r="L373" i="10"/>
  <c r="M373" i="10"/>
  <c r="L374" i="10"/>
  <c r="M374" i="10"/>
  <c r="L375" i="10"/>
  <c r="M375" i="10"/>
  <c r="L376" i="10"/>
  <c r="M376" i="10"/>
  <c r="L377" i="10"/>
  <c r="M377" i="10"/>
  <c r="L378" i="10"/>
  <c r="M378" i="10"/>
  <c r="L379" i="10"/>
  <c r="M379" i="10"/>
  <c r="L380" i="10"/>
  <c r="M380" i="10"/>
  <c r="L381" i="10"/>
  <c r="M381" i="10"/>
  <c r="L382" i="10"/>
  <c r="M382" i="10"/>
  <c r="L383" i="10"/>
  <c r="M383" i="10"/>
  <c r="L384" i="10"/>
  <c r="M384" i="10"/>
  <c r="L385" i="10"/>
  <c r="M385" i="10"/>
  <c r="L386" i="10"/>
  <c r="M386" i="10"/>
  <c r="L387" i="10"/>
  <c r="M387" i="10"/>
  <c r="L388" i="10"/>
  <c r="M388" i="10"/>
  <c r="L389" i="10"/>
  <c r="M389" i="10"/>
  <c r="L390" i="10"/>
  <c r="M390" i="10"/>
  <c r="L391" i="10"/>
  <c r="M391" i="10"/>
  <c r="L392" i="10"/>
  <c r="M392" i="10"/>
  <c r="L393" i="10"/>
  <c r="M393" i="10"/>
  <c r="L394" i="10"/>
  <c r="M394" i="10"/>
  <c r="L395" i="10"/>
  <c r="M395" i="10"/>
  <c r="L396" i="10"/>
  <c r="M396" i="10"/>
  <c r="L397" i="10"/>
  <c r="M397" i="10"/>
  <c r="L398" i="10"/>
  <c r="M398" i="10"/>
  <c r="L399" i="10"/>
  <c r="M399" i="10"/>
  <c r="L400" i="10"/>
  <c r="M400" i="10"/>
  <c r="L401" i="10"/>
  <c r="M401" i="10"/>
  <c r="L402" i="10"/>
  <c r="M402" i="10"/>
  <c r="L403" i="10"/>
  <c r="M403" i="10"/>
  <c r="L404" i="10"/>
  <c r="M404" i="10"/>
  <c r="L405" i="10"/>
  <c r="M405" i="10"/>
  <c r="L406" i="10"/>
  <c r="M406" i="10"/>
  <c r="L407" i="10"/>
  <c r="M407" i="10"/>
  <c r="L408" i="10"/>
  <c r="M408" i="10"/>
  <c r="L409" i="10"/>
  <c r="M409" i="10"/>
  <c r="L410" i="10"/>
  <c r="M410" i="10"/>
  <c r="L411" i="10"/>
  <c r="M411" i="10"/>
  <c r="L412" i="10"/>
  <c r="M412" i="10"/>
  <c r="L413" i="10"/>
  <c r="M413" i="10"/>
  <c r="L414" i="10"/>
  <c r="M414" i="10"/>
  <c r="L415" i="10"/>
  <c r="M415" i="10"/>
  <c r="L416" i="10"/>
  <c r="M416" i="10"/>
  <c r="L417" i="10"/>
  <c r="M417" i="10"/>
  <c r="L418" i="10"/>
  <c r="M418" i="10"/>
  <c r="L419" i="10"/>
  <c r="M419" i="10"/>
  <c r="L420" i="10"/>
  <c r="M420" i="10"/>
  <c r="L421" i="10"/>
  <c r="M421" i="10"/>
  <c r="L422" i="10"/>
  <c r="M422" i="10"/>
  <c r="L423" i="10"/>
  <c r="M423" i="10"/>
  <c r="L424" i="10"/>
  <c r="M424" i="10"/>
  <c r="L425" i="10"/>
  <c r="M425" i="10"/>
  <c r="L426" i="10"/>
  <c r="M426" i="10"/>
  <c r="L427" i="10"/>
  <c r="M427" i="10"/>
  <c r="L428" i="10"/>
  <c r="M428" i="10"/>
  <c r="L429" i="10"/>
  <c r="M429" i="10"/>
  <c r="L430" i="10"/>
  <c r="M430" i="10"/>
  <c r="L431" i="10"/>
  <c r="M431" i="10"/>
  <c r="L432" i="10"/>
  <c r="M432" i="10"/>
  <c r="L433" i="10"/>
  <c r="M433" i="10"/>
  <c r="L434" i="10"/>
  <c r="M434" i="10"/>
  <c r="L435" i="10"/>
  <c r="M435" i="10"/>
  <c r="L436" i="10"/>
  <c r="M436" i="10"/>
  <c r="L437" i="10"/>
  <c r="M437" i="10"/>
  <c r="L438" i="10"/>
  <c r="M438" i="10"/>
  <c r="L439" i="10"/>
  <c r="M439" i="10"/>
  <c r="L440" i="10"/>
  <c r="M440" i="10"/>
  <c r="L441" i="10"/>
  <c r="M441" i="10"/>
  <c r="L442" i="10"/>
  <c r="M442" i="10"/>
  <c r="L443" i="10"/>
  <c r="M443" i="10"/>
  <c r="L444" i="10"/>
  <c r="M444" i="10"/>
  <c r="L445" i="10"/>
  <c r="M445" i="10"/>
  <c r="L446" i="10"/>
  <c r="M446" i="10"/>
  <c r="L447" i="10"/>
  <c r="M447" i="10"/>
  <c r="L448" i="10"/>
  <c r="M448" i="10"/>
  <c r="L449" i="10"/>
  <c r="M449" i="10"/>
  <c r="L450" i="10"/>
  <c r="M450" i="10"/>
  <c r="L451" i="10"/>
  <c r="M451" i="10"/>
  <c r="L452" i="10"/>
  <c r="M452" i="10"/>
  <c r="L453" i="10"/>
  <c r="M453" i="10"/>
  <c r="L454" i="10"/>
  <c r="M454" i="10"/>
  <c r="L455" i="10"/>
  <c r="M455" i="10"/>
  <c r="L456" i="10"/>
  <c r="M456" i="10"/>
  <c r="L457" i="10"/>
  <c r="M457" i="10"/>
  <c r="L458" i="10"/>
  <c r="M458" i="10"/>
  <c r="L459" i="10"/>
  <c r="M459" i="10"/>
  <c r="L460" i="10"/>
  <c r="M460" i="10"/>
  <c r="L461" i="10"/>
  <c r="M461" i="10"/>
  <c r="L462" i="10"/>
  <c r="M462" i="10"/>
  <c r="L463" i="10"/>
  <c r="M463" i="10"/>
  <c r="L464" i="10"/>
  <c r="M464" i="10"/>
  <c r="L465" i="10"/>
  <c r="M465" i="10"/>
  <c r="L466" i="10"/>
  <c r="M466" i="10"/>
  <c r="L467" i="10"/>
  <c r="M467" i="10"/>
  <c r="L468" i="10"/>
  <c r="M468" i="10"/>
  <c r="L469" i="10"/>
  <c r="M469" i="10"/>
  <c r="L470" i="10"/>
  <c r="M470" i="10"/>
  <c r="L471" i="10"/>
  <c r="M471" i="10"/>
  <c r="L472" i="10"/>
  <c r="M472" i="10"/>
  <c r="L473" i="10"/>
  <c r="M473" i="10"/>
  <c r="L474" i="10"/>
  <c r="M474" i="10"/>
  <c r="L475" i="10"/>
  <c r="M475" i="10"/>
  <c r="L476" i="10"/>
  <c r="M476" i="10"/>
  <c r="L477" i="10"/>
  <c r="M477" i="10"/>
  <c r="L478" i="10"/>
  <c r="M478" i="10"/>
  <c r="L479" i="10"/>
  <c r="M479" i="10"/>
  <c r="L480" i="10"/>
  <c r="M480" i="10"/>
  <c r="L481" i="10"/>
  <c r="M481" i="10"/>
  <c r="L482" i="10"/>
  <c r="M482" i="10"/>
  <c r="L483" i="10"/>
  <c r="M483" i="10"/>
  <c r="L484" i="10"/>
  <c r="M484" i="10"/>
  <c r="L485" i="10"/>
  <c r="M485" i="10"/>
  <c r="L486" i="10"/>
  <c r="M486" i="10"/>
  <c r="L487" i="10"/>
  <c r="M487" i="10"/>
  <c r="L488" i="10"/>
  <c r="M488" i="10"/>
  <c r="L489" i="10"/>
  <c r="M489" i="10"/>
  <c r="L490" i="10"/>
  <c r="M490" i="10"/>
  <c r="L491" i="10"/>
  <c r="M491" i="10"/>
  <c r="L492" i="10"/>
  <c r="M492" i="10"/>
  <c r="L493" i="10"/>
  <c r="M493" i="10"/>
  <c r="L494" i="10"/>
  <c r="M494" i="10"/>
  <c r="L495" i="10"/>
  <c r="M495" i="10"/>
  <c r="L496" i="10"/>
  <c r="M496" i="10"/>
  <c r="L497" i="10"/>
  <c r="M497" i="10"/>
  <c r="L498" i="10"/>
  <c r="M498" i="10"/>
  <c r="L499" i="10"/>
  <c r="M499" i="10"/>
  <c r="L500" i="10"/>
  <c r="M500" i="10"/>
  <c r="L501" i="10"/>
  <c r="M501" i="10"/>
  <c r="L502" i="10"/>
  <c r="M502" i="10"/>
  <c r="L503" i="10"/>
  <c r="M503" i="10"/>
  <c r="L504" i="10"/>
  <c r="M504" i="10"/>
  <c r="L505" i="10"/>
  <c r="M505" i="10"/>
  <c r="L506" i="10"/>
  <c r="M506" i="10"/>
  <c r="L507" i="10"/>
  <c r="M507" i="10"/>
  <c r="L508" i="10"/>
  <c r="M508" i="10"/>
  <c r="L509" i="10"/>
  <c r="M509" i="10"/>
  <c r="L510" i="10"/>
  <c r="M510" i="10"/>
  <c r="L511" i="10"/>
  <c r="M511" i="10"/>
  <c r="L512" i="10"/>
  <c r="M512" i="10"/>
  <c r="L513" i="10"/>
  <c r="M513" i="10"/>
  <c r="L514" i="10"/>
  <c r="M514" i="10"/>
  <c r="L515" i="10"/>
  <c r="M515" i="10"/>
  <c r="L516" i="10"/>
  <c r="M516" i="10"/>
  <c r="L517" i="10"/>
  <c r="M517" i="10"/>
  <c r="L518" i="10"/>
  <c r="M518" i="10"/>
  <c r="L519" i="10"/>
  <c r="M519" i="10"/>
  <c r="L520" i="10"/>
  <c r="M520" i="10"/>
  <c r="L521" i="10"/>
  <c r="M521" i="10"/>
  <c r="L522" i="10"/>
  <c r="M522" i="10"/>
  <c r="L523" i="10"/>
  <c r="M523" i="10"/>
  <c r="L524" i="10"/>
  <c r="M524" i="10"/>
  <c r="L525" i="10"/>
  <c r="M525" i="10"/>
  <c r="L526" i="10"/>
  <c r="M526" i="10"/>
  <c r="L527" i="10"/>
  <c r="M527" i="10"/>
  <c r="L528" i="10"/>
  <c r="M528" i="10"/>
  <c r="L529" i="10"/>
  <c r="M529" i="10"/>
  <c r="L530" i="10"/>
  <c r="M530" i="10"/>
  <c r="L531" i="10"/>
  <c r="M531" i="10"/>
  <c r="L532" i="10"/>
  <c r="M532" i="10"/>
  <c r="L533" i="10"/>
  <c r="M533" i="10"/>
  <c r="L534" i="10"/>
  <c r="M534" i="10"/>
  <c r="L535" i="10"/>
  <c r="M535" i="10"/>
  <c r="L536" i="10"/>
  <c r="M536" i="10"/>
  <c r="L537" i="10"/>
  <c r="M537" i="10"/>
  <c r="L538" i="10"/>
  <c r="M538" i="10"/>
  <c r="M2" i="10"/>
  <c r="L3" i="11"/>
  <c r="M3" i="11" s="1"/>
  <c r="L4" i="11"/>
  <c r="M4" i="11"/>
  <c r="L5" i="11"/>
  <c r="M5" i="11"/>
  <c r="L6" i="11"/>
  <c r="M6" i="11"/>
  <c r="L7" i="11"/>
  <c r="M7" i="11"/>
  <c r="L8" i="11"/>
  <c r="M8" i="11"/>
  <c r="L9" i="11"/>
  <c r="M9" i="11"/>
  <c r="L10" i="11"/>
  <c r="M10" i="11"/>
  <c r="L11" i="11"/>
  <c r="M11" i="11"/>
  <c r="L12" i="11"/>
  <c r="M12" i="11"/>
  <c r="L13" i="11"/>
  <c r="M13" i="11"/>
  <c r="L14" i="11"/>
  <c r="M14" i="11"/>
  <c r="L15" i="11"/>
  <c r="M15" i="11"/>
  <c r="L16" i="11"/>
  <c r="M16" i="11"/>
  <c r="L17" i="11"/>
  <c r="M17" i="11" s="1"/>
  <c r="L18" i="11"/>
  <c r="M18" i="11"/>
  <c r="L19" i="11"/>
  <c r="M19" i="11"/>
  <c r="L20" i="11"/>
  <c r="M20" i="11"/>
  <c r="L21" i="11"/>
  <c r="M21" i="11"/>
  <c r="L22" i="11"/>
  <c r="M22" i="11"/>
  <c r="L23" i="11"/>
  <c r="M23" i="11"/>
  <c r="L24" i="11"/>
  <c r="M24" i="11"/>
  <c r="L25" i="11"/>
  <c r="M25" i="11"/>
  <c r="L26" i="11"/>
  <c r="M26" i="11"/>
  <c r="L27" i="11"/>
  <c r="M27" i="11"/>
  <c r="L28" i="11"/>
  <c r="M28" i="11"/>
  <c r="L29" i="11"/>
  <c r="M29" i="11"/>
  <c r="L30" i="11"/>
  <c r="M30" i="11"/>
  <c r="L31" i="11"/>
  <c r="M31" i="11" s="1"/>
  <c r="L32" i="11"/>
  <c r="M32" i="11"/>
  <c r="L33" i="11"/>
  <c r="M33" i="11"/>
  <c r="L34" i="11"/>
  <c r="M34" i="11"/>
  <c r="L35" i="11"/>
  <c r="M35" i="11"/>
  <c r="L36" i="11"/>
  <c r="M36" i="11"/>
  <c r="L37" i="11"/>
  <c r="M37" i="11"/>
  <c r="L38" i="11"/>
  <c r="M38" i="11"/>
  <c r="L39" i="11"/>
  <c r="M39" i="11"/>
  <c r="L40" i="11"/>
  <c r="M40" i="11"/>
  <c r="L41" i="11"/>
  <c r="M41" i="11"/>
  <c r="L42" i="11"/>
  <c r="M42" i="11"/>
  <c r="L43" i="11"/>
  <c r="M43" i="11"/>
  <c r="L44" i="11"/>
  <c r="M44" i="11"/>
  <c r="L45" i="11"/>
  <c r="M45" i="11" s="1"/>
  <c r="L46" i="11"/>
  <c r="M46" i="11"/>
  <c r="L47" i="11"/>
  <c r="M47" i="11"/>
  <c r="L48" i="11"/>
  <c r="M48" i="11"/>
  <c r="L49" i="11"/>
  <c r="M49" i="11"/>
  <c r="L50" i="11"/>
  <c r="M50" i="11"/>
  <c r="L51" i="11"/>
  <c r="M51" i="11"/>
  <c r="L52" i="11"/>
  <c r="M52" i="11"/>
  <c r="L53" i="11"/>
  <c r="M53" i="11"/>
  <c r="L54" i="11"/>
  <c r="M54" i="11"/>
  <c r="L55" i="11"/>
  <c r="M55" i="11"/>
  <c r="L56" i="11"/>
  <c r="M56" i="11"/>
  <c r="L57" i="11"/>
  <c r="M57" i="11"/>
  <c r="L58" i="11"/>
  <c r="M58" i="11"/>
  <c r="L59" i="11"/>
  <c r="M59" i="11" s="1"/>
  <c r="L60" i="11"/>
  <c r="M60" i="11"/>
  <c r="L61" i="11"/>
  <c r="M61" i="11"/>
  <c r="L62" i="11"/>
  <c r="M62" i="11"/>
  <c r="L63" i="11"/>
  <c r="M63" i="11"/>
  <c r="L64" i="11"/>
  <c r="M64" i="11"/>
  <c r="L65" i="11"/>
  <c r="M65" i="11"/>
  <c r="L66" i="11"/>
  <c r="M66" i="11"/>
  <c r="L67" i="11"/>
  <c r="M67" i="11"/>
  <c r="L68" i="11"/>
  <c r="M68" i="11"/>
  <c r="L69" i="11"/>
  <c r="M69" i="11"/>
  <c r="L70" i="11"/>
  <c r="M70" i="11"/>
  <c r="L71" i="11"/>
  <c r="M71" i="11"/>
  <c r="L72" i="11"/>
  <c r="M72" i="11"/>
  <c r="L73" i="11"/>
  <c r="M73" i="11" s="1"/>
  <c r="L74" i="11"/>
  <c r="M74" i="11"/>
  <c r="L75" i="11"/>
  <c r="M75" i="11"/>
  <c r="L76" i="11"/>
  <c r="M76" i="11"/>
  <c r="L77" i="11"/>
  <c r="M77" i="11"/>
  <c r="L78" i="11"/>
  <c r="M78" i="11"/>
  <c r="L79" i="11"/>
  <c r="M79" i="11"/>
  <c r="L80" i="11"/>
  <c r="M80" i="11"/>
  <c r="L81" i="11"/>
  <c r="M81" i="11"/>
  <c r="L82" i="11"/>
  <c r="M82" i="11"/>
  <c r="L83" i="11"/>
  <c r="M83" i="11"/>
  <c r="L84" i="11"/>
  <c r="M84" i="11"/>
  <c r="L85" i="11"/>
  <c r="M85" i="11"/>
  <c r="L86" i="11"/>
  <c r="M86" i="11"/>
  <c r="L87" i="11"/>
  <c r="M87" i="11" s="1"/>
  <c r="L88" i="11"/>
  <c r="M88" i="11"/>
  <c r="L89" i="11"/>
  <c r="M89" i="11"/>
  <c r="L90" i="11"/>
  <c r="M90" i="11"/>
  <c r="L91" i="11"/>
  <c r="M91" i="11"/>
  <c r="L92" i="11"/>
  <c r="M92" i="11"/>
  <c r="L93" i="11"/>
  <c r="M93" i="11"/>
  <c r="L94" i="11"/>
  <c r="M94" i="11"/>
  <c r="L95" i="11"/>
  <c r="M95" i="11"/>
  <c r="L96" i="11"/>
  <c r="M96" i="11"/>
  <c r="L97" i="11"/>
  <c r="M97" i="11"/>
  <c r="L98" i="11"/>
  <c r="M98" i="11"/>
  <c r="L99" i="11"/>
  <c r="M99" i="11"/>
  <c r="L100" i="11"/>
  <c r="M100" i="11"/>
  <c r="L101" i="11"/>
  <c r="M101" i="11" s="1"/>
  <c r="L102" i="11"/>
  <c r="M102" i="11"/>
  <c r="L103" i="11"/>
  <c r="M103" i="11"/>
  <c r="L104" i="11"/>
  <c r="M104" i="11"/>
  <c r="L105" i="11"/>
  <c r="M105" i="11"/>
  <c r="L106" i="11"/>
  <c r="M106" i="11"/>
  <c r="L107" i="11"/>
  <c r="M107" i="11"/>
  <c r="L108" i="11"/>
  <c r="M108" i="11"/>
  <c r="L109" i="11"/>
  <c r="M109" i="11"/>
  <c r="L110" i="11"/>
  <c r="M110" i="11"/>
  <c r="L111" i="11"/>
  <c r="M111" i="11"/>
  <c r="L112" i="11"/>
  <c r="M112" i="11"/>
  <c r="L113" i="11"/>
  <c r="M113" i="11"/>
  <c r="L114" i="11"/>
  <c r="M114" i="11"/>
  <c r="L115" i="11"/>
  <c r="M115" i="11" s="1"/>
  <c r="L116" i="11"/>
  <c r="M116" i="11"/>
  <c r="L117" i="11"/>
  <c r="M117" i="11"/>
  <c r="L118" i="11"/>
  <c r="M118" i="11"/>
  <c r="L119" i="11"/>
  <c r="M119" i="11"/>
  <c r="L120" i="11"/>
  <c r="M120" i="11"/>
  <c r="L121" i="11"/>
  <c r="M121" i="11"/>
  <c r="L122" i="11"/>
  <c r="M122" i="11"/>
  <c r="L123" i="11"/>
  <c r="M123" i="11"/>
  <c r="L124" i="11"/>
  <c r="M124" i="11"/>
  <c r="L125" i="11"/>
  <c r="M125" i="11"/>
  <c r="L126" i="11"/>
  <c r="M126" i="11"/>
  <c r="L127" i="11"/>
  <c r="M127" i="11"/>
  <c r="L128" i="11"/>
  <c r="M128" i="11"/>
  <c r="L129" i="11"/>
  <c r="M129" i="11" s="1"/>
  <c r="L130" i="11"/>
  <c r="M130" i="11"/>
  <c r="L131" i="11"/>
  <c r="M131" i="11"/>
  <c r="L132" i="11"/>
  <c r="M132" i="11"/>
  <c r="L133" i="11"/>
  <c r="M133" i="11"/>
  <c r="L134" i="11"/>
  <c r="M134" i="11"/>
  <c r="L135" i="11"/>
  <c r="M135" i="11"/>
  <c r="L136" i="11"/>
  <c r="M136" i="11"/>
  <c r="L137" i="11"/>
  <c r="M137" i="11"/>
  <c r="L138" i="11"/>
  <c r="M138" i="11"/>
  <c r="L139" i="11"/>
  <c r="M139" i="11"/>
  <c r="L140" i="11"/>
  <c r="M140" i="11"/>
  <c r="L141" i="11"/>
  <c r="M141" i="11"/>
  <c r="L142" i="11"/>
  <c r="M142" i="11"/>
  <c r="L143" i="11"/>
  <c r="M143" i="11" s="1"/>
  <c r="L144" i="11"/>
  <c r="M144" i="11"/>
  <c r="L145" i="11"/>
  <c r="M145" i="11"/>
  <c r="L146" i="11"/>
  <c r="M146" i="11"/>
  <c r="L147" i="11"/>
  <c r="M147" i="11"/>
  <c r="L148" i="11"/>
  <c r="M148" i="11"/>
  <c r="L149" i="11"/>
  <c r="M149" i="11"/>
  <c r="L150" i="11"/>
  <c r="M150" i="11"/>
  <c r="L151" i="11"/>
  <c r="M151" i="11"/>
  <c r="L152" i="11"/>
  <c r="M152" i="11"/>
  <c r="L153" i="11"/>
  <c r="M153" i="11"/>
  <c r="L154" i="11"/>
  <c r="M154" i="11"/>
  <c r="L155" i="11"/>
  <c r="M155" i="11"/>
  <c r="L156" i="11"/>
  <c r="M156" i="11"/>
  <c r="L157" i="11"/>
  <c r="M157" i="11" s="1"/>
  <c r="L158" i="11"/>
  <c r="M158" i="11"/>
  <c r="L159" i="11"/>
  <c r="M159" i="11"/>
  <c r="L160" i="11"/>
  <c r="M160" i="11"/>
  <c r="L161" i="11"/>
  <c r="M161" i="11"/>
  <c r="L162" i="11"/>
  <c r="M162" i="11"/>
  <c r="L163" i="11"/>
  <c r="M163" i="11"/>
  <c r="L164" i="11"/>
  <c r="M164" i="11"/>
  <c r="L165" i="11"/>
  <c r="M165" i="11"/>
  <c r="L166" i="11"/>
  <c r="M166" i="11"/>
  <c r="L167" i="11"/>
  <c r="M167" i="11"/>
  <c r="L168" i="11"/>
  <c r="M168" i="11"/>
  <c r="L169" i="11"/>
  <c r="M169" i="11"/>
  <c r="L170" i="11"/>
  <c r="M170" i="11"/>
  <c r="L171" i="11"/>
  <c r="M171" i="11" s="1"/>
  <c r="L172" i="11"/>
  <c r="M172" i="11"/>
  <c r="L173" i="11"/>
  <c r="M173" i="11"/>
  <c r="L174" i="11"/>
  <c r="M174" i="11"/>
  <c r="L175" i="11"/>
  <c r="M175" i="11"/>
  <c r="L176" i="11"/>
  <c r="M176" i="11"/>
  <c r="L177" i="11"/>
  <c r="M177" i="11"/>
  <c r="L178" i="11"/>
  <c r="M178" i="11"/>
  <c r="L179" i="11"/>
  <c r="M179" i="11"/>
  <c r="L180" i="11"/>
  <c r="M180" i="11"/>
  <c r="L181" i="11"/>
  <c r="M181" i="11"/>
  <c r="L182" i="11"/>
  <c r="M182" i="11"/>
  <c r="L183" i="11"/>
  <c r="M183" i="11"/>
  <c r="L184" i="11"/>
  <c r="M184" i="11"/>
  <c r="L185" i="11"/>
  <c r="M185" i="11" s="1"/>
  <c r="L186" i="11"/>
  <c r="M186" i="11"/>
  <c r="L187" i="11"/>
  <c r="M187" i="11"/>
  <c r="L188" i="11"/>
  <c r="M188" i="11"/>
  <c r="L189" i="11"/>
  <c r="M189" i="11"/>
  <c r="L190" i="11"/>
  <c r="M190" i="11"/>
  <c r="L191" i="11"/>
  <c r="M191" i="11"/>
  <c r="L192" i="11"/>
  <c r="M192" i="11"/>
  <c r="L193" i="11"/>
  <c r="M193" i="11"/>
  <c r="L194" i="11"/>
  <c r="M194" i="11"/>
  <c r="L195" i="11"/>
  <c r="M195" i="11"/>
  <c r="L196" i="11"/>
  <c r="M196" i="11"/>
  <c r="L197" i="11"/>
  <c r="M197" i="11"/>
  <c r="L198" i="11"/>
  <c r="M198" i="11"/>
  <c r="L199" i="11"/>
  <c r="M199" i="11" s="1"/>
  <c r="L200" i="11"/>
  <c r="M200" i="11"/>
  <c r="L201" i="11"/>
  <c r="M201" i="11"/>
  <c r="L202" i="11"/>
  <c r="M202" i="11"/>
  <c r="L203" i="11"/>
  <c r="M203" i="11"/>
  <c r="L204" i="11"/>
  <c r="M204" i="11"/>
  <c r="L205" i="11"/>
  <c r="M205" i="11"/>
  <c r="L206" i="11"/>
  <c r="M206" i="11"/>
  <c r="L207" i="11"/>
  <c r="M207" i="11"/>
  <c r="L208" i="11"/>
  <c r="M208" i="11"/>
  <c r="L209" i="11"/>
  <c r="M209" i="11"/>
  <c r="L210" i="11"/>
  <c r="M210" i="11"/>
  <c r="L211" i="11"/>
  <c r="M211" i="11"/>
  <c r="L212" i="11"/>
  <c r="M212" i="11"/>
  <c r="L213" i="11"/>
  <c r="M213" i="11" s="1"/>
  <c r="L214" i="11"/>
  <c r="M214" i="11"/>
  <c r="L215" i="11"/>
  <c r="M215" i="11"/>
  <c r="L216" i="11"/>
  <c r="M216" i="11"/>
  <c r="L217" i="11"/>
  <c r="M217" i="11"/>
  <c r="L218" i="11"/>
  <c r="M218" i="11"/>
  <c r="L219" i="11"/>
  <c r="M219" i="11"/>
  <c r="L220" i="11"/>
  <c r="M220" i="11"/>
  <c r="L221" i="11"/>
  <c r="M221" i="11"/>
  <c r="L222" i="11"/>
  <c r="M222" i="11"/>
  <c r="L223" i="11"/>
  <c r="M223" i="11"/>
  <c r="L224" i="11"/>
  <c r="M224" i="11"/>
  <c r="L225" i="11"/>
  <c r="M225" i="11"/>
  <c r="L226" i="11"/>
  <c r="M226" i="11"/>
  <c r="L227" i="11"/>
  <c r="M227" i="11" s="1"/>
  <c r="L228" i="11"/>
  <c r="M228" i="11"/>
  <c r="L229" i="11"/>
  <c r="M229" i="11"/>
  <c r="L230" i="11"/>
  <c r="M230" i="11"/>
  <c r="L231" i="11"/>
  <c r="M231" i="11"/>
  <c r="L232" i="11"/>
  <c r="M232" i="11"/>
  <c r="L233" i="11"/>
  <c r="M233" i="11"/>
  <c r="L234" i="11"/>
  <c r="M234" i="11"/>
  <c r="L235" i="11"/>
  <c r="M235" i="11"/>
  <c r="L236" i="11"/>
  <c r="M236" i="11"/>
  <c r="L237" i="11"/>
  <c r="M237" i="11"/>
  <c r="L238" i="11"/>
  <c r="M238" i="11"/>
  <c r="L239" i="11"/>
  <c r="M239" i="11"/>
  <c r="L240" i="11"/>
  <c r="M240" i="11"/>
  <c r="L241" i="11"/>
  <c r="M241" i="11" s="1"/>
  <c r="L242" i="11"/>
  <c r="M242" i="11"/>
  <c r="L243" i="11"/>
  <c r="M243" i="11"/>
  <c r="L244" i="11"/>
  <c r="M244" i="11"/>
  <c r="L245" i="11"/>
  <c r="M245" i="11"/>
  <c r="L246" i="11"/>
  <c r="M246" i="11"/>
  <c r="L247" i="11"/>
  <c r="M247" i="11"/>
  <c r="L248" i="11"/>
  <c r="M248" i="11"/>
  <c r="L249" i="11"/>
  <c r="M249" i="11"/>
  <c r="L250" i="11"/>
  <c r="M250" i="11"/>
  <c r="L251" i="11"/>
  <c r="M251" i="11"/>
  <c r="L252" i="11"/>
  <c r="M252" i="11"/>
  <c r="L253" i="11"/>
  <c r="M253" i="11"/>
  <c r="L254" i="11"/>
  <c r="M254" i="11"/>
  <c r="L255" i="11"/>
  <c r="M255" i="11" s="1"/>
  <c r="L256" i="11"/>
  <c r="M256" i="11"/>
  <c r="L257" i="11"/>
  <c r="M257" i="11"/>
  <c r="L258" i="11"/>
  <c r="M258" i="11"/>
  <c r="L259" i="11"/>
  <c r="M259" i="11"/>
  <c r="L260" i="11"/>
  <c r="M260" i="11"/>
  <c r="L261" i="11"/>
  <c r="M261" i="11"/>
  <c r="L262" i="11"/>
  <c r="M262" i="11"/>
  <c r="L263" i="11"/>
  <c r="M263" i="11"/>
  <c r="L264" i="11"/>
  <c r="M264" i="11"/>
  <c r="L265" i="11"/>
  <c r="M265" i="11"/>
  <c r="L266" i="11"/>
  <c r="M266" i="11"/>
  <c r="L267" i="11"/>
  <c r="M267" i="11"/>
  <c r="L268" i="11"/>
  <c r="M268" i="11"/>
  <c r="L269" i="11"/>
  <c r="M269" i="11" s="1"/>
  <c r="L270" i="11"/>
  <c r="M270" i="11"/>
  <c r="L271" i="11"/>
  <c r="M271" i="11"/>
  <c r="L272" i="11"/>
  <c r="M272" i="11"/>
  <c r="L273" i="11"/>
  <c r="M273" i="11"/>
  <c r="L274" i="11"/>
  <c r="M274" i="11"/>
  <c r="L275" i="11"/>
  <c r="M275" i="11"/>
  <c r="L276" i="11"/>
  <c r="M276" i="11"/>
  <c r="L277" i="11"/>
  <c r="M277" i="11"/>
  <c r="L278" i="11"/>
  <c r="M278" i="11"/>
  <c r="L279" i="11"/>
  <c r="M279" i="11"/>
  <c r="L280" i="11"/>
  <c r="M280" i="11"/>
  <c r="L281" i="11"/>
  <c r="M281" i="11"/>
  <c r="L282" i="11"/>
  <c r="M282" i="11"/>
  <c r="L283" i="11"/>
  <c r="M283" i="11" s="1"/>
  <c r="L284" i="11"/>
  <c r="M284" i="11"/>
  <c r="L285" i="11"/>
  <c r="M285" i="11"/>
  <c r="L286" i="11"/>
  <c r="M286" i="11"/>
  <c r="L287" i="11"/>
  <c r="M287" i="11"/>
  <c r="L288" i="11"/>
  <c r="M288" i="11"/>
  <c r="L289" i="11"/>
  <c r="M289" i="11"/>
  <c r="L290" i="11"/>
  <c r="M290" i="11"/>
  <c r="L291" i="11"/>
  <c r="M291" i="11"/>
  <c r="L292" i="11"/>
  <c r="M292" i="11"/>
  <c r="L293" i="11"/>
  <c r="M293" i="11"/>
  <c r="L294" i="11"/>
  <c r="M294" i="11"/>
  <c r="L295" i="11"/>
  <c r="M295" i="11"/>
  <c r="L296" i="11"/>
  <c r="M296" i="11"/>
  <c r="L297" i="11"/>
  <c r="M297" i="11" s="1"/>
  <c r="L298" i="11"/>
  <c r="M298" i="11"/>
  <c r="L299" i="11"/>
  <c r="M299" i="11"/>
  <c r="L300" i="11"/>
  <c r="M300" i="11"/>
  <c r="L301" i="11"/>
  <c r="M301" i="11"/>
  <c r="L302" i="11"/>
  <c r="M302" i="11"/>
  <c r="L303" i="11"/>
  <c r="M303" i="11"/>
  <c r="L304" i="11"/>
  <c r="M304" i="11"/>
  <c r="L305" i="11"/>
  <c r="M305" i="11"/>
  <c r="L306" i="11"/>
  <c r="M306" i="11"/>
  <c r="L307" i="11"/>
  <c r="M307" i="11"/>
  <c r="L308" i="11"/>
  <c r="M308" i="11"/>
  <c r="L309" i="11"/>
  <c r="M309" i="11"/>
  <c r="L310" i="11"/>
  <c r="M310" i="11"/>
  <c r="L311" i="11"/>
  <c r="M311" i="11" s="1"/>
  <c r="L312" i="11"/>
  <c r="M312" i="11"/>
  <c r="L313" i="11"/>
  <c r="M313" i="11"/>
  <c r="L314" i="11"/>
  <c r="M314" i="11"/>
  <c r="L315" i="11"/>
  <c r="M315" i="11"/>
  <c r="L316" i="11"/>
  <c r="M316" i="11"/>
  <c r="L317" i="11"/>
  <c r="M317" i="11"/>
  <c r="L318" i="11"/>
  <c r="M318" i="11"/>
  <c r="L319" i="11"/>
  <c r="M319" i="11"/>
  <c r="L320" i="11"/>
  <c r="M320" i="11"/>
  <c r="L321" i="11"/>
  <c r="M321" i="11"/>
  <c r="L322" i="11"/>
  <c r="M322" i="11"/>
  <c r="L323" i="11"/>
  <c r="M323" i="11"/>
  <c r="L324" i="11"/>
  <c r="M324" i="11"/>
  <c r="L325" i="11"/>
  <c r="M325" i="11" s="1"/>
  <c r="L326" i="11"/>
  <c r="M326" i="11"/>
  <c r="L327" i="11"/>
  <c r="M327" i="11"/>
  <c r="L328" i="11"/>
  <c r="M328" i="11"/>
  <c r="L329" i="11"/>
  <c r="M329" i="11"/>
  <c r="L330" i="11"/>
  <c r="M330" i="11"/>
  <c r="L331" i="11"/>
  <c r="M331" i="11"/>
  <c r="L332" i="11"/>
  <c r="M332" i="11"/>
  <c r="L333" i="11"/>
  <c r="M333" i="11"/>
  <c r="L334" i="11"/>
  <c r="M334" i="11"/>
  <c r="L335" i="11"/>
  <c r="M335" i="11"/>
  <c r="L336" i="11"/>
  <c r="M336" i="11"/>
  <c r="L337" i="11"/>
  <c r="M337" i="11"/>
  <c r="L338" i="11"/>
  <c r="M338" i="11"/>
  <c r="L339" i="11"/>
  <c r="M339" i="11" s="1"/>
  <c r="L340" i="11"/>
  <c r="M340" i="11"/>
  <c r="L341" i="11"/>
  <c r="M341" i="11"/>
  <c r="L342" i="11"/>
  <c r="M342" i="11"/>
  <c r="L343" i="11"/>
  <c r="M343" i="11"/>
  <c r="L344" i="11"/>
  <c r="M344" i="11"/>
  <c r="L345" i="11"/>
  <c r="M345" i="11"/>
  <c r="L346" i="11"/>
  <c r="M346" i="11"/>
  <c r="L347" i="11"/>
  <c r="M347" i="11"/>
  <c r="L348" i="11"/>
  <c r="M348" i="11"/>
  <c r="L349" i="11"/>
  <c r="M349" i="11"/>
  <c r="L350" i="11"/>
  <c r="M350" i="11"/>
  <c r="L351" i="11"/>
  <c r="M351" i="11"/>
  <c r="L352" i="11"/>
  <c r="M352" i="11"/>
  <c r="L353" i="11"/>
  <c r="M353" i="11" s="1"/>
  <c r="L354" i="11"/>
  <c r="M354" i="11"/>
  <c r="L355" i="11"/>
  <c r="M355" i="11"/>
  <c r="L356" i="11"/>
  <c r="M356" i="11"/>
  <c r="L357" i="11"/>
  <c r="M357" i="11"/>
  <c r="L358" i="11"/>
  <c r="M358" i="11"/>
  <c r="L359" i="11"/>
  <c r="M359" i="11"/>
  <c r="L360" i="11"/>
  <c r="M360" i="11"/>
  <c r="L361" i="11"/>
  <c r="M361" i="11"/>
  <c r="L362" i="11"/>
  <c r="M362" i="11"/>
  <c r="L363" i="11"/>
  <c r="M363" i="11"/>
  <c r="L364" i="11"/>
  <c r="M364" i="11"/>
  <c r="L365" i="11"/>
  <c r="M365" i="11"/>
  <c r="L366" i="11"/>
  <c r="M366" i="11"/>
  <c r="L367" i="11"/>
  <c r="M367" i="11" s="1"/>
  <c r="L368" i="11"/>
  <c r="M368" i="11"/>
  <c r="L369" i="11"/>
  <c r="M369" i="11"/>
  <c r="L370" i="11"/>
  <c r="M370" i="11"/>
  <c r="L371" i="11"/>
  <c r="M371" i="11"/>
  <c r="L372" i="11"/>
  <c r="M372" i="11"/>
  <c r="L373" i="11"/>
  <c r="M373" i="11"/>
  <c r="L374" i="11"/>
  <c r="M374" i="11"/>
  <c r="L375" i="11"/>
  <c r="M375" i="11"/>
  <c r="L376" i="11"/>
  <c r="M376" i="11"/>
  <c r="L377" i="11"/>
  <c r="M377" i="11"/>
  <c r="L378" i="11"/>
  <c r="M378" i="11"/>
  <c r="L379" i="11"/>
  <c r="M379" i="11"/>
  <c r="L380" i="11"/>
  <c r="M380" i="11"/>
  <c r="L381" i="11"/>
  <c r="M381" i="11" s="1"/>
  <c r="L382" i="11"/>
  <c r="M382" i="11"/>
  <c r="L383" i="11"/>
  <c r="M383" i="11"/>
  <c r="L384" i="11"/>
  <c r="M384" i="11"/>
  <c r="L385" i="11"/>
  <c r="M385" i="11"/>
  <c r="L386" i="11"/>
  <c r="M386" i="11"/>
  <c r="L387" i="11"/>
  <c r="M387" i="11"/>
  <c r="L388" i="11"/>
  <c r="M388" i="11"/>
  <c r="L389" i="11"/>
  <c r="M389" i="11"/>
  <c r="L390" i="11"/>
  <c r="M390" i="11"/>
  <c r="L391" i="11"/>
  <c r="M391" i="11"/>
  <c r="L392" i="11"/>
  <c r="M392" i="11"/>
  <c r="L393" i="11"/>
  <c r="M393" i="11"/>
  <c r="L394" i="11"/>
  <c r="M394" i="11"/>
  <c r="L395" i="11"/>
  <c r="M395" i="11" s="1"/>
  <c r="L396" i="11"/>
  <c r="M396" i="11"/>
  <c r="L397" i="11"/>
  <c r="M397" i="11"/>
  <c r="L398" i="11"/>
  <c r="M398" i="11"/>
  <c r="L399" i="11"/>
  <c r="M399" i="11"/>
  <c r="L400" i="11"/>
  <c r="M400" i="11"/>
  <c r="L401" i="11"/>
  <c r="M401" i="11"/>
  <c r="L402" i="11"/>
  <c r="M402" i="11"/>
  <c r="L403" i="11"/>
  <c r="M403" i="11"/>
  <c r="L404" i="11"/>
  <c r="M404" i="11"/>
  <c r="L405" i="11"/>
  <c r="M405" i="11"/>
  <c r="L406" i="11"/>
  <c r="M406" i="11"/>
  <c r="L407" i="11"/>
  <c r="M407" i="11"/>
  <c r="L408" i="11"/>
  <c r="M408" i="11"/>
  <c r="L409" i="11"/>
  <c r="M409" i="11" s="1"/>
  <c r="L410" i="11"/>
  <c r="M410" i="11"/>
  <c r="L411" i="11"/>
  <c r="M411" i="11"/>
  <c r="L412" i="11"/>
  <c r="M412" i="11"/>
  <c r="L413" i="11"/>
  <c r="M413" i="11"/>
  <c r="L414" i="11"/>
  <c r="M414" i="11"/>
  <c r="L415" i="11"/>
  <c r="M415" i="11"/>
  <c r="L416" i="11"/>
  <c r="M416" i="11"/>
  <c r="L417" i="11"/>
  <c r="M417" i="11"/>
  <c r="L418" i="11"/>
  <c r="M418" i="11"/>
  <c r="L419" i="11"/>
  <c r="M419" i="11"/>
  <c r="L420" i="11"/>
  <c r="M420" i="11"/>
  <c r="L421" i="11"/>
  <c r="M421" i="11"/>
  <c r="L422" i="11"/>
  <c r="M422" i="11"/>
  <c r="L423" i="11"/>
  <c r="M423" i="11" s="1"/>
  <c r="L424" i="11"/>
  <c r="M424" i="11"/>
  <c r="L425" i="11"/>
  <c r="M425" i="11"/>
  <c r="L426" i="11"/>
  <c r="M426" i="11"/>
  <c r="L427" i="11"/>
  <c r="M427" i="11"/>
  <c r="L428" i="11"/>
  <c r="M428" i="11"/>
  <c r="L429" i="11"/>
  <c r="M429" i="11"/>
  <c r="L430" i="11"/>
  <c r="M430" i="11"/>
  <c r="L431" i="11"/>
  <c r="M431" i="11"/>
  <c r="L432" i="11"/>
  <c r="M432" i="11"/>
  <c r="L433" i="11"/>
  <c r="M433" i="11"/>
  <c r="L434" i="11"/>
  <c r="M434" i="11"/>
  <c r="L435" i="11"/>
  <c r="M435" i="11"/>
  <c r="L436" i="11"/>
  <c r="M436" i="11"/>
  <c r="L437" i="11"/>
  <c r="M437" i="11" s="1"/>
  <c r="L438" i="11"/>
  <c r="M438" i="11"/>
  <c r="L439" i="11"/>
  <c r="M439" i="11"/>
  <c r="L440" i="11"/>
  <c r="M440" i="11"/>
  <c r="L441" i="11"/>
  <c r="M441" i="11"/>
  <c r="L442" i="11"/>
  <c r="M442" i="11"/>
  <c r="L443" i="11"/>
  <c r="M443" i="11"/>
  <c r="L444" i="11"/>
  <c r="M444" i="11"/>
  <c r="L445" i="11"/>
  <c r="M445" i="11"/>
  <c r="L446" i="11"/>
  <c r="M446" i="11"/>
  <c r="L447" i="11"/>
  <c r="M447" i="11"/>
  <c r="L448" i="11"/>
  <c r="M448" i="11"/>
  <c r="L449" i="11"/>
  <c r="M449" i="11"/>
  <c r="L450" i="11"/>
  <c r="M450" i="11"/>
  <c r="L451" i="11"/>
  <c r="M451" i="11" s="1"/>
  <c r="L452" i="11"/>
  <c r="M452" i="11"/>
  <c r="L453" i="11"/>
  <c r="M453" i="11"/>
  <c r="L454" i="11"/>
  <c r="M454" i="11"/>
  <c r="L455" i="11"/>
  <c r="M455" i="11"/>
  <c r="L456" i="11"/>
  <c r="M456" i="11"/>
  <c r="L457" i="11"/>
  <c r="M457" i="11"/>
  <c r="L458" i="11"/>
  <c r="M458" i="11"/>
  <c r="L459" i="11"/>
  <c r="M459" i="11"/>
  <c r="L460" i="11"/>
  <c r="M460" i="11"/>
  <c r="L461" i="11"/>
  <c r="M461" i="11"/>
  <c r="L462" i="11"/>
  <c r="M462" i="11"/>
  <c r="L463" i="11"/>
  <c r="M463" i="11"/>
  <c r="L464" i="11"/>
  <c r="M464" i="11"/>
  <c r="L465" i="11"/>
  <c r="M465" i="11" s="1"/>
  <c r="L466" i="11"/>
  <c r="M466" i="11"/>
  <c r="L467" i="11"/>
  <c r="M467" i="11"/>
  <c r="L468" i="11"/>
  <c r="M468" i="11"/>
  <c r="L469" i="11"/>
  <c r="M469" i="11"/>
  <c r="L470" i="11"/>
  <c r="M470" i="11"/>
  <c r="L471" i="11"/>
  <c r="M471" i="11"/>
  <c r="L472" i="11"/>
  <c r="M472" i="11"/>
  <c r="L473" i="11"/>
  <c r="M473" i="11"/>
  <c r="L474" i="11"/>
  <c r="M474" i="11"/>
  <c r="L475" i="11"/>
  <c r="M475" i="11"/>
  <c r="L476" i="11"/>
  <c r="M476" i="11"/>
  <c r="L477" i="11"/>
  <c r="M477" i="11"/>
  <c r="L478" i="11"/>
  <c r="M478" i="11"/>
  <c r="L479" i="11"/>
  <c r="M479" i="11" s="1"/>
  <c r="L480" i="11"/>
  <c r="M480" i="11"/>
  <c r="L481" i="11"/>
  <c r="M481" i="11"/>
  <c r="L482" i="11"/>
  <c r="M482" i="11"/>
  <c r="L483" i="11"/>
  <c r="M483" i="11"/>
  <c r="L484" i="11"/>
  <c r="M484" i="11"/>
  <c r="L485" i="11"/>
  <c r="M485" i="11"/>
  <c r="L486" i="11"/>
  <c r="M486" i="11"/>
  <c r="L487" i="11"/>
  <c r="M487" i="11"/>
  <c r="L488" i="11"/>
  <c r="M488" i="11"/>
  <c r="L489" i="11"/>
  <c r="M489" i="11"/>
  <c r="L490" i="11"/>
  <c r="M490" i="11"/>
  <c r="L491" i="11"/>
  <c r="M491" i="11"/>
  <c r="L492" i="11"/>
  <c r="M492" i="11"/>
  <c r="L493" i="11"/>
  <c r="M493" i="11" s="1"/>
  <c r="L494" i="11"/>
  <c r="M494" i="11"/>
  <c r="L495" i="11"/>
  <c r="M495" i="11"/>
  <c r="L496" i="11"/>
  <c r="M496" i="11"/>
  <c r="L497" i="11"/>
  <c r="M497" i="11"/>
  <c r="L498" i="11"/>
  <c r="M498" i="11"/>
  <c r="L499" i="11"/>
  <c r="M499" i="11"/>
  <c r="L500" i="11"/>
  <c r="M500" i="11"/>
  <c r="L501" i="11"/>
  <c r="M501" i="11"/>
  <c r="L502" i="11"/>
  <c r="M502" i="11"/>
  <c r="L503" i="11"/>
  <c r="M503" i="11"/>
  <c r="L504" i="11"/>
  <c r="M504" i="11"/>
  <c r="L505" i="11"/>
  <c r="M505" i="11"/>
  <c r="L506" i="11"/>
  <c r="M506" i="11"/>
  <c r="L507" i="11"/>
  <c r="M507" i="11" s="1"/>
  <c r="L508" i="11"/>
  <c r="M508" i="11"/>
  <c r="L509" i="11"/>
  <c r="M509" i="11"/>
  <c r="L510" i="11"/>
  <c r="M510" i="11"/>
  <c r="L511" i="11"/>
  <c r="M511" i="11"/>
  <c r="L512" i="11"/>
  <c r="M512" i="11"/>
  <c r="L513" i="11"/>
  <c r="M513" i="11"/>
  <c r="L514" i="11"/>
  <c r="M514" i="11"/>
  <c r="L515" i="11"/>
  <c r="M515" i="11"/>
  <c r="L516" i="11"/>
  <c r="M516" i="11"/>
  <c r="L517" i="11"/>
  <c r="M517" i="11"/>
  <c r="L518" i="11"/>
  <c r="M518" i="11"/>
  <c r="L519" i="11"/>
  <c r="M519" i="11"/>
  <c r="L520" i="11"/>
  <c r="M520" i="11"/>
  <c r="L521" i="11"/>
  <c r="M521" i="11" s="1"/>
  <c r="L522" i="11"/>
  <c r="M522" i="11"/>
  <c r="L523" i="11"/>
  <c r="M523" i="11"/>
  <c r="L524" i="11"/>
  <c r="M524" i="11"/>
  <c r="L525" i="11"/>
  <c r="M525" i="11"/>
  <c r="L526" i="11"/>
  <c r="M526" i="11"/>
  <c r="L527" i="11"/>
  <c r="M527" i="11"/>
  <c r="L528" i="11"/>
  <c r="M528" i="11"/>
  <c r="L529" i="11"/>
  <c r="M529" i="11"/>
  <c r="L530" i="11"/>
  <c r="M530" i="11"/>
  <c r="L531" i="11"/>
  <c r="M531" i="11"/>
  <c r="L532" i="11"/>
  <c r="M532" i="11"/>
  <c r="L533" i="11"/>
  <c r="M533" i="11"/>
  <c r="L534" i="11"/>
  <c r="M534" i="11"/>
  <c r="L535" i="11"/>
  <c r="M535" i="11" s="1"/>
  <c r="L536" i="11"/>
  <c r="M536" i="11"/>
  <c r="L537" i="11"/>
  <c r="M537" i="11"/>
  <c r="L538" i="11"/>
  <c r="M538" i="11"/>
  <c r="M2" i="11"/>
  <c r="L3" i="12"/>
  <c r="M3" i="12"/>
  <c r="L4" i="12"/>
  <c r="M4" i="12"/>
  <c r="L5" i="12"/>
  <c r="M5" i="12"/>
  <c r="L6" i="12"/>
  <c r="M6" i="12"/>
  <c r="L7" i="12"/>
  <c r="M7" i="12"/>
  <c r="L8" i="12"/>
  <c r="M8" i="12"/>
  <c r="L9" i="12"/>
  <c r="M9" i="12"/>
  <c r="L10" i="12"/>
  <c r="M10" i="12" s="1"/>
  <c r="L11" i="12"/>
  <c r="M11" i="12" s="1"/>
  <c r="L12" i="12"/>
  <c r="M12" i="12"/>
  <c r="L13" i="12"/>
  <c r="M13" i="12"/>
  <c r="L14" i="12"/>
  <c r="M14" i="12"/>
  <c r="L15" i="12"/>
  <c r="M15" i="12" s="1"/>
  <c r="L16" i="12"/>
  <c r="M16" i="12"/>
  <c r="L17" i="12"/>
  <c r="M17" i="12"/>
  <c r="L18" i="12"/>
  <c r="M18" i="12"/>
  <c r="L19" i="12"/>
  <c r="M19" i="12"/>
  <c r="L20" i="12"/>
  <c r="M20" i="12"/>
  <c r="L21" i="12"/>
  <c r="M21" i="12"/>
  <c r="L22" i="12"/>
  <c r="M22" i="12"/>
  <c r="L23" i="12"/>
  <c r="M23" i="12"/>
  <c r="L24" i="12"/>
  <c r="M24" i="12" s="1"/>
  <c r="L25" i="12"/>
  <c r="M25" i="12"/>
  <c r="L26" i="12"/>
  <c r="M26" i="12"/>
  <c r="L27" i="12"/>
  <c r="M27" i="12"/>
  <c r="L28" i="12"/>
  <c r="M28" i="12"/>
  <c r="L29" i="12"/>
  <c r="M29" i="12" s="1"/>
  <c r="L30" i="12"/>
  <c r="M30" i="12"/>
  <c r="L31" i="12"/>
  <c r="M31" i="12"/>
  <c r="L32" i="12"/>
  <c r="M32" i="12"/>
  <c r="L33" i="12"/>
  <c r="M33" i="12"/>
  <c r="L34" i="12"/>
  <c r="M34" i="12"/>
  <c r="L35" i="12"/>
  <c r="M35" i="12"/>
  <c r="L36" i="12"/>
  <c r="M36" i="12"/>
  <c r="L37" i="12"/>
  <c r="M37" i="12"/>
  <c r="L38" i="12"/>
  <c r="M38" i="12" s="1"/>
  <c r="L39" i="12"/>
  <c r="M39" i="12"/>
  <c r="L40" i="12"/>
  <c r="M40" i="12"/>
  <c r="L41" i="12"/>
  <c r="M41" i="12"/>
  <c r="L42" i="12"/>
  <c r="M42" i="12"/>
  <c r="L43" i="12"/>
  <c r="M43" i="12" s="1"/>
  <c r="L44" i="12"/>
  <c r="M44" i="12"/>
  <c r="L45" i="12"/>
  <c r="M45" i="12"/>
  <c r="L46" i="12"/>
  <c r="M46" i="12"/>
  <c r="L47" i="12"/>
  <c r="M47" i="12"/>
  <c r="L48" i="12"/>
  <c r="M48" i="12"/>
  <c r="L49" i="12"/>
  <c r="M49" i="12"/>
  <c r="L50" i="12"/>
  <c r="M50" i="12"/>
  <c r="L51" i="12"/>
  <c r="M51" i="12"/>
  <c r="L52" i="12"/>
  <c r="M52" i="12" s="1"/>
  <c r="L53" i="12"/>
  <c r="M53" i="12"/>
  <c r="L54" i="12"/>
  <c r="M54" i="12"/>
  <c r="L55" i="12"/>
  <c r="M55" i="12"/>
  <c r="L56" i="12"/>
  <c r="M56" i="12"/>
  <c r="L57" i="12"/>
  <c r="M57" i="12" s="1"/>
  <c r="L58" i="12"/>
  <c r="M58" i="12"/>
  <c r="L59" i="12"/>
  <c r="M59" i="12"/>
  <c r="L60" i="12"/>
  <c r="M60" i="12"/>
  <c r="L61" i="12"/>
  <c r="M61" i="12"/>
  <c r="L62" i="12"/>
  <c r="M62" i="12"/>
  <c r="L63" i="12"/>
  <c r="M63" i="12"/>
  <c r="L64" i="12"/>
  <c r="M64" i="12"/>
  <c r="L65" i="12"/>
  <c r="M65" i="12"/>
  <c r="L66" i="12"/>
  <c r="M66" i="12" s="1"/>
  <c r="L67" i="12"/>
  <c r="M67" i="12"/>
  <c r="L68" i="12"/>
  <c r="M68" i="12"/>
  <c r="L69" i="12"/>
  <c r="M69" i="12"/>
  <c r="L70" i="12"/>
  <c r="M70" i="12"/>
  <c r="L71" i="12"/>
  <c r="M71" i="12" s="1"/>
  <c r="L72" i="12"/>
  <c r="M72" i="12"/>
  <c r="L73" i="12"/>
  <c r="M73" i="12"/>
  <c r="L74" i="12"/>
  <c r="M74" i="12"/>
  <c r="L75" i="12"/>
  <c r="M75" i="12"/>
  <c r="L76" i="12"/>
  <c r="M76" i="12"/>
  <c r="L77" i="12"/>
  <c r="M77" i="12"/>
  <c r="L78" i="12"/>
  <c r="M78" i="12"/>
  <c r="L79" i="12"/>
  <c r="M79" i="12"/>
  <c r="L80" i="12"/>
  <c r="M80" i="12" s="1"/>
  <c r="L81" i="12"/>
  <c r="M81" i="12"/>
  <c r="L82" i="12"/>
  <c r="M82" i="12"/>
  <c r="L83" i="12"/>
  <c r="M83" i="12"/>
  <c r="L84" i="12"/>
  <c r="M84" i="12"/>
  <c r="L85" i="12"/>
  <c r="M85" i="12" s="1"/>
  <c r="L86" i="12"/>
  <c r="M86" i="12"/>
  <c r="L87" i="12"/>
  <c r="M87" i="12"/>
  <c r="L88" i="12"/>
  <c r="M88" i="12"/>
  <c r="L89" i="12"/>
  <c r="M89" i="12"/>
  <c r="L90" i="12"/>
  <c r="M90" i="12"/>
  <c r="L91" i="12"/>
  <c r="M91" i="12"/>
  <c r="L92" i="12"/>
  <c r="M92" i="12"/>
  <c r="L93" i="12"/>
  <c r="M93" i="12"/>
  <c r="L94" i="12"/>
  <c r="M94" i="12" s="1"/>
  <c r="L95" i="12"/>
  <c r="M95" i="12"/>
  <c r="L96" i="12"/>
  <c r="M96" i="12"/>
  <c r="L97" i="12"/>
  <c r="M97" i="12"/>
  <c r="L98" i="12"/>
  <c r="M98" i="12"/>
  <c r="L99" i="12"/>
  <c r="M99" i="12" s="1"/>
  <c r="L100" i="12"/>
  <c r="M100" i="12"/>
  <c r="L101" i="12"/>
  <c r="M101" i="12"/>
  <c r="L102" i="12"/>
  <c r="M102" i="12"/>
  <c r="L103" i="12"/>
  <c r="M103" i="12"/>
  <c r="L104" i="12"/>
  <c r="M104" i="12"/>
  <c r="L105" i="12"/>
  <c r="M105" i="12"/>
  <c r="L106" i="12"/>
  <c r="M106" i="12"/>
  <c r="L107" i="12"/>
  <c r="M107" i="12"/>
  <c r="L108" i="12"/>
  <c r="M108" i="12" s="1"/>
  <c r="L109" i="12"/>
  <c r="M109" i="12"/>
  <c r="L110" i="12"/>
  <c r="M110" i="12"/>
  <c r="L111" i="12"/>
  <c r="M111" i="12"/>
  <c r="L112" i="12"/>
  <c r="M112" i="12"/>
  <c r="L113" i="12"/>
  <c r="M113" i="12" s="1"/>
  <c r="L114" i="12"/>
  <c r="M114" i="12"/>
  <c r="L115" i="12"/>
  <c r="M115" i="12"/>
  <c r="L116" i="12"/>
  <c r="M116" i="12"/>
  <c r="L117" i="12"/>
  <c r="M117" i="12"/>
  <c r="L118" i="12"/>
  <c r="M118" i="12"/>
  <c r="L119" i="12"/>
  <c r="M119" i="12"/>
  <c r="L120" i="12"/>
  <c r="M120" i="12"/>
  <c r="L121" i="12"/>
  <c r="M121" i="12"/>
  <c r="L122" i="12"/>
  <c r="M122" i="12" s="1"/>
  <c r="L123" i="12"/>
  <c r="M123" i="12"/>
  <c r="L124" i="12"/>
  <c r="M124" i="12"/>
  <c r="L125" i="12"/>
  <c r="M125" i="12"/>
  <c r="L126" i="12"/>
  <c r="M126" i="12"/>
  <c r="L127" i="12"/>
  <c r="M127" i="12" s="1"/>
  <c r="L128" i="12"/>
  <c r="M128" i="12"/>
  <c r="L129" i="12"/>
  <c r="M129" i="12"/>
  <c r="L130" i="12"/>
  <c r="M130" i="12"/>
  <c r="L131" i="12"/>
  <c r="M131" i="12"/>
  <c r="L132" i="12"/>
  <c r="M132" i="12"/>
  <c r="L133" i="12"/>
  <c r="M133" i="12"/>
  <c r="L134" i="12"/>
  <c r="M134" i="12"/>
  <c r="L135" i="12"/>
  <c r="M135" i="12"/>
  <c r="L136" i="12"/>
  <c r="M136" i="12" s="1"/>
  <c r="L137" i="12"/>
  <c r="M137" i="12"/>
  <c r="L138" i="12"/>
  <c r="M138" i="12"/>
  <c r="L139" i="12"/>
  <c r="M139" i="12"/>
  <c r="L140" i="12"/>
  <c r="M140" i="12"/>
  <c r="L141" i="12"/>
  <c r="M141" i="12" s="1"/>
  <c r="L142" i="12"/>
  <c r="M142" i="12"/>
  <c r="L143" i="12"/>
  <c r="M143" i="12"/>
  <c r="L144" i="12"/>
  <c r="M144" i="12"/>
  <c r="L145" i="12"/>
  <c r="M145" i="12"/>
  <c r="L146" i="12"/>
  <c r="M146" i="12"/>
  <c r="L147" i="12"/>
  <c r="M147" i="12"/>
  <c r="L148" i="12"/>
  <c r="M148" i="12"/>
  <c r="L149" i="12"/>
  <c r="M149" i="12"/>
  <c r="L150" i="12"/>
  <c r="M150" i="12" s="1"/>
  <c r="L151" i="12"/>
  <c r="M151" i="12"/>
  <c r="L152" i="12"/>
  <c r="M152" i="12"/>
  <c r="L153" i="12"/>
  <c r="M153" i="12"/>
  <c r="L154" i="12"/>
  <c r="M154" i="12"/>
  <c r="L155" i="12"/>
  <c r="M155" i="12" s="1"/>
  <c r="L156" i="12"/>
  <c r="M156" i="12"/>
  <c r="L157" i="12"/>
  <c r="M157" i="12"/>
  <c r="L158" i="12"/>
  <c r="M158" i="12"/>
  <c r="L159" i="12"/>
  <c r="M159" i="12"/>
  <c r="L160" i="12"/>
  <c r="M160" i="12"/>
  <c r="L161" i="12"/>
  <c r="M161" i="12"/>
  <c r="L162" i="12"/>
  <c r="M162" i="12"/>
  <c r="L163" i="12"/>
  <c r="M163" i="12"/>
  <c r="L164" i="12"/>
  <c r="M164" i="12" s="1"/>
  <c r="L165" i="12"/>
  <c r="M165" i="12"/>
  <c r="L166" i="12"/>
  <c r="M166" i="12"/>
  <c r="L167" i="12"/>
  <c r="M167" i="12"/>
  <c r="L168" i="12"/>
  <c r="M168" i="12"/>
  <c r="L169" i="12"/>
  <c r="M169" i="12" s="1"/>
  <c r="L170" i="12"/>
  <c r="M170" i="12"/>
  <c r="L171" i="12"/>
  <c r="M171" i="12"/>
  <c r="L172" i="12"/>
  <c r="M172" i="12"/>
  <c r="L173" i="12"/>
  <c r="M173" i="12"/>
  <c r="L174" i="12"/>
  <c r="M174" i="12"/>
  <c r="L175" i="12"/>
  <c r="M175" i="12"/>
  <c r="L176" i="12"/>
  <c r="M176" i="12"/>
  <c r="L177" i="12"/>
  <c r="M177" i="12"/>
  <c r="L178" i="12"/>
  <c r="M178" i="12" s="1"/>
  <c r="L179" i="12"/>
  <c r="M179" i="12"/>
  <c r="L180" i="12"/>
  <c r="M180" i="12"/>
  <c r="L181" i="12"/>
  <c r="M181" i="12"/>
  <c r="L182" i="12"/>
  <c r="M182" i="12"/>
  <c r="L183" i="12"/>
  <c r="M183" i="12" s="1"/>
  <c r="L184" i="12"/>
  <c r="M184" i="12"/>
  <c r="L185" i="12"/>
  <c r="M185" i="12"/>
  <c r="L186" i="12"/>
  <c r="M186" i="12"/>
  <c r="L187" i="12"/>
  <c r="M187" i="12"/>
  <c r="L188" i="12"/>
  <c r="M188" i="12"/>
  <c r="L189" i="12"/>
  <c r="M189" i="12"/>
  <c r="L190" i="12"/>
  <c r="M190" i="12"/>
  <c r="L191" i="12"/>
  <c r="M191" i="12"/>
  <c r="L192" i="12"/>
  <c r="M192" i="12" s="1"/>
  <c r="L193" i="12"/>
  <c r="M193" i="12"/>
  <c r="L194" i="12"/>
  <c r="M194" i="12"/>
  <c r="L195" i="12"/>
  <c r="M195" i="12"/>
  <c r="L196" i="12"/>
  <c r="M196" i="12"/>
  <c r="L197" i="12"/>
  <c r="M197" i="12" s="1"/>
  <c r="L198" i="12"/>
  <c r="M198" i="12"/>
  <c r="L199" i="12"/>
  <c r="M199" i="12"/>
  <c r="L200" i="12"/>
  <c r="M200" i="12"/>
  <c r="L201" i="12"/>
  <c r="M201" i="12"/>
  <c r="L202" i="12"/>
  <c r="M202" i="12"/>
  <c r="L203" i="12"/>
  <c r="M203" i="12"/>
  <c r="L204" i="12"/>
  <c r="M204" i="12"/>
  <c r="L205" i="12"/>
  <c r="M205" i="12"/>
  <c r="L206" i="12"/>
  <c r="M206" i="12" s="1"/>
  <c r="L207" i="12"/>
  <c r="M207" i="12"/>
  <c r="L208" i="12"/>
  <c r="M208" i="12"/>
  <c r="L209" i="12"/>
  <c r="M209" i="12"/>
  <c r="L210" i="12"/>
  <c r="M210" i="12"/>
  <c r="L211" i="12"/>
  <c r="M211" i="12" s="1"/>
  <c r="L212" i="12"/>
  <c r="M212" i="12"/>
  <c r="L213" i="12"/>
  <c r="M213" i="12"/>
  <c r="L214" i="12"/>
  <c r="M214" i="12"/>
  <c r="L215" i="12"/>
  <c r="M215" i="12"/>
  <c r="L216" i="12"/>
  <c r="M216" i="12"/>
  <c r="L217" i="12"/>
  <c r="M217" i="12"/>
  <c r="L218" i="12"/>
  <c r="M218" i="12"/>
  <c r="L219" i="12"/>
  <c r="M219" i="12"/>
  <c r="L220" i="12"/>
  <c r="M220" i="12" s="1"/>
  <c r="L221" i="12"/>
  <c r="M221" i="12"/>
  <c r="L222" i="12"/>
  <c r="M222" i="12"/>
  <c r="L223" i="12"/>
  <c r="M223" i="12"/>
  <c r="L224" i="12"/>
  <c r="M224" i="12"/>
  <c r="L225" i="12"/>
  <c r="M225" i="12" s="1"/>
  <c r="L226" i="12"/>
  <c r="M226" i="12"/>
  <c r="L227" i="12"/>
  <c r="M227" i="12"/>
  <c r="L228" i="12"/>
  <c r="M228" i="12"/>
  <c r="L229" i="12"/>
  <c r="M229" i="12"/>
  <c r="L230" i="12"/>
  <c r="M230" i="12"/>
  <c r="L231" i="12"/>
  <c r="M231" i="12"/>
  <c r="L232" i="12"/>
  <c r="M232" i="12"/>
  <c r="L233" i="12"/>
  <c r="M233" i="12"/>
  <c r="L234" i="12"/>
  <c r="M234" i="12" s="1"/>
  <c r="L235" i="12"/>
  <c r="M235" i="12"/>
  <c r="L236" i="12"/>
  <c r="M236" i="12"/>
  <c r="L237" i="12"/>
  <c r="M237" i="12"/>
  <c r="L238" i="12"/>
  <c r="M238" i="12"/>
  <c r="L239" i="12"/>
  <c r="M239" i="12" s="1"/>
  <c r="L240" i="12"/>
  <c r="M240" i="12"/>
  <c r="L241" i="12"/>
  <c r="M241" i="12"/>
  <c r="L242" i="12"/>
  <c r="M242" i="12"/>
  <c r="L243" i="12"/>
  <c r="M243" i="12"/>
  <c r="L244" i="12"/>
  <c r="M244" i="12"/>
  <c r="L245" i="12"/>
  <c r="M245" i="12"/>
  <c r="L246" i="12"/>
  <c r="M246" i="12"/>
  <c r="L247" i="12"/>
  <c r="M247" i="12"/>
  <c r="L248" i="12"/>
  <c r="M248" i="12" s="1"/>
  <c r="L249" i="12"/>
  <c r="M249" i="12"/>
  <c r="L250" i="12"/>
  <c r="M250" i="12"/>
  <c r="L251" i="12"/>
  <c r="M251" i="12"/>
  <c r="L252" i="12"/>
  <c r="M252" i="12"/>
  <c r="L253" i="12"/>
  <c r="M253" i="12" s="1"/>
  <c r="L254" i="12"/>
  <c r="M254" i="12"/>
  <c r="L255" i="12"/>
  <c r="M255" i="12"/>
  <c r="L256" i="12"/>
  <c r="M256" i="12"/>
  <c r="L257" i="12"/>
  <c r="M257" i="12"/>
  <c r="L258" i="12"/>
  <c r="M258" i="12"/>
  <c r="L259" i="12"/>
  <c r="M259" i="12"/>
  <c r="L260" i="12"/>
  <c r="M260" i="12"/>
  <c r="L261" i="12"/>
  <c r="M261" i="12"/>
  <c r="L262" i="12"/>
  <c r="M262" i="12" s="1"/>
  <c r="L263" i="12"/>
  <c r="M263" i="12"/>
  <c r="L264" i="12"/>
  <c r="M264" i="12"/>
  <c r="L265" i="12"/>
  <c r="M265" i="12"/>
  <c r="L266" i="12"/>
  <c r="M266" i="12"/>
  <c r="L267" i="12"/>
  <c r="M267" i="12" s="1"/>
  <c r="L268" i="12"/>
  <c r="M268" i="12"/>
  <c r="L269" i="12"/>
  <c r="M269" i="12"/>
  <c r="L270" i="12"/>
  <c r="M270" i="12"/>
  <c r="L271" i="12"/>
  <c r="M271" i="12"/>
  <c r="L272" i="12"/>
  <c r="M272" i="12"/>
  <c r="L273" i="12"/>
  <c r="M273" i="12"/>
  <c r="L274" i="12"/>
  <c r="M274" i="12"/>
  <c r="L275" i="12"/>
  <c r="M275" i="12"/>
  <c r="L276" i="12"/>
  <c r="M276" i="12" s="1"/>
  <c r="L277" i="12"/>
  <c r="M277" i="12"/>
  <c r="L278" i="12"/>
  <c r="M278" i="12"/>
  <c r="L279" i="12"/>
  <c r="M279" i="12"/>
  <c r="L280" i="12"/>
  <c r="M280" i="12"/>
  <c r="L281" i="12"/>
  <c r="M281" i="12" s="1"/>
  <c r="L282" i="12"/>
  <c r="M282" i="12"/>
  <c r="L283" i="12"/>
  <c r="M283" i="12"/>
  <c r="L284" i="12"/>
  <c r="M284" i="12"/>
  <c r="L285" i="12"/>
  <c r="M285" i="12"/>
  <c r="L286" i="12"/>
  <c r="M286" i="12"/>
  <c r="L287" i="12"/>
  <c r="M287" i="12"/>
  <c r="L288" i="12"/>
  <c r="M288" i="12"/>
  <c r="L289" i="12"/>
  <c r="M289" i="12"/>
  <c r="L290" i="12"/>
  <c r="M290" i="12" s="1"/>
  <c r="L291" i="12"/>
  <c r="M291" i="12"/>
  <c r="L292" i="12"/>
  <c r="M292" i="12"/>
  <c r="L293" i="12"/>
  <c r="M293" i="12"/>
  <c r="L294" i="12"/>
  <c r="M294" i="12"/>
  <c r="L295" i="12"/>
  <c r="M295" i="12" s="1"/>
  <c r="L296" i="12"/>
  <c r="M296" i="12"/>
  <c r="L297" i="12"/>
  <c r="M297" i="12"/>
  <c r="L298" i="12"/>
  <c r="M298" i="12"/>
  <c r="L299" i="12"/>
  <c r="M299" i="12"/>
  <c r="L300" i="12"/>
  <c r="M300" i="12"/>
  <c r="L301" i="12"/>
  <c r="M301" i="12"/>
  <c r="L302" i="12"/>
  <c r="M302" i="12"/>
  <c r="L303" i="12"/>
  <c r="M303" i="12"/>
  <c r="L304" i="12"/>
  <c r="M304" i="12" s="1"/>
  <c r="L305" i="12"/>
  <c r="M305" i="12"/>
  <c r="L306" i="12"/>
  <c r="M306" i="12"/>
  <c r="L307" i="12"/>
  <c r="M307" i="12"/>
  <c r="L308" i="12"/>
  <c r="M308" i="12"/>
  <c r="L309" i="12"/>
  <c r="M309" i="12" s="1"/>
  <c r="L310" i="12"/>
  <c r="M310" i="12"/>
  <c r="L311" i="12"/>
  <c r="M311" i="12"/>
  <c r="L312" i="12"/>
  <c r="M312" i="12"/>
  <c r="L313" i="12"/>
  <c r="M313" i="12"/>
  <c r="L314" i="12"/>
  <c r="M314" i="12"/>
  <c r="L315" i="12"/>
  <c r="M315" i="12"/>
  <c r="L316" i="12"/>
  <c r="M316" i="12"/>
  <c r="L317" i="12"/>
  <c r="M317" i="12"/>
  <c r="L318" i="12"/>
  <c r="M318" i="12" s="1"/>
  <c r="L319" i="12"/>
  <c r="M319" i="12"/>
  <c r="L320" i="12"/>
  <c r="M320" i="12"/>
  <c r="L321" i="12"/>
  <c r="M321" i="12"/>
  <c r="L322" i="12"/>
  <c r="M322" i="12"/>
  <c r="L323" i="12"/>
  <c r="M323" i="12" s="1"/>
  <c r="L324" i="12"/>
  <c r="M324" i="12"/>
  <c r="L325" i="12"/>
  <c r="M325" i="12"/>
  <c r="L326" i="12"/>
  <c r="M326" i="12"/>
  <c r="L327" i="12"/>
  <c r="M327" i="12"/>
  <c r="L328" i="12"/>
  <c r="M328" i="12"/>
  <c r="L329" i="12"/>
  <c r="M329" i="12"/>
  <c r="L330" i="12"/>
  <c r="M330" i="12"/>
  <c r="L331" i="12"/>
  <c r="M331" i="12"/>
  <c r="L332" i="12"/>
  <c r="M332" i="12" s="1"/>
  <c r="L333" i="12"/>
  <c r="M333" i="12"/>
  <c r="L334" i="12"/>
  <c r="M334" i="12"/>
  <c r="L335" i="12"/>
  <c r="M335" i="12"/>
  <c r="L336" i="12"/>
  <c r="M336" i="12"/>
  <c r="L337" i="12"/>
  <c r="M337" i="12" s="1"/>
  <c r="L338" i="12"/>
  <c r="M338" i="12"/>
  <c r="L339" i="12"/>
  <c r="M339" i="12"/>
  <c r="L340" i="12"/>
  <c r="M340" i="12"/>
  <c r="L341" i="12"/>
  <c r="M341" i="12"/>
  <c r="L342" i="12"/>
  <c r="M342" i="12"/>
  <c r="L343" i="12"/>
  <c r="M343" i="12"/>
  <c r="L344" i="12"/>
  <c r="M344" i="12"/>
  <c r="L345" i="12"/>
  <c r="M345" i="12"/>
  <c r="L346" i="12"/>
  <c r="M346" i="12" s="1"/>
  <c r="L347" i="12"/>
  <c r="M347" i="12"/>
  <c r="L348" i="12"/>
  <c r="M348" i="12"/>
  <c r="L349" i="12"/>
  <c r="M349" i="12"/>
  <c r="L350" i="12"/>
  <c r="M350" i="12"/>
  <c r="L351" i="12"/>
  <c r="M351" i="12" s="1"/>
  <c r="L352" i="12"/>
  <c r="M352" i="12"/>
  <c r="L353" i="12"/>
  <c r="M353" i="12"/>
  <c r="L354" i="12"/>
  <c r="M354" i="12"/>
  <c r="L355" i="12"/>
  <c r="M355" i="12"/>
  <c r="L356" i="12"/>
  <c r="M356" i="12"/>
  <c r="L357" i="12"/>
  <c r="M357" i="12"/>
  <c r="L358" i="12"/>
  <c r="M358" i="12"/>
  <c r="L359" i="12"/>
  <c r="M359" i="12"/>
  <c r="L360" i="12"/>
  <c r="M360" i="12" s="1"/>
  <c r="L361" i="12"/>
  <c r="M361" i="12"/>
  <c r="L362" i="12"/>
  <c r="M362" i="12"/>
  <c r="L363" i="12"/>
  <c r="M363" i="12"/>
  <c r="L364" i="12"/>
  <c r="M364" i="12"/>
  <c r="L365" i="12"/>
  <c r="M365" i="12" s="1"/>
  <c r="L366" i="12"/>
  <c r="M366" i="12"/>
  <c r="L367" i="12"/>
  <c r="M367" i="12"/>
  <c r="L368" i="12"/>
  <c r="M368" i="12"/>
  <c r="L369" i="12"/>
  <c r="M369" i="12"/>
  <c r="L370" i="12"/>
  <c r="M370" i="12"/>
  <c r="L371" i="12"/>
  <c r="M371" i="12"/>
  <c r="L372" i="12"/>
  <c r="M372" i="12"/>
  <c r="L373" i="12"/>
  <c r="M373" i="12"/>
  <c r="L374" i="12"/>
  <c r="M374" i="12" s="1"/>
  <c r="L375" i="12"/>
  <c r="M375" i="12"/>
  <c r="L376" i="12"/>
  <c r="M376" i="12"/>
  <c r="L377" i="12"/>
  <c r="M377" i="12"/>
  <c r="L378" i="12"/>
  <c r="M378" i="12"/>
  <c r="L379" i="12"/>
  <c r="M379" i="12" s="1"/>
  <c r="L380" i="12"/>
  <c r="M380" i="12"/>
  <c r="L381" i="12"/>
  <c r="M381" i="12"/>
  <c r="L382" i="12"/>
  <c r="M382" i="12"/>
  <c r="L383" i="12"/>
  <c r="M383" i="12"/>
  <c r="L384" i="12"/>
  <c r="M384" i="12"/>
  <c r="L385" i="12"/>
  <c r="M385" i="12"/>
  <c r="L386" i="12"/>
  <c r="M386" i="12"/>
  <c r="L387" i="12"/>
  <c r="M387" i="12"/>
  <c r="L388" i="12"/>
  <c r="M388" i="12" s="1"/>
  <c r="L389" i="12"/>
  <c r="M389" i="12"/>
  <c r="L390" i="12"/>
  <c r="M390" i="12"/>
  <c r="L391" i="12"/>
  <c r="M391" i="12"/>
  <c r="L392" i="12"/>
  <c r="M392" i="12"/>
  <c r="L393" i="12"/>
  <c r="M393" i="12" s="1"/>
  <c r="L394" i="12"/>
  <c r="M394" i="12"/>
  <c r="L395" i="12"/>
  <c r="M395" i="12"/>
  <c r="L396" i="12"/>
  <c r="M396" i="12"/>
  <c r="L397" i="12"/>
  <c r="M397" i="12"/>
  <c r="L398" i="12"/>
  <c r="M398" i="12"/>
  <c r="L399" i="12"/>
  <c r="M399" i="12"/>
  <c r="L400" i="12"/>
  <c r="M400" i="12"/>
  <c r="L401" i="12"/>
  <c r="M401" i="12"/>
  <c r="L402" i="12"/>
  <c r="M402" i="12" s="1"/>
  <c r="L403" i="12"/>
  <c r="M403" i="12"/>
  <c r="L404" i="12"/>
  <c r="M404" i="12"/>
  <c r="L405" i="12"/>
  <c r="M405" i="12"/>
  <c r="L406" i="12"/>
  <c r="M406" i="12"/>
  <c r="L407" i="12"/>
  <c r="M407" i="12" s="1"/>
  <c r="L408" i="12"/>
  <c r="M408" i="12"/>
  <c r="L409" i="12"/>
  <c r="M409" i="12"/>
  <c r="L410" i="12"/>
  <c r="M410" i="12"/>
  <c r="L411" i="12"/>
  <c r="M411" i="12"/>
  <c r="L412" i="12"/>
  <c r="M412" i="12"/>
  <c r="L413" i="12"/>
  <c r="M413" i="12"/>
  <c r="L414" i="12"/>
  <c r="M414" i="12"/>
  <c r="L415" i="12"/>
  <c r="M415" i="12"/>
  <c r="L416" i="12"/>
  <c r="M416" i="12" s="1"/>
  <c r="L417" i="12"/>
  <c r="M417" i="12"/>
  <c r="L418" i="12"/>
  <c r="M418" i="12"/>
  <c r="L419" i="12"/>
  <c r="M419" i="12"/>
  <c r="L420" i="12"/>
  <c r="M420" i="12"/>
  <c r="L421" i="12"/>
  <c r="M421" i="12" s="1"/>
  <c r="L422" i="12"/>
  <c r="M422" i="12"/>
  <c r="L423" i="12"/>
  <c r="M423" i="12"/>
  <c r="L424" i="12"/>
  <c r="M424" i="12"/>
  <c r="L425" i="12"/>
  <c r="M425" i="12"/>
  <c r="L426" i="12"/>
  <c r="M426" i="12"/>
  <c r="L427" i="12"/>
  <c r="M427" i="12"/>
  <c r="L428" i="12"/>
  <c r="M428" i="12"/>
  <c r="L429" i="12"/>
  <c r="M429" i="12"/>
  <c r="L430" i="12"/>
  <c r="M430" i="12" s="1"/>
  <c r="L431" i="12"/>
  <c r="M431" i="12"/>
  <c r="L432" i="12"/>
  <c r="M432" i="12"/>
  <c r="L433" i="12"/>
  <c r="M433" i="12"/>
  <c r="L434" i="12"/>
  <c r="M434" i="12"/>
  <c r="L435" i="12"/>
  <c r="M435" i="12" s="1"/>
  <c r="L436" i="12"/>
  <c r="M436" i="12"/>
  <c r="L437" i="12"/>
  <c r="M437" i="12"/>
  <c r="L438" i="12"/>
  <c r="M438" i="12"/>
  <c r="L439" i="12"/>
  <c r="M439" i="12"/>
  <c r="L440" i="12"/>
  <c r="M440" i="12"/>
  <c r="L441" i="12"/>
  <c r="M441" i="12"/>
  <c r="L442" i="12"/>
  <c r="M442" i="12"/>
  <c r="L443" i="12"/>
  <c r="M443" i="12"/>
  <c r="L444" i="12"/>
  <c r="M444" i="12" s="1"/>
  <c r="L445" i="12"/>
  <c r="M445" i="12"/>
  <c r="L446" i="12"/>
  <c r="M446" i="12"/>
  <c r="L447" i="12"/>
  <c r="M447" i="12"/>
  <c r="L448" i="12"/>
  <c r="M448" i="12"/>
  <c r="L449" i="12"/>
  <c r="M449" i="12" s="1"/>
  <c r="L450" i="12"/>
  <c r="M450" i="12"/>
  <c r="L451" i="12"/>
  <c r="M451" i="12"/>
  <c r="L452" i="12"/>
  <c r="M452" i="12"/>
  <c r="L453" i="12"/>
  <c r="M453" i="12"/>
  <c r="L454" i="12"/>
  <c r="M454" i="12"/>
  <c r="L455" i="12"/>
  <c r="M455" i="12"/>
  <c r="L456" i="12"/>
  <c r="M456" i="12"/>
  <c r="L457" i="12"/>
  <c r="M457" i="12"/>
  <c r="L458" i="12"/>
  <c r="M458" i="12" s="1"/>
  <c r="L459" i="12"/>
  <c r="M459" i="12"/>
  <c r="L460" i="12"/>
  <c r="M460" i="12"/>
  <c r="L461" i="12"/>
  <c r="M461" i="12"/>
  <c r="L462" i="12"/>
  <c r="M462" i="12"/>
  <c r="L463" i="12"/>
  <c r="M463" i="12" s="1"/>
  <c r="L464" i="12"/>
  <c r="M464" i="12"/>
  <c r="L465" i="12"/>
  <c r="M465" i="12"/>
  <c r="L466" i="12"/>
  <c r="M466" i="12"/>
  <c r="L467" i="12"/>
  <c r="M467" i="12"/>
  <c r="L468" i="12"/>
  <c r="M468" i="12"/>
  <c r="L469" i="12"/>
  <c r="M469" i="12"/>
  <c r="L470" i="12"/>
  <c r="M470" i="12"/>
  <c r="L471" i="12"/>
  <c r="M471" i="12"/>
  <c r="L472" i="12"/>
  <c r="M472" i="12" s="1"/>
  <c r="L473" i="12"/>
  <c r="M473" i="12"/>
  <c r="L474" i="12"/>
  <c r="M474" i="12"/>
  <c r="L475" i="12"/>
  <c r="M475" i="12"/>
  <c r="L476" i="12"/>
  <c r="M476" i="12"/>
  <c r="L477" i="12"/>
  <c r="M477" i="12" s="1"/>
  <c r="L478" i="12"/>
  <c r="M478" i="12"/>
  <c r="L479" i="12"/>
  <c r="M479" i="12"/>
  <c r="L480" i="12"/>
  <c r="M480" i="12"/>
  <c r="L481" i="12"/>
  <c r="M481" i="12"/>
  <c r="L482" i="12"/>
  <c r="M482" i="12"/>
  <c r="L483" i="12"/>
  <c r="M483" i="12"/>
  <c r="L484" i="12"/>
  <c r="M484" i="12"/>
  <c r="L485" i="12"/>
  <c r="M485" i="12"/>
  <c r="L486" i="12"/>
  <c r="M486" i="12" s="1"/>
  <c r="L487" i="12"/>
  <c r="M487" i="12"/>
  <c r="L488" i="12"/>
  <c r="M488" i="12"/>
  <c r="L489" i="12"/>
  <c r="M489" i="12"/>
  <c r="L490" i="12"/>
  <c r="M490" i="12"/>
  <c r="L491" i="12"/>
  <c r="M491" i="12" s="1"/>
  <c r="L492" i="12"/>
  <c r="M492" i="12"/>
  <c r="L493" i="12"/>
  <c r="M493" i="12"/>
  <c r="L494" i="12"/>
  <c r="M494" i="12"/>
  <c r="L495" i="12"/>
  <c r="M495" i="12"/>
  <c r="L496" i="12"/>
  <c r="M496" i="12"/>
  <c r="L497" i="12"/>
  <c r="M497" i="12"/>
  <c r="L498" i="12"/>
  <c r="M498" i="12"/>
  <c r="L499" i="12"/>
  <c r="M499" i="12"/>
  <c r="L500" i="12"/>
  <c r="M500" i="12" s="1"/>
  <c r="L501" i="12"/>
  <c r="M501" i="12"/>
  <c r="L502" i="12"/>
  <c r="M502" i="12"/>
  <c r="L503" i="12"/>
  <c r="M503" i="12"/>
  <c r="L504" i="12"/>
  <c r="M504" i="12"/>
  <c r="L505" i="12"/>
  <c r="M505" i="12" s="1"/>
  <c r="L506" i="12"/>
  <c r="M506" i="12"/>
  <c r="L507" i="12"/>
  <c r="M507" i="12"/>
  <c r="L508" i="12"/>
  <c r="M508" i="12"/>
  <c r="L509" i="12"/>
  <c r="M509" i="12"/>
  <c r="L510" i="12"/>
  <c r="M510" i="12"/>
  <c r="L511" i="12"/>
  <c r="M511" i="12"/>
  <c r="L512" i="12"/>
  <c r="M512" i="12"/>
  <c r="L513" i="12"/>
  <c r="M513" i="12"/>
  <c r="L514" i="12"/>
  <c r="M514" i="12" s="1"/>
  <c r="L515" i="12"/>
  <c r="M515" i="12"/>
  <c r="L516" i="12"/>
  <c r="M516" i="12"/>
  <c r="L517" i="12"/>
  <c r="M517" i="12"/>
  <c r="L518" i="12"/>
  <c r="M518" i="12"/>
  <c r="L519" i="12"/>
  <c r="M519" i="12" s="1"/>
  <c r="L520" i="12"/>
  <c r="M520" i="12"/>
  <c r="L521" i="12"/>
  <c r="M521" i="12"/>
  <c r="L522" i="12"/>
  <c r="M522" i="12"/>
  <c r="L523" i="12"/>
  <c r="M523" i="12"/>
  <c r="L524" i="12"/>
  <c r="M524" i="12"/>
  <c r="L525" i="12"/>
  <c r="M525" i="12"/>
  <c r="L526" i="12"/>
  <c r="M526" i="12"/>
  <c r="L527" i="12"/>
  <c r="M527" i="12"/>
  <c r="L528" i="12"/>
  <c r="M528" i="12" s="1"/>
  <c r="L529" i="12"/>
  <c r="M529" i="12"/>
  <c r="L530" i="12"/>
  <c r="M530" i="12"/>
  <c r="L531" i="12"/>
  <c r="M531" i="12"/>
  <c r="L532" i="12"/>
  <c r="M532" i="12"/>
  <c r="L533" i="12"/>
  <c r="M533" i="12" s="1"/>
  <c r="L534" i="12"/>
  <c r="M534" i="12"/>
  <c r="L535" i="12"/>
  <c r="M535" i="12"/>
  <c r="L536" i="12"/>
  <c r="M536" i="12"/>
  <c r="L537" i="12"/>
  <c r="M537" i="12"/>
  <c r="L538" i="12"/>
  <c r="M538" i="12"/>
  <c r="L2" i="12"/>
  <c r="M2" i="12" s="1"/>
  <c r="L2" i="11"/>
  <c r="L2" i="10"/>
  <c r="L2" i="9"/>
  <c r="L2" i="8"/>
  <c r="L2" i="6"/>
  <c r="M2" i="6" s="1"/>
  <c r="L2" i="5"/>
  <c r="L2" i="3"/>
  <c r="M2" i="3" s="1"/>
  <c r="L2" i="2"/>
  <c r="L2" i="1"/>
  <c r="M2" i="1" s="1"/>
  <c r="B93" i="16"/>
  <c r="W769" i="15"/>
  <c r="V769" i="15"/>
  <c r="U769" i="15"/>
  <c r="T769" i="15"/>
  <c r="S769" i="15"/>
  <c r="R769" i="15"/>
  <c r="Q769" i="15"/>
  <c r="P769" i="15"/>
  <c r="O769" i="15"/>
  <c r="N769" i="15"/>
  <c r="M769" i="15"/>
  <c r="L769" i="15"/>
  <c r="W768" i="15"/>
  <c r="V768" i="15"/>
  <c r="U768" i="15"/>
  <c r="T768" i="15"/>
  <c r="S768" i="15"/>
  <c r="R768" i="15"/>
  <c r="Q768" i="15"/>
  <c r="P768" i="15"/>
  <c r="O768" i="15"/>
  <c r="N768" i="15"/>
  <c r="M768" i="15"/>
  <c r="L768" i="15"/>
  <c r="Y767" i="15"/>
  <c r="W767" i="15"/>
  <c r="V767" i="15"/>
  <c r="U767" i="15"/>
  <c r="T767" i="15"/>
  <c r="S767" i="15"/>
  <c r="R767" i="15"/>
  <c r="Q767" i="15"/>
  <c r="X767" i="15" s="1"/>
  <c r="P767" i="15"/>
  <c r="O767" i="15"/>
  <c r="N767" i="15"/>
  <c r="M767" i="15"/>
  <c r="L767" i="15"/>
  <c r="W766" i="15"/>
  <c r="V766" i="15"/>
  <c r="U766" i="15"/>
  <c r="T766" i="15"/>
  <c r="S766" i="15"/>
  <c r="R766" i="15"/>
  <c r="Q766" i="15"/>
  <c r="P766" i="15"/>
  <c r="O766" i="15"/>
  <c r="N766" i="15"/>
  <c r="M766" i="15"/>
  <c r="L766" i="15"/>
  <c r="W765" i="15"/>
  <c r="X765" i="15" s="1"/>
  <c r="V765" i="15"/>
  <c r="U765" i="15"/>
  <c r="T765" i="15"/>
  <c r="S765" i="15"/>
  <c r="R765" i="15"/>
  <c r="Q765" i="15"/>
  <c r="P765" i="15"/>
  <c r="O765" i="15"/>
  <c r="N765" i="15"/>
  <c r="M765" i="15"/>
  <c r="L765" i="15"/>
  <c r="W764" i="15"/>
  <c r="V764" i="15"/>
  <c r="U764" i="15"/>
  <c r="T764" i="15"/>
  <c r="S764" i="15"/>
  <c r="R764" i="15"/>
  <c r="Q764" i="15"/>
  <c r="P764" i="15"/>
  <c r="O764" i="15"/>
  <c r="N764" i="15"/>
  <c r="M764" i="15"/>
  <c r="L764" i="15"/>
  <c r="W763" i="15"/>
  <c r="Y763" i="15" s="1"/>
  <c r="V763" i="15"/>
  <c r="U763" i="15"/>
  <c r="T763" i="15"/>
  <c r="S763" i="15"/>
  <c r="R763" i="15"/>
  <c r="Q763" i="15"/>
  <c r="P763" i="15"/>
  <c r="O763" i="15"/>
  <c r="N763" i="15"/>
  <c r="M763" i="15"/>
  <c r="L763" i="15"/>
  <c r="W762" i="15"/>
  <c r="V762" i="15"/>
  <c r="U762" i="15"/>
  <c r="T762" i="15"/>
  <c r="S762" i="15"/>
  <c r="R762" i="15"/>
  <c r="Q762" i="15"/>
  <c r="P762" i="15"/>
  <c r="O762" i="15"/>
  <c r="N762" i="15"/>
  <c r="M762" i="15"/>
  <c r="L762" i="15"/>
  <c r="W761" i="15"/>
  <c r="X761" i="15" s="1"/>
  <c r="V761" i="15"/>
  <c r="U761" i="15"/>
  <c r="T761" i="15"/>
  <c r="S761" i="15"/>
  <c r="R761" i="15"/>
  <c r="Q761" i="15"/>
  <c r="P761" i="15"/>
  <c r="O761" i="15"/>
  <c r="N761" i="15"/>
  <c r="M761" i="15"/>
  <c r="L761" i="15"/>
  <c r="W760" i="15"/>
  <c r="V760" i="15"/>
  <c r="U760" i="15"/>
  <c r="T760" i="15"/>
  <c r="S760" i="15"/>
  <c r="R760" i="15"/>
  <c r="Q760" i="15"/>
  <c r="P760" i="15"/>
  <c r="O760" i="15"/>
  <c r="N760" i="15"/>
  <c r="M760" i="15"/>
  <c r="L760" i="15"/>
  <c r="W759" i="15"/>
  <c r="V759" i="15"/>
  <c r="U759" i="15"/>
  <c r="T759" i="15"/>
  <c r="S759" i="15"/>
  <c r="R759" i="15"/>
  <c r="Q759" i="15"/>
  <c r="P759" i="15"/>
  <c r="O759" i="15"/>
  <c r="N759" i="15"/>
  <c r="M759" i="15"/>
  <c r="L759" i="15"/>
  <c r="W758" i="15"/>
  <c r="V758" i="15"/>
  <c r="U758" i="15"/>
  <c r="T758" i="15"/>
  <c r="S758" i="15"/>
  <c r="R758" i="15"/>
  <c r="Q758" i="15"/>
  <c r="P758" i="15"/>
  <c r="O758" i="15"/>
  <c r="N758" i="15"/>
  <c r="M758" i="15"/>
  <c r="L758" i="15"/>
  <c r="W757" i="15"/>
  <c r="V757" i="15"/>
  <c r="U757" i="15"/>
  <c r="T757" i="15"/>
  <c r="S757" i="15"/>
  <c r="R757" i="15"/>
  <c r="Q757" i="15"/>
  <c r="P757" i="15"/>
  <c r="O757" i="15"/>
  <c r="N757" i="15"/>
  <c r="M757" i="15"/>
  <c r="L757" i="15"/>
  <c r="W756" i="15"/>
  <c r="V756" i="15"/>
  <c r="U756" i="15"/>
  <c r="Y756" i="15" s="1"/>
  <c r="T756" i="15"/>
  <c r="S756" i="15"/>
  <c r="R756" i="15"/>
  <c r="Q756" i="15"/>
  <c r="P756" i="15"/>
  <c r="O756" i="15"/>
  <c r="N756" i="15"/>
  <c r="M756" i="15"/>
  <c r="L756" i="15"/>
  <c r="W755" i="15"/>
  <c r="V755" i="15"/>
  <c r="U755" i="15"/>
  <c r="T755" i="15"/>
  <c r="X755" i="15" s="1"/>
  <c r="S755" i="15"/>
  <c r="R755" i="15"/>
  <c r="Q755" i="15"/>
  <c r="P755" i="15"/>
  <c r="O755" i="15"/>
  <c r="N755" i="15"/>
  <c r="M755" i="15"/>
  <c r="L755" i="15"/>
  <c r="W754" i="15"/>
  <c r="V754" i="15"/>
  <c r="Y754" i="15" s="1"/>
  <c r="U754" i="15"/>
  <c r="T754" i="15"/>
  <c r="S754" i="15"/>
  <c r="R754" i="15"/>
  <c r="Q754" i="15"/>
  <c r="P754" i="15"/>
  <c r="O754" i="15"/>
  <c r="N754" i="15"/>
  <c r="M754" i="15"/>
  <c r="L754" i="15"/>
  <c r="W753" i="15"/>
  <c r="V753" i="15"/>
  <c r="U753" i="15"/>
  <c r="T753" i="15"/>
  <c r="S753" i="15"/>
  <c r="R753" i="15"/>
  <c r="Q753" i="15"/>
  <c r="P753" i="15"/>
  <c r="O753" i="15"/>
  <c r="N753" i="15"/>
  <c r="M753" i="15"/>
  <c r="L753" i="15"/>
  <c r="Y753" i="15" s="1"/>
  <c r="Y752" i="15"/>
  <c r="X752" i="15"/>
  <c r="Z752" i="15" s="1"/>
  <c r="AA752" i="15" s="1"/>
  <c r="W752" i="15"/>
  <c r="V752" i="15"/>
  <c r="U752" i="15"/>
  <c r="T752" i="15"/>
  <c r="S752" i="15"/>
  <c r="R752" i="15"/>
  <c r="Q752" i="15"/>
  <c r="P752" i="15"/>
  <c r="O752" i="15"/>
  <c r="N752" i="15"/>
  <c r="M752" i="15"/>
  <c r="L752" i="15"/>
  <c r="W751" i="15"/>
  <c r="V751" i="15"/>
  <c r="U751" i="15"/>
  <c r="T751" i="15"/>
  <c r="S751" i="15"/>
  <c r="R751" i="15"/>
  <c r="Q751" i="15"/>
  <c r="P751" i="15"/>
  <c r="O751" i="15"/>
  <c r="N751" i="15"/>
  <c r="M751" i="15"/>
  <c r="L751" i="15"/>
  <c r="X750" i="15"/>
  <c r="Z750" i="15" s="1"/>
  <c r="AA750" i="15" s="1"/>
  <c r="W750" i="15"/>
  <c r="V750" i="15"/>
  <c r="U750" i="15"/>
  <c r="T750" i="15"/>
  <c r="S750" i="15"/>
  <c r="R750" i="15"/>
  <c r="Q750" i="15"/>
  <c r="P750" i="15"/>
  <c r="O750" i="15"/>
  <c r="N750" i="15"/>
  <c r="M750" i="15"/>
  <c r="L750" i="15"/>
  <c r="Y750" i="15" s="1"/>
  <c r="W749" i="15"/>
  <c r="V749" i="15"/>
  <c r="U749" i="15"/>
  <c r="T749" i="15"/>
  <c r="S749" i="15"/>
  <c r="R749" i="15"/>
  <c r="Q749" i="15"/>
  <c r="P749" i="15"/>
  <c r="O749" i="15"/>
  <c r="N749" i="15"/>
  <c r="M749" i="15"/>
  <c r="L749" i="15"/>
  <c r="W748" i="15"/>
  <c r="Y748" i="15" s="1"/>
  <c r="V748" i="15"/>
  <c r="U748" i="15"/>
  <c r="T748" i="15"/>
  <c r="S748" i="15"/>
  <c r="R748" i="15"/>
  <c r="Q748" i="15"/>
  <c r="P748" i="15"/>
  <c r="O748" i="15"/>
  <c r="N748" i="15"/>
  <c r="M748" i="15"/>
  <c r="L748" i="15"/>
  <c r="W747" i="15"/>
  <c r="V747" i="15"/>
  <c r="U747" i="15"/>
  <c r="T747" i="15"/>
  <c r="S747" i="15"/>
  <c r="R747" i="15"/>
  <c r="Q747" i="15"/>
  <c r="P747" i="15"/>
  <c r="O747" i="15"/>
  <c r="N747" i="15"/>
  <c r="M747" i="15"/>
  <c r="L747" i="15"/>
  <c r="W746" i="15"/>
  <c r="V746" i="15"/>
  <c r="U746" i="15"/>
  <c r="T746" i="15"/>
  <c r="S746" i="15"/>
  <c r="R746" i="15"/>
  <c r="Q746" i="15"/>
  <c r="P746" i="15"/>
  <c r="O746" i="15"/>
  <c r="N746" i="15"/>
  <c r="M746" i="15"/>
  <c r="L746" i="15"/>
  <c r="W745" i="15"/>
  <c r="V745" i="15"/>
  <c r="U745" i="15"/>
  <c r="T745" i="15"/>
  <c r="S745" i="15"/>
  <c r="X745" i="15" s="1"/>
  <c r="R745" i="15"/>
  <c r="Q745" i="15"/>
  <c r="P745" i="15"/>
  <c r="O745" i="15"/>
  <c r="N745" i="15"/>
  <c r="M745" i="15"/>
  <c r="L745" i="15"/>
  <c r="W744" i="15"/>
  <c r="V744" i="15"/>
  <c r="U744" i="15"/>
  <c r="X744" i="15" s="1"/>
  <c r="T744" i="15"/>
  <c r="S744" i="15"/>
  <c r="R744" i="15"/>
  <c r="Q744" i="15"/>
  <c r="P744" i="15"/>
  <c r="O744" i="15"/>
  <c r="N744" i="15"/>
  <c r="M744" i="15"/>
  <c r="L744" i="15"/>
  <c r="W743" i="15"/>
  <c r="V743" i="15"/>
  <c r="U743" i="15"/>
  <c r="T743" i="15"/>
  <c r="S743" i="15"/>
  <c r="R743" i="15"/>
  <c r="Q743" i="15"/>
  <c r="P743" i="15"/>
  <c r="O743" i="15"/>
  <c r="N743" i="15"/>
  <c r="M743" i="15"/>
  <c r="L743" i="15"/>
  <c r="W742" i="15"/>
  <c r="Y742" i="15" s="1"/>
  <c r="V742" i="15"/>
  <c r="U742" i="15"/>
  <c r="T742" i="15"/>
  <c r="S742" i="15"/>
  <c r="R742" i="15"/>
  <c r="Q742" i="15"/>
  <c r="P742" i="15"/>
  <c r="O742" i="15"/>
  <c r="N742" i="15"/>
  <c r="M742" i="15"/>
  <c r="L742" i="15"/>
  <c r="W741" i="15"/>
  <c r="V741" i="15"/>
  <c r="U741" i="15"/>
  <c r="T741" i="15"/>
  <c r="Y741" i="15" s="1"/>
  <c r="S741" i="15"/>
  <c r="R741" i="15"/>
  <c r="Q741" i="15"/>
  <c r="P741" i="15"/>
  <c r="O741" i="15"/>
  <c r="N741" i="15"/>
  <c r="M741" i="15"/>
  <c r="L741" i="15"/>
  <c r="Y740" i="15"/>
  <c r="Z740" i="15" s="1"/>
  <c r="AA740" i="15" s="1"/>
  <c r="W740" i="15"/>
  <c r="V740" i="15"/>
  <c r="U740" i="15"/>
  <c r="T740" i="15"/>
  <c r="S740" i="15"/>
  <c r="R740" i="15"/>
  <c r="Q740" i="15"/>
  <c r="P740" i="15"/>
  <c r="O740" i="15"/>
  <c r="N740" i="15"/>
  <c r="M740" i="15"/>
  <c r="X740" i="15" s="1"/>
  <c r="L740" i="15"/>
  <c r="Y739" i="15"/>
  <c r="W739" i="15"/>
  <c r="V739" i="15"/>
  <c r="U739" i="15"/>
  <c r="T739" i="15"/>
  <c r="S739" i="15"/>
  <c r="R739" i="15"/>
  <c r="Q739" i="15"/>
  <c r="P739" i="15"/>
  <c r="O739" i="15"/>
  <c r="N739" i="15"/>
  <c r="M739" i="15"/>
  <c r="X739" i="15" s="1"/>
  <c r="Z739" i="15" s="1"/>
  <c r="AA739" i="15" s="1"/>
  <c r="L739" i="15"/>
  <c r="W738" i="15"/>
  <c r="V738" i="15"/>
  <c r="U738" i="15"/>
  <c r="T738" i="15"/>
  <c r="S738" i="15"/>
  <c r="R738" i="15"/>
  <c r="Q738" i="15"/>
  <c r="P738" i="15"/>
  <c r="O738" i="15"/>
  <c r="N738" i="15"/>
  <c r="M738" i="15"/>
  <c r="L738" i="15"/>
  <c r="W737" i="15"/>
  <c r="V737" i="15"/>
  <c r="U737" i="15"/>
  <c r="T737" i="15"/>
  <c r="S737" i="15"/>
  <c r="R737" i="15"/>
  <c r="Y737" i="15" s="1"/>
  <c r="Q737" i="15"/>
  <c r="P737" i="15"/>
  <c r="O737" i="15"/>
  <c r="N737" i="15"/>
  <c r="M737" i="15"/>
  <c r="L737" i="15"/>
  <c r="W736" i="15"/>
  <c r="V736" i="15"/>
  <c r="U736" i="15"/>
  <c r="T736" i="15"/>
  <c r="S736" i="15"/>
  <c r="R736" i="15"/>
  <c r="Q736" i="15"/>
  <c r="P736" i="15"/>
  <c r="O736" i="15"/>
  <c r="N736" i="15"/>
  <c r="M736" i="15"/>
  <c r="L736" i="15"/>
  <c r="W735" i="15"/>
  <c r="V735" i="15"/>
  <c r="U735" i="15"/>
  <c r="T735" i="15"/>
  <c r="S735" i="15"/>
  <c r="R735" i="15"/>
  <c r="Q735" i="15"/>
  <c r="P735" i="15"/>
  <c r="O735" i="15"/>
  <c r="N735" i="15"/>
  <c r="M735" i="15"/>
  <c r="L735" i="15"/>
  <c r="W734" i="15"/>
  <c r="V734" i="15"/>
  <c r="U734" i="15"/>
  <c r="T734" i="15"/>
  <c r="S734" i="15"/>
  <c r="R734" i="15"/>
  <c r="Q734" i="15"/>
  <c r="P734" i="15"/>
  <c r="O734" i="15"/>
  <c r="N734" i="15"/>
  <c r="M734" i="15"/>
  <c r="L734" i="15"/>
  <c r="W733" i="15"/>
  <c r="V733" i="15"/>
  <c r="U733" i="15"/>
  <c r="T733" i="15"/>
  <c r="S733" i="15"/>
  <c r="R733" i="15"/>
  <c r="Q733" i="15"/>
  <c r="P733" i="15"/>
  <c r="O733" i="15"/>
  <c r="X733" i="15" s="1"/>
  <c r="N733" i="15"/>
  <c r="M733" i="15"/>
  <c r="L733" i="15"/>
  <c r="W732" i="15"/>
  <c r="V732" i="15"/>
  <c r="U732" i="15"/>
  <c r="T732" i="15"/>
  <c r="S732" i="15"/>
  <c r="R732" i="15"/>
  <c r="Q732" i="15"/>
  <c r="P732" i="15"/>
  <c r="O732" i="15"/>
  <c r="N732" i="15"/>
  <c r="M732" i="15"/>
  <c r="L732" i="15"/>
  <c r="W731" i="15"/>
  <c r="V731" i="15"/>
  <c r="U731" i="15"/>
  <c r="T731" i="15"/>
  <c r="S731" i="15"/>
  <c r="R731" i="15"/>
  <c r="Q731" i="15"/>
  <c r="P731" i="15"/>
  <c r="O731" i="15"/>
  <c r="N731" i="15"/>
  <c r="M731" i="15"/>
  <c r="X731" i="15" s="1"/>
  <c r="L731" i="15"/>
  <c r="W730" i="15"/>
  <c r="V730" i="15"/>
  <c r="U730" i="15"/>
  <c r="T730" i="15"/>
  <c r="S730" i="15"/>
  <c r="R730" i="15"/>
  <c r="Q730" i="15"/>
  <c r="P730" i="15"/>
  <c r="O730" i="15"/>
  <c r="N730" i="15"/>
  <c r="M730" i="15"/>
  <c r="L730" i="15"/>
  <c r="W729" i="15"/>
  <c r="V729" i="15"/>
  <c r="U729" i="15"/>
  <c r="T729" i="15"/>
  <c r="X729" i="15" s="1"/>
  <c r="S729" i="15"/>
  <c r="R729" i="15"/>
  <c r="Q729" i="15"/>
  <c r="P729" i="15"/>
  <c r="O729" i="15"/>
  <c r="N729" i="15"/>
  <c r="M729" i="15"/>
  <c r="L729" i="15"/>
  <c r="W728" i="15"/>
  <c r="V728" i="15"/>
  <c r="U728" i="15"/>
  <c r="T728" i="15"/>
  <c r="S728" i="15"/>
  <c r="R728" i="15"/>
  <c r="Q728" i="15"/>
  <c r="P728" i="15"/>
  <c r="O728" i="15"/>
  <c r="N728" i="15"/>
  <c r="M728" i="15"/>
  <c r="L728" i="15"/>
  <c r="W727" i="15"/>
  <c r="V727" i="15"/>
  <c r="U727" i="15"/>
  <c r="T727" i="15"/>
  <c r="S727" i="15"/>
  <c r="R727" i="15"/>
  <c r="Q727" i="15"/>
  <c r="P727" i="15"/>
  <c r="O727" i="15"/>
  <c r="N727" i="15"/>
  <c r="M727" i="15"/>
  <c r="L727" i="15"/>
  <c r="W726" i="15"/>
  <c r="V726" i="15"/>
  <c r="U726" i="15"/>
  <c r="T726" i="15"/>
  <c r="S726" i="15"/>
  <c r="R726" i="15"/>
  <c r="Q726" i="15"/>
  <c r="P726" i="15"/>
  <c r="O726" i="15"/>
  <c r="N726" i="15"/>
  <c r="M726" i="15"/>
  <c r="L726" i="15"/>
  <c r="W725" i="15"/>
  <c r="V725" i="15"/>
  <c r="U725" i="15"/>
  <c r="T725" i="15"/>
  <c r="S725" i="15"/>
  <c r="R725" i="15"/>
  <c r="Q725" i="15"/>
  <c r="P725" i="15"/>
  <c r="O725" i="15"/>
  <c r="N725" i="15"/>
  <c r="M725" i="15"/>
  <c r="L725" i="15"/>
  <c r="W724" i="15"/>
  <c r="V724" i="15"/>
  <c r="U724" i="15"/>
  <c r="T724" i="15"/>
  <c r="S724" i="15"/>
  <c r="R724" i="15"/>
  <c r="Q724" i="15"/>
  <c r="P724" i="15"/>
  <c r="O724" i="15"/>
  <c r="N724" i="15"/>
  <c r="M724" i="15"/>
  <c r="L724" i="15"/>
  <c r="W723" i="15"/>
  <c r="V723" i="15"/>
  <c r="U723" i="15"/>
  <c r="Y723" i="15" s="1"/>
  <c r="T723" i="15"/>
  <c r="S723" i="15"/>
  <c r="R723" i="15"/>
  <c r="Q723" i="15"/>
  <c r="P723" i="15"/>
  <c r="O723" i="15"/>
  <c r="N723" i="15"/>
  <c r="M723" i="15"/>
  <c r="L723" i="15"/>
  <c r="W722" i="15"/>
  <c r="V722" i="15"/>
  <c r="U722" i="15"/>
  <c r="T722" i="15"/>
  <c r="S722" i="15"/>
  <c r="R722" i="15"/>
  <c r="X722" i="15" s="1"/>
  <c r="Q722" i="15"/>
  <c r="P722" i="15"/>
  <c r="O722" i="15"/>
  <c r="N722" i="15"/>
  <c r="M722" i="15"/>
  <c r="L722" i="15"/>
  <c r="W721" i="15"/>
  <c r="V721" i="15"/>
  <c r="U721" i="15"/>
  <c r="T721" i="15"/>
  <c r="S721" i="15"/>
  <c r="Y721" i="15" s="1"/>
  <c r="R721" i="15"/>
  <c r="Q721" i="15"/>
  <c r="P721" i="15"/>
  <c r="O721" i="15"/>
  <c r="N721" i="15"/>
  <c r="M721" i="15"/>
  <c r="L721" i="15"/>
  <c r="W720" i="15"/>
  <c r="X720" i="15" s="1"/>
  <c r="V720" i="15"/>
  <c r="U720" i="15"/>
  <c r="T720" i="15"/>
  <c r="S720" i="15"/>
  <c r="R720" i="15"/>
  <c r="Q720" i="15"/>
  <c r="P720" i="15"/>
  <c r="O720" i="15"/>
  <c r="N720" i="15"/>
  <c r="M720" i="15"/>
  <c r="L720" i="15"/>
  <c r="W719" i="15"/>
  <c r="V719" i="15"/>
  <c r="U719" i="15"/>
  <c r="T719" i="15"/>
  <c r="S719" i="15"/>
  <c r="R719" i="15"/>
  <c r="Q719" i="15"/>
  <c r="P719" i="15"/>
  <c r="O719" i="15"/>
  <c r="N719" i="15"/>
  <c r="M719" i="15"/>
  <c r="L719" i="15"/>
  <c r="W718" i="15"/>
  <c r="Y718" i="15" s="1"/>
  <c r="V718" i="15"/>
  <c r="U718" i="15"/>
  <c r="T718" i="15"/>
  <c r="S718" i="15"/>
  <c r="R718" i="15"/>
  <c r="Q718" i="15"/>
  <c r="P718" i="15"/>
  <c r="O718" i="15"/>
  <c r="N718" i="15"/>
  <c r="M718" i="15"/>
  <c r="L718" i="15"/>
  <c r="W717" i="15"/>
  <c r="V717" i="15"/>
  <c r="U717" i="15"/>
  <c r="T717" i="15"/>
  <c r="S717" i="15"/>
  <c r="R717" i="15"/>
  <c r="Q717" i="15"/>
  <c r="P717" i="15"/>
  <c r="O717" i="15"/>
  <c r="N717" i="15"/>
  <c r="M717" i="15"/>
  <c r="L717" i="15"/>
  <c r="W716" i="15"/>
  <c r="Y716" i="15" s="1"/>
  <c r="V716" i="15"/>
  <c r="U716" i="15"/>
  <c r="T716" i="15"/>
  <c r="S716" i="15"/>
  <c r="R716" i="15"/>
  <c r="Q716" i="15"/>
  <c r="P716" i="15"/>
  <c r="O716" i="15"/>
  <c r="N716" i="15"/>
  <c r="M716" i="15"/>
  <c r="L716" i="15"/>
  <c r="W715" i="15"/>
  <c r="V715" i="15"/>
  <c r="U715" i="15"/>
  <c r="T715" i="15"/>
  <c r="S715" i="15"/>
  <c r="R715" i="15"/>
  <c r="Q715" i="15"/>
  <c r="P715" i="15"/>
  <c r="O715" i="15"/>
  <c r="N715" i="15"/>
  <c r="M715" i="15"/>
  <c r="L715" i="15"/>
  <c r="W714" i="15"/>
  <c r="V714" i="15"/>
  <c r="U714" i="15"/>
  <c r="T714" i="15"/>
  <c r="S714" i="15"/>
  <c r="R714" i="15"/>
  <c r="Q714" i="15"/>
  <c r="P714" i="15"/>
  <c r="O714" i="15"/>
  <c r="N714" i="15"/>
  <c r="M714" i="15"/>
  <c r="L714" i="15"/>
  <c r="W713" i="15"/>
  <c r="V713" i="15"/>
  <c r="U713" i="15"/>
  <c r="T713" i="15"/>
  <c r="S713" i="15"/>
  <c r="R713" i="15"/>
  <c r="Q713" i="15"/>
  <c r="P713" i="15"/>
  <c r="O713" i="15"/>
  <c r="N713" i="15"/>
  <c r="M713" i="15"/>
  <c r="L713" i="15"/>
  <c r="W712" i="15"/>
  <c r="V712" i="15"/>
  <c r="U712" i="15"/>
  <c r="T712" i="15"/>
  <c r="Y712" i="15" s="1"/>
  <c r="S712" i="15"/>
  <c r="R712" i="15"/>
  <c r="Q712" i="15"/>
  <c r="P712" i="15"/>
  <c r="O712" i="15"/>
  <c r="N712" i="15"/>
  <c r="M712" i="15"/>
  <c r="L712" i="15"/>
  <c r="W711" i="15"/>
  <c r="V711" i="15"/>
  <c r="U711" i="15"/>
  <c r="T711" i="15"/>
  <c r="S711" i="15"/>
  <c r="R711" i="15"/>
  <c r="Q711" i="15"/>
  <c r="P711" i="15"/>
  <c r="O711" i="15"/>
  <c r="N711" i="15"/>
  <c r="M711" i="15"/>
  <c r="L711" i="15"/>
  <c r="W710" i="15"/>
  <c r="V710" i="15"/>
  <c r="U710" i="15"/>
  <c r="T710" i="15"/>
  <c r="S710" i="15"/>
  <c r="Y710" i="15" s="1"/>
  <c r="R710" i="15"/>
  <c r="Q710" i="15"/>
  <c r="P710" i="15"/>
  <c r="O710" i="15"/>
  <c r="N710" i="15"/>
  <c r="M710" i="15"/>
  <c r="L710" i="15"/>
  <c r="W709" i="15"/>
  <c r="V709" i="15"/>
  <c r="U709" i="15"/>
  <c r="T709" i="15"/>
  <c r="S709" i="15"/>
  <c r="R709" i="15"/>
  <c r="Q709" i="15"/>
  <c r="P709" i="15"/>
  <c r="O709" i="15"/>
  <c r="N709" i="15"/>
  <c r="M709" i="15"/>
  <c r="L709" i="15"/>
  <c r="W708" i="15"/>
  <c r="V708" i="15"/>
  <c r="U708" i="15"/>
  <c r="T708" i="15"/>
  <c r="S708" i="15"/>
  <c r="R708" i="15"/>
  <c r="Q708" i="15"/>
  <c r="Y708" i="15" s="1"/>
  <c r="P708" i="15"/>
  <c r="O708" i="15"/>
  <c r="N708" i="15"/>
  <c r="M708" i="15"/>
  <c r="L708" i="15"/>
  <c r="W707" i="15"/>
  <c r="V707" i="15"/>
  <c r="U707" i="15"/>
  <c r="T707" i="15"/>
  <c r="S707" i="15"/>
  <c r="R707" i="15"/>
  <c r="Q707" i="15"/>
  <c r="P707" i="15"/>
  <c r="O707" i="15"/>
  <c r="N707" i="15"/>
  <c r="M707" i="15"/>
  <c r="L707" i="15"/>
  <c r="W706" i="15"/>
  <c r="V706" i="15"/>
  <c r="U706" i="15"/>
  <c r="T706" i="15"/>
  <c r="S706" i="15"/>
  <c r="R706" i="15"/>
  <c r="Y706" i="15" s="1"/>
  <c r="Q706" i="15"/>
  <c r="P706" i="15"/>
  <c r="O706" i="15"/>
  <c r="N706" i="15"/>
  <c r="M706" i="15"/>
  <c r="L706" i="15"/>
  <c r="W705" i="15"/>
  <c r="V705" i="15"/>
  <c r="U705" i="15"/>
  <c r="T705" i="15"/>
  <c r="S705" i="15"/>
  <c r="R705" i="15"/>
  <c r="Q705" i="15"/>
  <c r="P705" i="15"/>
  <c r="O705" i="15"/>
  <c r="N705" i="15"/>
  <c r="M705" i="15"/>
  <c r="L705" i="15"/>
  <c r="X704" i="15"/>
  <c r="W704" i="15"/>
  <c r="V704" i="15"/>
  <c r="U704" i="15"/>
  <c r="T704" i="15"/>
  <c r="S704" i="15"/>
  <c r="R704" i="15"/>
  <c r="Q704" i="15"/>
  <c r="P704" i="15"/>
  <c r="O704" i="15"/>
  <c r="N704" i="15"/>
  <c r="M704" i="15"/>
  <c r="L704" i="15"/>
  <c r="W703" i="15"/>
  <c r="V703" i="15"/>
  <c r="U703" i="15"/>
  <c r="T703" i="15"/>
  <c r="S703" i="15"/>
  <c r="R703" i="15"/>
  <c r="Q703" i="15"/>
  <c r="P703" i="15"/>
  <c r="O703" i="15"/>
  <c r="N703" i="15"/>
  <c r="M703" i="15"/>
  <c r="L703" i="15"/>
  <c r="Y702" i="15"/>
  <c r="X702" i="15"/>
  <c r="Z702" i="15" s="1"/>
  <c r="AA702" i="15" s="1"/>
  <c r="AD213" i="15" s="1"/>
  <c r="W702" i="15"/>
  <c r="V702" i="15"/>
  <c r="U702" i="15"/>
  <c r="T702" i="15"/>
  <c r="S702" i="15"/>
  <c r="R702" i="15"/>
  <c r="Q702" i="15"/>
  <c r="P702" i="15"/>
  <c r="O702" i="15"/>
  <c r="N702" i="15"/>
  <c r="M702" i="15"/>
  <c r="L702" i="15"/>
  <c r="W701" i="15"/>
  <c r="V701" i="15"/>
  <c r="U701" i="15"/>
  <c r="T701" i="15"/>
  <c r="S701" i="15"/>
  <c r="R701" i="15"/>
  <c r="Q701" i="15"/>
  <c r="P701" i="15"/>
  <c r="O701" i="15"/>
  <c r="N701" i="15"/>
  <c r="M701" i="15"/>
  <c r="L701" i="15"/>
  <c r="W700" i="15"/>
  <c r="V700" i="15"/>
  <c r="U700" i="15"/>
  <c r="T700" i="15"/>
  <c r="S700" i="15"/>
  <c r="R700" i="15"/>
  <c r="Q700" i="15"/>
  <c r="P700" i="15"/>
  <c r="O700" i="15"/>
  <c r="N700" i="15"/>
  <c r="M700" i="15"/>
  <c r="L700" i="15"/>
  <c r="W699" i="15"/>
  <c r="V699" i="15"/>
  <c r="U699" i="15"/>
  <c r="T699" i="15"/>
  <c r="S699" i="15"/>
  <c r="R699" i="15"/>
  <c r="Q699" i="15"/>
  <c r="P699" i="15"/>
  <c r="O699" i="15"/>
  <c r="N699" i="15"/>
  <c r="M699" i="15"/>
  <c r="L699" i="15"/>
  <c r="W698" i="15"/>
  <c r="V698" i="15"/>
  <c r="U698" i="15"/>
  <c r="T698" i="15"/>
  <c r="S698" i="15"/>
  <c r="R698" i="15"/>
  <c r="Q698" i="15"/>
  <c r="P698" i="15"/>
  <c r="O698" i="15"/>
  <c r="N698" i="15"/>
  <c r="M698" i="15"/>
  <c r="L698" i="15"/>
  <c r="W697" i="15"/>
  <c r="V697" i="15"/>
  <c r="U697" i="15"/>
  <c r="T697" i="15"/>
  <c r="S697" i="15"/>
  <c r="R697" i="15"/>
  <c r="Q697" i="15"/>
  <c r="P697" i="15"/>
  <c r="O697" i="15"/>
  <c r="N697" i="15"/>
  <c r="M697" i="15"/>
  <c r="L697" i="15"/>
  <c r="Y696" i="15"/>
  <c r="X696" i="15"/>
  <c r="Z696" i="15" s="1"/>
  <c r="AA696" i="15" s="1"/>
  <c r="W696" i="15"/>
  <c r="V696" i="15"/>
  <c r="U696" i="15"/>
  <c r="T696" i="15"/>
  <c r="S696" i="15"/>
  <c r="R696" i="15"/>
  <c r="Q696" i="15"/>
  <c r="P696" i="15"/>
  <c r="O696" i="15"/>
  <c r="N696" i="15"/>
  <c r="M696" i="15"/>
  <c r="L696" i="15"/>
  <c r="W695" i="15"/>
  <c r="V695" i="15"/>
  <c r="X695" i="15" s="1"/>
  <c r="U695" i="15"/>
  <c r="T695" i="15"/>
  <c r="S695" i="15"/>
  <c r="R695" i="15"/>
  <c r="Q695" i="15"/>
  <c r="P695" i="15"/>
  <c r="O695" i="15"/>
  <c r="N695" i="15"/>
  <c r="M695" i="15"/>
  <c r="L695" i="15"/>
  <c r="Y694" i="15"/>
  <c r="Z694" i="15" s="1"/>
  <c r="AA694" i="15" s="1"/>
  <c r="W694" i="15"/>
  <c r="V694" i="15"/>
  <c r="U694" i="15"/>
  <c r="T694" i="15"/>
  <c r="S694" i="15"/>
  <c r="R694" i="15"/>
  <c r="Q694" i="15"/>
  <c r="P694" i="15"/>
  <c r="O694" i="15"/>
  <c r="N694" i="15"/>
  <c r="M694" i="15"/>
  <c r="L694" i="15"/>
  <c r="X694" i="15" s="1"/>
  <c r="W693" i="15"/>
  <c r="V693" i="15"/>
  <c r="U693" i="15"/>
  <c r="T693" i="15"/>
  <c r="S693" i="15"/>
  <c r="R693" i="15"/>
  <c r="Q693" i="15"/>
  <c r="P693" i="15"/>
  <c r="Y693" i="15" s="1"/>
  <c r="O693" i="15"/>
  <c r="N693" i="15"/>
  <c r="M693" i="15"/>
  <c r="L693" i="15"/>
  <c r="W692" i="15"/>
  <c r="V692" i="15"/>
  <c r="U692" i="15"/>
  <c r="T692" i="15"/>
  <c r="S692" i="15"/>
  <c r="R692" i="15"/>
  <c r="Q692" i="15"/>
  <c r="P692" i="15"/>
  <c r="O692" i="15"/>
  <c r="N692" i="15"/>
  <c r="M692" i="15"/>
  <c r="L692" i="15"/>
  <c r="W691" i="15"/>
  <c r="V691" i="15"/>
  <c r="U691" i="15"/>
  <c r="T691" i="15"/>
  <c r="S691" i="15"/>
  <c r="R691" i="15"/>
  <c r="Q691" i="15"/>
  <c r="P691" i="15"/>
  <c r="O691" i="15"/>
  <c r="Y691" i="15" s="1"/>
  <c r="N691" i="15"/>
  <c r="M691" i="15"/>
  <c r="L691" i="15"/>
  <c r="W690" i="15"/>
  <c r="X690" i="15" s="1"/>
  <c r="V690" i="15"/>
  <c r="U690" i="15"/>
  <c r="T690" i="15"/>
  <c r="S690" i="15"/>
  <c r="R690" i="15"/>
  <c r="Q690" i="15"/>
  <c r="P690" i="15"/>
  <c r="O690" i="15"/>
  <c r="N690" i="15"/>
  <c r="M690" i="15"/>
  <c r="L690" i="15"/>
  <c r="W689" i="15"/>
  <c r="V689" i="15"/>
  <c r="U689" i="15"/>
  <c r="T689" i="15"/>
  <c r="S689" i="15"/>
  <c r="R689" i="15"/>
  <c r="Q689" i="15"/>
  <c r="P689" i="15"/>
  <c r="O689" i="15"/>
  <c r="N689" i="15"/>
  <c r="M689" i="15"/>
  <c r="L689" i="15"/>
  <c r="W688" i="15"/>
  <c r="X688" i="15" s="1"/>
  <c r="V688" i="15"/>
  <c r="U688" i="15"/>
  <c r="T688" i="15"/>
  <c r="S688" i="15"/>
  <c r="R688" i="15"/>
  <c r="Q688" i="15"/>
  <c r="P688" i="15"/>
  <c r="O688" i="15"/>
  <c r="N688" i="15"/>
  <c r="M688" i="15"/>
  <c r="L688" i="15"/>
  <c r="W687" i="15"/>
  <c r="V687" i="15"/>
  <c r="U687" i="15"/>
  <c r="T687" i="15"/>
  <c r="S687" i="15"/>
  <c r="R687" i="15"/>
  <c r="Q687" i="15"/>
  <c r="P687" i="15"/>
  <c r="O687" i="15"/>
  <c r="N687" i="15"/>
  <c r="M687" i="15"/>
  <c r="L687" i="15"/>
  <c r="W686" i="15"/>
  <c r="V686" i="15"/>
  <c r="U686" i="15"/>
  <c r="T686" i="15"/>
  <c r="Y686" i="15" s="1"/>
  <c r="S686" i="15"/>
  <c r="R686" i="15"/>
  <c r="Q686" i="15"/>
  <c r="P686" i="15"/>
  <c r="O686" i="15"/>
  <c r="N686" i="15"/>
  <c r="M686" i="15"/>
  <c r="L686" i="15"/>
  <c r="W685" i="15"/>
  <c r="V685" i="15"/>
  <c r="U685" i="15"/>
  <c r="T685" i="15"/>
  <c r="S685" i="15"/>
  <c r="R685" i="15"/>
  <c r="Q685" i="15"/>
  <c r="P685" i="15"/>
  <c r="O685" i="15"/>
  <c r="N685" i="15"/>
  <c r="M685" i="15"/>
  <c r="L685" i="15"/>
  <c r="W684" i="15"/>
  <c r="V684" i="15"/>
  <c r="X684" i="15" s="1"/>
  <c r="U684" i="15"/>
  <c r="T684" i="15"/>
  <c r="S684" i="15"/>
  <c r="R684" i="15"/>
  <c r="Q684" i="15"/>
  <c r="P684" i="15"/>
  <c r="O684" i="15"/>
  <c r="N684" i="15"/>
  <c r="M684" i="15"/>
  <c r="L684" i="15"/>
  <c r="W683" i="15"/>
  <c r="V683" i="15"/>
  <c r="U683" i="15"/>
  <c r="T683" i="15"/>
  <c r="S683" i="15"/>
  <c r="R683" i="15"/>
  <c r="Q683" i="15"/>
  <c r="P683" i="15"/>
  <c r="O683" i="15"/>
  <c r="N683" i="15"/>
  <c r="M683" i="15"/>
  <c r="L683" i="15"/>
  <c r="W682" i="15"/>
  <c r="V682" i="15"/>
  <c r="U682" i="15"/>
  <c r="Y682" i="15" s="1"/>
  <c r="T682" i="15"/>
  <c r="S682" i="15"/>
  <c r="R682" i="15"/>
  <c r="Q682" i="15"/>
  <c r="P682" i="15"/>
  <c r="O682" i="15"/>
  <c r="N682" i="15"/>
  <c r="M682" i="15"/>
  <c r="L682" i="15"/>
  <c r="W681" i="15"/>
  <c r="V681" i="15"/>
  <c r="U681" i="15"/>
  <c r="Y681" i="15" s="1"/>
  <c r="T681" i="15"/>
  <c r="S681" i="15"/>
  <c r="R681" i="15"/>
  <c r="Q681" i="15"/>
  <c r="P681" i="15"/>
  <c r="O681" i="15"/>
  <c r="N681" i="15"/>
  <c r="M681" i="15"/>
  <c r="L681" i="15"/>
  <c r="Y680" i="15"/>
  <c r="X680" i="15"/>
  <c r="Z680" i="15" s="1"/>
  <c r="AA680" i="15" s="1"/>
  <c r="AD61" i="15" s="1"/>
  <c r="W680" i="15"/>
  <c r="V680" i="15"/>
  <c r="U680" i="15"/>
  <c r="T680" i="15"/>
  <c r="S680" i="15"/>
  <c r="R680" i="15"/>
  <c r="Q680" i="15"/>
  <c r="P680" i="15"/>
  <c r="O680" i="15"/>
  <c r="N680" i="15"/>
  <c r="M680" i="15"/>
  <c r="L680" i="15"/>
  <c r="W679" i="15"/>
  <c r="V679" i="15"/>
  <c r="U679" i="15"/>
  <c r="T679" i="15"/>
  <c r="S679" i="15"/>
  <c r="R679" i="15"/>
  <c r="Q679" i="15"/>
  <c r="P679" i="15"/>
  <c r="O679" i="15"/>
  <c r="N679" i="15"/>
  <c r="M679" i="15"/>
  <c r="L679" i="15"/>
  <c r="Y678" i="15"/>
  <c r="W678" i="15"/>
  <c r="V678" i="15"/>
  <c r="U678" i="15"/>
  <c r="T678" i="15"/>
  <c r="S678" i="15"/>
  <c r="R678" i="15"/>
  <c r="Q678" i="15"/>
  <c r="P678" i="15"/>
  <c r="O678" i="15"/>
  <c r="N678" i="15"/>
  <c r="X678" i="15" s="1"/>
  <c r="M678" i="15"/>
  <c r="L678" i="15"/>
  <c r="W677" i="15"/>
  <c r="V677" i="15"/>
  <c r="U677" i="15"/>
  <c r="T677" i="15"/>
  <c r="S677" i="15"/>
  <c r="R677" i="15"/>
  <c r="Y677" i="15" s="1"/>
  <c r="Q677" i="15"/>
  <c r="P677" i="15"/>
  <c r="O677" i="15"/>
  <c r="N677" i="15"/>
  <c r="M677" i="15"/>
  <c r="L677" i="15"/>
  <c r="W676" i="15"/>
  <c r="V676" i="15"/>
  <c r="U676" i="15"/>
  <c r="T676" i="15"/>
  <c r="S676" i="15"/>
  <c r="R676" i="15"/>
  <c r="Q676" i="15"/>
  <c r="P676" i="15"/>
  <c r="O676" i="15"/>
  <c r="N676" i="15"/>
  <c r="M676" i="15"/>
  <c r="L676" i="15"/>
  <c r="W675" i="15"/>
  <c r="V675" i="15"/>
  <c r="U675" i="15"/>
  <c r="T675" i="15"/>
  <c r="S675" i="15"/>
  <c r="R675" i="15"/>
  <c r="Q675" i="15"/>
  <c r="P675" i="15"/>
  <c r="O675" i="15"/>
  <c r="N675" i="15"/>
  <c r="M675" i="15"/>
  <c r="L675" i="15"/>
  <c r="W674" i="15"/>
  <c r="V674" i="15"/>
  <c r="U674" i="15"/>
  <c r="T674" i="15"/>
  <c r="S674" i="15"/>
  <c r="R674" i="15"/>
  <c r="Q674" i="15"/>
  <c r="P674" i="15"/>
  <c r="O674" i="15"/>
  <c r="N674" i="15"/>
  <c r="M674" i="15"/>
  <c r="L674" i="15"/>
  <c r="W673" i="15"/>
  <c r="V673" i="15"/>
  <c r="U673" i="15"/>
  <c r="T673" i="15"/>
  <c r="S673" i="15"/>
  <c r="R673" i="15"/>
  <c r="Q673" i="15"/>
  <c r="X673" i="15" s="1"/>
  <c r="P673" i="15"/>
  <c r="O673" i="15"/>
  <c r="N673" i="15"/>
  <c r="M673" i="15"/>
  <c r="L673" i="15"/>
  <c r="W672" i="15"/>
  <c r="V672" i="15"/>
  <c r="U672" i="15"/>
  <c r="T672" i="15"/>
  <c r="S672" i="15"/>
  <c r="R672" i="15"/>
  <c r="Q672" i="15"/>
  <c r="P672" i="15"/>
  <c r="O672" i="15"/>
  <c r="N672" i="15"/>
  <c r="M672" i="15"/>
  <c r="L672" i="15"/>
  <c r="W671" i="15"/>
  <c r="V671" i="15"/>
  <c r="U671" i="15"/>
  <c r="T671" i="15"/>
  <c r="S671" i="15"/>
  <c r="R671" i="15"/>
  <c r="Q671" i="15"/>
  <c r="P671" i="15"/>
  <c r="O671" i="15"/>
  <c r="N671" i="15"/>
  <c r="M671" i="15"/>
  <c r="L671" i="15"/>
  <c r="W670" i="15"/>
  <c r="Y670" i="15" s="1"/>
  <c r="V670" i="15"/>
  <c r="U670" i="15"/>
  <c r="T670" i="15"/>
  <c r="S670" i="15"/>
  <c r="R670" i="15"/>
  <c r="Q670" i="15"/>
  <c r="P670" i="15"/>
  <c r="O670" i="15"/>
  <c r="N670" i="15"/>
  <c r="M670" i="15"/>
  <c r="L670" i="15"/>
  <c r="W669" i="15"/>
  <c r="V669" i="15"/>
  <c r="U669" i="15"/>
  <c r="T669" i="15"/>
  <c r="S669" i="15"/>
  <c r="R669" i="15"/>
  <c r="Q669" i="15"/>
  <c r="P669" i="15"/>
  <c r="O669" i="15"/>
  <c r="N669" i="15"/>
  <c r="M669" i="15"/>
  <c r="L669" i="15"/>
  <c r="Y668" i="15"/>
  <c r="X668" i="15"/>
  <c r="Z668" i="15" s="1"/>
  <c r="AA668" i="15" s="1"/>
  <c r="W668" i="15"/>
  <c r="V668" i="15"/>
  <c r="U668" i="15"/>
  <c r="T668" i="15"/>
  <c r="S668" i="15"/>
  <c r="R668" i="15"/>
  <c r="Q668" i="15"/>
  <c r="P668" i="15"/>
  <c r="O668" i="15"/>
  <c r="N668" i="15"/>
  <c r="M668" i="15"/>
  <c r="L668" i="15"/>
  <c r="W667" i="15"/>
  <c r="V667" i="15"/>
  <c r="U667" i="15"/>
  <c r="T667" i="15"/>
  <c r="S667" i="15"/>
  <c r="R667" i="15"/>
  <c r="Q667" i="15"/>
  <c r="P667" i="15"/>
  <c r="O667" i="15"/>
  <c r="N667" i="15"/>
  <c r="M667" i="15"/>
  <c r="L667" i="15"/>
  <c r="W666" i="15"/>
  <c r="V666" i="15"/>
  <c r="U666" i="15"/>
  <c r="Y666" i="15" s="1"/>
  <c r="T666" i="15"/>
  <c r="S666" i="15"/>
  <c r="R666" i="15"/>
  <c r="Q666" i="15"/>
  <c r="P666" i="15"/>
  <c r="O666" i="15"/>
  <c r="N666" i="15"/>
  <c r="M666" i="15"/>
  <c r="L666" i="15"/>
  <c r="W665" i="15"/>
  <c r="V665" i="15"/>
  <c r="U665" i="15"/>
  <c r="T665" i="15"/>
  <c r="S665" i="15"/>
  <c r="R665" i="15"/>
  <c r="Q665" i="15"/>
  <c r="P665" i="15"/>
  <c r="O665" i="15"/>
  <c r="N665" i="15"/>
  <c r="M665" i="15"/>
  <c r="L665" i="15"/>
  <c r="W664" i="15"/>
  <c r="V664" i="15"/>
  <c r="U664" i="15"/>
  <c r="T664" i="15"/>
  <c r="S664" i="15"/>
  <c r="R664" i="15"/>
  <c r="Q664" i="15"/>
  <c r="P664" i="15"/>
  <c r="O664" i="15"/>
  <c r="N664" i="15"/>
  <c r="M664" i="15"/>
  <c r="L664" i="15"/>
  <c r="W663" i="15"/>
  <c r="V663" i="15"/>
  <c r="U663" i="15"/>
  <c r="T663" i="15"/>
  <c r="S663" i="15"/>
  <c r="R663" i="15"/>
  <c r="Q663" i="15"/>
  <c r="P663" i="15"/>
  <c r="O663" i="15"/>
  <c r="N663" i="15"/>
  <c r="M663" i="15"/>
  <c r="L663" i="15"/>
  <c r="W662" i="15"/>
  <c r="V662" i="15"/>
  <c r="U662" i="15"/>
  <c r="T662" i="15"/>
  <c r="S662" i="15"/>
  <c r="R662" i="15"/>
  <c r="Q662" i="15"/>
  <c r="P662" i="15"/>
  <c r="O662" i="15"/>
  <c r="N662" i="15"/>
  <c r="M662" i="15"/>
  <c r="L662" i="15"/>
  <c r="W661" i="15"/>
  <c r="X661" i="15" s="1"/>
  <c r="Z661" i="15" s="1"/>
  <c r="AA661" i="15" s="1"/>
  <c r="V661" i="15"/>
  <c r="U661" i="15"/>
  <c r="T661" i="15"/>
  <c r="S661" i="15"/>
  <c r="R661" i="15"/>
  <c r="Q661" i="15"/>
  <c r="P661" i="15"/>
  <c r="O661" i="15"/>
  <c r="N661" i="15"/>
  <c r="M661" i="15"/>
  <c r="L661" i="15"/>
  <c r="Y661" i="15" s="1"/>
  <c r="W660" i="15"/>
  <c r="V660" i="15"/>
  <c r="U660" i="15"/>
  <c r="T660" i="15"/>
  <c r="S660" i="15"/>
  <c r="R660" i="15"/>
  <c r="Q660" i="15"/>
  <c r="P660" i="15"/>
  <c r="O660" i="15"/>
  <c r="N660" i="15"/>
  <c r="M660" i="15"/>
  <c r="L660" i="15"/>
  <c r="Y659" i="15"/>
  <c r="Z659" i="15" s="1"/>
  <c r="AA659" i="15" s="1"/>
  <c r="W659" i="15"/>
  <c r="V659" i="15"/>
  <c r="U659" i="15"/>
  <c r="T659" i="15"/>
  <c r="S659" i="15"/>
  <c r="R659" i="15"/>
  <c r="Q659" i="15"/>
  <c r="P659" i="15"/>
  <c r="O659" i="15"/>
  <c r="N659" i="15"/>
  <c r="M659" i="15"/>
  <c r="L659" i="15"/>
  <c r="X659" i="15" s="1"/>
  <c r="Y658" i="15"/>
  <c r="W658" i="15"/>
  <c r="V658" i="15"/>
  <c r="U658" i="15"/>
  <c r="T658" i="15"/>
  <c r="S658" i="15"/>
  <c r="R658" i="15"/>
  <c r="Q658" i="15"/>
  <c r="P658" i="15"/>
  <c r="O658" i="15"/>
  <c r="N658" i="15"/>
  <c r="M658" i="15"/>
  <c r="L658" i="15"/>
  <c r="W657" i="15"/>
  <c r="V657" i="15"/>
  <c r="U657" i="15"/>
  <c r="T657" i="15"/>
  <c r="S657" i="15"/>
  <c r="R657" i="15"/>
  <c r="Q657" i="15"/>
  <c r="P657" i="15"/>
  <c r="O657" i="15"/>
  <c r="N657" i="15"/>
  <c r="M657" i="15"/>
  <c r="L657" i="15"/>
  <c r="W656" i="15"/>
  <c r="V656" i="15"/>
  <c r="U656" i="15"/>
  <c r="T656" i="15"/>
  <c r="S656" i="15"/>
  <c r="R656" i="15"/>
  <c r="Q656" i="15"/>
  <c r="P656" i="15"/>
  <c r="O656" i="15"/>
  <c r="N656" i="15"/>
  <c r="M656" i="15"/>
  <c r="L656" i="15"/>
  <c r="W655" i="15"/>
  <c r="V655" i="15"/>
  <c r="U655" i="15"/>
  <c r="T655" i="15"/>
  <c r="S655" i="15"/>
  <c r="R655" i="15"/>
  <c r="Q655" i="15"/>
  <c r="P655" i="15"/>
  <c r="O655" i="15"/>
  <c r="N655" i="15"/>
  <c r="M655" i="15"/>
  <c r="L655" i="15"/>
  <c r="W654" i="15"/>
  <c r="V654" i="15"/>
  <c r="U654" i="15"/>
  <c r="T654" i="15"/>
  <c r="S654" i="15"/>
  <c r="R654" i="15"/>
  <c r="Q654" i="15"/>
  <c r="P654" i="15"/>
  <c r="O654" i="15"/>
  <c r="N654" i="15"/>
  <c r="M654" i="15"/>
  <c r="L654" i="15"/>
  <c r="W653" i="15"/>
  <c r="V653" i="15"/>
  <c r="U653" i="15"/>
  <c r="T653" i="15"/>
  <c r="S653" i="15"/>
  <c r="R653" i="15"/>
  <c r="Y653" i="15" s="1"/>
  <c r="Q653" i="15"/>
  <c r="P653" i="15"/>
  <c r="O653" i="15"/>
  <c r="N653" i="15"/>
  <c r="M653" i="15"/>
  <c r="L653" i="15"/>
  <c r="W652" i="15"/>
  <c r="V652" i="15"/>
  <c r="U652" i="15"/>
  <c r="T652" i="15"/>
  <c r="S652" i="15"/>
  <c r="R652" i="15"/>
  <c r="Q652" i="15"/>
  <c r="P652" i="15"/>
  <c r="O652" i="15"/>
  <c r="N652" i="15"/>
  <c r="M652" i="15"/>
  <c r="L652" i="15"/>
  <c r="W651" i="15"/>
  <c r="V651" i="15"/>
  <c r="U651" i="15"/>
  <c r="T651" i="15"/>
  <c r="S651" i="15"/>
  <c r="R651" i="15"/>
  <c r="Q651" i="15"/>
  <c r="Y651" i="15" s="1"/>
  <c r="P651" i="15"/>
  <c r="O651" i="15"/>
  <c r="N651" i="15"/>
  <c r="M651" i="15"/>
  <c r="L651" i="15"/>
  <c r="W650" i="15"/>
  <c r="V650" i="15"/>
  <c r="U650" i="15"/>
  <c r="T650" i="15"/>
  <c r="S650" i="15"/>
  <c r="R650" i="15"/>
  <c r="Q650" i="15"/>
  <c r="P650" i="15"/>
  <c r="O650" i="15"/>
  <c r="N650" i="15"/>
  <c r="M650" i="15"/>
  <c r="L650" i="15"/>
  <c r="W649" i="15"/>
  <c r="V649" i="15"/>
  <c r="U649" i="15"/>
  <c r="T649" i="15"/>
  <c r="S649" i="15"/>
  <c r="Y649" i="15" s="1"/>
  <c r="R649" i="15"/>
  <c r="Q649" i="15"/>
  <c r="P649" i="15"/>
  <c r="O649" i="15"/>
  <c r="N649" i="15"/>
  <c r="M649" i="15"/>
  <c r="L649" i="15"/>
  <c r="W648" i="15"/>
  <c r="V648" i="15"/>
  <c r="U648" i="15"/>
  <c r="T648" i="15"/>
  <c r="X648" i="15" s="1"/>
  <c r="S648" i="15"/>
  <c r="R648" i="15"/>
  <c r="Q648" i="15"/>
  <c r="P648" i="15"/>
  <c r="O648" i="15"/>
  <c r="N648" i="15"/>
  <c r="M648" i="15"/>
  <c r="L648" i="15"/>
  <c r="W647" i="15"/>
  <c r="V647" i="15"/>
  <c r="U647" i="15"/>
  <c r="T647" i="15"/>
  <c r="S647" i="15"/>
  <c r="R647" i="15"/>
  <c r="Q647" i="15"/>
  <c r="P647" i="15"/>
  <c r="O647" i="15"/>
  <c r="N647" i="15"/>
  <c r="M647" i="15"/>
  <c r="L647" i="15"/>
  <c r="W646" i="15"/>
  <c r="Y646" i="15" s="1"/>
  <c r="V646" i="15"/>
  <c r="U646" i="15"/>
  <c r="T646" i="15"/>
  <c r="S646" i="15"/>
  <c r="R646" i="15"/>
  <c r="Q646" i="15"/>
  <c r="P646" i="15"/>
  <c r="O646" i="15"/>
  <c r="N646" i="15"/>
  <c r="M646" i="15"/>
  <c r="L646" i="15"/>
  <c r="W645" i="15"/>
  <c r="V645" i="15"/>
  <c r="U645" i="15"/>
  <c r="T645" i="15"/>
  <c r="S645" i="15"/>
  <c r="R645" i="15"/>
  <c r="Q645" i="15"/>
  <c r="P645" i="15"/>
  <c r="O645" i="15"/>
  <c r="N645" i="15"/>
  <c r="M645" i="15"/>
  <c r="L645" i="15"/>
  <c r="W644" i="15"/>
  <c r="V644" i="15"/>
  <c r="U644" i="15"/>
  <c r="T644" i="15"/>
  <c r="S644" i="15"/>
  <c r="R644" i="15"/>
  <c r="Q644" i="15"/>
  <c r="P644" i="15"/>
  <c r="O644" i="15"/>
  <c r="N644" i="15"/>
  <c r="M644" i="15"/>
  <c r="L644" i="15"/>
  <c r="W643" i="15"/>
  <c r="V643" i="15"/>
  <c r="U643" i="15"/>
  <c r="T643" i="15"/>
  <c r="S643" i="15"/>
  <c r="R643" i="15"/>
  <c r="Q643" i="15"/>
  <c r="P643" i="15"/>
  <c r="O643" i="15"/>
  <c r="N643" i="15"/>
  <c r="M643" i="15"/>
  <c r="L643" i="15"/>
  <c r="W642" i="15"/>
  <c r="V642" i="15"/>
  <c r="U642" i="15"/>
  <c r="T642" i="15"/>
  <c r="S642" i="15"/>
  <c r="R642" i="15"/>
  <c r="Q642" i="15"/>
  <c r="P642" i="15"/>
  <c r="O642" i="15"/>
  <c r="N642" i="15"/>
  <c r="M642" i="15"/>
  <c r="L642" i="15"/>
  <c r="W641" i="15"/>
  <c r="V641" i="15"/>
  <c r="U641" i="15"/>
  <c r="T641" i="15"/>
  <c r="S641" i="15"/>
  <c r="R641" i="15"/>
  <c r="Q641" i="15"/>
  <c r="P641" i="15"/>
  <c r="O641" i="15"/>
  <c r="N641" i="15"/>
  <c r="M641" i="15"/>
  <c r="L641" i="15"/>
  <c r="W640" i="15"/>
  <c r="V640" i="15"/>
  <c r="U640" i="15"/>
  <c r="T640" i="15"/>
  <c r="S640" i="15"/>
  <c r="R640" i="15"/>
  <c r="Q640" i="15"/>
  <c r="P640" i="15"/>
  <c r="O640" i="15"/>
  <c r="N640" i="15"/>
  <c r="M640" i="15"/>
  <c r="L640" i="15"/>
  <c r="W639" i="15"/>
  <c r="V639" i="15"/>
  <c r="U639" i="15"/>
  <c r="T639" i="15"/>
  <c r="S639" i="15"/>
  <c r="R639" i="15"/>
  <c r="Q639" i="15"/>
  <c r="P639" i="15"/>
  <c r="O639" i="15"/>
  <c r="N639" i="15"/>
  <c r="M639" i="15"/>
  <c r="L639" i="15"/>
  <c r="Y638" i="15"/>
  <c r="X638" i="15"/>
  <c r="Z638" i="15" s="1"/>
  <c r="AA638" i="15" s="1"/>
  <c r="W638" i="15"/>
  <c r="V638" i="15"/>
  <c r="U638" i="15"/>
  <c r="T638" i="15"/>
  <c r="S638" i="15"/>
  <c r="R638" i="15"/>
  <c r="Q638" i="15"/>
  <c r="P638" i="15"/>
  <c r="O638" i="15"/>
  <c r="N638" i="15"/>
  <c r="M638" i="15"/>
  <c r="L638" i="15"/>
  <c r="W637" i="15"/>
  <c r="V637" i="15"/>
  <c r="U637" i="15"/>
  <c r="T637" i="15"/>
  <c r="S637" i="15"/>
  <c r="R637" i="15"/>
  <c r="Q637" i="15"/>
  <c r="P637" i="15"/>
  <c r="O637" i="15"/>
  <c r="N637" i="15"/>
  <c r="M637" i="15"/>
  <c r="L637" i="15"/>
  <c r="W636" i="15"/>
  <c r="Y636" i="15" s="1"/>
  <c r="V636" i="15"/>
  <c r="U636" i="15"/>
  <c r="T636" i="15"/>
  <c r="S636" i="15"/>
  <c r="R636" i="15"/>
  <c r="Q636" i="15"/>
  <c r="P636" i="15"/>
  <c r="O636" i="15"/>
  <c r="N636" i="15"/>
  <c r="M636" i="15"/>
  <c r="L636" i="15"/>
  <c r="W635" i="15"/>
  <c r="V635" i="15"/>
  <c r="U635" i="15"/>
  <c r="T635" i="15"/>
  <c r="S635" i="15"/>
  <c r="R635" i="15"/>
  <c r="Q635" i="15"/>
  <c r="P635" i="15"/>
  <c r="O635" i="15"/>
  <c r="N635" i="15"/>
  <c r="M635" i="15"/>
  <c r="X635" i="15" s="1"/>
  <c r="L635" i="15"/>
  <c r="W634" i="15"/>
  <c r="V634" i="15"/>
  <c r="X634" i="15" s="1"/>
  <c r="U634" i="15"/>
  <c r="T634" i="15"/>
  <c r="S634" i="15"/>
  <c r="R634" i="15"/>
  <c r="Q634" i="15"/>
  <c r="P634" i="15"/>
  <c r="O634" i="15"/>
  <c r="N634" i="15"/>
  <c r="M634" i="15"/>
  <c r="L634" i="15"/>
  <c r="W633" i="15"/>
  <c r="V633" i="15"/>
  <c r="U633" i="15"/>
  <c r="T633" i="15"/>
  <c r="S633" i="15"/>
  <c r="R633" i="15"/>
  <c r="Q633" i="15"/>
  <c r="P633" i="15"/>
  <c r="O633" i="15"/>
  <c r="N633" i="15"/>
  <c r="M633" i="15"/>
  <c r="L633" i="15"/>
  <c r="Y633" i="15" s="1"/>
  <c r="W632" i="15"/>
  <c r="V632" i="15"/>
  <c r="U632" i="15"/>
  <c r="T632" i="15"/>
  <c r="S632" i="15"/>
  <c r="X632" i="15" s="1"/>
  <c r="R632" i="15"/>
  <c r="Q632" i="15"/>
  <c r="P632" i="15"/>
  <c r="O632" i="15"/>
  <c r="N632" i="15"/>
  <c r="M632" i="15"/>
  <c r="L632" i="15"/>
  <c r="W631" i="15"/>
  <c r="V631" i="15"/>
  <c r="U631" i="15"/>
  <c r="T631" i="15"/>
  <c r="S631" i="15"/>
  <c r="R631" i="15"/>
  <c r="Q631" i="15"/>
  <c r="P631" i="15"/>
  <c r="O631" i="15"/>
  <c r="N631" i="15"/>
  <c r="M631" i="15"/>
  <c r="L631" i="15"/>
  <c r="W630" i="15"/>
  <c r="V630" i="15"/>
  <c r="U630" i="15"/>
  <c r="T630" i="15"/>
  <c r="S630" i="15"/>
  <c r="R630" i="15"/>
  <c r="Q630" i="15"/>
  <c r="P630" i="15"/>
  <c r="O630" i="15"/>
  <c r="N630" i="15"/>
  <c r="M630" i="15"/>
  <c r="L630" i="15"/>
  <c r="W629" i="15"/>
  <c r="V629" i="15"/>
  <c r="Y629" i="15" s="1"/>
  <c r="U629" i="15"/>
  <c r="T629" i="15"/>
  <c r="S629" i="15"/>
  <c r="R629" i="15"/>
  <c r="Q629" i="15"/>
  <c r="P629" i="15"/>
  <c r="O629" i="15"/>
  <c r="N629" i="15"/>
  <c r="M629" i="15"/>
  <c r="L629" i="15"/>
  <c r="X628" i="15"/>
  <c r="W628" i="15"/>
  <c r="V628" i="15"/>
  <c r="U628" i="15"/>
  <c r="T628" i="15"/>
  <c r="S628" i="15"/>
  <c r="R628" i="15"/>
  <c r="Q628" i="15"/>
  <c r="P628" i="15"/>
  <c r="O628" i="15"/>
  <c r="N628" i="15"/>
  <c r="M628" i="15"/>
  <c r="L628" i="15"/>
  <c r="W627" i="15"/>
  <c r="V627" i="15"/>
  <c r="U627" i="15"/>
  <c r="T627" i="15"/>
  <c r="S627" i="15"/>
  <c r="R627" i="15"/>
  <c r="Q627" i="15"/>
  <c r="P627" i="15"/>
  <c r="O627" i="15"/>
  <c r="N627" i="15"/>
  <c r="M627" i="15"/>
  <c r="L627" i="15"/>
  <c r="Y627" i="15" s="1"/>
  <c r="W626" i="15"/>
  <c r="V626" i="15"/>
  <c r="X626" i="15" s="1"/>
  <c r="Z626" i="15" s="1"/>
  <c r="AA626" i="15" s="1"/>
  <c r="U626" i="15"/>
  <c r="T626" i="15"/>
  <c r="S626" i="15"/>
  <c r="R626" i="15"/>
  <c r="Q626" i="15"/>
  <c r="P626" i="15"/>
  <c r="O626" i="15"/>
  <c r="N626" i="15"/>
  <c r="M626" i="15"/>
  <c r="L626" i="15"/>
  <c r="Y626" i="15" s="1"/>
  <c r="W625" i="15"/>
  <c r="V625" i="15"/>
  <c r="U625" i="15"/>
  <c r="T625" i="15"/>
  <c r="S625" i="15"/>
  <c r="R625" i="15"/>
  <c r="Q625" i="15"/>
  <c r="P625" i="15"/>
  <c r="O625" i="15"/>
  <c r="N625" i="15"/>
  <c r="M625" i="15"/>
  <c r="L625" i="15"/>
  <c r="Y624" i="15"/>
  <c r="X624" i="15"/>
  <c r="Z624" i="15" s="1"/>
  <c r="AA624" i="15" s="1"/>
  <c r="W624" i="15"/>
  <c r="V624" i="15"/>
  <c r="U624" i="15"/>
  <c r="T624" i="15"/>
  <c r="S624" i="15"/>
  <c r="R624" i="15"/>
  <c r="Q624" i="15"/>
  <c r="P624" i="15"/>
  <c r="O624" i="15"/>
  <c r="N624" i="15"/>
  <c r="M624" i="15"/>
  <c r="L624" i="15"/>
  <c r="W623" i="15"/>
  <c r="V623" i="15"/>
  <c r="U623" i="15"/>
  <c r="T623" i="15"/>
  <c r="S623" i="15"/>
  <c r="R623" i="15"/>
  <c r="Q623" i="15"/>
  <c r="P623" i="15"/>
  <c r="O623" i="15"/>
  <c r="N623" i="15"/>
  <c r="M623" i="15"/>
  <c r="L623" i="15"/>
  <c r="X622" i="15"/>
  <c r="W622" i="15"/>
  <c r="V622" i="15"/>
  <c r="U622" i="15"/>
  <c r="T622" i="15"/>
  <c r="S622" i="15"/>
  <c r="R622" i="15"/>
  <c r="Q622" i="15"/>
  <c r="P622" i="15"/>
  <c r="O622" i="15"/>
  <c r="N622" i="15"/>
  <c r="M622" i="15"/>
  <c r="L622" i="15"/>
  <c r="W621" i="15"/>
  <c r="V621" i="15"/>
  <c r="U621" i="15"/>
  <c r="T621" i="15"/>
  <c r="S621" i="15"/>
  <c r="R621" i="15"/>
  <c r="Q621" i="15"/>
  <c r="P621" i="15"/>
  <c r="O621" i="15"/>
  <c r="N621" i="15"/>
  <c r="M621" i="15"/>
  <c r="L621" i="15"/>
  <c r="W620" i="15"/>
  <c r="V620" i="15"/>
  <c r="U620" i="15"/>
  <c r="T620" i="15"/>
  <c r="S620" i="15"/>
  <c r="R620" i="15"/>
  <c r="Q620" i="15"/>
  <c r="P620" i="15"/>
  <c r="O620" i="15"/>
  <c r="N620" i="15"/>
  <c r="M620" i="15"/>
  <c r="L620" i="15"/>
  <c r="W619" i="15"/>
  <c r="V619" i="15"/>
  <c r="U619" i="15"/>
  <c r="T619" i="15"/>
  <c r="S619" i="15"/>
  <c r="R619" i="15"/>
  <c r="Q619" i="15"/>
  <c r="P619" i="15"/>
  <c r="O619" i="15"/>
  <c r="N619" i="15"/>
  <c r="M619" i="15"/>
  <c r="L619" i="15"/>
  <c r="W618" i="15"/>
  <c r="V618" i="15"/>
  <c r="U618" i="15"/>
  <c r="T618" i="15"/>
  <c r="S618" i="15"/>
  <c r="R618" i="15"/>
  <c r="Q618" i="15"/>
  <c r="P618" i="15"/>
  <c r="O618" i="15"/>
  <c r="N618" i="15"/>
  <c r="M618" i="15"/>
  <c r="L618" i="15"/>
  <c r="Y617" i="15"/>
  <c r="W617" i="15"/>
  <c r="V617" i="15"/>
  <c r="U617" i="15"/>
  <c r="T617" i="15"/>
  <c r="S617" i="15"/>
  <c r="R617" i="15"/>
  <c r="Q617" i="15"/>
  <c r="P617" i="15"/>
  <c r="X617" i="15" s="1"/>
  <c r="Z617" i="15" s="1"/>
  <c r="AA617" i="15" s="1"/>
  <c r="AD151" i="15" s="1"/>
  <c r="O617" i="15"/>
  <c r="N617" i="15"/>
  <c r="M617" i="15"/>
  <c r="L617" i="15"/>
  <c r="W616" i="15"/>
  <c r="V616" i="15"/>
  <c r="U616" i="15"/>
  <c r="T616" i="15"/>
  <c r="S616" i="15"/>
  <c r="R616" i="15"/>
  <c r="Q616" i="15"/>
  <c r="P616" i="15"/>
  <c r="O616" i="15"/>
  <c r="N616" i="15"/>
  <c r="M616" i="15"/>
  <c r="L616" i="15"/>
  <c r="Y615" i="15"/>
  <c r="W615" i="15"/>
  <c r="V615" i="15"/>
  <c r="U615" i="15"/>
  <c r="T615" i="15"/>
  <c r="S615" i="15"/>
  <c r="R615" i="15"/>
  <c r="Q615" i="15"/>
  <c r="P615" i="15"/>
  <c r="X615" i="15" s="1"/>
  <c r="Z615" i="15" s="1"/>
  <c r="AA615" i="15" s="1"/>
  <c r="O615" i="15"/>
  <c r="N615" i="15"/>
  <c r="M615" i="15"/>
  <c r="L615" i="15"/>
  <c r="W614" i="15"/>
  <c r="V614" i="15"/>
  <c r="U614" i="15"/>
  <c r="T614" i="15"/>
  <c r="S614" i="15"/>
  <c r="R614" i="15"/>
  <c r="Q614" i="15"/>
  <c r="X614" i="15" s="1"/>
  <c r="P614" i="15"/>
  <c r="O614" i="15"/>
  <c r="N614" i="15"/>
  <c r="M614" i="15"/>
  <c r="L614" i="15"/>
  <c r="Y613" i="15"/>
  <c r="W613" i="15"/>
  <c r="V613" i="15"/>
  <c r="U613" i="15"/>
  <c r="T613" i="15"/>
  <c r="S613" i="15"/>
  <c r="R613" i="15"/>
  <c r="Q613" i="15"/>
  <c r="X613" i="15" s="1"/>
  <c r="Z613" i="15" s="1"/>
  <c r="AA613" i="15" s="1"/>
  <c r="P613" i="15"/>
  <c r="O613" i="15"/>
  <c r="N613" i="15"/>
  <c r="M613" i="15"/>
  <c r="L613" i="15"/>
  <c r="W612" i="15"/>
  <c r="V612" i="15"/>
  <c r="U612" i="15"/>
  <c r="T612" i="15"/>
  <c r="S612" i="15"/>
  <c r="R612" i="15"/>
  <c r="Q612" i="15"/>
  <c r="P612" i="15"/>
  <c r="O612" i="15"/>
  <c r="N612" i="15"/>
  <c r="M612" i="15"/>
  <c r="L612" i="15"/>
  <c r="W611" i="15"/>
  <c r="V611" i="15"/>
  <c r="U611" i="15"/>
  <c r="T611" i="15"/>
  <c r="S611" i="15"/>
  <c r="R611" i="15"/>
  <c r="Q611" i="15"/>
  <c r="P611" i="15"/>
  <c r="O611" i="15"/>
  <c r="N611" i="15"/>
  <c r="M611" i="15"/>
  <c r="L611" i="15"/>
  <c r="W610" i="15"/>
  <c r="V610" i="15"/>
  <c r="U610" i="15"/>
  <c r="T610" i="15"/>
  <c r="S610" i="15"/>
  <c r="R610" i="15"/>
  <c r="Q610" i="15"/>
  <c r="P610" i="15"/>
  <c r="O610" i="15"/>
  <c r="N610" i="15"/>
  <c r="M610" i="15"/>
  <c r="L610" i="15"/>
  <c r="W609" i="15"/>
  <c r="V609" i="15"/>
  <c r="U609" i="15"/>
  <c r="T609" i="15"/>
  <c r="S609" i="15"/>
  <c r="R609" i="15"/>
  <c r="Q609" i="15"/>
  <c r="P609" i="15"/>
  <c r="O609" i="15"/>
  <c r="N609" i="15"/>
  <c r="M609" i="15"/>
  <c r="L609" i="15"/>
  <c r="W608" i="15"/>
  <c r="V608" i="15"/>
  <c r="U608" i="15"/>
  <c r="T608" i="15"/>
  <c r="S608" i="15"/>
  <c r="R608" i="15"/>
  <c r="Q608" i="15"/>
  <c r="P608" i="15"/>
  <c r="O608" i="15"/>
  <c r="N608" i="15"/>
  <c r="M608" i="15"/>
  <c r="L608" i="15"/>
  <c r="W607" i="15"/>
  <c r="V607" i="15"/>
  <c r="U607" i="15"/>
  <c r="T607" i="15"/>
  <c r="S607" i="15"/>
  <c r="R607" i="15"/>
  <c r="Q607" i="15"/>
  <c r="P607" i="15"/>
  <c r="O607" i="15"/>
  <c r="N607" i="15"/>
  <c r="M607" i="15"/>
  <c r="L607" i="15"/>
  <c r="W606" i="15"/>
  <c r="V606" i="15"/>
  <c r="U606" i="15"/>
  <c r="T606" i="15"/>
  <c r="S606" i="15"/>
  <c r="R606" i="15"/>
  <c r="Q606" i="15"/>
  <c r="P606" i="15"/>
  <c r="O606" i="15"/>
  <c r="N606" i="15"/>
  <c r="M606" i="15"/>
  <c r="L606" i="15"/>
  <c r="W605" i="15"/>
  <c r="V605" i="15"/>
  <c r="U605" i="15"/>
  <c r="T605" i="15"/>
  <c r="S605" i="15"/>
  <c r="R605" i="15"/>
  <c r="Q605" i="15"/>
  <c r="P605" i="15"/>
  <c r="O605" i="15"/>
  <c r="N605" i="15"/>
  <c r="M605" i="15"/>
  <c r="L605" i="15"/>
  <c r="W604" i="15"/>
  <c r="X604" i="15" s="1"/>
  <c r="V604" i="15"/>
  <c r="U604" i="15"/>
  <c r="T604" i="15"/>
  <c r="S604" i="15"/>
  <c r="R604" i="15"/>
  <c r="Q604" i="15"/>
  <c r="P604" i="15"/>
  <c r="O604" i="15"/>
  <c r="N604" i="15"/>
  <c r="M604" i="15"/>
  <c r="L604" i="15"/>
  <c r="AA603" i="15"/>
  <c r="X603" i="15"/>
  <c r="Z603" i="15" s="1"/>
  <c r="W603" i="15"/>
  <c r="V603" i="15"/>
  <c r="U603" i="15"/>
  <c r="T603" i="15"/>
  <c r="S603" i="15"/>
  <c r="R603" i="15"/>
  <c r="Q603" i="15"/>
  <c r="P603" i="15"/>
  <c r="O603" i="15"/>
  <c r="N603" i="15"/>
  <c r="M603" i="15"/>
  <c r="L603" i="15"/>
  <c r="Y603" i="15" s="1"/>
  <c r="W602" i="15"/>
  <c r="V602" i="15"/>
  <c r="U602" i="15"/>
  <c r="T602" i="15"/>
  <c r="S602" i="15"/>
  <c r="R602" i="15"/>
  <c r="Q602" i="15"/>
  <c r="P602" i="15"/>
  <c r="O602" i="15"/>
  <c r="N602" i="15"/>
  <c r="M602" i="15"/>
  <c r="L602" i="15"/>
  <c r="Y601" i="15"/>
  <c r="W601" i="15"/>
  <c r="V601" i="15"/>
  <c r="U601" i="15"/>
  <c r="T601" i="15"/>
  <c r="S601" i="15"/>
  <c r="R601" i="15"/>
  <c r="Q601" i="15"/>
  <c r="P601" i="15"/>
  <c r="O601" i="15"/>
  <c r="N601" i="15"/>
  <c r="M601" i="15"/>
  <c r="X601" i="15" s="1"/>
  <c r="L601" i="15"/>
  <c r="W600" i="15"/>
  <c r="V600" i="15"/>
  <c r="U600" i="15"/>
  <c r="T600" i="15"/>
  <c r="S600" i="15"/>
  <c r="R600" i="15"/>
  <c r="Q600" i="15"/>
  <c r="P600" i="15"/>
  <c r="O600" i="15"/>
  <c r="N600" i="15"/>
  <c r="M600" i="15"/>
  <c r="L600" i="15"/>
  <c r="X599" i="15"/>
  <c r="W599" i="15"/>
  <c r="V599" i="15"/>
  <c r="U599" i="15"/>
  <c r="T599" i="15"/>
  <c r="S599" i="15"/>
  <c r="R599" i="15"/>
  <c r="Q599" i="15"/>
  <c r="P599" i="15"/>
  <c r="O599" i="15"/>
  <c r="N599" i="15"/>
  <c r="M599" i="15"/>
  <c r="L599" i="15"/>
  <c r="W598" i="15"/>
  <c r="V598" i="15"/>
  <c r="U598" i="15"/>
  <c r="T598" i="15"/>
  <c r="S598" i="15"/>
  <c r="R598" i="15"/>
  <c r="Q598" i="15"/>
  <c r="P598" i="15"/>
  <c r="O598" i="15"/>
  <c r="N598" i="15"/>
  <c r="M598" i="15"/>
  <c r="L598" i="15"/>
  <c r="Y597" i="15"/>
  <c r="W597" i="15"/>
  <c r="V597" i="15"/>
  <c r="U597" i="15"/>
  <c r="T597" i="15"/>
  <c r="S597" i="15"/>
  <c r="R597" i="15"/>
  <c r="Q597" i="15"/>
  <c r="P597" i="15"/>
  <c r="O597" i="15"/>
  <c r="N597" i="15"/>
  <c r="M597" i="15"/>
  <c r="L597" i="15"/>
  <c r="W596" i="15"/>
  <c r="V596" i="15"/>
  <c r="U596" i="15"/>
  <c r="T596" i="15"/>
  <c r="S596" i="15"/>
  <c r="R596" i="15"/>
  <c r="Q596" i="15"/>
  <c r="P596" i="15"/>
  <c r="O596" i="15"/>
  <c r="N596" i="15"/>
  <c r="M596" i="15"/>
  <c r="L596" i="15"/>
  <c r="W595" i="15"/>
  <c r="V595" i="15"/>
  <c r="U595" i="15"/>
  <c r="T595" i="15"/>
  <c r="S595" i="15"/>
  <c r="R595" i="15"/>
  <c r="Q595" i="15"/>
  <c r="P595" i="15"/>
  <c r="O595" i="15"/>
  <c r="N595" i="15"/>
  <c r="M595" i="15"/>
  <c r="L595" i="15"/>
  <c r="W594" i="15"/>
  <c r="V594" i="15"/>
  <c r="U594" i="15"/>
  <c r="T594" i="15"/>
  <c r="S594" i="15"/>
  <c r="R594" i="15"/>
  <c r="Q594" i="15"/>
  <c r="P594" i="15"/>
  <c r="O594" i="15"/>
  <c r="N594" i="15"/>
  <c r="M594" i="15"/>
  <c r="L594" i="15"/>
  <c r="W593" i="15"/>
  <c r="V593" i="15"/>
  <c r="U593" i="15"/>
  <c r="T593" i="15"/>
  <c r="S593" i="15"/>
  <c r="R593" i="15"/>
  <c r="Q593" i="15"/>
  <c r="P593" i="15"/>
  <c r="O593" i="15"/>
  <c r="N593" i="15"/>
  <c r="M593" i="15"/>
  <c r="L593" i="15"/>
  <c r="W592" i="15"/>
  <c r="V592" i="15"/>
  <c r="U592" i="15"/>
  <c r="T592" i="15"/>
  <c r="S592" i="15"/>
  <c r="R592" i="15"/>
  <c r="Q592" i="15"/>
  <c r="P592" i="15"/>
  <c r="O592" i="15"/>
  <c r="N592" i="15"/>
  <c r="M592" i="15"/>
  <c r="L592" i="15"/>
  <c r="W591" i="15"/>
  <c r="V591" i="15"/>
  <c r="U591" i="15"/>
  <c r="T591" i="15"/>
  <c r="S591" i="15"/>
  <c r="X591" i="15" s="1"/>
  <c r="R591" i="15"/>
  <c r="Q591" i="15"/>
  <c r="P591" i="15"/>
  <c r="O591" i="15"/>
  <c r="N591" i="15"/>
  <c r="M591" i="15"/>
  <c r="L591" i="15"/>
  <c r="W590" i="15"/>
  <c r="V590" i="15"/>
  <c r="U590" i="15"/>
  <c r="T590" i="15"/>
  <c r="S590" i="15"/>
  <c r="R590" i="15"/>
  <c r="Q590" i="15"/>
  <c r="P590" i="15"/>
  <c r="O590" i="15"/>
  <c r="N590" i="15"/>
  <c r="M590" i="15"/>
  <c r="L590" i="15"/>
  <c r="Y589" i="15"/>
  <c r="W589" i="15"/>
  <c r="X589" i="15" s="1"/>
  <c r="Z589" i="15" s="1"/>
  <c r="AA589" i="15" s="1"/>
  <c r="V589" i="15"/>
  <c r="U589" i="15"/>
  <c r="T589" i="15"/>
  <c r="S589" i="15"/>
  <c r="R589" i="15"/>
  <c r="Q589" i="15"/>
  <c r="P589" i="15"/>
  <c r="O589" i="15"/>
  <c r="N589" i="15"/>
  <c r="M589" i="15"/>
  <c r="L589" i="15"/>
  <c r="W588" i="15"/>
  <c r="Y588" i="15" s="1"/>
  <c r="V588" i="15"/>
  <c r="U588" i="15"/>
  <c r="T588" i="15"/>
  <c r="S588" i="15"/>
  <c r="R588" i="15"/>
  <c r="Q588" i="15"/>
  <c r="P588" i="15"/>
  <c r="O588" i="15"/>
  <c r="N588" i="15"/>
  <c r="M588" i="15"/>
  <c r="L588" i="15"/>
  <c r="AA587" i="15"/>
  <c r="Y587" i="15"/>
  <c r="X587" i="15"/>
  <c r="Z587" i="15" s="1"/>
  <c r="W587" i="15"/>
  <c r="V587" i="15"/>
  <c r="U587" i="15"/>
  <c r="T587" i="15"/>
  <c r="S587" i="15"/>
  <c r="R587" i="15"/>
  <c r="Q587" i="15"/>
  <c r="P587" i="15"/>
  <c r="O587" i="15"/>
  <c r="N587" i="15"/>
  <c r="M587" i="15"/>
  <c r="L587" i="15"/>
  <c r="Z586" i="15"/>
  <c r="AA586" i="15" s="1"/>
  <c r="AD145" i="15" s="1"/>
  <c r="W586" i="15"/>
  <c r="V586" i="15"/>
  <c r="U586" i="15"/>
  <c r="T586" i="15"/>
  <c r="S586" i="15"/>
  <c r="R586" i="15"/>
  <c r="Q586" i="15"/>
  <c r="P586" i="15"/>
  <c r="O586" i="15"/>
  <c r="X586" i="15" s="1"/>
  <c r="N586" i="15"/>
  <c r="M586" i="15"/>
  <c r="L586" i="15"/>
  <c r="Y586" i="15" s="1"/>
  <c r="W585" i="15"/>
  <c r="V585" i="15"/>
  <c r="U585" i="15"/>
  <c r="T585" i="15"/>
  <c r="S585" i="15"/>
  <c r="R585" i="15"/>
  <c r="Q585" i="15"/>
  <c r="P585" i="15"/>
  <c r="O585" i="15"/>
  <c r="N585" i="15"/>
  <c r="M585" i="15"/>
  <c r="L585" i="15"/>
  <c r="W584" i="15"/>
  <c r="V584" i="15"/>
  <c r="U584" i="15"/>
  <c r="T584" i="15"/>
  <c r="S584" i="15"/>
  <c r="R584" i="15"/>
  <c r="Q584" i="15"/>
  <c r="P584" i="15"/>
  <c r="O584" i="15"/>
  <c r="N584" i="15"/>
  <c r="M584" i="15"/>
  <c r="L584" i="15"/>
  <c r="W583" i="15"/>
  <c r="V583" i="15"/>
  <c r="U583" i="15"/>
  <c r="T583" i="15"/>
  <c r="S583" i="15"/>
  <c r="R583" i="15"/>
  <c r="Q583" i="15"/>
  <c r="P583" i="15"/>
  <c r="O583" i="15"/>
  <c r="N583" i="15"/>
  <c r="M583" i="15"/>
  <c r="L583" i="15"/>
  <c r="W582" i="15"/>
  <c r="V582" i="15"/>
  <c r="U582" i="15"/>
  <c r="T582" i="15"/>
  <c r="S582" i="15"/>
  <c r="R582" i="15"/>
  <c r="Q582" i="15"/>
  <c r="P582" i="15"/>
  <c r="O582" i="15"/>
  <c r="N582" i="15"/>
  <c r="M582" i="15"/>
  <c r="X582" i="15" s="1"/>
  <c r="L582" i="15"/>
  <c r="W581" i="15"/>
  <c r="V581" i="15"/>
  <c r="U581" i="15"/>
  <c r="T581" i="15"/>
  <c r="S581" i="15"/>
  <c r="R581" i="15"/>
  <c r="Q581" i="15"/>
  <c r="P581" i="15"/>
  <c r="O581" i="15"/>
  <c r="Y581" i="15" s="1"/>
  <c r="N581" i="15"/>
  <c r="M581" i="15"/>
  <c r="L581" i="15"/>
  <c r="Y580" i="15"/>
  <c r="X580" i="15"/>
  <c r="Z580" i="15" s="1"/>
  <c r="AA580" i="15" s="1"/>
  <c r="AD174" i="15" s="1"/>
  <c r="W580" i="15"/>
  <c r="V580" i="15"/>
  <c r="U580" i="15"/>
  <c r="T580" i="15"/>
  <c r="S580" i="15"/>
  <c r="R580" i="15"/>
  <c r="Q580" i="15"/>
  <c r="P580" i="15"/>
  <c r="O580" i="15"/>
  <c r="N580" i="15"/>
  <c r="M580" i="15"/>
  <c r="L580" i="15"/>
  <c r="W579" i="15"/>
  <c r="V579" i="15"/>
  <c r="U579" i="15"/>
  <c r="T579" i="15"/>
  <c r="S579" i="15"/>
  <c r="R579" i="15"/>
  <c r="Q579" i="15"/>
  <c r="P579" i="15"/>
  <c r="O579" i="15"/>
  <c r="N579" i="15"/>
  <c r="M579" i="15"/>
  <c r="L579" i="15"/>
  <c r="W578" i="15"/>
  <c r="V578" i="15"/>
  <c r="U578" i="15"/>
  <c r="T578" i="15"/>
  <c r="S578" i="15"/>
  <c r="R578" i="15"/>
  <c r="Q578" i="15"/>
  <c r="P578" i="15"/>
  <c r="O578" i="15"/>
  <c r="N578" i="15"/>
  <c r="M578" i="15"/>
  <c r="L578" i="15"/>
  <c r="W577" i="15"/>
  <c r="V577" i="15"/>
  <c r="U577" i="15"/>
  <c r="T577" i="15"/>
  <c r="S577" i="15"/>
  <c r="R577" i="15"/>
  <c r="Q577" i="15"/>
  <c r="P577" i="15"/>
  <c r="O577" i="15"/>
  <c r="N577" i="15"/>
  <c r="M577" i="15"/>
  <c r="L577" i="15"/>
  <c r="W576" i="15"/>
  <c r="V576" i="15"/>
  <c r="U576" i="15"/>
  <c r="T576" i="15"/>
  <c r="S576" i="15"/>
  <c r="Y576" i="15" s="1"/>
  <c r="R576" i="15"/>
  <c r="Q576" i="15"/>
  <c r="P576" i="15"/>
  <c r="O576" i="15"/>
  <c r="N576" i="15"/>
  <c r="M576" i="15"/>
  <c r="L576" i="15"/>
  <c r="W575" i="15"/>
  <c r="V575" i="15"/>
  <c r="U575" i="15"/>
  <c r="T575" i="15"/>
  <c r="S575" i="15"/>
  <c r="R575" i="15"/>
  <c r="Q575" i="15"/>
  <c r="P575" i="15"/>
  <c r="O575" i="15"/>
  <c r="N575" i="15"/>
  <c r="M575" i="15"/>
  <c r="L575" i="15"/>
  <c r="W574" i="15"/>
  <c r="V574" i="15"/>
  <c r="U574" i="15"/>
  <c r="T574" i="15"/>
  <c r="S574" i="15"/>
  <c r="R574" i="15"/>
  <c r="Q574" i="15"/>
  <c r="P574" i="15"/>
  <c r="O574" i="15"/>
  <c r="N574" i="15"/>
  <c r="M574" i="15"/>
  <c r="L574" i="15"/>
  <c r="W573" i="15"/>
  <c r="V573" i="15"/>
  <c r="U573" i="15"/>
  <c r="T573" i="15"/>
  <c r="S573" i="15"/>
  <c r="R573" i="15"/>
  <c r="Q573" i="15"/>
  <c r="P573" i="15"/>
  <c r="O573" i="15"/>
  <c r="N573" i="15"/>
  <c r="M573" i="15"/>
  <c r="L573" i="15"/>
  <c r="W572" i="15"/>
  <c r="V572" i="15"/>
  <c r="U572" i="15"/>
  <c r="T572" i="15"/>
  <c r="S572" i="15"/>
  <c r="R572" i="15"/>
  <c r="Q572" i="15"/>
  <c r="P572" i="15"/>
  <c r="O572" i="15"/>
  <c r="N572" i="15"/>
  <c r="M572" i="15"/>
  <c r="L572" i="15"/>
  <c r="W571" i="15"/>
  <c r="V571" i="15"/>
  <c r="U571" i="15"/>
  <c r="T571" i="15"/>
  <c r="S571" i="15"/>
  <c r="R571" i="15"/>
  <c r="Q571" i="15"/>
  <c r="P571" i="15"/>
  <c r="O571" i="15"/>
  <c r="N571" i="15"/>
  <c r="M571" i="15"/>
  <c r="L571" i="15"/>
  <c r="W570" i="15"/>
  <c r="V570" i="15"/>
  <c r="U570" i="15"/>
  <c r="T570" i="15"/>
  <c r="S570" i="15"/>
  <c r="R570" i="15"/>
  <c r="Q570" i="15"/>
  <c r="P570" i="15"/>
  <c r="O570" i="15"/>
  <c r="N570" i="15"/>
  <c r="M570" i="15"/>
  <c r="L570" i="15"/>
  <c r="X569" i="15"/>
  <c r="W569" i="15"/>
  <c r="V569" i="15"/>
  <c r="U569" i="15"/>
  <c r="T569" i="15"/>
  <c r="S569" i="15"/>
  <c r="R569" i="15"/>
  <c r="Q569" i="15"/>
  <c r="P569" i="15"/>
  <c r="O569" i="15"/>
  <c r="N569" i="15"/>
  <c r="M569" i="15"/>
  <c r="L569" i="15"/>
  <c r="Y569" i="15" s="1"/>
  <c r="W568" i="15"/>
  <c r="V568" i="15"/>
  <c r="U568" i="15"/>
  <c r="T568" i="15"/>
  <c r="S568" i="15"/>
  <c r="Y568" i="15" s="1"/>
  <c r="R568" i="15"/>
  <c r="Q568" i="15"/>
  <c r="P568" i="15"/>
  <c r="O568" i="15"/>
  <c r="N568" i="15"/>
  <c r="M568" i="15"/>
  <c r="L568" i="15"/>
  <c r="W567" i="15"/>
  <c r="V567" i="15"/>
  <c r="U567" i="15"/>
  <c r="T567" i="15"/>
  <c r="S567" i="15"/>
  <c r="R567" i="15"/>
  <c r="Q567" i="15"/>
  <c r="P567" i="15"/>
  <c r="O567" i="15"/>
  <c r="N567" i="15"/>
  <c r="M567" i="15"/>
  <c r="L567" i="15"/>
  <c r="W566" i="15"/>
  <c r="V566" i="15"/>
  <c r="U566" i="15"/>
  <c r="T566" i="15"/>
  <c r="S566" i="15"/>
  <c r="R566" i="15"/>
  <c r="X566" i="15" s="1"/>
  <c r="Q566" i="15"/>
  <c r="P566" i="15"/>
  <c r="O566" i="15"/>
  <c r="N566" i="15"/>
  <c r="M566" i="15"/>
  <c r="L566" i="15"/>
  <c r="X565" i="15"/>
  <c r="Z565" i="15" s="1"/>
  <c r="AA565" i="15" s="1"/>
  <c r="W565" i="15"/>
  <c r="V565" i="15"/>
  <c r="U565" i="15"/>
  <c r="T565" i="15"/>
  <c r="S565" i="15"/>
  <c r="R565" i="15"/>
  <c r="Q565" i="15"/>
  <c r="P565" i="15"/>
  <c r="O565" i="15"/>
  <c r="N565" i="15"/>
  <c r="M565" i="15"/>
  <c r="L565" i="15"/>
  <c r="Y565" i="15" s="1"/>
  <c r="W564" i="15"/>
  <c r="V564" i="15"/>
  <c r="U564" i="15"/>
  <c r="T564" i="15"/>
  <c r="S564" i="15"/>
  <c r="R564" i="15"/>
  <c r="Q564" i="15"/>
  <c r="P564" i="15"/>
  <c r="O564" i="15"/>
  <c r="N564" i="15"/>
  <c r="M564" i="15"/>
  <c r="L564" i="15"/>
  <c r="W563" i="15"/>
  <c r="V563" i="15"/>
  <c r="U563" i="15"/>
  <c r="T563" i="15"/>
  <c r="S563" i="15"/>
  <c r="R563" i="15"/>
  <c r="Q563" i="15"/>
  <c r="P563" i="15"/>
  <c r="O563" i="15"/>
  <c r="N563" i="15"/>
  <c r="M563" i="15"/>
  <c r="L563" i="15"/>
  <c r="W562" i="15"/>
  <c r="V562" i="15"/>
  <c r="U562" i="15"/>
  <c r="T562" i="15"/>
  <c r="S562" i="15"/>
  <c r="R562" i="15"/>
  <c r="Q562" i="15"/>
  <c r="P562" i="15"/>
  <c r="O562" i="15"/>
  <c r="N562" i="15"/>
  <c r="M562" i="15"/>
  <c r="L562" i="15"/>
  <c r="W561" i="15"/>
  <c r="V561" i="15"/>
  <c r="U561" i="15"/>
  <c r="T561" i="15"/>
  <c r="S561" i="15"/>
  <c r="R561" i="15"/>
  <c r="Q561" i="15"/>
  <c r="P561" i="15"/>
  <c r="O561" i="15"/>
  <c r="N561" i="15"/>
  <c r="M561" i="15"/>
  <c r="L561" i="15"/>
  <c r="W560" i="15"/>
  <c r="V560" i="15"/>
  <c r="U560" i="15"/>
  <c r="T560" i="15"/>
  <c r="S560" i="15"/>
  <c r="R560" i="15"/>
  <c r="Q560" i="15"/>
  <c r="P560" i="15"/>
  <c r="O560" i="15"/>
  <c r="N560" i="15"/>
  <c r="M560" i="15"/>
  <c r="L560" i="15"/>
  <c r="W559" i="15"/>
  <c r="V559" i="15"/>
  <c r="U559" i="15"/>
  <c r="T559" i="15"/>
  <c r="S559" i="15"/>
  <c r="R559" i="15"/>
  <c r="Q559" i="15"/>
  <c r="P559" i="15"/>
  <c r="O559" i="15"/>
  <c r="N559" i="15"/>
  <c r="M559" i="15"/>
  <c r="L559" i="15"/>
  <c r="W558" i="15"/>
  <c r="V558" i="15"/>
  <c r="U558" i="15"/>
  <c r="T558" i="15"/>
  <c r="S558" i="15"/>
  <c r="R558" i="15"/>
  <c r="Q558" i="15"/>
  <c r="P558" i="15"/>
  <c r="O558" i="15"/>
  <c r="N558" i="15"/>
  <c r="M558" i="15"/>
  <c r="L558" i="15"/>
  <c r="W557" i="15"/>
  <c r="V557" i="15"/>
  <c r="U557" i="15"/>
  <c r="T557" i="15"/>
  <c r="S557" i="15"/>
  <c r="R557" i="15"/>
  <c r="Q557" i="15"/>
  <c r="P557" i="15"/>
  <c r="O557" i="15"/>
  <c r="N557" i="15"/>
  <c r="M557" i="15"/>
  <c r="L557" i="15"/>
  <c r="W556" i="15"/>
  <c r="V556" i="15"/>
  <c r="U556" i="15"/>
  <c r="T556" i="15"/>
  <c r="S556" i="15"/>
  <c r="R556" i="15"/>
  <c r="Q556" i="15"/>
  <c r="P556" i="15"/>
  <c r="O556" i="15"/>
  <c r="N556" i="15"/>
  <c r="M556" i="15"/>
  <c r="L556" i="15"/>
  <c r="W555" i="15"/>
  <c r="V555" i="15"/>
  <c r="U555" i="15"/>
  <c r="T555" i="15"/>
  <c r="S555" i="15"/>
  <c r="R555" i="15"/>
  <c r="Q555" i="15"/>
  <c r="P555" i="15"/>
  <c r="O555" i="15"/>
  <c r="N555" i="15"/>
  <c r="M555" i="15"/>
  <c r="L555" i="15"/>
  <c r="W554" i="15"/>
  <c r="V554" i="15"/>
  <c r="U554" i="15"/>
  <c r="T554" i="15"/>
  <c r="S554" i="15"/>
  <c r="R554" i="15"/>
  <c r="Q554" i="15"/>
  <c r="P554" i="15"/>
  <c r="O554" i="15"/>
  <c r="N554" i="15"/>
  <c r="M554" i="15"/>
  <c r="L554" i="15"/>
  <c r="W553" i="15"/>
  <c r="V553" i="15"/>
  <c r="U553" i="15"/>
  <c r="T553" i="15"/>
  <c r="S553" i="15"/>
  <c r="R553" i="15"/>
  <c r="Q553" i="15"/>
  <c r="P553" i="15"/>
  <c r="O553" i="15"/>
  <c r="N553" i="15"/>
  <c r="M553" i="15"/>
  <c r="L553" i="15"/>
  <c r="W552" i="15"/>
  <c r="V552" i="15"/>
  <c r="U552" i="15"/>
  <c r="T552" i="15"/>
  <c r="S552" i="15"/>
  <c r="R552" i="15"/>
  <c r="Q552" i="15"/>
  <c r="P552" i="15"/>
  <c r="O552" i="15"/>
  <c r="N552" i="15"/>
  <c r="M552" i="15"/>
  <c r="L552" i="15"/>
  <c r="W551" i="15"/>
  <c r="V551" i="15"/>
  <c r="Y551" i="15" s="1"/>
  <c r="U551" i="15"/>
  <c r="T551" i="15"/>
  <c r="S551" i="15"/>
  <c r="R551" i="15"/>
  <c r="Q551" i="15"/>
  <c r="P551" i="15"/>
  <c r="O551" i="15"/>
  <c r="N551" i="15"/>
  <c r="M551" i="15"/>
  <c r="L551" i="15"/>
  <c r="W550" i="15"/>
  <c r="V550" i="15"/>
  <c r="U550" i="15"/>
  <c r="T550" i="15"/>
  <c r="S550" i="15"/>
  <c r="R550" i="15"/>
  <c r="Q550" i="15"/>
  <c r="P550" i="15"/>
  <c r="O550" i="15"/>
  <c r="N550" i="15"/>
  <c r="M550" i="15"/>
  <c r="L550" i="15"/>
  <c r="AA549" i="15"/>
  <c r="X549" i="15"/>
  <c r="Z549" i="15" s="1"/>
  <c r="W549" i="15"/>
  <c r="V549" i="15"/>
  <c r="U549" i="15"/>
  <c r="T549" i="15"/>
  <c r="S549" i="15"/>
  <c r="R549" i="15"/>
  <c r="Q549" i="15"/>
  <c r="P549" i="15"/>
  <c r="O549" i="15"/>
  <c r="N549" i="15"/>
  <c r="M549" i="15"/>
  <c r="L549" i="15"/>
  <c r="Y549" i="15" s="1"/>
  <c r="Y548" i="15"/>
  <c r="Z548" i="15" s="1"/>
  <c r="AA548" i="15" s="1"/>
  <c r="W548" i="15"/>
  <c r="V548" i="15"/>
  <c r="U548" i="15"/>
  <c r="T548" i="15"/>
  <c r="S548" i="15"/>
  <c r="R548" i="15"/>
  <c r="Q548" i="15"/>
  <c r="P548" i="15"/>
  <c r="O548" i="15"/>
  <c r="N548" i="15"/>
  <c r="X548" i="15" s="1"/>
  <c r="M548" i="15"/>
  <c r="L548" i="15"/>
  <c r="W547" i="15"/>
  <c r="V547" i="15"/>
  <c r="U547" i="15"/>
  <c r="T547" i="15"/>
  <c r="S547" i="15"/>
  <c r="R547" i="15"/>
  <c r="Q547" i="15"/>
  <c r="P547" i="15"/>
  <c r="O547" i="15"/>
  <c r="N547" i="15"/>
  <c r="M547" i="15"/>
  <c r="L547" i="15"/>
  <c r="W546" i="15"/>
  <c r="Y546" i="15" s="1"/>
  <c r="V546" i="15"/>
  <c r="U546" i="15"/>
  <c r="T546" i="15"/>
  <c r="S546" i="15"/>
  <c r="R546" i="15"/>
  <c r="Q546" i="15"/>
  <c r="P546" i="15"/>
  <c r="O546" i="15"/>
  <c r="N546" i="15"/>
  <c r="M546" i="15"/>
  <c r="L546" i="15"/>
  <c r="W545" i="15"/>
  <c r="V545" i="15"/>
  <c r="U545" i="15"/>
  <c r="T545" i="15"/>
  <c r="S545" i="15"/>
  <c r="R545" i="15"/>
  <c r="Q545" i="15"/>
  <c r="P545" i="15"/>
  <c r="O545" i="15"/>
  <c r="N545" i="15"/>
  <c r="M545" i="15"/>
  <c r="L545" i="15"/>
  <c r="W544" i="15"/>
  <c r="Y544" i="15" s="1"/>
  <c r="V544" i="15"/>
  <c r="U544" i="15"/>
  <c r="T544" i="15"/>
  <c r="S544" i="15"/>
  <c r="R544" i="15"/>
  <c r="Q544" i="15"/>
  <c r="P544" i="15"/>
  <c r="O544" i="15"/>
  <c r="N544" i="15"/>
  <c r="M544" i="15"/>
  <c r="L544" i="15"/>
  <c r="Y543" i="15"/>
  <c r="Z543" i="15" s="1"/>
  <c r="AA543" i="15" s="1"/>
  <c r="AD29" i="15" s="1"/>
  <c r="W543" i="15"/>
  <c r="V543" i="15"/>
  <c r="U543" i="15"/>
  <c r="T543" i="15"/>
  <c r="S543" i="15"/>
  <c r="R543" i="15"/>
  <c r="Q543" i="15"/>
  <c r="P543" i="15"/>
  <c r="O543" i="15"/>
  <c r="N543" i="15"/>
  <c r="M543" i="15"/>
  <c r="L543" i="15"/>
  <c r="X543" i="15" s="1"/>
  <c r="W542" i="15"/>
  <c r="V542" i="15"/>
  <c r="U542" i="15"/>
  <c r="T542" i="15"/>
  <c r="S542" i="15"/>
  <c r="R542" i="15"/>
  <c r="Q542" i="15"/>
  <c r="P542" i="15"/>
  <c r="O542" i="15"/>
  <c r="N542" i="15"/>
  <c r="M542" i="15"/>
  <c r="L542" i="15"/>
  <c r="Y541" i="15"/>
  <c r="W541" i="15"/>
  <c r="X541" i="15" s="1"/>
  <c r="Z541" i="15" s="1"/>
  <c r="AA541" i="15" s="1"/>
  <c r="AD208" i="15" s="1"/>
  <c r="V541" i="15"/>
  <c r="U541" i="15"/>
  <c r="T541" i="15"/>
  <c r="S541" i="15"/>
  <c r="R541" i="15"/>
  <c r="Q541" i="15"/>
  <c r="P541" i="15"/>
  <c r="O541" i="15"/>
  <c r="N541" i="15"/>
  <c r="M541" i="15"/>
  <c r="L541" i="15"/>
  <c r="W540" i="15"/>
  <c r="X540" i="15" s="1"/>
  <c r="V540" i="15"/>
  <c r="U540" i="15"/>
  <c r="T540" i="15"/>
  <c r="S540" i="15"/>
  <c r="R540" i="15"/>
  <c r="Q540" i="15"/>
  <c r="P540" i="15"/>
  <c r="O540" i="15"/>
  <c r="N540" i="15"/>
  <c r="M540" i="15"/>
  <c r="L540" i="15"/>
  <c r="W539" i="15"/>
  <c r="Y539" i="15" s="1"/>
  <c r="V539" i="15"/>
  <c r="U539" i="15"/>
  <c r="T539" i="15"/>
  <c r="S539" i="15"/>
  <c r="R539" i="15"/>
  <c r="Q539" i="15"/>
  <c r="P539" i="15"/>
  <c r="O539" i="15"/>
  <c r="N539" i="15"/>
  <c r="M539" i="15"/>
  <c r="L539" i="15"/>
  <c r="Y538" i="15"/>
  <c r="W538" i="15"/>
  <c r="V538" i="15"/>
  <c r="U538" i="15"/>
  <c r="T538" i="15"/>
  <c r="S538" i="15"/>
  <c r="R538" i="15"/>
  <c r="Q538" i="15"/>
  <c r="P538" i="15"/>
  <c r="O538" i="15"/>
  <c r="N538" i="15"/>
  <c r="M538" i="15"/>
  <c r="X538" i="15" s="1"/>
  <c r="L538" i="15"/>
  <c r="W537" i="15"/>
  <c r="V537" i="15"/>
  <c r="U537" i="15"/>
  <c r="T537" i="15"/>
  <c r="S537" i="15"/>
  <c r="R537" i="15"/>
  <c r="Q537" i="15"/>
  <c r="P537" i="15"/>
  <c r="O537" i="15"/>
  <c r="N537" i="15"/>
  <c r="M537" i="15"/>
  <c r="L537" i="15"/>
  <c r="W536" i="15"/>
  <c r="V536" i="15"/>
  <c r="U536" i="15"/>
  <c r="T536" i="15"/>
  <c r="S536" i="15"/>
  <c r="R536" i="15"/>
  <c r="Q536" i="15"/>
  <c r="P536" i="15"/>
  <c r="O536" i="15"/>
  <c r="N536" i="15"/>
  <c r="M536" i="15"/>
  <c r="L536" i="15"/>
  <c r="W535" i="15"/>
  <c r="V535" i="15"/>
  <c r="U535" i="15"/>
  <c r="T535" i="15"/>
  <c r="S535" i="15"/>
  <c r="R535" i="15"/>
  <c r="Q535" i="15"/>
  <c r="P535" i="15"/>
  <c r="O535" i="15"/>
  <c r="N535" i="15"/>
  <c r="M535" i="15"/>
  <c r="L535" i="15"/>
  <c r="W534" i="15"/>
  <c r="V534" i="15"/>
  <c r="U534" i="15"/>
  <c r="T534" i="15"/>
  <c r="S534" i="15"/>
  <c r="R534" i="15"/>
  <c r="Q534" i="15"/>
  <c r="P534" i="15"/>
  <c r="O534" i="15"/>
  <c r="N534" i="15"/>
  <c r="X534" i="15" s="1"/>
  <c r="M534" i="15"/>
  <c r="L534" i="15"/>
  <c r="W533" i="15"/>
  <c r="V533" i="15"/>
  <c r="U533" i="15"/>
  <c r="T533" i="15"/>
  <c r="S533" i="15"/>
  <c r="X533" i="15" s="1"/>
  <c r="R533" i="15"/>
  <c r="Q533" i="15"/>
  <c r="P533" i="15"/>
  <c r="O533" i="15"/>
  <c r="N533" i="15"/>
  <c r="M533" i="15"/>
  <c r="L533" i="15"/>
  <c r="W532" i="15"/>
  <c r="V532" i="15"/>
  <c r="U532" i="15"/>
  <c r="T532" i="15"/>
  <c r="S532" i="15"/>
  <c r="R532" i="15"/>
  <c r="Q532" i="15"/>
  <c r="P532" i="15"/>
  <c r="O532" i="15"/>
  <c r="N532" i="15"/>
  <c r="Y532" i="15" s="1"/>
  <c r="M532" i="15"/>
  <c r="L532" i="15"/>
  <c r="W531" i="15"/>
  <c r="V531" i="15"/>
  <c r="U531" i="15"/>
  <c r="T531" i="15"/>
  <c r="S531" i="15"/>
  <c r="R531" i="15"/>
  <c r="Q531" i="15"/>
  <c r="P531" i="15"/>
  <c r="O531" i="15"/>
  <c r="N531" i="15"/>
  <c r="M531" i="15"/>
  <c r="L531" i="15"/>
  <c r="W530" i="15"/>
  <c r="V530" i="15"/>
  <c r="U530" i="15"/>
  <c r="T530" i="15"/>
  <c r="S530" i="15"/>
  <c r="R530" i="15"/>
  <c r="Q530" i="15"/>
  <c r="P530" i="15"/>
  <c r="O530" i="15"/>
  <c r="N530" i="15"/>
  <c r="M530" i="15"/>
  <c r="L530" i="15"/>
  <c r="Y530" i="15" s="1"/>
  <c r="W529" i="15"/>
  <c r="V529" i="15"/>
  <c r="U529" i="15"/>
  <c r="T529" i="15"/>
  <c r="S529" i="15"/>
  <c r="R529" i="15"/>
  <c r="Q529" i="15"/>
  <c r="P529" i="15"/>
  <c r="O529" i="15"/>
  <c r="N529" i="15"/>
  <c r="M529" i="15"/>
  <c r="Y529" i="15" s="1"/>
  <c r="L529" i="15"/>
  <c r="W528" i="15"/>
  <c r="V528" i="15"/>
  <c r="U528" i="15"/>
  <c r="T528" i="15"/>
  <c r="Y528" i="15" s="1"/>
  <c r="S528" i="15"/>
  <c r="R528" i="15"/>
  <c r="Q528" i="15"/>
  <c r="P528" i="15"/>
  <c r="O528" i="15"/>
  <c r="N528" i="15"/>
  <c r="M528" i="15"/>
  <c r="L528" i="15"/>
  <c r="W527" i="15"/>
  <c r="V527" i="15"/>
  <c r="U527" i="15"/>
  <c r="T527" i="15"/>
  <c r="S527" i="15"/>
  <c r="R527" i="15"/>
  <c r="Q527" i="15"/>
  <c r="P527" i="15"/>
  <c r="O527" i="15"/>
  <c r="N527" i="15"/>
  <c r="M527" i="15"/>
  <c r="L527" i="15"/>
  <c r="W526" i="15"/>
  <c r="V526" i="15"/>
  <c r="U526" i="15"/>
  <c r="T526" i="15"/>
  <c r="S526" i="15"/>
  <c r="R526" i="15"/>
  <c r="Y526" i="15" s="1"/>
  <c r="Q526" i="15"/>
  <c r="P526" i="15"/>
  <c r="O526" i="15"/>
  <c r="N526" i="15"/>
  <c r="M526" i="15"/>
  <c r="L526" i="15"/>
  <c r="W525" i="15"/>
  <c r="V525" i="15"/>
  <c r="U525" i="15"/>
  <c r="T525" i="15"/>
  <c r="S525" i="15"/>
  <c r="R525" i="15"/>
  <c r="Q525" i="15"/>
  <c r="P525" i="15"/>
  <c r="O525" i="15"/>
  <c r="N525" i="15"/>
  <c r="M525" i="15"/>
  <c r="L525" i="15"/>
  <c r="W524" i="15"/>
  <c r="X524" i="15" s="1"/>
  <c r="V524" i="15"/>
  <c r="U524" i="15"/>
  <c r="T524" i="15"/>
  <c r="S524" i="15"/>
  <c r="R524" i="15"/>
  <c r="Q524" i="15"/>
  <c r="P524" i="15"/>
  <c r="O524" i="15"/>
  <c r="N524" i="15"/>
  <c r="M524" i="15"/>
  <c r="L524" i="15"/>
  <c r="W523" i="15"/>
  <c r="V523" i="15"/>
  <c r="U523" i="15"/>
  <c r="T523" i="15"/>
  <c r="S523" i="15"/>
  <c r="R523" i="15"/>
  <c r="Q523" i="15"/>
  <c r="P523" i="15"/>
  <c r="O523" i="15"/>
  <c r="N523" i="15"/>
  <c r="M523" i="15"/>
  <c r="L523" i="15"/>
  <c r="W522" i="15"/>
  <c r="V522" i="15"/>
  <c r="U522" i="15"/>
  <c r="T522" i="15"/>
  <c r="S522" i="15"/>
  <c r="R522" i="15"/>
  <c r="Q522" i="15"/>
  <c r="P522" i="15"/>
  <c r="O522" i="15"/>
  <c r="N522" i="15"/>
  <c r="M522" i="15"/>
  <c r="L522" i="15"/>
  <c r="W521" i="15"/>
  <c r="V521" i="15"/>
  <c r="U521" i="15"/>
  <c r="X521" i="15" s="1"/>
  <c r="T521" i="15"/>
  <c r="S521" i="15"/>
  <c r="R521" i="15"/>
  <c r="Q521" i="15"/>
  <c r="P521" i="15"/>
  <c r="O521" i="15"/>
  <c r="N521" i="15"/>
  <c r="M521" i="15"/>
  <c r="L521" i="15"/>
  <c r="W520" i="15"/>
  <c r="V520" i="15"/>
  <c r="U520" i="15"/>
  <c r="T520" i="15"/>
  <c r="S520" i="15"/>
  <c r="Y520" i="15" s="1"/>
  <c r="R520" i="15"/>
  <c r="Q520" i="15"/>
  <c r="P520" i="15"/>
  <c r="O520" i="15"/>
  <c r="N520" i="15"/>
  <c r="M520" i="15"/>
  <c r="L520" i="15"/>
  <c r="W519" i="15"/>
  <c r="Y519" i="15" s="1"/>
  <c r="V519" i="15"/>
  <c r="U519" i="15"/>
  <c r="T519" i="15"/>
  <c r="S519" i="15"/>
  <c r="R519" i="15"/>
  <c r="Q519" i="15"/>
  <c r="P519" i="15"/>
  <c r="O519" i="15"/>
  <c r="N519" i="15"/>
  <c r="M519" i="15"/>
  <c r="L519" i="15"/>
  <c r="W518" i="15"/>
  <c r="V518" i="15"/>
  <c r="U518" i="15"/>
  <c r="T518" i="15"/>
  <c r="S518" i="15"/>
  <c r="R518" i="15"/>
  <c r="Q518" i="15"/>
  <c r="P518" i="15"/>
  <c r="O518" i="15"/>
  <c r="N518" i="15"/>
  <c r="M518" i="15"/>
  <c r="L518" i="15"/>
  <c r="W517" i="15"/>
  <c r="V517" i="15"/>
  <c r="Y517" i="15" s="1"/>
  <c r="U517" i="15"/>
  <c r="T517" i="15"/>
  <c r="S517" i="15"/>
  <c r="R517" i="15"/>
  <c r="Q517" i="15"/>
  <c r="P517" i="15"/>
  <c r="O517" i="15"/>
  <c r="N517" i="15"/>
  <c r="M517" i="15"/>
  <c r="L517" i="15"/>
  <c r="W516" i="15"/>
  <c r="V516" i="15"/>
  <c r="U516" i="15"/>
  <c r="T516" i="15"/>
  <c r="S516" i="15"/>
  <c r="R516" i="15"/>
  <c r="Q516" i="15"/>
  <c r="P516" i="15"/>
  <c r="O516" i="15"/>
  <c r="N516" i="15"/>
  <c r="M516" i="15"/>
  <c r="L516" i="15"/>
  <c r="Y515" i="15"/>
  <c r="X515" i="15"/>
  <c r="Z515" i="15" s="1"/>
  <c r="AA515" i="15" s="1"/>
  <c r="AD24" i="15" s="1"/>
  <c r="W515" i="15"/>
  <c r="V515" i="15"/>
  <c r="U515" i="15"/>
  <c r="T515" i="15"/>
  <c r="S515" i="15"/>
  <c r="R515" i="15"/>
  <c r="Q515" i="15"/>
  <c r="P515" i="15"/>
  <c r="O515" i="15"/>
  <c r="N515" i="15"/>
  <c r="M515" i="15"/>
  <c r="L515" i="15"/>
  <c r="Y514" i="15"/>
  <c r="W514" i="15"/>
  <c r="V514" i="15"/>
  <c r="U514" i="15"/>
  <c r="T514" i="15"/>
  <c r="S514" i="15"/>
  <c r="R514" i="15"/>
  <c r="Q514" i="15"/>
  <c r="P514" i="15"/>
  <c r="O514" i="15"/>
  <c r="N514" i="15"/>
  <c r="M514" i="15"/>
  <c r="L514" i="15"/>
  <c r="W513" i="15"/>
  <c r="V513" i="15"/>
  <c r="U513" i="15"/>
  <c r="T513" i="15"/>
  <c r="S513" i="15"/>
  <c r="R513" i="15"/>
  <c r="Q513" i="15"/>
  <c r="P513" i="15"/>
  <c r="O513" i="15"/>
  <c r="N513" i="15"/>
  <c r="M513" i="15"/>
  <c r="L513" i="15"/>
  <c r="W512" i="15"/>
  <c r="V512" i="15"/>
  <c r="U512" i="15"/>
  <c r="T512" i="15"/>
  <c r="S512" i="15"/>
  <c r="R512" i="15"/>
  <c r="Q512" i="15"/>
  <c r="P512" i="15"/>
  <c r="O512" i="15"/>
  <c r="N512" i="15"/>
  <c r="M512" i="15"/>
  <c r="L512" i="15"/>
  <c r="W511" i="15"/>
  <c r="V511" i="15"/>
  <c r="U511" i="15"/>
  <c r="T511" i="15"/>
  <c r="S511" i="15"/>
  <c r="R511" i="15"/>
  <c r="Q511" i="15"/>
  <c r="P511" i="15"/>
  <c r="Y511" i="15" s="1"/>
  <c r="O511" i="15"/>
  <c r="N511" i="15"/>
  <c r="M511" i="15"/>
  <c r="L511" i="15"/>
  <c r="W510" i="15"/>
  <c r="V510" i="15"/>
  <c r="U510" i="15"/>
  <c r="T510" i="15"/>
  <c r="S510" i="15"/>
  <c r="R510" i="15"/>
  <c r="Q510" i="15"/>
  <c r="P510" i="15"/>
  <c r="O510" i="15"/>
  <c r="N510" i="15"/>
  <c r="M510" i="15"/>
  <c r="L510" i="15"/>
  <c r="W509" i="15"/>
  <c r="V509" i="15"/>
  <c r="U509" i="15"/>
  <c r="T509" i="15"/>
  <c r="S509" i="15"/>
  <c r="R509" i="15"/>
  <c r="Q509" i="15"/>
  <c r="P509" i="15"/>
  <c r="O509" i="15"/>
  <c r="N509" i="15"/>
  <c r="M509" i="15"/>
  <c r="L509" i="15"/>
  <c r="W508" i="15"/>
  <c r="V508" i="15"/>
  <c r="U508" i="15"/>
  <c r="T508" i="15"/>
  <c r="S508" i="15"/>
  <c r="R508" i="15"/>
  <c r="Q508" i="15"/>
  <c r="P508" i="15"/>
  <c r="O508" i="15"/>
  <c r="N508" i="15"/>
  <c r="M508" i="15"/>
  <c r="L508" i="15"/>
  <c r="W507" i="15"/>
  <c r="V507" i="15"/>
  <c r="U507" i="15"/>
  <c r="T507" i="15"/>
  <c r="S507" i="15"/>
  <c r="R507" i="15"/>
  <c r="Q507" i="15"/>
  <c r="P507" i="15"/>
  <c r="O507" i="15"/>
  <c r="N507" i="15"/>
  <c r="M507" i="15"/>
  <c r="L507" i="15"/>
  <c r="W506" i="15"/>
  <c r="V506" i="15"/>
  <c r="U506" i="15"/>
  <c r="T506" i="15"/>
  <c r="S506" i="15"/>
  <c r="R506" i="15"/>
  <c r="Q506" i="15"/>
  <c r="P506" i="15"/>
  <c r="O506" i="15"/>
  <c r="N506" i="15"/>
  <c r="M506" i="15"/>
  <c r="L506" i="15"/>
  <c r="W505" i="15"/>
  <c r="V505" i="15"/>
  <c r="U505" i="15"/>
  <c r="T505" i="15"/>
  <c r="S505" i="15"/>
  <c r="R505" i="15"/>
  <c r="Q505" i="15"/>
  <c r="P505" i="15"/>
  <c r="O505" i="15"/>
  <c r="N505" i="15"/>
  <c r="M505" i="15"/>
  <c r="L505" i="15"/>
  <c r="Y504" i="15"/>
  <c r="W504" i="15"/>
  <c r="V504" i="15"/>
  <c r="U504" i="15"/>
  <c r="T504" i="15"/>
  <c r="S504" i="15"/>
  <c r="R504" i="15"/>
  <c r="Q504" i="15"/>
  <c r="P504" i="15"/>
  <c r="O504" i="15"/>
  <c r="N504" i="15"/>
  <c r="M504" i="15"/>
  <c r="L504" i="15"/>
  <c r="W503" i="15"/>
  <c r="V503" i="15"/>
  <c r="U503" i="15"/>
  <c r="T503" i="15"/>
  <c r="S503" i="15"/>
  <c r="R503" i="15"/>
  <c r="Q503" i="15"/>
  <c r="P503" i="15"/>
  <c r="O503" i="15"/>
  <c r="N503" i="15"/>
  <c r="M503" i="15"/>
  <c r="L503" i="15"/>
  <c r="W502" i="15"/>
  <c r="V502" i="15"/>
  <c r="X502" i="15" s="1"/>
  <c r="U502" i="15"/>
  <c r="T502" i="15"/>
  <c r="S502" i="15"/>
  <c r="R502" i="15"/>
  <c r="Q502" i="15"/>
  <c r="P502" i="15"/>
  <c r="O502" i="15"/>
  <c r="N502" i="15"/>
  <c r="M502" i="15"/>
  <c r="L502" i="15"/>
  <c r="W501" i="15"/>
  <c r="V501" i="15"/>
  <c r="U501" i="15"/>
  <c r="T501" i="15"/>
  <c r="S501" i="15"/>
  <c r="R501" i="15"/>
  <c r="Q501" i="15"/>
  <c r="P501" i="15"/>
  <c r="O501" i="15"/>
  <c r="N501" i="15"/>
  <c r="M501" i="15"/>
  <c r="L501" i="15"/>
  <c r="W500" i="15"/>
  <c r="V500" i="15"/>
  <c r="U500" i="15"/>
  <c r="T500" i="15"/>
  <c r="S500" i="15"/>
  <c r="R500" i="15"/>
  <c r="Q500" i="15"/>
  <c r="P500" i="15"/>
  <c r="O500" i="15"/>
  <c r="N500" i="15"/>
  <c r="M500" i="15"/>
  <c r="L500" i="15"/>
  <c r="W499" i="15"/>
  <c r="V499" i="15"/>
  <c r="U499" i="15"/>
  <c r="T499" i="15"/>
  <c r="S499" i="15"/>
  <c r="R499" i="15"/>
  <c r="Q499" i="15"/>
  <c r="P499" i="15"/>
  <c r="X499" i="15" s="1"/>
  <c r="O499" i="15"/>
  <c r="N499" i="15"/>
  <c r="M499" i="15"/>
  <c r="L499" i="15"/>
  <c r="W498" i="15"/>
  <c r="V498" i="15"/>
  <c r="U498" i="15"/>
  <c r="T498" i="15"/>
  <c r="S498" i="15"/>
  <c r="R498" i="15"/>
  <c r="Q498" i="15"/>
  <c r="P498" i="15"/>
  <c r="O498" i="15"/>
  <c r="N498" i="15"/>
  <c r="M498" i="15"/>
  <c r="L498" i="15"/>
  <c r="W497" i="15"/>
  <c r="V497" i="15"/>
  <c r="U497" i="15"/>
  <c r="T497" i="15"/>
  <c r="S497" i="15"/>
  <c r="R497" i="15"/>
  <c r="Q497" i="15"/>
  <c r="P497" i="15"/>
  <c r="Y497" i="15" s="1"/>
  <c r="O497" i="15"/>
  <c r="N497" i="15"/>
  <c r="M497" i="15"/>
  <c r="L497" i="15"/>
  <c r="W496" i="15"/>
  <c r="V496" i="15"/>
  <c r="U496" i="15"/>
  <c r="T496" i="15"/>
  <c r="S496" i="15"/>
  <c r="R496" i="15"/>
  <c r="Q496" i="15"/>
  <c r="P496" i="15"/>
  <c r="O496" i="15"/>
  <c r="N496" i="15"/>
  <c r="M496" i="15"/>
  <c r="L496" i="15"/>
  <c r="W495" i="15"/>
  <c r="V495" i="15"/>
  <c r="U495" i="15"/>
  <c r="T495" i="15"/>
  <c r="S495" i="15"/>
  <c r="R495" i="15"/>
  <c r="Q495" i="15"/>
  <c r="P495" i="15"/>
  <c r="O495" i="15"/>
  <c r="N495" i="15"/>
  <c r="M495" i="15"/>
  <c r="L495" i="15"/>
  <c r="Y494" i="15"/>
  <c r="X494" i="15"/>
  <c r="Z494" i="15" s="1"/>
  <c r="AA494" i="15" s="1"/>
  <c r="W494" i="15"/>
  <c r="V494" i="15"/>
  <c r="U494" i="15"/>
  <c r="T494" i="15"/>
  <c r="S494" i="15"/>
  <c r="R494" i="15"/>
  <c r="Q494" i="15"/>
  <c r="P494" i="15"/>
  <c r="O494" i="15"/>
  <c r="N494" i="15"/>
  <c r="M494" i="15"/>
  <c r="L494" i="15"/>
  <c r="W493" i="15"/>
  <c r="V493" i="15"/>
  <c r="U493" i="15"/>
  <c r="T493" i="15"/>
  <c r="S493" i="15"/>
  <c r="R493" i="15"/>
  <c r="Q493" i="15"/>
  <c r="P493" i="15"/>
  <c r="O493" i="15"/>
  <c r="N493" i="15"/>
  <c r="M493" i="15"/>
  <c r="L493" i="15"/>
  <c r="W492" i="15"/>
  <c r="V492" i="15"/>
  <c r="U492" i="15"/>
  <c r="T492" i="15"/>
  <c r="S492" i="15"/>
  <c r="R492" i="15"/>
  <c r="Q492" i="15"/>
  <c r="P492" i="15"/>
  <c r="X492" i="15" s="1"/>
  <c r="O492" i="15"/>
  <c r="N492" i="15"/>
  <c r="M492" i="15"/>
  <c r="L492" i="15"/>
  <c r="W491" i="15"/>
  <c r="V491" i="15"/>
  <c r="U491" i="15"/>
  <c r="T491" i="15"/>
  <c r="S491" i="15"/>
  <c r="R491" i="15"/>
  <c r="Q491" i="15"/>
  <c r="P491" i="15"/>
  <c r="O491" i="15"/>
  <c r="N491" i="15"/>
  <c r="M491" i="15"/>
  <c r="L491" i="15"/>
  <c r="W490" i="15"/>
  <c r="V490" i="15"/>
  <c r="U490" i="15"/>
  <c r="T490" i="15"/>
  <c r="S490" i="15"/>
  <c r="R490" i="15"/>
  <c r="Q490" i="15"/>
  <c r="P490" i="15"/>
  <c r="O490" i="15"/>
  <c r="N490" i="15"/>
  <c r="M490" i="15"/>
  <c r="L490" i="15"/>
  <c r="W489" i="15"/>
  <c r="V489" i="15"/>
  <c r="U489" i="15"/>
  <c r="T489" i="15"/>
  <c r="S489" i="15"/>
  <c r="R489" i="15"/>
  <c r="Q489" i="15"/>
  <c r="P489" i="15"/>
  <c r="O489" i="15"/>
  <c r="N489" i="15"/>
  <c r="M489" i="15"/>
  <c r="L489" i="15"/>
  <c r="W488" i="15"/>
  <c r="V488" i="15"/>
  <c r="U488" i="15"/>
  <c r="T488" i="15"/>
  <c r="S488" i="15"/>
  <c r="R488" i="15"/>
  <c r="Q488" i="15"/>
  <c r="P488" i="15"/>
  <c r="O488" i="15"/>
  <c r="N488" i="15"/>
  <c r="M488" i="15"/>
  <c r="L488" i="15"/>
  <c r="W487" i="15"/>
  <c r="V487" i="15"/>
  <c r="U487" i="15"/>
  <c r="T487" i="15"/>
  <c r="S487" i="15"/>
  <c r="R487" i="15"/>
  <c r="Q487" i="15"/>
  <c r="P487" i="15"/>
  <c r="O487" i="15"/>
  <c r="N487" i="15"/>
  <c r="M487" i="15"/>
  <c r="L487" i="15"/>
  <c r="Y486" i="15"/>
  <c r="X486" i="15"/>
  <c r="Z486" i="15" s="1"/>
  <c r="AA486" i="15" s="1"/>
  <c r="AD32" i="15" s="1"/>
  <c r="W486" i="15"/>
  <c r="V486" i="15"/>
  <c r="U486" i="15"/>
  <c r="T486" i="15"/>
  <c r="S486" i="15"/>
  <c r="R486" i="15"/>
  <c r="Q486" i="15"/>
  <c r="P486" i="15"/>
  <c r="O486" i="15"/>
  <c r="N486" i="15"/>
  <c r="M486" i="15"/>
  <c r="L486" i="15"/>
  <c r="W485" i="15"/>
  <c r="V485" i="15"/>
  <c r="U485" i="15"/>
  <c r="T485" i="15"/>
  <c r="S485" i="15"/>
  <c r="R485" i="15"/>
  <c r="Q485" i="15"/>
  <c r="P485" i="15"/>
  <c r="O485" i="15"/>
  <c r="N485" i="15"/>
  <c r="M485" i="15"/>
  <c r="L485" i="15"/>
  <c r="W484" i="15"/>
  <c r="V484" i="15"/>
  <c r="U484" i="15"/>
  <c r="X484" i="15" s="1"/>
  <c r="T484" i="15"/>
  <c r="S484" i="15"/>
  <c r="R484" i="15"/>
  <c r="Q484" i="15"/>
  <c r="P484" i="15"/>
  <c r="O484" i="15"/>
  <c r="N484" i="15"/>
  <c r="M484" i="15"/>
  <c r="L484" i="15"/>
  <c r="W483" i="15"/>
  <c r="V483" i="15"/>
  <c r="U483" i="15"/>
  <c r="T483" i="15"/>
  <c r="S483" i="15"/>
  <c r="R483" i="15"/>
  <c r="Q483" i="15"/>
  <c r="P483" i="15"/>
  <c r="O483" i="15"/>
  <c r="N483" i="15"/>
  <c r="M483" i="15"/>
  <c r="L483" i="15"/>
  <c r="W482" i="15"/>
  <c r="V482" i="15"/>
  <c r="U482" i="15"/>
  <c r="T482" i="15"/>
  <c r="S482" i="15"/>
  <c r="R482" i="15"/>
  <c r="Q482" i="15"/>
  <c r="P482" i="15"/>
  <c r="O482" i="15"/>
  <c r="N482" i="15"/>
  <c r="M482" i="15"/>
  <c r="L482" i="15"/>
  <c r="W481" i="15"/>
  <c r="V481" i="15"/>
  <c r="U481" i="15"/>
  <c r="T481" i="15"/>
  <c r="S481" i="15"/>
  <c r="R481" i="15"/>
  <c r="Q481" i="15"/>
  <c r="P481" i="15"/>
  <c r="O481" i="15"/>
  <c r="N481" i="15"/>
  <c r="M481" i="15"/>
  <c r="L481" i="15"/>
  <c r="W480" i="15"/>
  <c r="V480" i="15"/>
  <c r="U480" i="15"/>
  <c r="T480" i="15"/>
  <c r="S480" i="15"/>
  <c r="R480" i="15"/>
  <c r="Q480" i="15"/>
  <c r="P480" i="15"/>
  <c r="O480" i="15"/>
  <c r="N480" i="15"/>
  <c r="M480" i="15"/>
  <c r="L480" i="15"/>
  <c r="W479" i="15"/>
  <c r="V479" i="15"/>
  <c r="U479" i="15"/>
  <c r="T479" i="15"/>
  <c r="S479" i="15"/>
  <c r="R479" i="15"/>
  <c r="Q479" i="15"/>
  <c r="P479" i="15"/>
  <c r="O479" i="15"/>
  <c r="N479" i="15"/>
  <c r="M479" i="15"/>
  <c r="L479" i="15"/>
  <c r="W478" i="15"/>
  <c r="V478" i="15"/>
  <c r="Y478" i="15" s="1"/>
  <c r="U478" i="15"/>
  <c r="T478" i="15"/>
  <c r="S478" i="15"/>
  <c r="R478" i="15"/>
  <c r="Q478" i="15"/>
  <c r="P478" i="15"/>
  <c r="O478" i="15"/>
  <c r="N478" i="15"/>
  <c r="M478" i="15"/>
  <c r="L478" i="15"/>
  <c r="W477" i="15"/>
  <c r="V477" i="15"/>
  <c r="U477" i="15"/>
  <c r="T477" i="15"/>
  <c r="S477" i="15"/>
  <c r="R477" i="15"/>
  <c r="Q477" i="15"/>
  <c r="P477" i="15"/>
  <c r="O477" i="15"/>
  <c r="N477" i="15"/>
  <c r="M477" i="15"/>
  <c r="L477" i="15"/>
  <c r="W476" i="15"/>
  <c r="V476" i="15"/>
  <c r="U476" i="15"/>
  <c r="T476" i="15"/>
  <c r="S476" i="15"/>
  <c r="R476" i="15"/>
  <c r="Q476" i="15"/>
  <c r="P476" i="15"/>
  <c r="O476" i="15"/>
  <c r="N476" i="15"/>
  <c r="M476" i="15"/>
  <c r="L476" i="15"/>
  <c r="W475" i="15"/>
  <c r="V475" i="15"/>
  <c r="U475" i="15"/>
  <c r="T475" i="15"/>
  <c r="S475" i="15"/>
  <c r="R475" i="15"/>
  <c r="Q475" i="15"/>
  <c r="P475" i="15"/>
  <c r="O475" i="15"/>
  <c r="N475" i="15"/>
  <c r="M475" i="15"/>
  <c r="L475" i="15"/>
  <c r="W474" i="15"/>
  <c r="V474" i="15"/>
  <c r="U474" i="15"/>
  <c r="T474" i="15"/>
  <c r="S474" i="15"/>
  <c r="R474" i="15"/>
  <c r="X474" i="15" s="1"/>
  <c r="Q474" i="15"/>
  <c r="P474" i="15"/>
  <c r="O474" i="15"/>
  <c r="N474" i="15"/>
  <c r="M474" i="15"/>
  <c r="L474" i="15"/>
  <c r="W473" i="15"/>
  <c r="V473" i="15"/>
  <c r="U473" i="15"/>
  <c r="T473" i="15"/>
  <c r="S473" i="15"/>
  <c r="R473" i="15"/>
  <c r="Q473" i="15"/>
  <c r="P473" i="15"/>
  <c r="O473" i="15"/>
  <c r="N473" i="15"/>
  <c r="M473" i="15"/>
  <c r="L473" i="15"/>
  <c r="Y472" i="15"/>
  <c r="W472" i="15"/>
  <c r="V472" i="15"/>
  <c r="X472" i="15" s="1"/>
  <c r="Z472" i="15" s="1"/>
  <c r="AA472" i="15" s="1"/>
  <c r="U472" i="15"/>
  <c r="T472" i="15"/>
  <c r="S472" i="15"/>
  <c r="R472" i="15"/>
  <c r="Q472" i="15"/>
  <c r="P472" i="15"/>
  <c r="O472" i="15"/>
  <c r="N472" i="15"/>
  <c r="M472" i="15"/>
  <c r="L472" i="15"/>
  <c r="W471" i="15"/>
  <c r="V471" i="15"/>
  <c r="U471" i="15"/>
  <c r="T471" i="15"/>
  <c r="S471" i="15"/>
  <c r="R471" i="15"/>
  <c r="Q471" i="15"/>
  <c r="P471" i="15"/>
  <c r="Y471" i="15" s="1"/>
  <c r="O471" i="15"/>
  <c r="N471" i="15"/>
  <c r="M471" i="15"/>
  <c r="L471" i="15"/>
  <c r="Y470" i="15"/>
  <c r="Z470" i="15" s="1"/>
  <c r="AA470" i="15" s="1"/>
  <c r="W470" i="15"/>
  <c r="V470" i="15"/>
  <c r="U470" i="15"/>
  <c r="T470" i="15"/>
  <c r="S470" i="15"/>
  <c r="R470" i="15"/>
  <c r="Q470" i="15"/>
  <c r="P470" i="15"/>
  <c r="O470" i="15"/>
  <c r="N470" i="15"/>
  <c r="M470" i="15"/>
  <c r="X470" i="15" s="1"/>
  <c r="L470" i="15"/>
  <c r="W469" i="15"/>
  <c r="V469" i="15"/>
  <c r="U469" i="15"/>
  <c r="T469" i="15"/>
  <c r="S469" i="15"/>
  <c r="R469" i="15"/>
  <c r="Q469" i="15"/>
  <c r="P469" i="15"/>
  <c r="O469" i="15"/>
  <c r="N469" i="15"/>
  <c r="M469" i="15"/>
  <c r="L469" i="15"/>
  <c r="W468" i="15"/>
  <c r="V468" i="15"/>
  <c r="U468" i="15"/>
  <c r="T468" i="15"/>
  <c r="S468" i="15"/>
  <c r="R468" i="15"/>
  <c r="Q468" i="15"/>
  <c r="P468" i="15"/>
  <c r="O468" i="15"/>
  <c r="N468" i="15"/>
  <c r="X468" i="15" s="1"/>
  <c r="M468" i="15"/>
  <c r="L468" i="15"/>
  <c r="W467" i="15"/>
  <c r="V467" i="15"/>
  <c r="U467" i="15"/>
  <c r="T467" i="15"/>
  <c r="S467" i="15"/>
  <c r="R467" i="15"/>
  <c r="Q467" i="15"/>
  <c r="P467" i="15"/>
  <c r="O467" i="15"/>
  <c r="N467" i="15"/>
  <c r="M467" i="15"/>
  <c r="L467" i="15"/>
  <c r="W466" i="15"/>
  <c r="V466" i="15"/>
  <c r="U466" i="15"/>
  <c r="T466" i="15"/>
  <c r="S466" i="15"/>
  <c r="R466" i="15"/>
  <c r="Q466" i="15"/>
  <c r="P466" i="15"/>
  <c r="O466" i="15"/>
  <c r="N466" i="15"/>
  <c r="M466" i="15"/>
  <c r="L466" i="15"/>
  <c r="W465" i="15"/>
  <c r="V465" i="15"/>
  <c r="U465" i="15"/>
  <c r="T465" i="15"/>
  <c r="S465" i="15"/>
  <c r="R465" i="15"/>
  <c r="Q465" i="15"/>
  <c r="P465" i="15"/>
  <c r="O465" i="15"/>
  <c r="N465" i="15"/>
  <c r="M465" i="15"/>
  <c r="L465" i="15"/>
  <c r="W464" i="15"/>
  <c r="V464" i="15"/>
  <c r="U464" i="15"/>
  <c r="T464" i="15"/>
  <c r="S464" i="15"/>
  <c r="R464" i="15"/>
  <c r="Q464" i="15"/>
  <c r="P464" i="15"/>
  <c r="O464" i="15"/>
  <c r="N464" i="15"/>
  <c r="M464" i="15"/>
  <c r="L464" i="15"/>
  <c r="W463" i="15"/>
  <c r="V463" i="15"/>
  <c r="U463" i="15"/>
  <c r="T463" i="15"/>
  <c r="S463" i="15"/>
  <c r="R463" i="15"/>
  <c r="Q463" i="15"/>
  <c r="P463" i="15"/>
  <c r="O463" i="15"/>
  <c r="N463" i="15"/>
  <c r="M463" i="15"/>
  <c r="L463" i="15"/>
  <c r="W462" i="15"/>
  <c r="V462" i="15"/>
  <c r="U462" i="15"/>
  <c r="T462" i="15"/>
  <c r="S462" i="15"/>
  <c r="Y462" i="15" s="1"/>
  <c r="R462" i="15"/>
  <c r="Q462" i="15"/>
  <c r="P462" i="15"/>
  <c r="O462" i="15"/>
  <c r="N462" i="15"/>
  <c r="M462" i="15"/>
  <c r="L462" i="15"/>
  <c r="W461" i="15"/>
  <c r="V461" i="15"/>
  <c r="U461" i="15"/>
  <c r="T461" i="15"/>
  <c r="S461" i="15"/>
  <c r="R461" i="15"/>
  <c r="Q461" i="15"/>
  <c r="P461" i="15"/>
  <c r="O461" i="15"/>
  <c r="N461" i="15"/>
  <c r="M461" i="15"/>
  <c r="L461" i="15"/>
  <c r="W460" i="15"/>
  <c r="V460" i="15"/>
  <c r="U460" i="15"/>
  <c r="T460" i="15"/>
  <c r="S460" i="15"/>
  <c r="R460" i="15"/>
  <c r="Q460" i="15"/>
  <c r="P460" i="15"/>
  <c r="O460" i="15"/>
  <c r="N460" i="15"/>
  <c r="M460" i="15"/>
  <c r="L460" i="15"/>
  <c r="W459" i="15"/>
  <c r="V459" i="15"/>
  <c r="U459" i="15"/>
  <c r="T459" i="15"/>
  <c r="S459" i="15"/>
  <c r="R459" i="15"/>
  <c r="Q459" i="15"/>
  <c r="P459" i="15"/>
  <c r="O459" i="15"/>
  <c r="N459" i="15"/>
  <c r="M459" i="15"/>
  <c r="L459" i="15"/>
  <c r="W458" i="15"/>
  <c r="V458" i="15"/>
  <c r="X458" i="15" s="1"/>
  <c r="U458" i="15"/>
  <c r="T458" i="15"/>
  <c r="S458" i="15"/>
  <c r="R458" i="15"/>
  <c r="Q458" i="15"/>
  <c r="P458" i="15"/>
  <c r="O458" i="15"/>
  <c r="N458" i="15"/>
  <c r="M458" i="15"/>
  <c r="L458" i="15"/>
  <c r="W457" i="15"/>
  <c r="V457" i="15"/>
  <c r="U457" i="15"/>
  <c r="T457" i="15"/>
  <c r="S457" i="15"/>
  <c r="R457" i="15"/>
  <c r="Q457" i="15"/>
  <c r="P457" i="15"/>
  <c r="O457" i="15"/>
  <c r="N457" i="15"/>
  <c r="M457" i="15"/>
  <c r="L457" i="15"/>
  <c r="W456" i="15"/>
  <c r="V456" i="15"/>
  <c r="U456" i="15"/>
  <c r="T456" i="15"/>
  <c r="S456" i="15"/>
  <c r="R456" i="15"/>
  <c r="Q456" i="15"/>
  <c r="P456" i="15"/>
  <c r="O456" i="15"/>
  <c r="N456" i="15"/>
  <c r="M456" i="15"/>
  <c r="L456" i="15"/>
  <c r="W455" i="15"/>
  <c r="V455" i="15"/>
  <c r="U455" i="15"/>
  <c r="T455" i="15"/>
  <c r="S455" i="15"/>
  <c r="R455" i="15"/>
  <c r="Q455" i="15"/>
  <c r="P455" i="15"/>
  <c r="O455" i="15"/>
  <c r="N455" i="15"/>
  <c r="M455" i="15"/>
  <c r="L455" i="15"/>
  <c r="W454" i="15"/>
  <c r="V454" i="15"/>
  <c r="U454" i="15"/>
  <c r="T454" i="15"/>
  <c r="S454" i="15"/>
  <c r="R454" i="15"/>
  <c r="Q454" i="15"/>
  <c r="P454" i="15"/>
  <c r="O454" i="15"/>
  <c r="N454" i="15"/>
  <c r="M454" i="15"/>
  <c r="L454" i="15"/>
  <c r="W453" i="15"/>
  <c r="V453" i="15"/>
  <c r="U453" i="15"/>
  <c r="T453" i="15"/>
  <c r="S453" i="15"/>
  <c r="R453" i="15"/>
  <c r="Q453" i="15"/>
  <c r="P453" i="15"/>
  <c r="O453" i="15"/>
  <c r="N453" i="15"/>
  <c r="M453" i="15"/>
  <c r="L453" i="15"/>
  <c r="W452" i="15"/>
  <c r="V452" i="15"/>
  <c r="U452" i="15"/>
  <c r="T452" i="15"/>
  <c r="X452" i="15" s="1"/>
  <c r="S452" i="15"/>
  <c r="R452" i="15"/>
  <c r="Q452" i="15"/>
  <c r="P452" i="15"/>
  <c r="O452" i="15"/>
  <c r="N452" i="15"/>
  <c r="M452" i="15"/>
  <c r="L452" i="15"/>
  <c r="W451" i="15"/>
  <c r="V451" i="15"/>
  <c r="U451" i="15"/>
  <c r="T451" i="15"/>
  <c r="S451" i="15"/>
  <c r="R451" i="15"/>
  <c r="Q451" i="15"/>
  <c r="P451" i="15"/>
  <c r="O451" i="15"/>
  <c r="N451" i="15"/>
  <c r="M451" i="15"/>
  <c r="L451" i="15"/>
  <c r="W450" i="15"/>
  <c r="V450" i="15"/>
  <c r="U450" i="15"/>
  <c r="T450" i="15"/>
  <c r="S450" i="15"/>
  <c r="R450" i="15"/>
  <c r="Q450" i="15"/>
  <c r="P450" i="15"/>
  <c r="O450" i="15"/>
  <c r="N450" i="15"/>
  <c r="M450" i="15"/>
  <c r="L450" i="15"/>
  <c r="W449" i="15"/>
  <c r="V449" i="15"/>
  <c r="U449" i="15"/>
  <c r="T449" i="15"/>
  <c r="S449" i="15"/>
  <c r="R449" i="15"/>
  <c r="Q449" i="15"/>
  <c r="P449" i="15"/>
  <c r="O449" i="15"/>
  <c r="N449" i="15"/>
  <c r="M449" i="15"/>
  <c r="L449" i="15"/>
  <c r="W448" i="15"/>
  <c r="V448" i="15"/>
  <c r="U448" i="15"/>
  <c r="Y448" i="15" s="1"/>
  <c r="T448" i="15"/>
  <c r="S448" i="15"/>
  <c r="R448" i="15"/>
  <c r="Q448" i="15"/>
  <c r="P448" i="15"/>
  <c r="O448" i="15"/>
  <c r="N448" i="15"/>
  <c r="M448" i="15"/>
  <c r="L448" i="15"/>
  <c r="W447" i="15"/>
  <c r="V447" i="15"/>
  <c r="U447" i="15"/>
  <c r="X447" i="15" s="1"/>
  <c r="T447" i="15"/>
  <c r="S447" i="15"/>
  <c r="R447" i="15"/>
  <c r="Q447" i="15"/>
  <c r="P447" i="15"/>
  <c r="O447" i="15"/>
  <c r="N447" i="15"/>
  <c r="M447" i="15"/>
  <c r="L447" i="15"/>
  <c r="Y446" i="15"/>
  <c r="X446" i="15"/>
  <c r="Z446" i="15" s="1"/>
  <c r="AA446" i="15" s="1"/>
  <c r="W446" i="15"/>
  <c r="V446" i="15"/>
  <c r="U446" i="15"/>
  <c r="T446" i="15"/>
  <c r="S446" i="15"/>
  <c r="R446" i="15"/>
  <c r="Q446" i="15"/>
  <c r="P446" i="15"/>
  <c r="O446" i="15"/>
  <c r="N446" i="15"/>
  <c r="M446" i="15"/>
  <c r="L446" i="15"/>
  <c r="Y445" i="15"/>
  <c r="Z445" i="15" s="1"/>
  <c r="AA445" i="15" s="1"/>
  <c r="W445" i="15"/>
  <c r="V445" i="15"/>
  <c r="U445" i="15"/>
  <c r="T445" i="15"/>
  <c r="S445" i="15"/>
  <c r="R445" i="15"/>
  <c r="Q445" i="15"/>
  <c r="P445" i="15"/>
  <c r="O445" i="15"/>
  <c r="N445" i="15"/>
  <c r="M445" i="15"/>
  <c r="L445" i="15"/>
  <c r="X445" i="15" s="1"/>
  <c r="W444" i="15"/>
  <c r="V444" i="15"/>
  <c r="U444" i="15"/>
  <c r="T444" i="15"/>
  <c r="S444" i="15"/>
  <c r="R444" i="15"/>
  <c r="Q444" i="15"/>
  <c r="P444" i="15"/>
  <c r="O444" i="15"/>
  <c r="N444" i="15"/>
  <c r="M444" i="15"/>
  <c r="L444" i="15"/>
  <c r="Y443" i="15"/>
  <c r="X443" i="15"/>
  <c r="Z443" i="15" s="1"/>
  <c r="AA443" i="15" s="1"/>
  <c r="AD45" i="15" s="1"/>
  <c r="W443" i="15"/>
  <c r="V443" i="15"/>
  <c r="U443" i="15"/>
  <c r="T443" i="15"/>
  <c r="S443" i="15"/>
  <c r="R443" i="15"/>
  <c r="Q443" i="15"/>
  <c r="P443" i="15"/>
  <c r="O443" i="15"/>
  <c r="N443" i="15"/>
  <c r="M443" i="15"/>
  <c r="L443" i="15"/>
  <c r="Y442" i="15"/>
  <c r="W442" i="15"/>
  <c r="V442" i="15"/>
  <c r="U442" i="15"/>
  <c r="T442" i="15"/>
  <c r="S442" i="15"/>
  <c r="R442" i="15"/>
  <c r="Q442" i="15"/>
  <c r="P442" i="15"/>
  <c r="O442" i="15"/>
  <c r="N442" i="15"/>
  <c r="M442" i="15"/>
  <c r="L442" i="15"/>
  <c r="X442" i="15" s="1"/>
  <c r="Y441" i="15"/>
  <c r="W441" i="15"/>
  <c r="V441" i="15"/>
  <c r="U441" i="15"/>
  <c r="T441" i="15"/>
  <c r="S441" i="15"/>
  <c r="R441" i="15"/>
  <c r="Q441" i="15"/>
  <c r="P441" i="15"/>
  <c r="O441" i="15"/>
  <c r="N441" i="15"/>
  <c r="M441" i="15"/>
  <c r="L441" i="15"/>
  <c r="W440" i="15"/>
  <c r="V440" i="15"/>
  <c r="X440" i="15" s="1"/>
  <c r="U440" i="15"/>
  <c r="T440" i="15"/>
  <c r="S440" i="15"/>
  <c r="R440" i="15"/>
  <c r="Q440" i="15"/>
  <c r="P440" i="15"/>
  <c r="O440" i="15"/>
  <c r="N440" i="15"/>
  <c r="M440" i="15"/>
  <c r="L440" i="15"/>
  <c r="Y439" i="15"/>
  <c r="Z439" i="15" s="1"/>
  <c r="AA439" i="15" s="1"/>
  <c r="AD229" i="15" s="1"/>
  <c r="W439" i="15"/>
  <c r="V439" i="15"/>
  <c r="U439" i="15"/>
  <c r="T439" i="15"/>
  <c r="S439" i="15"/>
  <c r="R439" i="15"/>
  <c r="Q439" i="15"/>
  <c r="P439" i="15"/>
  <c r="O439" i="15"/>
  <c r="N439" i="15"/>
  <c r="M439" i="15"/>
  <c r="L439" i="15"/>
  <c r="X439" i="15" s="1"/>
  <c r="W438" i="15"/>
  <c r="V438" i="15"/>
  <c r="U438" i="15"/>
  <c r="T438" i="15"/>
  <c r="S438" i="15"/>
  <c r="R438" i="15"/>
  <c r="Q438" i="15"/>
  <c r="P438" i="15"/>
  <c r="O438" i="15"/>
  <c r="N438" i="15"/>
  <c r="M438" i="15"/>
  <c r="L438" i="15"/>
  <c r="W437" i="15"/>
  <c r="V437" i="15"/>
  <c r="U437" i="15"/>
  <c r="T437" i="15"/>
  <c r="S437" i="15"/>
  <c r="R437" i="15"/>
  <c r="Q437" i="15"/>
  <c r="P437" i="15"/>
  <c r="O437" i="15"/>
  <c r="N437" i="15"/>
  <c r="M437" i="15"/>
  <c r="L437" i="15"/>
  <c r="W436" i="15"/>
  <c r="V436" i="15"/>
  <c r="U436" i="15"/>
  <c r="T436" i="15"/>
  <c r="S436" i="15"/>
  <c r="R436" i="15"/>
  <c r="Q436" i="15"/>
  <c r="P436" i="15"/>
  <c r="O436" i="15"/>
  <c r="N436" i="15"/>
  <c r="M436" i="15"/>
  <c r="L436" i="15"/>
  <c r="W435" i="15"/>
  <c r="X435" i="15" s="1"/>
  <c r="V435" i="15"/>
  <c r="U435" i="15"/>
  <c r="T435" i="15"/>
  <c r="S435" i="15"/>
  <c r="R435" i="15"/>
  <c r="Q435" i="15"/>
  <c r="P435" i="15"/>
  <c r="O435" i="15"/>
  <c r="N435" i="15"/>
  <c r="M435" i="15"/>
  <c r="L435" i="15"/>
  <c r="W434" i="15"/>
  <c r="V434" i="15"/>
  <c r="U434" i="15"/>
  <c r="T434" i="15"/>
  <c r="S434" i="15"/>
  <c r="R434" i="15"/>
  <c r="Q434" i="15"/>
  <c r="P434" i="15"/>
  <c r="O434" i="15"/>
  <c r="N434" i="15"/>
  <c r="M434" i="15"/>
  <c r="Y434" i="15" s="1"/>
  <c r="L434" i="15"/>
  <c r="W433" i="15"/>
  <c r="V433" i="15"/>
  <c r="U433" i="15"/>
  <c r="T433" i="15"/>
  <c r="S433" i="15"/>
  <c r="R433" i="15"/>
  <c r="Q433" i="15"/>
  <c r="P433" i="15"/>
  <c r="O433" i="15"/>
  <c r="N433" i="15"/>
  <c r="M433" i="15"/>
  <c r="L433" i="15"/>
  <c r="W432" i="15"/>
  <c r="V432" i="15"/>
  <c r="U432" i="15"/>
  <c r="T432" i="15"/>
  <c r="S432" i="15"/>
  <c r="R432" i="15"/>
  <c r="Q432" i="15"/>
  <c r="P432" i="15"/>
  <c r="O432" i="15"/>
  <c r="N432" i="15"/>
  <c r="M432" i="15"/>
  <c r="L432" i="15"/>
  <c r="W431" i="15"/>
  <c r="V431" i="15"/>
  <c r="U431" i="15"/>
  <c r="T431" i="15"/>
  <c r="S431" i="15"/>
  <c r="R431" i="15"/>
  <c r="Q431" i="15"/>
  <c r="P431" i="15"/>
  <c r="O431" i="15"/>
  <c r="N431" i="15"/>
  <c r="M431" i="15"/>
  <c r="L431" i="15"/>
  <c r="W430" i="15"/>
  <c r="V430" i="15"/>
  <c r="U430" i="15"/>
  <c r="T430" i="15"/>
  <c r="S430" i="15"/>
  <c r="R430" i="15"/>
  <c r="Q430" i="15"/>
  <c r="P430" i="15"/>
  <c r="O430" i="15"/>
  <c r="N430" i="15"/>
  <c r="M430" i="15"/>
  <c r="L430" i="15"/>
  <c r="W429" i="15"/>
  <c r="V429" i="15"/>
  <c r="U429" i="15"/>
  <c r="T429" i="15"/>
  <c r="S429" i="15"/>
  <c r="R429" i="15"/>
  <c r="Q429" i="15"/>
  <c r="P429" i="15"/>
  <c r="O429" i="15"/>
  <c r="N429" i="15"/>
  <c r="M429" i="15"/>
  <c r="L429" i="15"/>
  <c r="W428" i="15"/>
  <c r="V428" i="15"/>
  <c r="U428" i="15"/>
  <c r="T428" i="15"/>
  <c r="S428" i="15"/>
  <c r="R428" i="15"/>
  <c r="Q428" i="15"/>
  <c r="P428" i="15"/>
  <c r="O428" i="15"/>
  <c r="N428" i="15"/>
  <c r="M428" i="15"/>
  <c r="L428" i="15"/>
  <c r="W427" i="15"/>
  <c r="V427" i="15"/>
  <c r="U427" i="15"/>
  <c r="T427" i="15"/>
  <c r="S427" i="15"/>
  <c r="R427" i="15"/>
  <c r="Q427" i="15"/>
  <c r="P427" i="15"/>
  <c r="O427" i="15"/>
  <c r="N427" i="15"/>
  <c r="M427" i="15"/>
  <c r="L427" i="15"/>
  <c r="W426" i="15"/>
  <c r="V426" i="15"/>
  <c r="U426" i="15"/>
  <c r="T426" i="15"/>
  <c r="S426" i="15"/>
  <c r="X426" i="15" s="1"/>
  <c r="R426" i="15"/>
  <c r="Q426" i="15"/>
  <c r="P426" i="15"/>
  <c r="O426" i="15"/>
  <c r="N426" i="15"/>
  <c r="M426" i="15"/>
  <c r="L426" i="15"/>
  <c r="X425" i="15"/>
  <c r="Z425" i="15" s="1"/>
  <c r="AA425" i="15" s="1"/>
  <c r="W425" i="15"/>
  <c r="V425" i="15"/>
  <c r="U425" i="15"/>
  <c r="T425" i="15"/>
  <c r="S425" i="15"/>
  <c r="R425" i="15"/>
  <c r="Q425" i="15"/>
  <c r="P425" i="15"/>
  <c r="O425" i="15"/>
  <c r="N425" i="15"/>
  <c r="M425" i="15"/>
  <c r="L425" i="15"/>
  <c r="Y425" i="15" s="1"/>
  <c r="Y424" i="15"/>
  <c r="X424" i="15"/>
  <c r="Z424" i="15" s="1"/>
  <c r="AA424" i="15" s="1"/>
  <c r="AD201" i="15" s="1"/>
  <c r="W424" i="15"/>
  <c r="V424" i="15"/>
  <c r="U424" i="15"/>
  <c r="T424" i="15"/>
  <c r="S424" i="15"/>
  <c r="R424" i="15"/>
  <c r="Q424" i="15"/>
  <c r="P424" i="15"/>
  <c r="O424" i="15"/>
  <c r="N424" i="15"/>
  <c r="M424" i="15"/>
  <c r="L424" i="15"/>
  <c r="W423" i="15"/>
  <c r="V423" i="15"/>
  <c r="U423" i="15"/>
  <c r="T423" i="15"/>
  <c r="S423" i="15"/>
  <c r="R423" i="15"/>
  <c r="Q423" i="15"/>
  <c r="P423" i="15"/>
  <c r="O423" i="15"/>
  <c r="N423" i="15"/>
  <c r="M423" i="15"/>
  <c r="X423" i="15" s="1"/>
  <c r="L423" i="15"/>
  <c r="W422" i="15"/>
  <c r="V422" i="15"/>
  <c r="U422" i="15"/>
  <c r="T422" i="15"/>
  <c r="S422" i="15"/>
  <c r="R422" i="15"/>
  <c r="Q422" i="15"/>
  <c r="P422" i="15"/>
  <c r="O422" i="15"/>
  <c r="N422" i="15"/>
  <c r="M422" i="15"/>
  <c r="L422" i="15"/>
  <c r="W421" i="15"/>
  <c r="V421" i="15"/>
  <c r="U421" i="15"/>
  <c r="T421" i="15"/>
  <c r="S421" i="15"/>
  <c r="X421" i="15" s="1"/>
  <c r="R421" i="15"/>
  <c r="Q421" i="15"/>
  <c r="P421" i="15"/>
  <c r="O421" i="15"/>
  <c r="N421" i="15"/>
  <c r="M421" i="15"/>
  <c r="L421" i="15"/>
  <c r="W420" i="15"/>
  <c r="V420" i="15"/>
  <c r="U420" i="15"/>
  <c r="T420" i="15"/>
  <c r="S420" i="15"/>
  <c r="R420" i="15"/>
  <c r="Q420" i="15"/>
  <c r="P420" i="15"/>
  <c r="O420" i="15"/>
  <c r="N420" i="15"/>
  <c r="M420" i="15"/>
  <c r="L420" i="15"/>
  <c r="W419" i="15"/>
  <c r="V419" i="15"/>
  <c r="U419" i="15"/>
  <c r="T419" i="15"/>
  <c r="S419" i="15"/>
  <c r="R419" i="15"/>
  <c r="Q419" i="15"/>
  <c r="P419" i="15"/>
  <c r="O419" i="15"/>
  <c r="N419" i="15"/>
  <c r="M419" i="15"/>
  <c r="L419" i="15"/>
  <c r="W418" i="15"/>
  <c r="V418" i="15"/>
  <c r="U418" i="15"/>
  <c r="T418" i="15"/>
  <c r="S418" i="15"/>
  <c r="R418" i="15"/>
  <c r="Q418" i="15"/>
  <c r="P418" i="15"/>
  <c r="O418" i="15"/>
  <c r="N418" i="15"/>
  <c r="M418" i="15"/>
  <c r="L418" i="15"/>
  <c r="W417" i="15"/>
  <c r="V417" i="15"/>
  <c r="U417" i="15"/>
  <c r="T417" i="15"/>
  <c r="S417" i="15"/>
  <c r="R417" i="15"/>
  <c r="Q417" i="15"/>
  <c r="P417" i="15"/>
  <c r="O417" i="15"/>
  <c r="N417" i="15"/>
  <c r="M417" i="15"/>
  <c r="L417" i="15"/>
  <c r="W416" i="15"/>
  <c r="V416" i="15"/>
  <c r="U416" i="15"/>
  <c r="T416" i="15"/>
  <c r="S416" i="15"/>
  <c r="R416" i="15"/>
  <c r="Q416" i="15"/>
  <c r="P416" i="15"/>
  <c r="O416" i="15"/>
  <c r="N416" i="15"/>
  <c r="M416" i="15"/>
  <c r="L416" i="15"/>
  <c r="W415" i="15"/>
  <c r="V415" i="15"/>
  <c r="U415" i="15"/>
  <c r="T415" i="15"/>
  <c r="S415" i="15"/>
  <c r="R415" i="15"/>
  <c r="Q415" i="15"/>
  <c r="P415" i="15"/>
  <c r="O415" i="15"/>
  <c r="N415" i="15"/>
  <c r="M415" i="15"/>
  <c r="L415" i="15"/>
  <c r="W414" i="15"/>
  <c r="V414" i="15"/>
  <c r="U414" i="15"/>
  <c r="T414" i="15"/>
  <c r="S414" i="15"/>
  <c r="R414" i="15"/>
  <c r="Q414" i="15"/>
  <c r="P414" i="15"/>
  <c r="O414" i="15"/>
  <c r="N414" i="15"/>
  <c r="M414" i="15"/>
  <c r="L414" i="15"/>
  <c r="W413" i="15"/>
  <c r="V413" i="15"/>
  <c r="U413" i="15"/>
  <c r="T413" i="15"/>
  <c r="S413" i="15"/>
  <c r="R413" i="15"/>
  <c r="Q413" i="15"/>
  <c r="P413" i="15"/>
  <c r="O413" i="15"/>
  <c r="N413" i="15"/>
  <c r="M413" i="15"/>
  <c r="L413" i="15"/>
  <c r="W412" i="15"/>
  <c r="V412" i="15"/>
  <c r="U412" i="15"/>
  <c r="T412" i="15"/>
  <c r="S412" i="15"/>
  <c r="R412" i="15"/>
  <c r="Q412" i="15"/>
  <c r="P412" i="15"/>
  <c r="O412" i="15"/>
  <c r="N412" i="15"/>
  <c r="M412" i="15"/>
  <c r="L412" i="15"/>
  <c r="W411" i="15"/>
  <c r="V411" i="15"/>
  <c r="U411" i="15"/>
  <c r="T411" i="15"/>
  <c r="S411" i="15"/>
  <c r="R411" i="15"/>
  <c r="Q411" i="15"/>
  <c r="P411" i="15"/>
  <c r="O411" i="15"/>
  <c r="N411" i="15"/>
  <c r="M411" i="15"/>
  <c r="L411" i="15"/>
  <c r="W410" i="15"/>
  <c r="V410" i="15"/>
  <c r="U410" i="15"/>
  <c r="T410" i="15"/>
  <c r="X410" i="15" s="1"/>
  <c r="S410" i="15"/>
  <c r="R410" i="15"/>
  <c r="Q410" i="15"/>
  <c r="P410" i="15"/>
  <c r="O410" i="15"/>
  <c r="N410" i="15"/>
  <c r="M410" i="15"/>
  <c r="L410" i="15"/>
  <c r="W409" i="15"/>
  <c r="V409" i="15"/>
  <c r="U409" i="15"/>
  <c r="T409" i="15"/>
  <c r="S409" i="15"/>
  <c r="R409" i="15"/>
  <c r="Q409" i="15"/>
  <c r="P409" i="15"/>
  <c r="O409" i="15"/>
  <c r="N409" i="15"/>
  <c r="M409" i="15"/>
  <c r="L409" i="15"/>
  <c r="W408" i="15"/>
  <c r="Y408" i="15" s="1"/>
  <c r="V408" i="15"/>
  <c r="U408" i="15"/>
  <c r="T408" i="15"/>
  <c r="S408" i="15"/>
  <c r="R408" i="15"/>
  <c r="Q408" i="15"/>
  <c r="P408" i="15"/>
  <c r="O408" i="15"/>
  <c r="N408" i="15"/>
  <c r="M408" i="15"/>
  <c r="L408" i="15"/>
  <c r="W407" i="15"/>
  <c r="V407" i="15"/>
  <c r="U407" i="15"/>
  <c r="T407" i="15"/>
  <c r="S407" i="15"/>
  <c r="R407" i="15"/>
  <c r="Q407" i="15"/>
  <c r="P407" i="15"/>
  <c r="O407" i="15"/>
  <c r="N407" i="15"/>
  <c r="M407" i="15"/>
  <c r="X407" i="15" s="1"/>
  <c r="L407" i="15"/>
  <c r="W406" i="15"/>
  <c r="Y406" i="15" s="1"/>
  <c r="V406" i="15"/>
  <c r="U406" i="15"/>
  <c r="T406" i="15"/>
  <c r="S406" i="15"/>
  <c r="R406" i="15"/>
  <c r="Q406" i="15"/>
  <c r="P406" i="15"/>
  <c r="O406" i="15"/>
  <c r="N406" i="15"/>
  <c r="M406" i="15"/>
  <c r="L406" i="15"/>
  <c r="W405" i="15"/>
  <c r="V405" i="15"/>
  <c r="U405" i="15"/>
  <c r="T405" i="15"/>
  <c r="S405" i="15"/>
  <c r="R405" i="15"/>
  <c r="Q405" i="15"/>
  <c r="P405" i="15"/>
  <c r="O405" i="15"/>
  <c r="Y405" i="15" s="1"/>
  <c r="N405" i="15"/>
  <c r="M405" i="15"/>
  <c r="L405" i="15"/>
  <c r="W404" i="15"/>
  <c r="V404" i="15"/>
  <c r="U404" i="15"/>
  <c r="T404" i="15"/>
  <c r="S404" i="15"/>
  <c r="R404" i="15"/>
  <c r="Q404" i="15"/>
  <c r="P404" i="15"/>
  <c r="O404" i="15"/>
  <c r="N404" i="15"/>
  <c r="M404" i="15"/>
  <c r="L404" i="15"/>
  <c r="W403" i="15"/>
  <c r="V403" i="15"/>
  <c r="X403" i="15" s="1"/>
  <c r="U403" i="15"/>
  <c r="T403" i="15"/>
  <c r="S403" i="15"/>
  <c r="R403" i="15"/>
  <c r="Q403" i="15"/>
  <c r="P403" i="15"/>
  <c r="O403" i="15"/>
  <c r="N403" i="15"/>
  <c r="M403" i="15"/>
  <c r="L403" i="15"/>
  <c r="W402" i="15"/>
  <c r="V402" i="15"/>
  <c r="U402" i="15"/>
  <c r="T402" i="15"/>
  <c r="S402" i="15"/>
  <c r="R402" i="15"/>
  <c r="Q402" i="15"/>
  <c r="P402" i="15"/>
  <c r="O402" i="15"/>
  <c r="N402" i="15"/>
  <c r="M402" i="15"/>
  <c r="L402" i="15"/>
  <c r="W401" i="15"/>
  <c r="V401" i="15"/>
  <c r="U401" i="15"/>
  <c r="T401" i="15"/>
  <c r="S401" i="15"/>
  <c r="R401" i="15"/>
  <c r="Q401" i="15"/>
  <c r="P401" i="15"/>
  <c r="O401" i="15"/>
  <c r="N401" i="15"/>
  <c r="M401" i="15"/>
  <c r="L401" i="15"/>
  <c r="W400" i="15"/>
  <c r="V400" i="15"/>
  <c r="U400" i="15"/>
  <c r="T400" i="15"/>
  <c r="S400" i="15"/>
  <c r="R400" i="15"/>
  <c r="Q400" i="15"/>
  <c r="P400" i="15"/>
  <c r="O400" i="15"/>
  <c r="N400" i="15"/>
  <c r="M400" i="15"/>
  <c r="L400" i="15"/>
  <c r="W399" i="15"/>
  <c r="V399" i="15"/>
  <c r="U399" i="15"/>
  <c r="T399" i="15"/>
  <c r="S399" i="15"/>
  <c r="R399" i="15"/>
  <c r="Q399" i="15"/>
  <c r="P399" i="15"/>
  <c r="O399" i="15"/>
  <c r="N399" i="15"/>
  <c r="M399" i="15"/>
  <c r="L399" i="15"/>
  <c r="W398" i="15"/>
  <c r="V398" i="15"/>
  <c r="U398" i="15"/>
  <c r="T398" i="15"/>
  <c r="S398" i="15"/>
  <c r="R398" i="15"/>
  <c r="Q398" i="15"/>
  <c r="P398" i="15"/>
  <c r="O398" i="15"/>
  <c r="N398" i="15"/>
  <c r="M398" i="15"/>
  <c r="L398" i="15"/>
  <c r="Y397" i="15"/>
  <c r="W397" i="15"/>
  <c r="V397" i="15"/>
  <c r="U397" i="15"/>
  <c r="T397" i="15"/>
  <c r="S397" i="15"/>
  <c r="R397" i="15"/>
  <c r="Q397" i="15"/>
  <c r="P397" i="15"/>
  <c r="O397" i="15"/>
  <c r="X397" i="15" s="1"/>
  <c r="N397" i="15"/>
  <c r="M397" i="15"/>
  <c r="L397" i="15"/>
  <c r="W396" i="15"/>
  <c r="V396" i="15"/>
  <c r="U396" i="15"/>
  <c r="T396" i="15"/>
  <c r="S396" i="15"/>
  <c r="R396" i="15"/>
  <c r="Q396" i="15"/>
  <c r="P396" i="15"/>
  <c r="O396" i="15"/>
  <c r="N396" i="15"/>
  <c r="M396" i="15"/>
  <c r="L396" i="15"/>
  <c r="W395" i="15"/>
  <c r="V395" i="15"/>
  <c r="U395" i="15"/>
  <c r="T395" i="15"/>
  <c r="S395" i="15"/>
  <c r="R395" i="15"/>
  <c r="Q395" i="15"/>
  <c r="P395" i="15"/>
  <c r="X395" i="15" s="1"/>
  <c r="O395" i="15"/>
  <c r="N395" i="15"/>
  <c r="M395" i="15"/>
  <c r="L395" i="15"/>
  <c r="W394" i="15"/>
  <c r="V394" i="15"/>
  <c r="U394" i="15"/>
  <c r="T394" i="15"/>
  <c r="S394" i="15"/>
  <c r="R394" i="15"/>
  <c r="Q394" i="15"/>
  <c r="P394" i="15"/>
  <c r="O394" i="15"/>
  <c r="N394" i="15"/>
  <c r="M394" i="15"/>
  <c r="L394" i="15"/>
  <c r="W393" i="15"/>
  <c r="V393" i="15"/>
  <c r="U393" i="15"/>
  <c r="T393" i="15"/>
  <c r="S393" i="15"/>
  <c r="R393" i="15"/>
  <c r="Q393" i="15"/>
  <c r="P393" i="15"/>
  <c r="O393" i="15"/>
  <c r="N393" i="15"/>
  <c r="M393" i="15"/>
  <c r="L393" i="15"/>
  <c r="W392" i="15"/>
  <c r="V392" i="15"/>
  <c r="U392" i="15"/>
  <c r="T392" i="15"/>
  <c r="S392" i="15"/>
  <c r="R392" i="15"/>
  <c r="Q392" i="15"/>
  <c r="P392" i="15"/>
  <c r="O392" i="15"/>
  <c r="N392" i="15"/>
  <c r="M392" i="15"/>
  <c r="L392" i="15"/>
  <c r="W391" i="15"/>
  <c r="V391" i="15"/>
  <c r="U391" i="15"/>
  <c r="T391" i="15"/>
  <c r="S391" i="15"/>
  <c r="R391" i="15"/>
  <c r="Q391" i="15"/>
  <c r="P391" i="15"/>
  <c r="O391" i="15"/>
  <c r="N391" i="15"/>
  <c r="M391" i="15"/>
  <c r="L391" i="15"/>
  <c r="W390" i="15"/>
  <c r="V390" i="15"/>
  <c r="U390" i="15"/>
  <c r="T390" i="15"/>
  <c r="S390" i="15"/>
  <c r="R390" i="15"/>
  <c r="Q390" i="15"/>
  <c r="P390" i="15"/>
  <c r="O390" i="15"/>
  <c r="N390" i="15"/>
  <c r="M390" i="15"/>
  <c r="L390" i="15"/>
  <c r="W389" i="15"/>
  <c r="V389" i="15"/>
  <c r="U389" i="15"/>
  <c r="T389" i="15"/>
  <c r="S389" i="15"/>
  <c r="R389" i="15"/>
  <c r="Q389" i="15"/>
  <c r="P389" i="15"/>
  <c r="O389" i="15"/>
  <c r="N389" i="15"/>
  <c r="M389" i="15"/>
  <c r="L389" i="15"/>
  <c r="W388" i="15"/>
  <c r="V388" i="15"/>
  <c r="U388" i="15"/>
  <c r="T388" i="15"/>
  <c r="S388" i="15"/>
  <c r="R388" i="15"/>
  <c r="Q388" i="15"/>
  <c r="P388" i="15"/>
  <c r="O388" i="15"/>
  <c r="N388" i="15"/>
  <c r="M388" i="15"/>
  <c r="L388" i="15"/>
  <c r="W387" i="15"/>
  <c r="V387" i="15"/>
  <c r="U387" i="15"/>
  <c r="T387" i="15"/>
  <c r="S387" i="15"/>
  <c r="R387" i="15"/>
  <c r="Q387" i="15"/>
  <c r="P387" i="15"/>
  <c r="O387" i="15"/>
  <c r="N387" i="15"/>
  <c r="M387" i="15"/>
  <c r="L387" i="15"/>
  <c r="W386" i="15"/>
  <c r="V386" i="15"/>
  <c r="U386" i="15"/>
  <c r="T386" i="15"/>
  <c r="S386" i="15"/>
  <c r="R386" i="15"/>
  <c r="Q386" i="15"/>
  <c r="P386" i="15"/>
  <c r="O386" i="15"/>
  <c r="N386" i="15"/>
  <c r="M386" i="15"/>
  <c r="L386" i="15"/>
  <c r="W385" i="15"/>
  <c r="V385" i="15"/>
  <c r="U385" i="15"/>
  <c r="T385" i="15"/>
  <c r="S385" i="15"/>
  <c r="R385" i="15"/>
  <c r="Q385" i="15"/>
  <c r="P385" i="15"/>
  <c r="O385" i="15"/>
  <c r="N385" i="15"/>
  <c r="M385" i="15"/>
  <c r="L385" i="15"/>
  <c r="W384" i="15"/>
  <c r="V384" i="15"/>
  <c r="U384" i="15"/>
  <c r="T384" i="15"/>
  <c r="S384" i="15"/>
  <c r="R384" i="15"/>
  <c r="Q384" i="15"/>
  <c r="P384" i="15"/>
  <c r="O384" i="15"/>
  <c r="N384" i="15"/>
  <c r="M384" i="15"/>
  <c r="L384" i="15"/>
  <c r="W383" i="15"/>
  <c r="V383" i="15"/>
  <c r="U383" i="15"/>
  <c r="T383" i="15"/>
  <c r="S383" i="15"/>
  <c r="R383" i="15"/>
  <c r="Q383" i="15"/>
  <c r="P383" i="15"/>
  <c r="O383" i="15"/>
  <c r="N383" i="15"/>
  <c r="M383" i="15"/>
  <c r="L383" i="15"/>
  <c r="W382" i="15"/>
  <c r="V382" i="15"/>
  <c r="U382" i="15"/>
  <c r="Y382" i="15" s="1"/>
  <c r="T382" i="15"/>
  <c r="S382" i="15"/>
  <c r="R382" i="15"/>
  <c r="Q382" i="15"/>
  <c r="P382" i="15"/>
  <c r="O382" i="15"/>
  <c r="N382" i="15"/>
  <c r="M382" i="15"/>
  <c r="L382" i="15"/>
  <c r="W381" i="15"/>
  <c r="V381" i="15"/>
  <c r="U381" i="15"/>
  <c r="T381" i="15"/>
  <c r="S381" i="15"/>
  <c r="R381" i="15"/>
  <c r="Q381" i="15"/>
  <c r="P381" i="15"/>
  <c r="O381" i="15"/>
  <c r="N381" i="15"/>
  <c r="M381" i="15"/>
  <c r="L381" i="15"/>
  <c r="W380" i="15"/>
  <c r="Y380" i="15" s="1"/>
  <c r="V380" i="15"/>
  <c r="U380" i="15"/>
  <c r="T380" i="15"/>
  <c r="S380" i="15"/>
  <c r="R380" i="15"/>
  <c r="Q380" i="15"/>
  <c r="P380" i="15"/>
  <c r="O380" i="15"/>
  <c r="N380" i="15"/>
  <c r="M380" i="15"/>
  <c r="L380" i="15"/>
  <c r="X379" i="15"/>
  <c r="Z379" i="15" s="1"/>
  <c r="AA379" i="15" s="1"/>
  <c r="W379" i="15"/>
  <c r="V379" i="15"/>
  <c r="U379" i="15"/>
  <c r="T379" i="15"/>
  <c r="S379" i="15"/>
  <c r="R379" i="15"/>
  <c r="Q379" i="15"/>
  <c r="P379" i="15"/>
  <c r="O379" i="15"/>
  <c r="N379" i="15"/>
  <c r="M379" i="15"/>
  <c r="L379" i="15"/>
  <c r="Y379" i="15" s="1"/>
  <c r="W378" i="15"/>
  <c r="V378" i="15"/>
  <c r="U378" i="15"/>
  <c r="T378" i="15"/>
  <c r="S378" i="15"/>
  <c r="R378" i="15"/>
  <c r="Q378" i="15"/>
  <c r="P378" i="15"/>
  <c r="O378" i="15"/>
  <c r="N378" i="15"/>
  <c r="M378" i="15"/>
  <c r="L378" i="15"/>
  <c r="Y377" i="15"/>
  <c r="W377" i="15"/>
  <c r="V377" i="15"/>
  <c r="U377" i="15"/>
  <c r="T377" i="15"/>
  <c r="S377" i="15"/>
  <c r="R377" i="15"/>
  <c r="Q377" i="15"/>
  <c r="P377" i="15"/>
  <c r="O377" i="15"/>
  <c r="N377" i="15"/>
  <c r="M377" i="15"/>
  <c r="X377" i="15" s="1"/>
  <c r="L377" i="15"/>
  <c r="W376" i="15"/>
  <c r="V376" i="15"/>
  <c r="U376" i="15"/>
  <c r="T376" i="15"/>
  <c r="S376" i="15"/>
  <c r="R376" i="15"/>
  <c r="Q376" i="15"/>
  <c r="P376" i="15"/>
  <c r="O376" i="15"/>
  <c r="N376" i="15"/>
  <c r="M376" i="15"/>
  <c r="L376" i="15"/>
  <c r="W375" i="15"/>
  <c r="V375" i="15"/>
  <c r="U375" i="15"/>
  <c r="T375" i="15"/>
  <c r="S375" i="15"/>
  <c r="R375" i="15"/>
  <c r="Q375" i="15"/>
  <c r="X375" i="15" s="1"/>
  <c r="P375" i="15"/>
  <c r="O375" i="15"/>
  <c r="N375" i="15"/>
  <c r="M375" i="15"/>
  <c r="L375" i="15"/>
  <c r="W374" i="15"/>
  <c r="V374" i="15"/>
  <c r="U374" i="15"/>
  <c r="T374" i="15"/>
  <c r="S374" i="15"/>
  <c r="R374" i="15"/>
  <c r="Q374" i="15"/>
  <c r="P374" i="15"/>
  <c r="O374" i="15"/>
  <c r="N374" i="15"/>
  <c r="M374" i="15"/>
  <c r="L374" i="15"/>
  <c r="W373" i="15"/>
  <c r="V373" i="15"/>
  <c r="U373" i="15"/>
  <c r="T373" i="15"/>
  <c r="S373" i="15"/>
  <c r="R373" i="15"/>
  <c r="Q373" i="15"/>
  <c r="P373" i="15"/>
  <c r="O373" i="15"/>
  <c r="N373" i="15"/>
  <c r="M373" i="15"/>
  <c r="L373" i="15"/>
  <c r="W372" i="15"/>
  <c r="V372" i="15"/>
  <c r="U372" i="15"/>
  <c r="T372" i="15"/>
  <c r="S372" i="15"/>
  <c r="R372" i="15"/>
  <c r="Q372" i="15"/>
  <c r="P372" i="15"/>
  <c r="O372" i="15"/>
  <c r="N372" i="15"/>
  <c r="M372" i="15"/>
  <c r="L372" i="15"/>
  <c r="W371" i="15"/>
  <c r="V371" i="15"/>
  <c r="U371" i="15"/>
  <c r="T371" i="15"/>
  <c r="S371" i="15"/>
  <c r="R371" i="15"/>
  <c r="Q371" i="15"/>
  <c r="P371" i="15"/>
  <c r="O371" i="15"/>
  <c r="N371" i="15"/>
  <c r="M371" i="15"/>
  <c r="L371" i="15"/>
  <c r="W370" i="15"/>
  <c r="V370" i="15"/>
  <c r="X370" i="15" s="1"/>
  <c r="U370" i="15"/>
  <c r="T370" i="15"/>
  <c r="S370" i="15"/>
  <c r="R370" i="15"/>
  <c r="Q370" i="15"/>
  <c r="P370" i="15"/>
  <c r="O370" i="15"/>
  <c r="N370" i="15"/>
  <c r="M370" i="15"/>
  <c r="L370" i="15"/>
  <c r="W369" i="15"/>
  <c r="V369" i="15"/>
  <c r="U369" i="15"/>
  <c r="T369" i="15"/>
  <c r="S369" i="15"/>
  <c r="R369" i="15"/>
  <c r="Q369" i="15"/>
  <c r="P369" i="15"/>
  <c r="O369" i="15"/>
  <c r="N369" i="15"/>
  <c r="M369" i="15"/>
  <c r="L369" i="15"/>
  <c r="X369" i="15" s="1"/>
  <c r="W368" i="15"/>
  <c r="Y368" i="15" s="1"/>
  <c r="V368" i="15"/>
  <c r="U368" i="15"/>
  <c r="T368" i="15"/>
  <c r="S368" i="15"/>
  <c r="R368" i="15"/>
  <c r="Q368" i="15"/>
  <c r="P368" i="15"/>
  <c r="O368" i="15"/>
  <c r="N368" i="15"/>
  <c r="M368" i="15"/>
  <c r="L368" i="15"/>
  <c r="W367" i="15"/>
  <c r="X367" i="15" s="1"/>
  <c r="Z367" i="15" s="1"/>
  <c r="AA367" i="15" s="1"/>
  <c r="V367" i="15"/>
  <c r="U367" i="15"/>
  <c r="T367" i="15"/>
  <c r="S367" i="15"/>
  <c r="R367" i="15"/>
  <c r="Q367" i="15"/>
  <c r="P367" i="15"/>
  <c r="O367" i="15"/>
  <c r="N367" i="15"/>
  <c r="M367" i="15"/>
  <c r="L367" i="15"/>
  <c r="Y367" i="15" s="1"/>
  <c r="W366" i="15"/>
  <c r="V366" i="15"/>
  <c r="U366" i="15"/>
  <c r="T366" i="15"/>
  <c r="S366" i="15"/>
  <c r="R366" i="15"/>
  <c r="Q366" i="15"/>
  <c r="P366" i="15"/>
  <c r="O366" i="15"/>
  <c r="N366" i="15"/>
  <c r="M366" i="15"/>
  <c r="L366" i="15"/>
  <c r="W365" i="15"/>
  <c r="V365" i="15"/>
  <c r="U365" i="15"/>
  <c r="T365" i="15"/>
  <c r="S365" i="15"/>
  <c r="R365" i="15"/>
  <c r="Q365" i="15"/>
  <c r="P365" i="15"/>
  <c r="O365" i="15"/>
  <c r="N365" i="15"/>
  <c r="M365" i="15"/>
  <c r="L365" i="15"/>
  <c r="W364" i="15"/>
  <c r="V364" i="15"/>
  <c r="U364" i="15"/>
  <c r="T364" i="15"/>
  <c r="S364" i="15"/>
  <c r="R364" i="15"/>
  <c r="Q364" i="15"/>
  <c r="P364" i="15"/>
  <c r="O364" i="15"/>
  <c r="N364" i="15"/>
  <c r="M364" i="15"/>
  <c r="L364" i="15"/>
  <c r="W363" i="15"/>
  <c r="V363" i="15"/>
  <c r="U363" i="15"/>
  <c r="T363" i="15"/>
  <c r="S363" i="15"/>
  <c r="R363" i="15"/>
  <c r="Q363" i="15"/>
  <c r="P363" i="15"/>
  <c r="O363" i="15"/>
  <c r="N363" i="15"/>
  <c r="M363" i="15"/>
  <c r="L363" i="15"/>
  <c r="W362" i="15"/>
  <c r="V362" i="15"/>
  <c r="U362" i="15"/>
  <c r="T362" i="15"/>
  <c r="S362" i="15"/>
  <c r="R362" i="15"/>
  <c r="Q362" i="15"/>
  <c r="P362" i="15"/>
  <c r="O362" i="15"/>
  <c r="N362" i="15"/>
  <c r="M362" i="15"/>
  <c r="L362" i="15"/>
  <c r="W361" i="15"/>
  <c r="V361" i="15"/>
  <c r="U361" i="15"/>
  <c r="T361" i="15"/>
  <c r="S361" i="15"/>
  <c r="R361" i="15"/>
  <c r="Q361" i="15"/>
  <c r="P361" i="15"/>
  <c r="O361" i="15"/>
  <c r="N361" i="15"/>
  <c r="M361" i="15"/>
  <c r="L361" i="15"/>
  <c r="W360" i="15"/>
  <c r="V360" i="15"/>
  <c r="U360" i="15"/>
  <c r="T360" i="15"/>
  <c r="S360" i="15"/>
  <c r="R360" i="15"/>
  <c r="Q360" i="15"/>
  <c r="P360" i="15"/>
  <c r="O360" i="15"/>
  <c r="N360" i="15"/>
  <c r="M360" i="15"/>
  <c r="L360" i="15"/>
  <c r="W359" i="15"/>
  <c r="V359" i="15"/>
  <c r="U359" i="15"/>
  <c r="T359" i="15"/>
  <c r="S359" i="15"/>
  <c r="R359" i="15"/>
  <c r="Q359" i="15"/>
  <c r="P359" i="15"/>
  <c r="O359" i="15"/>
  <c r="N359" i="15"/>
  <c r="M359" i="15"/>
  <c r="L359" i="15"/>
  <c r="W358" i="15"/>
  <c r="V358" i="15"/>
  <c r="U358" i="15"/>
  <c r="T358" i="15"/>
  <c r="S358" i="15"/>
  <c r="R358" i="15"/>
  <c r="Q358" i="15"/>
  <c r="P358" i="15"/>
  <c r="O358" i="15"/>
  <c r="N358" i="15"/>
  <c r="M358" i="15"/>
  <c r="L358" i="15"/>
  <c r="W357" i="15"/>
  <c r="V357" i="15"/>
  <c r="U357" i="15"/>
  <c r="T357" i="15"/>
  <c r="S357" i="15"/>
  <c r="R357" i="15"/>
  <c r="Q357" i="15"/>
  <c r="P357" i="15"/>
  <c r="O357" i="15"/>
  <c r="N357" i="15"/>
  <c r="M357" i="15"/>
  <c r="L357" i="15"/>
  <c r="W356" i="15"/>
  <c r="V356" i="15"/>
  <c r="U356" i="15"/>
  <c r="T356" i="15"/>
  <c r="S356" i="15"/>
  <c r="R356" i="15"/>
  <c r="Q356" i="15"/>
  <c r="P356" i="15"/>
  <c r="O356" i="15"/>
  <c r="N356" i="15"/>
  <c r="M356" i="15"/>
  <c r="L356" i="15"/>
  <c r="W355" i="15"/>
  <c r="V355" i="15"/>
  <c r="U355" i="15"/>
  <c r="T355" i="15"/>
  <c r="S355" i="15"/>
  <c r="R355" i="15"/>
  <c r="Q355" i="15"/>
  <c r="P355" i="15"/>
  <c r="O355" i="15"/>
  <c r="N355" i="15"/>
  <c r="M355" i="15"/>
  <c r="L355" i="15"/>
  <c r="W354" i="15"/>
  <c r="V354" i="15"/>
  <c r="U354" i="15"/>
  <c r="T354" i="15"/>
  <c r="S354" i="15"/>
  <c r="R354" i="15"/>
  <c r="Q354" i="15"/>
  <c r="P354" i="15"/>
  <c r="O354" i="15"/>
  <c r="N354" i="15"/>
  <c r="M354" i="15"/>
  <c r="L354" i="15"/>
  <c r="W353" i="15"/>
  <c r="V353" i="15"/>
  <c r="U353" i="15"/>
  <c r="T353" i="15"/>
  <c r="S353" i="15"/>
  <c r="R353" i="15"/>
  <c r="Q353" i="15"/>
  <c r="P353" i="15"/>
  <c r="O353" i="15"/>
  <c r="N353" i="15"/>
  <c r="M353" i="15"/>
  <c r="L353" i="15"/>
  <c r="W352" i="15"/>
  <c r="V352" i="15"/>
  <c r="U352" i="15"/>
  <c r="T352" i="15"/>
  <c r="S352" i="15"/>
  <c r="R352" i="15"/>
  <c r="Q352" i="15"/>
  <c r="P352" i="15"/>
  <c r="O352" i="15"/>
  <c r="N352" i="15"/>
  <c r="M352" i="15"/>
  <c r="L352" i="15"/>
  <c r="W351" i="15"/>
  <c r="V351" i="15"/>
  <c r="U351" i="15"/>
  <c r="T351" i="15"/>
  <c r="S351" i="15"/>
  <c r="R351" i="15"/>
  <c r="Q351" i="15"/>
  <c r="P351" i="15"/>
  <c r="O351" i="15"/>
  <c r="N351" i="15"/>
  <c r="M351" i="15"/>
  <c r="L351" i="15"/>
  <c r="W350" i="15"/>
  <c r="V350" i="15"/>
  <c r="Y350" i="15" s="1"/>
  <c r="U350" i="15"/>
  <c r="T350" i="15"/>
  <c r="S350" i="15"/>
  <c r="R350" i="15"/>
  <c r="Q350" i="15"/>
  <c r="P350" i="15"/>
  <c r="O350" i="15"/>
  <c r="N350" i="15"/>
  <c r="M350" i="15"/>
  <c r="L350" i="15"/>
  <c r="Y349" i="15"/>
  <c r="W349" i="15"/>
  <c r="V349" i="15"/>
  <c r="U349" i="15"/>
  <c r="T349" i="15"/>
  <c r="S349" i="15"/>
  <c r="R349" i="15"/>
  <c r="Q349" i="15"/>
  <c r="P349" i="15"/>
  <c r="O349" i="15"/>
  <c r="N349" i="15"/>
  <c r="M349" i="15"/>
  <c r="X349" i="15" s="1"/>
  <c r="L349" i="15"/>
  <c r="W348" i="15"/>
  <c r="V348" i="15"/>
  <c r="U348" i="15"/>
  <c r="T348" i="15"/>
  <c r="S348" i="15"/>
  <c r="R348" i="15"/>
  <c r="Q348" i="15"/>
  <c r="P348" i="15"/>
  <c r="O348" i="15"/>
  <c r="N348" i="15"/>
  <c r="M348" i="15"/>
  <c r="L348" i="15"/>
  <c r="W347" i="15"/>
  <c r="V347" i="15"/>
  <c r="U347" i="15"/>
  <c r="T347" i="15"/>
  <c r="S347" i="15"/>
  <c r="R347" i="15"/>
  <c r="Q347" i="15"/>
  <c r="P347" i="15"/>
  <c r="O347" i="15"/>
  <c r="N347" i="15"/>
  <c r="M347" i="15"/>
  <c r="L347" i="15"/>
  <c r="W346" i="15"/>
  <c r="V346" i="15"/>
  <c r="U346" i="15"/>
  <c r="T346" i="15"/>
  <c r="S346" i="15"/>
  <c r="R346" i="15"/>
  <c r="Q346" i="15"/>
  <c r="P346" i="15"/>
  <c r="O346" i="15"/>
  <c r="N346" i="15"/>
  <c r="M346" i="15"/>
  <c r="Y346" i="15" s="1"/>
  <c r="L346" i="15"/>
  <c r="W345" i="15"/>
  <c r="V345" i="15"/>
  <c r="U345" i="15"/>
  <c r="T345" i="15"/>
  <c r="S345" i="15"/>
  <c r="R345" i="15"/>
  <c r="Q345" i="15"/>
  <c r="P345" i="15"/>
  <c r="O345" i="15"/>
  <c r="N345" i="15"/>
  <c r="M345" i="15"/>
  <c r="L345" i="15"/>
  <c r="Y344" i="15"/>
  <c r="X344" i="15"/>
  <c r="W344" i="15"/>
  <c r="V344" i="15"/>
  <c r="U344" i="15"/>
  <c r="T344" i="15"/>
  <c r="S344" i="15"/>
  <c r="R344" i="15"/>
  <c r="Q344" i="15"/>
  <c r="P344" i="15"/>
  <c r="O344" i="15"/>
  <c r="N344" i="15"/>
  <c r="M344" i="15"/>
  <c r="L344" i="15"/>
  <c r="W343" i="15"/>
  <c r="V343" i="15"/>
  <c r="U343" i="15"/>
  <c r="T343" i="15"/>
  <c r="S343" i="15"/>
  <c r="R343" i="15"/>
  <c r="Q343" i="15"/>
  <c r="P343" i="15"/>
  <c r="O343" i="15"/>
  <c r="N343" i="15"/>
  <c r="M343" i="15"/>
  <c r="L343" i="15"/>
  <c r="Y342" i="15"/>
  <c r="X342" i="15"/>
  <c r="Z342" i="15" s="1"/>
  <c r="AA342" i="15" s="1"/>
  <c r="AD53" i="15" s="1"/>
  <c r="W342" i="15"/>
  <c r="V342" i="15"/>
  <c r="U342" i="15"/>
  <c r="T342" i="15"/>
  <c r="S342" i="15"/>
  <c r="R342" i="15"/>
  <c r="Q342" i="15"/>
  <c r="P342" i="15"/>
  <c r="O342" i="15"/>
  <c r="N342" i="15"/>
  <c r="M342" i="15"/>
  <c r="L342" i="15"/>
  <c r="W341" i="15"/>
  <c r="V341" i="15"/>
  <c r="U341" i="15"/>
  <c r="T341" i="15"/>
  <c r="S341" i="15"/>
  <c r="R341" i="15"/>
  <c r="Q341" i="15"/>
  <c r="P341" i="15"/>
  <c r="O341" i="15"/>
  <c r="N341" i="15"/>
  <c r="M341" i="15"/>
  <c r="L341" i="15"/>
  <c r="Y340" i="15"/>
  <c r="X340" i="15"/>
  <c r="Z340" i="15" s="1"/>
  <c r="AA340" i="15" s="1"/>
  <c r="W340" i="15"/>
  <c r="V340" i="15"/>
  <c r="U340" i="15"/>
  <c r="T340" i="15"/>
  <c r="S340" i="15"/>
  <c r="R340" i="15"/>
  <c r="Q340" i="15"/>
  <c r="P340" i="15"/>
  <c r="O340" i="15"/>
  <c r="N340" i="15"/>
  <c r="M340" i="15"/>
  <c r="L340" i="15"/>
  <c r="W339" i="15"/>
  <c r="V339" i="15"/>
  <c r="U339" i="15"/>
  <c r="T339" i="15"/>
  <c r="S339" i="15"/>
  <c r="R339" i="15"/>
  <c r="Q339" i="15"/>
  <c r="P339" i="15"/>
  <c r="O339" i="15"/>
  <c r="N339" i="15"/>
  <c r="M339" i="15"/>
  <c r="L339" i="15"/>
  <c r="W338" i="15"/>
  <c r="V338" i="15"/>
  <c r="U338" i="15"/>
  <c r="T338" i="15"/>
  <c r="S338" i="15"/>
  <c r="R338" i="15"/>
  <c r="Q338" i="15"/>
  <c r="P338" i="15"/>
  <c r="O338" i="15"/>
  <c r="N338" i="15"/>
  <c r="M338" i="15"/>
  <c r="L338" i="15"/>
  <c r="W337" i="15"/>
  <c r="V337" i="15"/>
  <c r="U337" i="15"/>
  <c r="T337" i="15"/>
  <c r="S337" i="15"/>
  <c r="R337" i="15"/>
  <c r="Q337" i="15"/>
  <c r="P337" i="15"/>
  <c r="O337" i="15"/>
  <c r="N337" i="15"/>
  <c r="M337" i="15"/>
  <c r="L337" i="15"/>
  <c r="W336" i="15"/>
  <c r="V336" i="15"/>
  <c r="U336" i="15"/>
  <c r="T336" i="15"/>
  <c r="S336" i="15"/>
  <c r="R336" i="15"/>
  <c r="Q336" i="15"/>
  <c r="P336" i="15"/>
  <c r="O336" i="15"/>
  <c r="N336" i="15"/>
  <c r="M336" i="15"/>
  <c r="Y336" i="15" s="1"/>
  <c r="L336" i="15"/>
  <c r="W335" i="15"/>
  <c r="V335" i="15"/>
  <c r="U335" i="15"/>
  <c r="T335" i="15"/>
  <c r="S335" i="15"/>
  <c r="R335" i="15"/>
  <c r="Q335" i="15"/>
  <c r="P335" i="15"/>
  <c r="O335" i="15"/>
  <c r="N335" i="15"/>
  <c r="Y335" i="15" s="1"/>
  <c r="M335" i="15"/>
  <c r="L335" i="15"/>
  <c r="X334" i="15"/>
  <c r="Z334" i="15" s="1"/>
  <c r="AA334" i="15" s="1"/>
  <c r="AD93" i="15" s="1"/>
  <c r="W334" i="15"/>
  <c r="V334" i="15"/>
  <c r="U334" i="15"/>
  <c r="T334" i="15"/>
  <c r="S334" i="15"/>
  <c r="R334" i="15"/>
  <c r="Q334" i="15"/>
  <c r="P334" i="15"/>
  <c r="O334" i="15"/>
  <c r="N334" i="15"/>
  <c r="M334" i="15"/>
  <c r="Y334" i="15" s="1"/>
  <c r="L334" i="15"/>
  <c r="W333" i="15"/>
  <c r="V333" i="15"/>
  <c r="U333" i="15"/>
  <c r="T333" i="15"/>
  <c r="S333" i="15"/>
  <c r="R333" i="15"/>
  <c r="Q333" i="15"/>
  <c r="P333" i="15"/>
  <c r="O333" i="15"/>
  <c r="N333" i="15"/>
  <c r="M333" i="15"/>
  <c r="L333" i="15"/>
  <c r="W332" i="15"/>
  <c r="V332" i="15"/>
  <c r="U332" i="15"/>
  <c r="T332" i="15"/>
  <c r="S332" i="15"/>
  <c r="R332" i="15"/>
  <c r="Q332" i="15"/>
  <c r="P332" i="15"/>
  <c r="O332" i="15"/>
  <c r="N332" i="15"/>
  <c r="M332" i="15"/>
  <c r="L332" i="15"/>
  <c r="W331" i="15"/>
  <c r="V331" i="15"/>
  <c r="U331" i="15"/>
  <c r="T331" i="15"/>
  <c r="S331" i="15"/>
  <c r="R331" i="15"/>
  <c r="Q331" i="15"/>
  <c r="P331" i="15"/>
  <c r="O331" i="15"/>
  <c r="N331" i="15"/>
  <c r="M331" i="15"/>
  <c r="L331" i="15"/>
  <c r="W330" i="15"/>
  <c r="V330" i="15"/>
  <c r="U330" i="15"/>
  <c r="T330" i="15"/>
  <c r="S330" i="15"/>
  <c r="R330" i="15"/>
  <c r="Q330" i="15"/>
  <c r="P330" i="15"/>
  <c r="O330" i="15"/>
  <c r="N330" i="15"/>
  <c r="M330" i="15"/>
  <c r="L330" i="15"/>
  <c r="W329" i="15"/>
  <c r="V329" i="15"/>
  <c r="U329" i="15"/>
  <c r="T329" i="15"/>
  <c r="S329" i="15"/>
  <c r="R329" i="15"/>
  <c r="Q329" i="15"/>
  <c r="P329" i="15"/>
  <c r="O329" i="15"/>
  <c r="N329" i="15"/>
  <c r="M329" i="15"/>
  <c r="L329" i="15"/>
  <c r="X329" i="15" s="1"/>
  <c r="W328" i="15"/>
  <c r="V328" i="15"/>
  <c r="U328" i="15"/>
  <c r="T328" i="15"/>
  <c r="S328" i="15"/>
  <c r="R328" i="15"/>
  <c r="Q328" i="15"/>
  <c r="P328" i="15"/>
  <c r="O328" i="15"/>
  <c r="N328" i="15"/>
  <c r="M328" i="15"/>
  <c r="L328" i="15"/>
  <c r="Z327" i="15"/>
  <c r="AA327" i="15" s="1"/>
  <c r="Y327" i="15"/>
  <c r="X327" i="15"/>
  <c r="W327" i="15"/>
  <c r="V327" i="15"/>
  <c r="U327" i="15"/>
  <c r="T327" i="15"/>
  <c r="S327" i="15"/>
  <c r="R327" i="15"/>
  <c r="Q327" i="15"/>
  <c r="P327" i="15"/>
  <c r="O327" i="15"/>
  <c r="N327" i="15"/>
  <c r="M327" i="15"/>
  <c r="L327" i="15"/>
  <c r="W326" i="15"/>
  <c r="V326" i="15"/>
  <c r="U326" i="15"/>
  <c r="T326" i="15"/>
  <c r="S326" i="15"/>
  <c r="R326" i="15"/>
  <c r="Q326" i="15"/>
  <c r="P326" i="15"/>
  <c r="O326" i="15"/>
  <c r="N326" i="15"/>
  <c r="M326" i="15"/>
  <c r="L326" i="15"/>
  <c r="Z325" i="15"/>
  <c r="AA325" i="15" s="1"/>
  <c r="Y325" i="15"/>
  <c r="X325" i="15"/>
  <c r="W325" i="15"/>
  <c r="V325" i="15"/>
  <c r="U325" i="15"/>
  <c r="T325" i="15"/>
  <c r="S325" i="15"/>
  <c r="R325" i="15"/>
  <c r="Q325" i="15"/>
  <c r="P325" i="15"/>
  <c r="O325" i="15"/>
  <c r="N325" i="15"/>
  <c r="M325" i="15"/>
  <c r="L325" i="15"/>
  <c r="W324" i="15"/>
  <c r="V324" i="15"/>
  <c r="U324" i="15"/>
  <c r="T324" i="15"/>
  <c r="S324" i="15"/>
  <c r="R324" i="15"/>
  <c r="Q324" i="15"/>
  <c r="P324" i="15"/>
  <c r="O324" i="15"/>
  <c r="N324" i="15"/>
  <c r="M324" i="15"/>
  <c r="L324" i="15"/>
  <c r="W323" i="15"/>
  <c r="V323" i="15"/>
  <c r="U323" i="15"/>
  <c r="T323" i="15"/>
  <c r="S323" i="15"/>
  <c r="R323" i="15"/>
  <c r="Q323" i="15"/>
  <c r="P323" i="15"/>
  <c r="O323" i="15"/>
  <c r="N323" i="15"/>
  <c r="M323" i="15"/>
  <c r="L323" i="15"/>
  <c r="W322" i="15"/>
  <c r="V322" i="15"/>
  <c r="U322" i="15"/>
  <c r="T322" i="15"/>
  <c r="S322" i="15"/>
  <c r="R322" i="15"/>
  <c r="Q322" i="15"/>
  <c r="P322" i="15"/>
  <c r="O322" i="15"/>
  <c r="N322" i="15"/>
  <c r="M322" i="15"/>
  <c r="L322" i="15"/>
  <c r="W321" i="15"/>
  <c r="V321" i="15"/>
  <c r="U321" i="15"/>
  <c r="T321" i="15"/>
  <c r="S321" i="15"/>
  <c r="R321" i="15"/>
  <c r="Q321" i="15"/>
  <c r="P321" i="15"/>
  <c r="O321" i="15"/>
  <c r="N321" i="15"/>
  <c r="M321" i="15"/>
  <c r="L321" i="15"/>
  <c r="W320" i="15"/>
  <c r="V320" i="15"/>
  <c r="U320" i="15"/>
  <c r="T320" i="15"/>
  <c r="S320" i="15"/>
  <c r="R320" i="15"/>
  <c r="Q320" i="15"/>
  <c r="P320" i="15"/>
  <c r="O320" i="15"/>
  <c r="N320" i="15"/>
  <c r="M320" i="15"/>
  <c r="L320" i="15"/>
  <c r="W319" i="15"/>
  <c r="V319" i="15"/>
  <c r="U319" i="15"/>
  <c r="T319" i="15"/>
  <c r="S319" i="15"/>
  <c r="R319" i="15"/>
  <c r="Q319" i="15"/>
  <c r="X319" i="15" s="1"/>
  <c r="P319" i="15"/>
  <c r="O319" i="15"/>
  <c r="N319" i="15"/>
  <c r="M319" i="15"/>
  <c r="L319" i="15"/>
  <c r="W318" i="15"/>
  <c r="V318" i="15"/>
  <c r="U318" i="15"/>
  <c r="T318" i="15"/>
  <c r="S318" i="15"/>
  <c r="R318" i="15"/>
  <c r="Q318" i="15"/>
  <c r="P318" i="15"/>
  <c r="O318" i="15"/>
  <c r="N318" i="15"/>
  <c r="M318" i="15"/>
  <c r="L318" i="15"/>
  <c r="W317" i="15"/>
  <c r="V317" i="15"/>
  <c r="U317" i="15"/>
  <c r="Y317" i="15" s="1"/>
  <c r="T317" i="15"/>
  <c r="S317" i="15"/>
  <c r="R317" i="15"/>
  <c r="Q317" i="15"/>
  <c r="P317" i="15"/>
  <c r="O317" i="15"/>
  <c r="N317" i="15"/>
  <c r="M317" i="15"/>
  <c r="L317" i="15"/>
  <c r="W316" i="15"/>
  <c r="V316" i="15"/>
  <c r="U316" i="15"/>
  <c r="T316" i="15"/>
  <c r="S316" i="15"/>
  <c r="R316" i="15"/>
  <c r="Q316" i="15"/>
  <c r="P316" i="15"/>
  <c r="O316" i="15"/>
  <c r="N316" i="15"/>
  <c r="M316" i="15"/>
  <c r="L316" i="15"/>
  <c r="W315" i="15"/>
  <c r="V315" i="15"/>
  <c r="U315" i="15"/>
  <c r="T315" i="15"/>
  <c r="S315" i="15"/>
  <c r="Y315" i="15" s="1"/>
  <c r="R315" i="15"/>
  <c r="Q315" i="15"/>
  <c r="P315" i="15"/>
  <c r="O315" i="15"/>
  <c r="N315" i="15"/>
  <c r="M315" i="15"/>
  <c r="L315" i="15"/>
  <c r="W314" i="15"/>
  <c r="V314" i="15"/>
  <c r="U314" i="15"/>
  <c r="T314" i="15"/>
  <c r="S314" i="15"/>
  <c r="R314" i="15"/>
  <c r="Q314" i="15"/>
  <c r="P314" i="15"/>
  <c r="O314" i="15"/>
  <c r="N314" i="15"/>
  <c r="M314" i="15"/>
  <c r="L314" i="15"/>
  <c r="W313" i="15"/>
  <c r="V313" i="15"/>
  <c r="U313" i="15"/>
  <c r="T313" i="15"/>
  <c r="S313" i="15"/>
  <c r="R313" i="15"/>
  <c r="Q313" i="15"/>
  <c r="P313" i="15"/>
  <c r="O313" i="15"/>
  <c r="N313" i="15"/>
  <c r="M313" i="15"/>
  <c r="L313" i="15"/>
  <c r="W312" i="15"/>
  <c r="V312" i="15"/>
  <c r="U312" i="15"/>
  <c r="T312" i="15"/>
  <c r="S312" i="15"/>
  <c r="R312" i="15"/>
  <c r="Q312" i="15"/>
  <c r="P312" i="15"/>
  <c r="O312" i="15"/>
  <c r="N312" i="15"/>
  <c r="M312" i="15"/>
  <c r="L312" i="15"/>
  <c r="W311" i="15"/>
  <c r="V311" i="15"/>
  <c r="U311" i="15"/>
  <c r="T311" i="15"/>
  <c r="X311" i="15" s="1"/>
  <c r="S311" i="15"/>
  <c r="R311" i="15"/>
  <c r="Q311" i="15"/>
  <c r="P311" i="15"/>
  <c r="O311" i="15"/>
  <c r="N311" i="15"/>
  <c r="M311" i="15"/>
  <c r="L311" i="15"/>
  <c r="W310" i="15"/>
  <c r="V310" i="15"/>
  <c r="U310" i="15"/>
  <c r="T310" i="15"/>
  <c r="S310" i="15"/>
  <c r="R310" i="15"/>
  <c r="Q310" i="15"/>
  <c r="P310" i="15"/>
  <c r="O310" i="15"/>
  <c r="N310" i="15"/>
  <c r="M310" i="15"/>
  <c r="L310" i="15"/>
  <c r="W309" i="15"/>
  <c r="V309" i="15"/>
  <c r="U309" i="15"/>
  <c r="T309" i="15"/>
  <c r="S309" i="15"/>
  <c r="R309" i="15"/>
  <c r="X309" i="15" s="1"/>
  <c r="Q309" i="15"/>
  <c r="P309" i="15"/>
  <c r="O309" i="15"/>
  <c r="N309" i="15"/>
  <c r="M309" i="15"/>
  <c r="L309" i="15"/>
  <c r="W308" i="15"/>
  <c r="V308" i="15"/>
  <c r="U308" i="15"/>
  <c r="T308" i="15"/>
  <c r="S308" i="15"/>
  <c r="R308" i="15"/>
  <c r="Q308" i="15"/>
  <c r="P308" i="15"/>
  <c r="O308" i="15"/>
  <c r="N308" i="15"/>
  <c r="M308" i="15"/>
  <c r="L308" i="15"/>
  <c r="W307" i="15"/>
  <c r="V307" i="15"/>
  <c r="U307" i="15"/>
  <c r="T307" i="15"/>
  <c r="S307" i="15"/>
  <c r="R307" i="15"/>
  <c r="Y307" i="15" s="1"/>
  <c r="Q307" i="15"/>
  <c r="P307" i="15"/>
  <c r="O307" i="15"/>
  <c r="N307" i="15"/>
  <c r="M307" i="15"/>
  <c r="L307" i="15"/>
  <c r="W306" i="15"/>
  <c r="V306" i="15"/>
  <c r="U306" i="15"/>
  <c r="T306" i="15"/>
  <c r="S306" i="15"/>
  <c r="R306" i="15"/>
  <c r="Q306" i="15"/>
  <c r="P306" i="15"/>
  <c r="O306" i="15"/>
  <c r="N306" i="15"/>
  <c r="M306" i="15"/>
  <c r="L306" i="15"/>
  <c r="W305" i="15"/>
  <c r="V305" i="15"/>
  <c r="U305" i="15"/>
  <c r="T305" i="15"/>
  <c r="S305" i="15"/>
  <c r="R305" i="15"/>
  <c r="Q305" i="15"/>
  <c r="P305" i="15"/>
  <c r="O305" i="15"/>
  <c r="N305" i="15"/>
  <c r="M305" i="15"/>
  <c r="L305" i="15"/>
  <c r="W304" i="15"/>
  <c r="V304" i="15"/>
  <c r="U304" i="15"/>
  <c r="T304" i="15"/>
  <c r="S304" i="15"/>
  <c r="R304" i="15"/>
  <c r="Q304" i="15"/>
  <c r="P304" i="15"/>
  <c r="O304" i="15"/>
  <c r="N304" i="15"/>
  <c r="M304" i="15"/>
  <c r="L304" i="15"/>
  <c r="W303" i="15"/>
  <c r="V303" i="15"/>
  <c r="U303" i="15"/>
  <c r="T303" i="15"/>
  <c r="S303" i="15"/>
  <c r="R303" i="15"/>
  <c r="Q303" i="15"/>
  <c r="P303" i="15"/>
  <c r="O303" i="15"/>
  <c r="N303" i="15"/>
  <c r="M303" i="15"/>
  <c r="L303" i="15"/>
  <c r="W302" i="15"/>
  <c r="V302" i="15"/>
  <c r="U302" i="15"/>
  <c r="T302" i="15"/>
  <c r="S302" i="15"/>
  <c r="R302" i="15"/>
  <c r="Q302" i="15"/>
  <c r="P302" i="15"/>
  <c r="O302" i="15"/>
  <c r="N302" i="15"/>
  <c r="M302" i="15"/>
  <c r="L302" i="15"/>
  <c r="W301" i="15"/>
  <c r="V301" i="15"/>
  <c r="U301" i="15"/>
  <c r="T301" i="15"/>
  <c r="S301" i="15"/>
  <c r="R301" i="15"/>
  <c r="Q301" i="15"/>
  <c r="P301" i="15"/>
  <c r="O301" i="15"/>
  <c r="N301" i="15"/>
  <c r="M301" i="15"/>
  <c r="L301" i="15"/>
  <c r="W300" i="15"/>
  <c r="V300" i="15"/>
  <c r="U300" i="15"/>
  <c r="T300" i="15"/>
  <c r="S300" i="15"/>
  <c r="R300" i="15"/>
  <c r="Q300" i="15"/>
  <c r="P300" i="15"/>
  <c r="O300" i="15"/>
  <c r="N300" i="15"/>
  <c r="M300" i="15"/>
  <c r="L300" i="15"/>
  <c r="W299" i="15"/>
  <c r="V299" i="15"/>
  <c r="X299" i="15" s="1"/>
  <c r="U299" i="15"/>
  <c r="T299" i="15"/>
  <c r="S299" i="15"/>
  <c r="R299" i="15"/>
  <c r="Q299" i="15"/>
  <c r="P299" i="15"/>
  <c r="O299" i="15"/>
  <c r="N299" i="15"/>
  <c r="M299" i="15"/>
  <c r="L299" i="15"/>
  <c r="W298" i="15"/>
  <c r="V298" i="15"/>
  <c r="U298" i="15"/>
  <c r="T298" i="15"/>
  <c r="S298" i="15"/>
  <c r="R298" i="15"/>
  <c r="Q298" i="15"/>
  <c r="P298" i="15"/>
  <c r="O298" i="15"/>
  <c r="N298" i="15"/>
  <c r="M298" i="15"/>
  <c r="L298" i="15"/>
  <c r="W297" i="15"/>
  <c r="V297" i="15"/>
  <c r="U297" i="15"/>
  <c r="T297" i="15"/>
  <c r="S297" i="15"/>
  <c r="R297" i="15"/>
  <c r="Q297" i="15"/>
  <c r="P297" i="15"/>
  <c r="O297" i="15"/>
  <c r="N297" i="15"/>
  <c r="M297" i="15"/>
  <c r="L297" i="15"/>
  <c r="W296" i="15"/>
  <c r="V296" i="15"/>
  <c r="U296" i="15"/>
  <c r="T296" i="15"/>
  <c r="S296" i="15"/>
  <c r="R296" i="15"/>
  <c r="Q296" i="15"/>
  <c r="P296" i="15"/>
  <c r="O296" i="15"/>
  <c r="N296" i="15"/>
  <c r="M296" i="15"/>
  <c r="L296" i="15"/>
  <c r="W295" i="15"/>
  <c r="V295" i="15"/>
  <c r="U295" i="15"/>
  <c r="T295" i="15"/>
  <c r="S295" i="15"/>
  <c r="R295" i="15"/>
  <c r="Q295" i="15"/>
  <c r="P295" i="15"/>
  <c r="O295" i="15"/>
  <c r="N295" i="15"/>
  <c r="M295" i="15"/>
  <c r="L295" i="15"/>
  <c r="W294" i="15"/>
  <c r="V294" i="15"/>
  <c r="U294" i="15"/>
  <c r="T294" i="15"/>
  <c r="S294" i="15"/>
  <c r="R294" i="15"/>
  <c r="Q294" i="15"/>
  <c r="P294" i="15"/>
  <c r="O294" i="15"/>
  <c r="N294" i="15"/>
  <c r="M294" i="15"/>
  <c r="L294" i="15"/>
  <c r="W293" i="15"/>
  <c r="V293" i="15"/>
  <c r="U293" i="15"/>
  <c r="T293" i="15"/>
  <c r="S293" i="15"/>
  <c r="R293" i="15"/>
  <c r="Q293" i="15"/>
  <c r="P293" i="15"/>
  <c r="O293" i="15"/>
  <c r="N293" i="15"/>
  <c r="M293" i="15"/>
  <c r="L293" i="15"/>
  <c r="W292" i="15"/>
  <c r="V292" i="15"/>
  <c r="U292" i="15"/>
  <c r="T292" i="15"/>
  <c r="S292" i="15"/>
  <c r="R292" i="15"/>
  <c r="Q292" i="15"/>
  <c r="P292" i="15"/>
  <c r="O292" i="15"/>
  <c r="N292" i="15"/>
  <c r="M292" i="15"/>
  <c r="L292" i="15"/>
  <c r="W291" i="15"/>
  <c r="V291" i="15"/>
  <c r="U291" i="15"/>
  <c r="T291" i="15"/>
  <c r="S291" i="15"/>
  <c r="R291" i="15"/>
  <c r="Q291" i="15"/>
  <c r="P291" i="15"/>
  <c r="O291" i="15"/>
  <c r="N291" i="15"/>
  <c r="M291" i="15"/>
  <c r="L291" i="15"/>
  <c r="W290" i="15"/>
  <c r="V290" i="15"/>
  <c r="U290" i="15"/>
  <c r="T290" i="15"/>
  <c r="S290" i="15"/>
  <c r="R290" i="15"/>
  <c r="Q290" i="15"/>
  <c r="P290" i="15"/>
  <c r="O290" i="15"/>
  <c r="N290" i="15"/>
  <c r="M290" i="15"/>
  <c r="L290" i="15"/>
  <c r="Y289" i="15"/>
  <c r="X289" i="15"/>
  <c r="Z289" i="15" s="1"/>
  <c r="AA289" i="15" s="1"/>
  <c r="W289" i="15"/>
  <c r="V289" i="15"/>
  <c r="U289" i="15"/>
  <c r="T289" i="15"/>
  <c r="S289" i="15"/>
  <c r="R289" i="15"/>
  <c r="Q289" i="15"/>
  <c r="P289" i="15"/>
  <c r="O289" i="15"/>
  <c r="N289" i="15"/>
  <c r="M289" i="15"/>
  <c r="L289" i="15"/>
  <c r="Y288" i="15"/>
  <c r="W288" i="15"/>
  <c r="V288" i="15"/>
  <c r="U288" i="15"/>
  <c r="T288" i="15"/>
  <c r="S288" i="15"/>
  <c r="R288" i="15"/>
  <c r="Q288" i="15"/>
  <c r="P288" i="15"/>
  <c r="O288" i="15"/>
  <c r="N288" i="15"/>
  <c r="M288" i="15"/>
  <c r="L288" i="15"/>
  <c r="W287" i="15"/>
  <c r="V287" i="15"/>
  <c r="Y287" i="15" s="1"/>
  <c r="U287" i="15"/>
  <c r="T287" i="15"/>
  <c r="S287" i="15"/>
  <c r="R287" i="15"/>
  <c r="Q287" i="15"/>
  <c r="P287" i="15"/>
  <c r="O287" i="15"/>
  <c r="N287" i="15"/>
  <c r="M287" i="15"/>
  <c r="L287" i="15"/>
  <c r="W286" i="15"/>
  <c r="V286" i="15"/>
  <c r="U286" i="15"/>
  <c r="X286" i="15" s="1"/>
  <c r="T286" i="15"/>
  <c r="S286" i="15"/>
  <c r="R286" i="15"/>
  <c r="Q286" i="15"/>
  <c r="P286" i="15"/>
  <c r="O286" i="15"/>
  <c r="N286" i="15"/>
  <c r="M286" i="15"/>
  <c r="L286" i="15"/>
  <c r="W285" i="15"/>
  <c r="X285" i="15" s="1"/>
  <c r="V285" i="15"/>
  <c r="U285" i="15"/>
  <c r="T285" i="15"/>
  <c r="S285" i="15"/>
  <c r="R285" i="15"/>
  <c r="Q285" i="15"/>
  <c r="P285" i="15"/>
  <c r="O285" i="15"/>
  <c r="N285" i="15"/>
  <c r="M285" i="15"/>
  <c r="L285" i="15"/>
  <c r="W284" i="15"/>
  <c r="V284" i="15"/>
  <c r="U284" i="15"/>
  <c r="T284" i="15"/>
  <c r="S284" i="15"/>
  <c r="R284" i="15"/>
  <c r="Q284" i="15"/>
  <c r="P284" i="15"/>
  <c r="O284" i="15"/>
  <c r="N284" i="15"/>
  <c r="M284" i="15"/>
  <c r="L284" i="15"/>
  <c r="X283" i="15"/>
  <c r="Z283" i="15" s="1"/>
  <c r="AA283" i="15" s="1"/>
  <c r="W283" i="15"/>
  <c r="V283" i="15"/>
  <c r="U283" i="15"/>
  <c r="T283" i="15"/>
  <c r="S283" i="15"/>
  <c r="R283" i="15"/>
  <c r="Q283" i="15"/>
  <c r="P283" i="15"/>
  <c r="O283" i="15"/>
  <c r="N283" i="15"/>
  <c r="M283" i="15"/>
  <c r="L283" i="15"/>
  <c r="Y283" i="15" s="1"/>
  <c r="W282" i="15"/>
  <c r="V282" i="15"/>
  <c r="X282" i="15" s="1"/>
  <c r="U282" i="15"/>
  <c r="T282" i="15"/>
  <c r="S282" i="15"/>
  <c r="R282" i="15"/>
  <c r="Q282" i="15"/>
  <c r="P282" i="15"/>
  <c r="O282" i="15"/>
  <c r="N282" i="15"/>
  <c r="M282" i="15"/>
  <c r="L282" i="15"/>
  <c r="W281" i="15"/>
  <c r="V281" i="15"/>
  <c r="U281" i="15"/>
  <c r="T281" i="15"/>
  <c r="S281" i="15"/>
  <c r="R281" i="15"/>
  <c r="Q281" i="15"/>
  <c r="P281" i="15"/>
  <c r="O281" i="15"/>
  <c r="N281" i="15"/>
  <c r="M281" i="15"/>
  <c r="L281" i="15"/>
  <c r="W280" i="15"/>
  <c r="V280" i="15"/>
  <c r="U280" i="15"/>
  <c r="T280" i="15"/>
  <c r="S280" i="15"/>
  <c r="R280" i="15"/>
  <c r="Q280" i="15"/>
  <c r="P280" i="15"/>
  <c r="O280" i="15"/>
  <c r="N280" i="15"/>
  <c r="M280" i="15"/>
  <c r="L280" i="15"/>
  <c r="W279" i="15"/>
  <c r="V279" i="15"/>
  <c r="U279" i="15"/>
  <c r="T279" i="15"/>
  <c r="S279" i="15"/>
  <c r="R279" i="15"/>
  <c r="Q279" i="15"/>
  <c r="P279" i="15"/>
  <c r="O279" i="15"/>
  <c r="N279" i="15"/>
  <c r="M279" i="15"/>
  <c r="L279" i="15"/>
  <c r="W278" i="15"/>
  <c r="V278" i="15"/>
  <c r="U278" i="15"/>
  <c r="T278" i="15"/>
  <c r="S278" i="15"/>
  <c r="R278" i="15"/>
  <c r="Q278" i="15"/>
  <c r="P278" i="15"/>
  <c r="O278" i="15"/>
  <c r="N278" i="15"/>
  <c r="M278" i="15"/>
  <c r="L278" i="15"/>
  <c r="W277" i="15"/>
  <c r="V277" i="15"/>
  <c r="U277" i="15"/>
  <c r="T277" i="15"/>
  <c r="S277" i="15"/>
  <c r="R277" i="15"/>
  <c r="Q277" i="15"/>
  <c r="P277" i="15"/>
  <c r="O277" i="15"/>
  <c r="N277" i="15"/>
  <c r="M277" i="15"/>
  <c r="L277" i="15"/>
  <c r="W276" i="15"/>
  <c r="V276" i="15"/>
  <c r="U276" i="15"/>
  <c r="T276" i="15"/>
  <c r="S276" i="15"/>
  <c r="R276" i="15"/>
  <c r="Q276" i="15"/>
  <c r="P276" i="15"/>
  <c r="O276" i="15"/>
  <c r="N276" i="15"/>
  <c r="M276" i="15"/>
  <c r="L276" i="15"/>
  <c r="W275" i="15"/>
  <c r="V275" i="15"/>
  <c r="U275" i="15"/>
  <c r="T275" i="15"/>
  <c r="S275" i="15"/>
  <c r="R275" i="15"/>
  <c r="Q275" i="15"/>
  <c r="P275" i="15"/>
  <c r="O275" i="15"/>
  <c r="N275" i="15"/>
  <c r="M275" i="15"/>
  <c r="L275" i="15"/>
  <c r="W274" i="15"/>
  <c r="V274" i="15"/>
  <c r="U274" i="15"/>
  <c r="T274" i="15"/>
  <c r="S274" i="15"/>
  <c r="R274" i="15"/>
  <c r="Q274" i="15"/>
  <c r="P274" i="15"/>
  <c r="O274" i="15"/>
  <c r="N274" i="15"/>
  <c r="M274" i="15"/>
  <c r="L274" i="15"/>
  <c r="Y274" i="15" s="1"/>
  <c r="W273" i="15"/>
  <c r="Y273" i="15" s="1"/>
  <c r="V273" i="15"/>
  <c r="U273" i="15"/>
  <c r="T273" i="15"/>
  <c r="S273" i="15"/>
  <c r="R273" i="15"/>
  <c r="Q273" i="15"/>
  <c r="P273" i="15"/>
  <c r="O273" i="15"/>
  <c r="N273" i="15"/>
  <c r="M273" i="15"/>
  <c r="L273" i="15"/>
  <c r="W272" i="15"/>
  <c r="V272" i="15"/>
  <c r="U272" i="15"/>
  <c r="T272" i="15"/>
  <c r="X272" i="15" s="1"/>
  <c r="S272" i="15"/>
  <c r="R272" i="15"/>
  <c r="Q272" i="15"/>
  <c r="P272" i="15"/>
  <c r="O272" i="15"/>
  <c r="N272" i="15"/>
  <c r="M272" i="15"/>
  <c r="L272" i="15"/>
  <c r="W271" i="15"/>
  <c r="V271" i="15"/>
  <c r="U271" i="15"/>
  <c r="X271" i="15" s="1"/>
  <c r="T271" i="15"/>
  <c r="S271" i="15"/>
  <c r="R271" i="15"/>
  <c r="Q271" i="15"/>
  <c r="P271" i="15"/>
  <c r="O271" i="15"/>
  <c r="N271" i="15"/>
  <c r="M271" i="15"/>
  <c r="L271" i="15"/>
  <c r="W270" i="15"/>
  <c r="V270" i="15"/>
  <c r="U270" i="15"/>
  <c r="T270" i="15"/>
  <c r="S270" i="15"/>
  <c r="R270" i="15"/>
  <c r="Q270" i="15"/>
  <c r="P270" i="15"/>
  <c r="O270" i="15"/>
  <c r="N270" i="15"/>
  <c r="M270" i="15"/>
  <c r="L270" i="15"/>
  <c r="W269" i="15"/>
  <c r="V269" i="15"/>
  <c r="U269" i="15"/>
  <c r="T269" i="15"/>
  <c r="S269" i="15"/>
  <c r="R269" i="15"/>
  <c r="Q269" i="15"/>
  <c r="P269" i="15"/>
  <c r="O269" i="15"/>
  <c r="N269" i="15"/>
  <c r="M269" i="15"/>
  <c r="L269" i="15"/>
  <c r="W268" i="15"/>
  <c r="V268" i="15"/>
  <c r="U268" i="15"/>
  <c r="T268" i="15"/>
  <c r="S268" i="15"/>
  <c r="R268" i="15"/>
  <c r="Q268" i="15"/>
  <c r="P268" i="15"/>
  <c r="O268" i="15"/>
  <c r="N268" i="15"/>
  <c r="M268" i="15"/>
  <c r="L268" i="15"/>
  <c r="W267" i="15"/>
  <c r="V267" i="15"/>
  <c r="U267" i="15"/>
  <c r="T267" i="15"/>
  <c r="S267" i="15"/>
  <c r="R267" i="15"/>
  <c r="Q267" i="15"/>
  <c r="P267" i="15"/>
  <c r="O267" i="15"/>
  <c r="N267" i="15"/>
  <c r="M267" i="15"/>
  <c r="L267" i="15"/>
  <c r="W266" i="15"/>
  <c r="Y266" i="15" s="1"/>
  <c r="V266" i="15"/>
  <c r="U266" i="15"/>
  <c r="T266" i="15"/>
  <c r="S266" i="15"/>
  <c r="R266" i="15"/>
  <c r="Q266" i="15"/>
  <c r="P266" i="15"/>
  <c r="O266" i="15"/>
  <c r="N266" i="15"/>
  <c r="M266" i="15"/>
  <c r="L266" i="15"/>
  <c r="W265" i="15"/>
  <c r="V265" i="15"/>
  <c r="U265" i="15"/>
  <c r="T265" i="15"/>
  <c r="S265" i="15"/>
  <c r="R265" i="15"/>
  <c r="Q265" i="15"/>
  <c r="P265" i="15"/>
  <c r="O265" i="15"/>
  <c r="N265" i="15"/>
  <c r="M265" i="15"/>
  <c r="L265" i="15"/>
  <c r="W264" i="15"/>
  <c r="V264" i="15"/>
  <c r="U264" i="15"/>
  <c r="T264" i="15"/>
  <c r="S264" i="15"/>
  <c r="R264" i="15"/>
  <c r="Q264" i="15"/>
  <c r="P264" i="15"/>
  <c r="O264" i="15"/>
  <c r="N264" i="15"/>
  <c r="M264" i="15"/>
  <c r="L264" i="15"/>
  <c r="X264" i="15" s="1"/>
  <c r="W263" i="15"/>
  <c r="V263" i="15"/>
  <c r="U263" i="15"/>
  <c r="T263" i="15"/>
  <c r="S263" i="15"/>
  <c r="R263" i="15"/>
  <c r="Q263" i="15"/>
  <c r="P263" i="15"/>
  <c r="O263" i="15"/>
  <c r="N263" i="15"/>
  <c r="M263" i="15"/>
  <c r="L263" i="15"/>
  <c r="Y263" i="15" s="1"/>
  <c r="W262" i="15"/>
  <c r="V262" i="15"/>
  <c r="U262" i="15"/>
  <c r="T262" i="15"/>
  <c r="S262" i="15"/>
  <c r="R262" i="15"/>
  <c r="Q262" i="15"/>
  <c r="P262" i="15"/>
  <c r="O262" i="15"/>
  <c r="N262" i="15"/>
  <c r="M262" i="15"/>
  <c r="L262" i="15"/>
  <c r="Y261" i="15"/>
  <c r="X261" i="15"/>
  <c r="Z261" i="15" s="1"/>
  <c r="AA261" i="15" s="1"/>
  <c r="AD37" i="15" s="1"/>
  <c r="W261" i="15"/>
  <c r="V261" i="15"/>
  <c r="U261" i="15"/>
  <c r="T261" i="15"/>
  <c r="S261" i="15"/>
  <c r="R261" i="15"/>
  <c r="Q261" i="15"/>
  <c r="P261" i="15"/>
  <c r="O261" i="15"/>
  <c r="N261" i="15"/>
  <c r="M261" i="15"/>
  <c r="L261" i="15"/>
  <c r="W260" i="15"/>
  <c r="V260" i="15"/>
  <c r="U260" i="15"/>
  <c r="T260" i="15"/>
  <c r="S260" i="15"/>
  <c r="R260" i="15"/>
  <c r="Q260" i="15"/>
  <c r="P260" i="15"/>
  <c r="O260" i="15"/>
  <c r="N260" i="15"/>
  <c r="M260" i="15"/>
  <c r="L260" i="15"/>
  <c r="W259" i="15"/>
  <c r="V259" i="15"/>
  <c r="U259" i="15"/>
  <c r="T259" i="15"/>
  <c r="S259" i="15"/>
  <c r="R259" i="15"/>
  <c r="Q259" i="15"/>
  <c r="P259" i="15"/>
  <c r="O259" i="15"/>
  <c r="N259" i="15"/>
  <c r="M259" i="15"/>
  <c r="L259" i="15"/>
  <c r="W258" i="15"/>
  <c r="V258" i="15"/>
  <c r="U258" i="15"/>
  <c r="T258" i="15"/>
  <c r="S258" i="15"/>
  <c r="R258" i="15"/>
  <c r="Q258" i="15"/>
  <c r="P258" i="15"/>
  <c r="O258" i="15"/>
  <c r="N258" i="15"/>
  <c r="M258" i="15"/>
  <c r="L258" i="15"/>
  <c r="W257" i="15"/>
  <c r="V257" i="15"/>
  <c r="U257" i="15"/>
  <c r="T257" i="15"/>
  <c r="S257" i="15"/>
  <c r="R257" i="15"/>
  <c r="Q257" i="15"/>
  <c r="P257" i="15"/>
  <c r="O257" i="15"/>
  <c r="N257" i="15"/>
  <c r="M257" i="15"/>
  <c r="L257" i="15"/>
  <c r="W256" i="15"/>
  <c r="V256" i="15"/>
  <c r="U256" i="15"/>
  <c r="T256" i="15"/>
  <c r="S256" i="15"/>
  <c r="R256" i="15"/>
  <c r="Q256" i="15"/>
  <c r="P256" i="15"/>
  <c r="O256" i="15"/>
  <c r="N256" i="15"/>
  <c r="M256" i="15"/>
  <c r="L256" i="15"/>
  <c r="W255" i="15"/>
  <c r="V255" i="15"/>
  <c r="X255" i="15" s="1"/>
  <c r="U255" i="15"/>
  <c r="T255" i="15"/>
  <c r="S255" i="15"/>
  <c r="R255" i="15"/>
  <c r="Q255" i="15"/>
  <c r="P255" i="15"/>
  <c r="O255" i="15"/>
  <c r="N255" i="15"/>
  <c r="M255" i="15"/>
  <c r="L255" i="15"/>
  <c r="W254" i="15"/>
  <c r="V254" i="15"/>
  <c r="U254" i="15"/>
  <c r="T254" i="15"/>
  <c r="S254" i="15"/>
  <c r="R254" i="15"/>
  <c r="Q254" i="15"/>
  <c r="P254" i="15"/>
  <c r="O254" i="15"/>
  <c r="N254" i="15"/>
  <c r="M254" i="15"/>
  <c r="L254" i="15"/>
  <c r="W253" i="15"/>
  <c r="V253" i="15"/>
  <c r="U253" i="15"/>
  <c r="T253" i="15"/>
  <c r="S253" i="15"/>
  <c r="R253" i="15"/>
  <c r="Q253" i="15"/>
  <c r="P253" i="15"/>
  <c r="O253" i="15"/>
  <c r="N253" i="15"/>
  <c r="M253" i="15"/>
  <c r="L253" i="15"/>
  <c r="W252" i="15"/>
  <c r="V252" i="15"/>
  <c r="U252" i="15"/>
  <c r="Y252" i="15" s="1"/>
  <c r="T252" i="15"/>
  <c r="S252" i="15"/>
  <c r="R252" i="15"/>
  <c r="Q252" i="15"/>
  <c r="P252" i="15"/>
  <c r="O252" i="15"/>
  <c r="N252" i="15"/>
  <c r="M252" i="15"/>
  <c r="L252" i="15"/>
  <c r="W251" i="15"/>
  <c r="V251" i="15"/>
  <c r="Y251" i="15" s="1"/>
  <c r="U251" i="15"/>
  <c r="T251" i="15"/>
  <c r="S251" i="15"/>
  <c r="R251" i="15"/>
  <c r="Q251" i="15"/>
  <c r="P251" i="15"/>
  <c r="O251" i="15"/>
  <c r="N251" i="15"/>
  <c r="M251" i="15"/>
  <c r="L251" i="15"/>
  <c r="W250" i="15"/>
  <c r="V250" i="15"/>
  <c r="U250" i="15"/>
  <c r="T250" i="15"/>
  <c r="S250" i="15"/>
  <c r="R250" i="15"/>
  <c r="Q250" i="15"/>
  <c r="P250" i="15"/>
  <c r="O250" i="15"/>
  <c r="N250" i="15"/>
  <c r="M250" i="15"/>
  <c r="L250" i="15"/>
  <c r="W249" i="15"/>
  <c r="V249" i="15"/>
  <c r="U249" i="15"/>
  <c r="T249" i="15"/>
  <c r="S249" i="15"/>
  <c r="R249" i="15"/>
  <c r="Q249" i="15"/>
  <c r="P249" i="15"/>
  <c r="O249" i="15"/>
  <c r="N249" i="15"/>
  <c r="M249" i="15"/>
  <c r="L249" i="15"/>
  <c r="W248" i="15"/>
  <c r="V248" i="15"/>
  <c r="U248" i="15"/>
  <c r="T248" i="15"/>
  <c r="S248" i="15"/>
  <c r="R248" i="15"/>
  <c r="Q248" i="15"/>
  <c r="P248" i="15"/>
  <c r="O248" i="15"/>
  <c r="N248" i="15"/>
  <c r="M248" i="15"/>
  <c r="L248" i="15"/>
  <c r="W247" i="15"/>
  <c r="V247" i="15"/>
  <c r="U247" i="15"/>
  <c r="T247" i="15"/>
  <c r="S247" i="15"/>
  <c r="R247" i="15"/>
  <c r="Q247" i="15"/>
  <c r="P247" i="15"/>
  <c r="O247" i="15"/>
  <c r="N247" i="15"/>
  <c r="M247" i="15"/>
  <c r="L247" i="15"/>
  <c r="W246" i="15"/>
  <c r="V246" i="15"/>
  <c r="U246" i="15"/>
  <c r="T246" i="15"/>
  <c r="S246" i="15"/>
  <c r="R246" i="15"/>
  <c r="Q246" i="15"/>
  <c r="P246" i="15"/>
  <c r="O246" i="15"/>
  <c r="N246" i="15"/>
  <c r="M246" i="15"/>
  <c r="L246" i="15"/>
  <c r="W245" i="15"/>
  <c r="V245" i="15"/>
  <c r="U245" i="15"/>
  <c r="T245" i="15"/>
  <c r="S245" i="15"/>
  <c r="R245" i="15"/>
  <c r="Q245" i="15"/>
  <c r="P245" i="15"/>
  <c r="O245" i="15"/>
  <c r="N245" i="15"/>
  <c r="M245" i="15"/>
  <c r="L245" i="15"/>
  <c r="W244" i="15"/>
  <c r="V244" i="15"/>
  <c r="U244" i="15"/>
  <c r="T244" i="15"/>
  <c r="S244" i="15"/>
  <c r="R244" i="15"/>
  <c r="Q244" i="15"/>
  <c r="P244" i="15"/>
  <c r="O244" i="15"/>
  <c r="N244" i="15"/>
  <c r="M244" i="15"/>
  <c r="L244" i="15"/>
  <c r="W243" i="15"/>
  <c r="V243" i="15"/>
  <c r="U243" i="15"/>
  <c r="T243" i="15"/>
  <c r="S243" i="15"/>
  <c r="R243" i="15"/>
  <c r="Q243" i="15"/>
  <c r="P243" i="15"/>
  <c r="O243" i="15"/>
  <c r="N243" i="15"/>
  <c r="M243" i="15"/>
  <c r="L243" i="15"/>
  <c r="W242" i="15"/>
  <c r="V242" i="15"/>
  <c r="U242" i="15"/>
  <c r="T242" i="15"/>
  <c r="S242" i="15"/>
  <c r="R242" i="15"/>
  <c r="Q242" i="15"/>
  <c r="P242" i="15"/>
  <c r="O242" i="15"/>
  <c r="N242" i="15"/>
  <c r="M242" i="15"/>
  <c r="L242" i="15"/>
  <c r="Z241" i="15"/>
  <c r="AA241" i="15" s="1"/>
  <c r="Y241" i="15"/>
  <c r="W241" i="15"/>
  <c r="X241" i="15" s="1"/>
  <c r="V241" i="15"/>
  <c r="U241" i="15"/>
  <c r="T241" i="15"/>
  <c r="S241" i="15"/>
  <c r="R241" i="15"/>
  <c r="Q241" i="15"/>
  <c r="P241" i="15"/>
  <c r="O241" i="15"/>
  <c r="N241" i="15"/>
  <c r="M241" i="15"/>
  <c r="L241" i="15"/>
  <c r="W240" i="15"/>
  <c r="V240" i="15"/>
  <c r="U240" i="15"/>
  <c r="T240" i="15"/>
  <c r="S240" i="15"/>
  <c r="R240" i="15"/>
  <c r="Q240" i="15"/>
  <c r="P240" i="15"/>
  <c r="O240" i="15"/>
  <c r="N240" i="15"/>
  <c r="M240" i="15"/>
  <c r="L240" i="15"/>
  <c r="W239" i="15"/>
  <c r="V239" i="15"/>
  <c r="U239" i="15"/>
  <c r="T239" i="15"/>
  <c r="S239" i="15"/>
  <c r="R239" i="15"/>
  <c r="Q239" i="15"/>
  <c r="P239" i="15"/>
  <c r="O239" i="15"/>
  <c r="N239" i="15"/>
  <c r="M239" i="15"/>
  <c r="L239" i="15"/>
  <c r="W238" i="15"/>
  <c r="V238" i="15"/>
  <c r="U238" i="15"/>
  <c r="T238" i="15"/>
  <c r="Y238" i="15" s="1"/>
  <c r="S238" i="15"/>
  <c r="R238" i="15"/>
  <c r="Q238" i="15"/>
  <c r="P238" i="15"/>
  <c r="O238" i="15"/>
  <c r="N238" i="15"/>
  <c r="M238" i="15"/>
  <c r="L238" i="15"/>
  <c r="Y237" i="15"/>
  <c r="X237" i="15"/>
  <c r="Z237" i="15" s="1"/>
  <c r="AA237" i="15" s="1"/>
  <c r="AD218" i="15" s="1"/>
  <c r="W237" i="15"/>
  <c r="V237" i="15"/>
  <c r="U237" i="15"/>
  <c r="T237" i="15"/>
  <c r="S237" i="15"/>
  <c r="R237" i="15"/>
  <c r="Q237" i="15"/>
  <c r="P237" i="15"/>
  <c r="O237" i="15"/>
  <c r="N237" i="15"/>
  <c r="M237" i="15"/>
  <c r="L237" i="15"/>
  <c r="W236" i="15"/>
  <c r="V236" i="15"/>
  <c r="U236" i="15"/>
  <c r="T236" i="15"/>
  <c r="S236" i="15"/>
  <c r="R236" i="15"/>
  <c r="Q236" i="15"/>
  <c r="P236" i="15"/>
  <c r="O236" i="15"/>
  <c r="N236" i="15"/>
  <c r="M236" i="15"/>
  <c r="L236" i="15"/>
  <c r="W235" i="15"/>
  <c r="V235" i="15"/>
  <c r="U235" i="15"/>
  <c r="T235" i="15"/>
  <c r="S235" i="15"/>
  <c r="R235" i="15"/>
  <c r="Q235" i="15"/>
  <c r="P235" i="15"/>
  <c r="O235" i="15"/>
  <c r="N235" i="15"/>
  <c r="M235" i="15"/>
  <c r="L235" i="15"/>
  <c r="W234" i="15"/>
  <c r="V234" i="15"/>
  <c r="U234" i="15"/>
  <c r="T234" i="15"/>
  <c r="S234" i="15"/>
  <c r="R234" i="15"/>
  <c r="Q234" i="15"/>
  <c r="P234" i="15"/>
  <c r="O234" i="15"/>
  <c r="N234" i="15"/>
  <c r="M234" i="15"/>
  <c r="L234" i="15"/>
  <c r="Y233" i="15"/>
  <c r="X233" i="15"/>
  <c r="Z233" i="15" s="1"/>
  <c r="AA233" i="15" s="1"/>
  <c r="W233" i="15"/>
  <c r="V233" i="15"/>
  <c r="U233" i="15"/>
  <c r="T233" i="15"/>
  <c r="S233" i="15"/>
  <c r="R233" i="15"/>
  <c r="Q233" i="15"/>
  <c r="P233" i="15"/>
  <c r="O233" i="15"/>
  <c r="N233" i="15"/>
  <c r="M233" i="15"/>
  <c r="L233" i="15"/>
  <c r="W232" i="15"/>
  <c r="V232" i="15"/>
  <c r="U232" i="15"/>
  <c r="T232" i="15"/>
  <c r="S232" i="15"/>
  <c r="R232" i="15"/>
  <c r="Q232" i="15"/>
  <c r="P232" i="15"/>
  <c r="O232" i="15"/>
  <c r="N232" i="15"/>
  <c r="M232" i="15"/>
  <c r="L232" i="15"/>
  <c r="Y232" i="15" s="1"/>
  <c r="W231" i="15"/>
  <c r="V231" i="15"/>
  <c r="U231" i="15"/>
  <c r="T231" i="15"/>
  <c r="S231" i="15"/>
  <c r="R231" i="15"/>
  <c r="Q231" i="15"/>
  <c r="P231" i="15"/>
  <c r="O231" i="15"/>
  <c r="N231" i="15"/>
  <c r="M231" i="15"/>
  <c r="L231" i="15"/>
  <c r="W230" i="15"/>
  <c r="V230" i="15"/>
  <c r="U230" i="15"/>
  <c r="T230" i="15"/>
  <c r="S230" i="15"/>
  <c r="R230" i="15"/>
  <c r="Q230" i="15"/>
  <c r="P230" i="15"/>
  <c r="O230" i="15"/>
  <c r="N230" i="15"/>
  <c r="M230" i="15"/>
  <c r="L230" i="15"/>
  <c r="W229" i="15"/>
  <c r="V229" i="15"/>
  <c r="U229" i="15"/>
  <c r="T229" i="15"/>
  <c r="Y229" i="15" s="1"/>
  <c r="S229" i="15"/>
  <c r="R229" i="15"/>
  <c r="Q229" i="15"/>
  <c r="P229" i="15"/>
  <c r="O229" i="15"/>
  <c r="N229" i="15"/>
  <c r="M229" i="15"/>
  <c r="L229" i="15"/>
  <c r="W228" i="15"/>
  <c r="V228" i="15"/>
  <c r="U228" i="15"/>
  <c r="T228" i="15"/>
  <c r="S228" i="15"/>
  <c r="R228" i="15"/>
  <c r="Q228" i="15"/>
  <c r="P228" i="15"/>
  <c r="O228" i="15"/>
  <c r="N228" i="15"/>
  <c r="M228" i="15"/>
  <c r="L228" i="15"/>
  <c r="W227" i="15"/>
  <c r="V227" i="15"/>
  <c r="U227" i="15"/>
  <c r="T227" i="15"/>
  <c r="S227" i="15"/>
  <c r="R227" i="15"/>
  <c r="Q227" i="15"/>
  <c r="P227" i="15"/>
  <c r="O227" i="15"/>
  <c r="N227" i="15"/>
  <c r="M227" i="15"/>
  <c r="L227" i="15"/>
  <c r="Y226" i="15"/>
  <c r="W226" i="15"/>
  <c r="V226" i="15"/>
  <c r="U226" i="15"/>
  <c r="T226" i="15"/>
  <c r="S226" i="15"/>
  <c r="R226" i="15"/>
  <c r="Q226" i="15"/>
  <c r="P226" i="15"/>
  <c r="O226" i="15"/>
  <c r="N226" i="15"/>
  <c r="M226" i="15"/>
  <c r="L226" i="15"/>
  <c r="W225" i="15"/>
  <c r="V225" i="15"/>
  <c r="U225" i="15"/>
  <c r="T225" i="15"/>
  <c r="S225" i="15"/>
  <c r="R225" i="15"/>
  <c r="Q225" i="15"/>
  <c r="P225" i="15"/>
  <c r="O225" i="15"/>
  <c r="N225" i="15"/>
  <c r="M225" i="15"/>
  <c r="L225" i="15"/>
  <c r="W224" i="15"/>
  <c r="V224" i="15"/>
  <c r="U224" i="15"/>
  <c r="T224" i="15"/>
  <c r="S224" i="15"/>
  <c r="R224" i="15"/>
  <c r="Q224" i="15"/>
  <c r="P224" i="15"/>
  <c r="O224" i="15"/>
  <c r="N224" i="15"/>
  <c r="M224" i="15"/>
  <c r="L224" i="15"/>
  <c r="W223" i="15"/>
  <c r="V223" i="15"/>
  <c r="U223" i="15"/>
  <c r="T223" i="15"/>
  <c r="S223" i="15"/>
  <c r="R223" i="15"/>
  <c r="Q223" i="15"/>
  <c r="P223" i="15"/>
  <c r="O223" i="15"/>
  <c r="N223" i="15"/>
  <c r="M223" i="15"/>
  <c r="L223" i="15"/>
  <c r="Y223" i="15" s="1"/>
  <c r="Y222" i="15"/>
  <c r="Z222" i="15" s="1"/>
  <c r="AA222" i="15" s="1"/>
  <c r="X222" i="15"/>
  <c r="W222" i="15"/>
  <c r="V222" i="15"/>
  <c r="U222" i="15"/>
  <c r="T222" i="15"/>
  <c r="S222" i="15"/>
  <c r="R222" i="15"/>
  <c r="Q222" i="15"/>
  <c r="P222" i="15"/>
  <c r="O222" i="15"/>
  <c r="N222" i="15"/>
  <c r="M222" i="15"/>
  <c r="L222" i="15"/>
  <c r="W221" i="15"/>
  <c r="V221" i="15"/>
  <c r="U221" i="15"/>
  <c r="T221" i="15"/>
  <c r="S221" i="15"/>
  <c r="R221" i="15"/>
  <c r="Q221" i="15"/>
  <c r="P221" i="15"/>
  <c r="O221" i="15"/>
  <c r="N221" i="15"/>
  <c r="M221" i="15"/>
  <c r="L221" i="15"/>
  <c r="W220" i="15"/>
  <c r="V220" i="15"/>
  <c r="U220" i="15"/>
  <c r="T220" i="15"/>
  <c r="S220" i="15"/>
  <c r="R220" i="15"/>
  <c r="Q220" i="15"/>
  <c r="P220" i="15"/>
  <c r="O220" i="15"/>
  <c r="N220" i="15"/>
  <c r="M220" i="15"/>
  <c r="L220" i="15"/>
  <c r="W219" i="15"/>
  <c r="X219" i="15" s="1"/>
  <c r="V219" i="15"/>
  <c r="U219" i="15"/>
  <c r="T219" i="15"/>
  <c r="S219" i="15"/>
  <c r="R219" i="15"/>
  <c r="Q219" i="15"/>
  <c r="P219" i="15"/>
  <c r="O219" i="15"/>
  <c r="N219" i="15"/>
  <c r="M219" i="15"/>
  <c r="L219" i="15"/>
  <c r="W218" i="15"/>
  <c r="V218" i="15"/>
  <c r="U218" i="15"/>
  <c r="T218" i="15"/>
  <c r="S218" i="15"/>
  <c r="R218" i="15"/>
  <c r="Q218" i="15"/>
  <c r="P218" i="15"/>
  <c r="O218" i="15"/>
  <c r="N218" i="15"/>
  <c r="M218" i="15"/>
  <c r="L218" i="15"/>
  <c r="X217" i="15"/>
  <c r="Z217" i="15" s="1"/>
  <c r="AA217" i="15" s="1"/>
  <c r="AD89" i="15" s="1"/>
  <c r="W217" i="15"/>
  <c r="V217" i="15"/>
  <c r="U217" i="15"/>
  <c r="T217" i="15"/>
  <c r="S217" i="15"/>
  <c r="R217" i="15"/>
  <c r="Q217" i="15"/>
  <c r="Y217" i="15" s="1"/>
  <c r="P217" i="15"/>
  <c r="O217" i="15"/>
  <c r="N217" i="15"/>
  <c r="M217" i="15"/>
  <c r="L217" i="15"/>
  <c r="W216" i="15"/>
  <c r="V216" i="15"/>
  <c r="U216" i="15"/>
  <c r="T216" i="15"/>
  <c r="S216" i="15"/>
  <c r="R216" i="15"/>
  <c r="Q216" i="15"/>
  <c r="P216" i="15"/>
  <c r="O216" i="15"/>
  <c r="N216" i="15"/>
  <c r="M216" i="15"/>
  <c r="L216" i="15"/>
  <c r="W215" i="15"/>
  <c r="V215" i="15"/>
  <c r="U215" i="15"/>
  <c r="T215" i="15"/>
  <c r="X215" i="15" s="1"/>
  <c r="S215" i="15"/>
  <c r="R215" i="15"/>
  <c r="Q215" i="15"/>
  <c r="P215" i="15"/>
  <c r="O215" i="15"/>
  <c r="N215" i="15"/>
  <c r="M215" i="15"/>
  <c r="L215" i="15"/>
  <c r="W214" i="15"/>
  <c r="V214" i="15"/>
  <c r="U214" i="15"/>
  <c r="T214" i="15"/>
  <c r="S214" i="15"/>
  <c r="R214" i="15"/>
  <c r="Q214" i="15"/>
  <c r="Y214" i="15" s="1"/>
  <c r="P214" i="15"/>
  <c r="O214" i="15"/>
  <c r="N214" i="15"/>
  <c r="M214" i="15"/>
  <c r="L214" i="15"/>
  <c r="W213" i="15"/>
  <c r="V213" i="15"/>
  <c r="U213" i="15"/>
  <c r="T213" i="15"/>
  <c r="S213" i="15"/>
  <c r="R213" i="15"/>
  <c r="Q213" i="15"/>
  <c r="P213" i="15"/>
  <c r="O213" i="15"/>
  <c r="N213" i="15"/>
  <c r="M213" i="15"/>
  <c r="L213" i="15"/>
  <c r="W212" i="15"/>
  <c r="V212" i="15"/>
  <c r="U212" i="15"/>
  <c r="T212" i="15"/>
  <c r="S212" i="15"/>
  <c r="R212" i="15"/>
  <c r="Q212" i="15"/>
  <c r="P212" i="15"/>
  <c r="O212" i="15"/>
  <c r="N212" i="15"/>
  <c r="M212" i="15"/>
  <c r="L212" i="15"/>
  <c r="W211" i="15"/>
  <c r="V211" i="15"/>
  <c r="U211" i="15"/>
  <c r="T211" i="15"/>
  <c r="S211" i="15"/>
  <c r="R211" i="15"/>
  <c r="Q211" i="15"/>
  <c r="P211" i="15"/>
  <c r="O211" i="15"/>
  <c r="N211" i="15"/>
  <c r="M211" i="15"/>
  <c r="L211" i="15"/>
  <c r="W210" i="15"/>
  <c r="V210" i="15"/>
  <c r="U210" i="15"/>
  <c r="T210" i="15"/>
  <c r="S210" i="15"/>
  <c r="R210" i="15"/>
  <c r="Q210" i="15"/>
  <c r="P210" i="15"/>
  <c r="O210" i="15"/>
  <c r="N210" i="15"/>
  <c r="M210" i="15"/>
  <c r="L210" i="15"/>
  <c r="W209" i="15"/>
  <c r="V209" i="15"/>
  <c r="U209" i="15"/>
  <c r="T209" i="15"/>
  <c r="S209" i="15"/>
  <c r="R209" i="15"/>
  <c r="Q209" i="15"/>
  <c r="P209" i="15"/>
  <c r="O209" i="15"/>
  <c r="N209" i="15"/>
  <c r="M209" i="15"/>
  <c r="L209" i="15"/>
  <c r="W208" i="15"/>
  <c r="V208" i="15"/>
  <c r="U208" i="15"/>
  <c r="T208" i="15"/>
  <c r="S208" i="15"/>
  <c r="R208" i="15"/>
  <c r="Q208" i="15"/>
  <c r="P208" i="15"/>
  <c r="O208" i="15"/>
  <c r="N208" i="15"/>
  <c r="M208" i="15"/>
  <c r="L208" i="15"/>
  <c r="W207" i="15"/>
  <c r="V207" i="15"/>
  <c r="U207" i="15"/>
  <c r="T207" i="15"/>
  <c r="S207" i="15"/>
  <c r="R207" i="15"/>
  <c r="Q207" i="15"/>
  <c r="P207" i="15"/>
  <c r="O207" i="15"/>
  <c r="N207" i="15"/>
  <c r="M207" i="15"/>
  <c r="L207" i="15"/>
  <c r="W206" i="15"/>
  <c r="V206" i="15"/>
  <c r="U206" i="15"/>
  <c r="T206" i="15"/>
  <c r="S206" i="15"/>
  <c r="R206" i="15"/>
  <c r="Q206" i="15"/>
  <c r="P206" i="15"/>
  <c r="O206" i="15"/>
  <c r="N206" i="15"/>
  <c r="M206" i="15"/>
  <c r="L206" i="15"/>
  <c r="W205" i="15"/>
  <c r="V205" i="15"/>
  <c r="U205" i="15"/>
  <c r="T205" i="15"/>
  <c r="S205" i="15"/>
  <c r="R205" i="15"/>
  <c r="Q205" i="15"/>
  <c r="P205" i="15"/>
  <c r="O205" i="15"/>
  <c r="N205" i="15"/>
  <c r="M205" i="15"/>
  <c r="L205" i="15"/>
  <c r="W204" i="15"/>
  <c r="V204" i="15"/>
  <c r="U204" i="15"/>
  <c r="Y204" i="15" s="1"/>
  <c r="T204" i="15"/>
  <c r="S204" i="15"/>
  <c r="R204" i="15"/>
  <c r="Q204" i="15"/>
  <c r="P204" i="15"/>
  <c r="O204" i="15"/>
  <c r="N204" i="15"/>
  <c r="M204" i="15"/>
  <c r="L204" i="15"/>
  <c r="Y203" i="15"/>
  <c r="W203" i="15"/>
  <c r="V203" i="15"/>
  <c r="U203" i="15"/>
  <c r="T203" i="15"/>
  <c r="S203" i="15"/>
  <c r="R203" i="15"/>
  <c r="Q203" i="15"/>
  <c r="P203" i="15"/>
  <c r="O203" i="15"/>
  <c r="N203" i="15"/>
  <c r="M203" i="15"/>
  <c r="L203" i="15"/>
  <c r="W202" i="15"/>
  <c r="V202" i="15"/>
  <c r="U202" i="15"/>
  <c r="T202" i="15"/>
  <c r="S202" i="15"/>
  <c r="R202" i="15"/>
  <c r="Q202" i="15"/>
  <c r="P202" i="15"/>
  <c r="O202" i="15"/>
  <c r="N202" i="15"/>
  <c r="M202" i="15"/>
  <c r="L202" i="15"/>
  <c r="W201" i="15"/>
  <c r="V201" i="15"/>
  <c r="U201" i="15"/>
  <c r="T201" i="15"/>
  <c r="S201" i="15"/>
  <c r="R201" i="15"/>
  <c r="Q201" i="15"/>
  <c r="P201" i="15"/>
  <c r="O201" i="15"/>
  <c r="N201" i="15"/>
  <c r="M201" i="15"/>
  <c r="L201" i="15"/>
  <c r="AD200" i="15"/>
  <c r="W200" i="15"/>
  <c r="V200" i="15"/>
  <c r="Y200" i="15" s="1"/>
  <c r="U200" i="15"/>
  <c r="T200" i="15"/>
  <c r="S200" i="15"/>
  <c r="R200" i="15"/>
  <c r="Q200" i="15"/>
  <c r="P200" i="15"/>
  <c r="O200" i="15"/>
  <c r="N200" i="15"/>
  <c r="M200" i="15"/>
  <c r="L200" i="15"/>
  <c r="W199" i="15"/>
  <c r="V199" i="15"/>
  <c r="U199" i="15"/>
  <c r="X199" i="15" s="1"/>
  <c r="T199" i="15"/>
  <c r="S199" i="15"/>
  <c r="R199" i="15"/>
  <c r="Q199" i="15"/>
  <c r="P199" i="15"/>
  <c r="O199" i="15"/>
  <c r="N199" i="15"/>
  <c r="M199" i="15"/>
  <c r="L199" i="15"/>
  <c r="W198" i="15"/>
  <c r="V198" i="15"/>
  <c r="U198" i="15"/>
  <c r="T198" i="15"/>
  <c r="S198" i="15"/>
  <c r="R198" i="15"/>
  <c r="Q198" i="15"/>
  <c r="P198" i="15"/>
  <c r="O198" i="15"/>
  <c r="N198" i="15"/>
  <c r="M198" i="15"/>
  <c r="L198" i="15"/>
  <c r="W197" i="15"/>
  <c r="V197" i="15"/>
  <c r="U197" i="15"/>
  <c r="T197" i="15"/>
  <c r="S197" i="15"/>
  <c r="R197" i="15"/>
  <c r="Q197" i="15"/>
  <c r="P197" i="15"/>
  <c r="O197" i="15"/>
  <c r="N197" i="15"/>
  <c r="M197" i="15"/>
  <c r="L197" i="15"/>
  <c r="W196" i="15"/>
  <c r="V196" i="15"/>
  <c r="U196" i="15"/>
  <c r="T196" i="15"/>
  <c r="S196" i="15"/>
  <c r="R196" i="15"/>
  <c r="Q196" i="15"/>
  <c r="P196" i="15"/>
  <c r="O196" i="15"/>
  <c r="N196" i="15"/>
  <c r="M196" i="15"/>
  <c r="L196" i="15"/>
  <c r="Y195" i="15"/>
  <c r="X195" i="15"/>
  <c r="Z195" i="15" s="1"/>
  <c r="AA195" i="15" s="1"/>
  <c r="W195" i="15"/>
  <c r="V195" i="15"/>
  <c r="U195" i="15"/>
  <c r="T195" i="15"/>
  <c r="S195" i="15"/>
  <c r="R195" i="15"/>
  <c r="Q195" i="15"/>
  <c r="P195" i="15"/>
  <c r="O195" i="15"/>
  <c r="N195" i="15"/>
  <c r="M195" i="15"/>
  <c r="L195" i="15"/>
  <c r="W194" i="15"/>
  <c r="V194" i="15"/>
  <c r="U194" i="15"/>
  <c r="T194" i="15"/>
  <c r="S194" i="15"/>
  <c r="R194" i="15"/>
  <c r="Q194" i="15"/>
  <c r="P194" i="15"/>
  <c r="O194" i="15"/>
  <c r="N194" i="15"/>
  <c r="M194" i="15"/>
  <c r="L194" i="15"/>
  <c r="Y193" i="15"/>
  <c r="X193" i="15"/>
  <c r="Z193" i="15" s="1"/>
  <c r="AA193" i="15" s="1"/>
  <c r="W193" i="15"/>
  <c r="V193" i="15"/>
  <c r="U193" i="15"/>
  <c r="T193" i="15"/>
  <c r="S193" i="15"/>
  <c r="R193" i="15"/>
  <c r="Q193" i="15"/>
  <c r="P193" i="15"/>
  <c r="O193" i="15"/>
  <c r="N193" i="15"/>
  <c r="M193" i="15"/>
  <c r="L193" i="15"/>
  <c r="W192" i="15"/>
  <c r="V192" i="15"/>
  <c r="U192" i="15"/>
  <c r="T192" i="15"/>
  <c r="S192" i="15"/>
  <c r="R192" i="15"/>
  <c r="Q192" i="15"/>
  <c r="P192" i="15"/>
  <c r="O192" i="15"/>
  <c r="N192" i="15"/>
  <c r="M192" i="15"/>
  <c r="L192" i="15"/>
  <c r="W191" i="15"/>
  <c r="V191" i="15"/>
  <c r="U191" i="15"/>
  <c r="T191" i="15"/>
  <c r="S191" i="15"/>
  <c r="R191" i="15"/>
  <c r="Q191" i="15"/>
  <c r="P191" i="15"/>
  <c r="O191" i="15"/>
  <c r="N191" i="15"/>
  <c r="M191" i="15"/>
  <c r="L191" i="15"/>
  <c r="Y190" i="15"/>
  <c r="W190" i="15"/>
  <c r="V190" i="15"/>
  <c r="U190" i="15"/>
  <c r="T190" i="15"/>
  <c r="S190" i="15"/>
  <c r="R190" i="15"/>
  <c r="Q190" i="15"/>
  <c r="P190" i="15"/>
  <c r="O190" i="15"/>
  <c r="N190" i="15"/>
  <c r="M190" i="15"/>
  <c r="L190" i="15"/>
  <c r="X190" i="15" s="1"/>
  <c r="W189" i="15"/>
  <c r="V189" i="15"/>
  <c r="U189" i="15"/>
  <c r="T189" i="15"/>
  <c r="S189" i="15"/>
  <c r="R189" i="15"/>
  <c r="Q189" i="15"/>
  <c r="P189" i="15"/>
  <c r="O189" i="15"/>
  <c r="N189" i="15"/>
  <c r="M189" i="15"/>
  <c r="L189" i="15"/>
  <c r="X189" i="15" s="1"/>
  <c r="W188" i="15"/>
  <c r="V188" i="15"/>
  <c r="U188" i="15"/>
  <c r="T188" i="15"/>
  <c r="S188" i="15"/>
  <c r="R188" i="15"/>
  <c r="Q188" i="15"/>
  <c r="P188" i="15"/>
  <c r="O188" i="15"/>
  <c r="N188" i="15"/>
  <c r="X188" i="15" s="1"/>
  <c r="M188" i="15"/>
  <c r="L188" i="15"/>
  <c r="W187" i="15"/>
  <c r="V187" i="15"/>
  <c r="U187" i="15"/>
  <c r="T187" i="15"/>
  <c r="S187" i="15"/>
  <c r="R187" i="15"/>
  <c r="Q187" i="15"/>
  <c r="P187" i="15"/>
  <c r="O187" i="15"/>
  <c r="N187" i="15"/>
  <c r="M187" i="15"/>
  <c r="L187" i="15"/>
  <c r="W186" i="15"/>
  <c r="V186" i="15"/>
  <c r="U186" i="15"/>
  <c r="T186" i="15"/>
  <c r="Y186" i="15" s="1"/>
  <c r="S186" i="15"/>
  <c r="R186" i="15"/>
  <c r="Q186" i="15"/>
  <c r="P186" i="15"/>
  <c r="O186" i="15"/>
  <c r="N186" i="15"/>
  <c r="M186" i="15"/>
  <c r="L186" i="15"/>
  <c r="W185" i="15"/>
  <c r="V185" i="15"/>
  <c r="U185" i="15"/>
  <c r="T185" i="15"/>
  <c r="S185" i="15"/>
  <c r="R185" i="15"/>
  <c r="Q185" i="15"/>
  <c r="P185" i="15"/>
  <c r="O185" i="15"/>
  <c r="N185" i="15"/>
  <c r="M185" i="15"/>
  <c r="L185" i="15"/>
  <c r="W184" i="15"/>
  <c r="X184" i="15" s="1"/>
  <c r="V184" i="15"/>
  <c r="U184" i="15"/>
  <c r="T184" i="15"/>
  <c r="S184" i="15"/>
  <c r="R184" i="15"/>
  <c r="Q184" i="15"/>
  <c r="P184" i="15"/>
  <c r="O184" i="15"/>
  <c r="N184" i="15"/>
  <c r="M184" i="15"/>
  <c r="L184" i="15"/>
  <c r="Y183" i="15"/>
  <c r="W183" i="15"/>
  <c r="V183" i="15"/>
  <c r="U183" i="15"/>
  <c r="T183" i="15"/>
  <c r="S183" i="15"/>
  <c r="R183" i="15"/>
  <c r="Q183" i="15"/>
  <c r="P183" i="15"/>
  <c r="O183" i="15"/>
  <c r="N183" i="15"/>
  <c r="M183" i="15"/>
  <c r="X183" i="15" s="1"/>
  <c r="L183" i="15"/>
  <c r="W182" i="15"/>
  <c r="V182" i="15"/>
  <c r="U182" i="15"/>
  <c r="T182" i="15"/>
  <c r="S182" i="15"/>
  <c r="R182" i="15"/>
  <c r="Q182" i="15"/>
  <c r="P182" i="15"/>
  <c r="O182" i="15"/>
  <c r="N182" i="15"/>
  <c r="M182" i="15"/>
  <c r="L182" i="15"/>
  <c r="W181" i="15"/>
  <c r="V181" i="15"/>
  <c r="U181" i="15"/>
  <c r="T181" i="15"/>
  <c r="S181" i="15"/>
  <c r="R181" i="15"/>
  <c r="Q181" i="15"/>
  <c r="P181" i="15"/>
  <c r="O181" i="15"/>
  <c r="N181" i="15"/>
  <c r="M181" i="15"/>
  <c r="L181" i="15"/>
  <c r="W180" i="15"/>
  <c r="V180" i="15"/>
  <c r="U180" i="15"/>
  <c r="T180" i="15"/>
  <c r="S180" i="15"/>
  <c r="R180" i="15"/>
  <c r="Q180" i="15"/>
  <c r="P180" i="15"/>
  <c r="O180" i="15"/>
  <c r="N180" i="15"/>
  <c r="M180" i="15"/>
  <c r="L180" i="15"/>
  <c r="W179" i="15"/>
  <c r="V179" i="15"/>
  <c r="U179" i="15"/>
  <c r="T179" i="15"/>
  <c r="S179" i="15"/>
  <c r="R179" i="15"/>
  <c r="Q179" i="15"/>
  <c r="P179" i="15"/>
  <c r="O179" i="15"/>
  <c r="N179" i="15"/>
  <c r="M179" i="15"/>
  <c r="L179" i="15"/>
  <c r="W178" i="15"/>
  <c r="V178" i="15"/>
  <c r="U178" i="15"/>
  <c r="T178" i="15"/>
  <c r="S178" i="15"/>
  <c r="R178" i="15"/>
  <c r="Q178" i="15"/>
  <c r="P178" i="15"/>
  <c r="O178" i="15"/>
  <c r="N178" i="15"/>
  <c r="M178" i="15"/>
  <c r="L178" i="15"/>
  <c r="W177" i="15"/>
  <c r="V177" i="15"/>
  <c r="U177" i="15"/>
  <c r="T177" i="15"/>
  <c r="S177" i="15"/>
  <c r="X177" i="15" s="1"/>
  <c r="R177" i="15"/>
  <c r="Q177" i="15"/>
  <c r="P177" i="15"/>
  <c r="O177" i="15"/>
  <c r="N177" i="15"/>
  <c r="M177" i="15"/>
  <c r="L177" i="15"/>
  <c r="W176" i="15"/>
  <c r="V176" i="15"/>
  <c r="U176" i="15"/>
  <c r="T176" i="15"/>
  <c r="S176" i="15"/>
  <c r="R176" i="15"/>
  <c r="Q176" i="15"/>
  <c r="P176" i="15"/>
  <c r="O176" i="15"/>
  <c r="N176" i="15"/>
  <c r="M176" i="15"/>
  <c r="L176" i="15"/>
  <c r="W175" i="15"/>
  <c r="V175" i="15"/>
  <c r="Y175" i="15" s="1"/>
  <c r="U175" i="15"/>
  <c r="T175" i="15"/>
  <c r="S175" i="15"/>
  <c r="R175" i="15"/>
  <c r="Q175" i="15"/>
  <c r="P175" i="15"/>
  <c r="O175" i="15"/>
  <c r="N175" i="15"/>
  <c r="M175" i="15"/>
  <c r="L175" i="15"/>
  <c r="W174" i="15"/>
  <c r="V174" i="15"/>
  <c r="U174" i="15"/>
  <c r="T174" i="15"/>
  <c r="S174" i="15"/>
  <c r="R174" i="15"/>
  <c r="Q174" i="15"/>
  <c r="P174" i="15"/>
  <c r="O174" i="15"/>
  <c r="N174" i="15"/>
  <c r="M174" i="15"/>
  <c r="L174" i="15"/>
  <c r="W173" i="15"/>
  <c r="V173" i="15"/>
  <c r="U173" i="15"/>
  <c r="T173" i="15"/>
  <c r="S173" i="15"/>
  <c r="R173" i="15"/>
  <c r="Q173" i="15"/>
  <c r="P173" i="15"/>
  <c r="O173" i="15"/>
  <c r="N173" i="15"/>
  <c r="M173" i="15"/>
  <c r="L173" i="15"/>
  <c r="W172" i="15"/>
  <c r="V172" i="15"/>
  <c r="U172" i="15"/>
  <c r="T172" i="15"/>
  <c r="Y172" i="15" s="1"/>
  <c r="S172" i="15"/>
  <c r="R172" i="15"/>
  <c r="Q172" i="15"/>
  <c r="P172" i="15"/>
  <c r="O172" i="15"/>
  <c r="N172" i="15"/>
  <c r="M172" i="15"/>
  <c r="L172" i="15"/>
  <c r="W171" i="15"/>
  <c r="V171" i="15"/>
  <c r="U171" i="15"/>
  <c r="T171" i="15"/>
  <c r="S171" i="15"/>
  <c r="R171" i="15"/>
  <c r="Q171" i="15"/>
  <c r="P171" i="15"/>
  <c r="O171" i="15"/>
  <c r="N171" i="15"/>
  <c r="M171" i="15"/>
  <c r="L171" i="15"/>
  <c r="W170" i="15"/>
  <c r="V170" i="15"/>
  <c r="U170" i="15"/>
  <c r="T170" i="15"/>
  <c r="S170" i="15"/>
  <c r="Y170" i="15" s="1"/>
  <c r="R170" i="15"/>
  <c r="Q170" i="15"/>
  <c r="P170" i="15"/>
  <c r="O170" i="15"/>
  <c r="N170" i="15"/>
  <c r="M170" i="15"/>
  <c r="L170" i="15"/>
  <c r="W169" i="15"/>
  <c r="V169" i="15"/>
  <c r="U169" i="15"/>
  <c r="T169" i="15"/>
  <c r="S169" i="15"/>
  <c r="R169" i="15"/>
  <c r="Q169" i="15"/>
  <c r="P169" i="15"/>
  <c r="O169" i="15"/>
  <c r="N169" i="15"/>
  <c r="M169" i="15"/>
  <c r="L169" i="15"/>
  <c r="W168" i="15"/>
  <c r="V168" i="15"/>
  <c r="U168" i="15"/>
  <c r="T168" i="15"/>
  <c r="S168" i="15"/>
  <c r="X168" i="15" s="1"/>
  <c r="R168" i="15"/>
  <c r="Q168" i="15"/>
  <c r="P168" i="15"/>
  <c r="O168" i="15"/>
  <c r="N168" i="15"/>
  <c r="M168" i="15"/>
  <c r="L168" i="15"/>
  <c r="W167" i="15"/>
  <c r="V167" i="15"/>
  <c r="U167" i="15"/>
  <c r="T167" i="15"/>
  <c r="S167" i="15"/>
  <c r="R167" i="15"/>
  <c r="Q167" i="15"/>
  <c r="P167" i="15"/>
  <c r="X167" i="15" s="1"/>
  <c r="O167" i="15"/>
  <c r="N167" i="15"/>
  <c r="M167" i="15"/>
  <c r="L167" i="15"/>
  <c r="Y167" i="15" s="1"/>
  <c r="Z166" i="15"/>
  <c r="AA166" i="15" s="1"/>
  <c r="AD28" i="15" s="1"/>
  <c r="X166" i="15"/>
  <c r="W166" i="15"/>
  <c r="V166" i="15"/>
  <c r="U166" i="15"/>
  <c r="T166" i="15"/>
  <c r="S166" i="15"/>
  <c r="R166" i="15"/>
  <c r="Q166" i="15"/>
  <c r="P166" i="15"/>
  <c r="O166" i="15"/>
  <c r="N166" i="15"/>
  <c r="M166" i="15"/>
  <c r="L166" i="15"/>
  <c r="Y166" i="15" s="1"/>
  <c r="W165" i="15"/>
  <c r="V165" i="15"/>
  <c r="U165" i="15"/>
  <c r="T165" i="15"/>
  <c r="S165" i="15"/>
  <c r="R165" i="15"/>
  <c r="Q165" i="15"/>
  <c r="P165" i="15"/>
  <c r="O165" i="15"/>
  <c r="N165" i="15"/>
  <c r="M165" i="15"/>
  <c r="L165" i="15"/>
  <c r="W164" i="15"/>
  <c r="V164" i="15"/>
  <c r="U164" i="15"/>
  <c r="T164" i="15"/>
  <c r="S164" i="15"/>
  <c r="R164" i="15"/>
  <c r="Q164" i="15"/>
  <c r="P164" i="15"/>
  <c r="O164" i="15"/>
  <c r="N164" i="15"/>
  <c r="M164" i="15"/>
  <c r="L164" i="15"/>
  <c r="W163" i="15"/>
  <c r="Y163" i="15" s="1"/>
  <c r="V163" i="15"/>
  <c r="U163" i="15"/>
  <c r="T163" i="15"/>
  <c r="S163" i="15"/>
  <c r="R163" i="15"/>
  <c r="Q163" i="15"/>
  <c r="P163" i="15"/>
  <c r="O163" i="15"/>
  <c r="N163" i="15"/>
  <c r="M163" i="15"/>
  <c r="L163" i="15"/>
  <c r="W162" i="15"/>
  <c r="V162" i="15"/>
  <c r="U162" i="15"/>
  <c r="T162" i="15"/>
  <c r="S162" i="15"/>
  <c r="R162" i="15"/>
  <c r="Q162" i="15"/>
  <c r="P162" i="15"/>
  <c r="O162" i="15"/>
  <c r="N162" i="15"/>
  <c r="M162" i="15"/>
  <c r="L162" i="15"/>
  <c r="W161" i="15"/>
  <c r="Y161" i="15" s="1"/>
  <c r="V161" i="15"/>
  <c r="U161" i="15"/>
  <c r="T161" i="15"/>
  <c r="S161" i="15"/>
  <c r="R161" i="15"/>
  <c r="Q161" i="15"/>
  <c r="P161" i="15"/>
  <c r="O161" i="15"/>
  <c r="N161" i="15"/>
  <c r="M161" i="15"/>
  <c r="L161" i="15"/>
  <c r="W160" i="15"/>
  <c r="V160" i="15"/>
  <c r="Y160" i="15" s="1"/>
  <c r="U160" i="15"/>
  <c r="T160" i="15"/>
  <c r="S160" i="15"/>
  <c r="R160" i="15"/>
  <c r="Q160" i="15"/>
  <c r="P160" i="15"/>
  <c r="O160" i="15"/>
  <c r="N160" i="15"/>
  <c r="M160" i="15"/>
  <c r="L160" i="15"/>
  <c r="Y159" i="15"/>
  <c r="W159" i="15"/>
  <c r="V159" i="15"/>
  <c r="U159" i="15"/>
  <c r="T159" i="15"/>
  <c r="S159" i="15"/>
  <c r="R159" i="15"/>
  <c r="Q159" i="15"/>
  <c r="P159" i="15"/>
  <c r="O159" i="15"/>
  <c r="N159" i="15"/>
  <c r="M159" i="15"/>
  <c r="L159" i="15"/>
  <c r="X159" i="15" s="1"/>
  <c r="W158" i="15"/>
  <c r="V158" i="15"/>
  <c r="U158" i="15"/>
  <c r="T158" i="15"/>
  <c r="S158" i="15"/>
  <c r="R158" i="15"/>
  <c r="Q158" i="15"/>
  <c r="P158" i="15"/>
  <c r="O158" i="15"/>
  <c r="N158" i="15"/>
  <c r="M158" i="15"/>
  <c r="L158" i="15"/>
  <c r="W157" i="15"/>
  <c r="V157" i="15"/>
  <c r="U157" i="15"/>
  <c r="T157" i="15"/>
  <c r="S157" i="15"/>
  <c r="R157" i="15"/>
  <c r="Q157" i="15"/>
  <c r="P157" i="15"/>
  <c r="O157" i="15"/>
  <c r="N157" i="15"/>
  <c r="M157" i="15"/>
  <c r="L157" i="15"/>
  <c r="W156" i="15"/>
  <c r="V156" i="15"/>
  <c r="U156" i="15"/>
  <c r="T156" i="15"/>
  <c r="S156" i="15"/>
  <c r="R156" i="15"/>
  <c r="Q156" i="15"/>
  <c r="P156" i="15"/>
  <c r="O156" i="15"/>
  <c r="N156" i="15"/>
  <c r="M156" i="15"/>
  <c r="L156" i="15"/>
  <c r="W155" i="15"/>
  <c r="V155" i="15"/>
  <c r="U155" i="15"/>
  <c r="T155" i="15"/>
  <c r="S155" i="15"/>
  <c r="R155" i="15"/>
  <c r="Q155" i="15"/>
  <c r="P155" i="15"/>
  <c r="O155" i="15"/>
  <c r="N155" i="15"/>
  <c r="M155" i="15"/>
  <c r="L155" i="15"/>
  <c r="W154" i="15"/>
  <c r="V154" i="15"/>
  <c r="U154" i="15"/>
  <c r="T154" i="15"/>
  <c r="S154" i="15"/>
  <c r="R154" i="15"/>
  <c r="Q154" i="15"/>
  <c r="P154" i="15"/>
  <c r="O154" i="15"/>
  <c r="N154" i="15"/>
  <c r="M154" i="15"/>
  <c r="L154" i="15"/>
  <c r="W153" i="15"/>
  <c r="V153" i="15"/>
  <c r="U153" i="15"/>
  <c r="T153" i="15"/>
  <c r="S153" i="15"/>
  <c r="R153" i="15"/>
  <c r="Q153" i="15"/>
  <c r="P153" i="15"/>
  <c r="O153" i="15"/>
  <c r="N153" i="15"/>
  <c r="M153" i="15"/>
  <c r="L153" i="15"/>
  <c r="Y152" i="15"/>
  <c r="X152" i="15"/>
  <c r="Z152" i="15" s="1"/>
  <c r="AA152" i="15" s="1"/>
  <c r="W152" i="15"/>
  <c r="V152" i="15"/>
  <c r="U152" i="15"/>
  <c r="T152" i="15"/>
  <c r="S152" i="15"/>
  <c r="R152" i="15"/>
  <c r="Q152" i="15"/>
  <c r="P152" i="15"/>
  <c r="O152" i="15"/>
  <c r="N152" i="15"/>
  <c r="M152" i="15"/>
  <c r="L152" i="15"/>
  <c r="W151" i="15"/>
  <c r="V151" i="15"/>
  <c r="U151" i="15"/>
  <c r="T151" i="15"/>
  <c r="S151" i="15"/>
  <c r="R151" i="15"/>
  <c r="Q151" i="15"/>
  <c r="P151" i="15"/>
  <c r="O151" i="15"/>
  <c r="N151" i="15"/>
  <c r="M151" i="15"/>
  <c r="L151" i="15"/>
  <c r="W150" i="15"/>
  <c r="V150" i="15"/>
  <c r="U150" i="15"/>
  <c r="T150" i="15"/>
  <c r="S150" i="15"/>
  <c r="R150" i="15"/>
  <c r="Q150" i="15"/>
  <c r="P150" i="15"/>
  <c r="O150" i="15"/>
  <c r="N150" i="15"/>
  <c r="M150" i="15"/>
  <c r="L150" i="15"/>
  <c r="W149" i="15"/>
  <c r="V149" i="15"/>
  <c r="U149" i="15"/>
  <c r="T149" i="15"/>
  <c r="S149" i="15"/>
  <c r="R149" i="15"/>
  <c r="Q149" i="15"/>
  <c r="P149" i="15"/>
  <c r="O149" i="15"/>
  <c r="N149" i="15"/>
  <c r="M149" i="15"/>
  <c r="L149" i="15"/>
  <c r="W148" i="15"/>
  <c r="V148" i="15"/>
  <c r="U148" i="15"/>
  <c r="T148" i="15"/>
  <c r="S148" i="15"/>
  <c r="R148" i="15"/>
  <c r="Q148" i="15"/>
  <c r="P148" i="15"/>
  <c r="O148" i="15"/>
  <c r="N148" i="15"/>
  <c r="M148" i="15"/>
  <c r="L148" i="15"/>
  <c r="W147" i="15"/>
  <c r="V147" i="15"/>
  <c r="U147" i="15"/>
  <c r="Y147" i="15" s="1"/>
  <c r="T147" i="15"/>
  <c r="S147" i="15"/>
  <c r="R147" i="15"/>
  <c r="Q147" i="15"/>
  <c r="P147" i="15"/>
  <c r="O147" i="15"/>
  <c r="N147" i="15"/>
  <c r="M147" i="15"/>
  <c r="L147" i="15"/>
  <c r="W146" i="15"/>
  <c r="V146" i="15"/>
  <c r="U146" i="15"/>
  <c r="T146" i="15"/>
  <c r="S146" i="15"/>
  <c r="R146" i="15"/>
  <c r="Q146" i="15"/>
  <c r="P146" i="15"/>
  <c r="O146" i="15"/>
  <c r="N146" i="15"/>
  <c r="M146" i="15"/>
  <c r="L146" i="15"/>
  <c r="W145" i="15"/>
  <c r="V145" i="15"/>
  <c r="X145" i="15" s="1"/>
  <c r="U145" i="15"/>
  <c r="T145" i="15"/>
  <c r="S145" i="15"/>
  <c r="R145" i="15"/>
  <c r="Q145" i="15"/>
  <c r="P145" i="15"/>
  <c r="O145" i="15"/>
  <c r="N145" i="15"/>
  <c r="M145" i="15"/>
  <c r="L145" i="15"/>
  <c r="W144" i="15"/>
  <c r="V144" i="15"/>
  <c r="Y144" i="15" s="1"/>
  <c r="U144" i="15"/>
  <c r="T144" i="15"/>
  <c r="S144" i="15"/>
  <c r="R144" i="15"/>
  <c r="Q144" i="15"/>
  <c r="P144" i="15"/>
  <c r="O144" i="15"/>
  <c r="N144" i="15"/>
  <c r="M144" i="15"/>
  <c r="L144" i="15"/>
  <c r="W143" i="15"/>
  <c r="V143" i="15"/>
  <c r="U143" i="15"/>
  <c r="T143" i="15"/>
  <c r="S143" i="15"/>
  <c r="R143" i="15"/>
  <c r="Q143" i="15"/>
  <c r="P143" i="15"/>
  <c r="O143" i="15"/>
  <c r="N143" i="15"/>
  <c r="M143" i="15"/>
  <c r="L143" i="15"/>
  <c r="Y142" i="15"/>
  <c r="Z142" i="15" s="1"/>
  <c r="AA142" i="15" s="1"/>
  <c r="AD68" i="15" s="1"/>
  <c r="W142" i="15"/>
  <c r="V142" i="15"/>
  <c r="U142" i="15"/>
  <c r="T142" i="15"/>
  <c r="S142" i="15"/>
  <c r="X142" i="15" s="1"/>
  <c r="R142" i="15"/>
  <c r="Q142" i="15"/>
  <c r="P142" i="15"/>
  <c r="O142" i="15"/>
  <c r="N142" i="15"/>
  <c r="M142" i="15"/>
  <c r="L142" i="15"/>
  <c r="W141" i="15"/>
  <c r="V141" i="15"/>
  <c r="U141" i="15"/>
  <c r="T141" i="15"/>
  <c r="S141" i="15"/>
  <c r="R141" i="15"/>
  <c r="Q141" i="15"/>
  <c r="P141" i="15"/>
  <c r="O141" i="15"/>
  <c r="N141" i="15"/>
  <c r="M141" i="15"/>
  <c r="L141" i="15"/>
  <c r="W140" i="15"/>
  <c r="V140" i="15"/>
  <c r="U140" i="15"/>
  <c r="T140" i="15"/>
  <c r="X140" i="15" s="1"/>
  <c r="S140" i="15"/>
  <c r="R140" i="15"/>
  <c r="Q140" i="15"/>
  <c r="P140" i="15"/>
  <c r="O140" i="15"/>
  <c r="N140" i="15"/>
  <c r="M140" i="15"/>
  <c r="L140" i="15"/>
  <c r="Y139" i="15"/>
  <c r="X139" i="15"/>
  <c r="Z139" i="15" s="1"/>
  <c r="AA139" i="15" s="1"/>
  <c r="W139" i="15"/>
  <c r="V139" i="15"/>
  <c r="U139" i="15"/>
  <c r="T139" i="15"/>
  <c r="S139" i="15"/>
  <c r="R139" i="15"/>
  <c r="Q139" i="15"/>
  <c r="P139" i="15"/>
  <c r="O139" i="15"/>
  <c r="N139" i="15"/>
  <c r="M139" i="15"/>
  <c r="L139" i="15"/>
  <c r="W138" i="15"/>
  <c r="V138" i="15"/>
  <c r="U138" i="15"/>
  <c r="T138" i="15"/>
  <c r="S138" i="15"/>
  <c r="R138" i="15"/>
  <c r="Q138" i="15"/>
  <c r="P138" i="15"/>
  <c r="O138" i="15"/>
  <c r="N138" i="15"/>
  <c r="M138" i="15"/>
  <c r="L138" i="15"/>
  <c r="W137" i="15"/>
  <c r="V137" i="15"/>
  <c r="U137" i="15"/>
  <c r="T137" i="15"/>
  <c r="S137" i="15"/>
  <c r="R137" i="15"/>
  <c r="Q137" i="15"/>
  <c r="P137" i="15"/>
  <c r="O137" i="15"/>
  <c r="N137" i="15"/>
  <c r="M137" i="15"/>
  <c r="L137" i="15"/>
  <c r="W136" i="15"/>
  <c r="V136" i="15"/>
  <c r="U136" i="15"/>
  <c r="T136" i="15"/>
  <c r="S136" i="15"/>
  <c r="R136" i="15"/>
  <c r="Q136" i="15"/>
  <c r="P136" i="15"/>
  <c r="O136" i="15"/>
  <c r="N136" i="15"/>
  <c r="M136" i="15"/>
  <c r="L136" i="15"/>
  <c r="W135" i="15"/>
  <c r="V135" i="15"/>
  <c r="U135" i="15"/>
  <c r="T135" i="15"/>
  <c r="S135" i="15"/>
  <c r="Y135" i="15" s="1"/>
  <c r="R135" i="15"/>
  <c r="Q135" i="15"/>
  <c r="P135" i="15"/>
  <c r="O135" i="15"/>
  <c r="N135" i="15"/>
  <c r="M135" i="15"/>
  <c r="L135" i="15"/>
  <c r="W134" i="15"/>
  <c r="V134" i="15"/>
  <c r="U134" i="15"/>
  <c r="T134" i="15"/>
  <c r="S134" i="15"/>
  <c r="R134" i="15"/>
  <c r="Q134" i="15"/>
  <c r="P134" i="15"/>
  <c r="O134" i="15"/>
  <c r="N134" i="15"/>
  <c r="M134" i="15"/>
  <c r="L134" i="15"/>
  <c r="W133" i="15"/>
  <c r="V133" i="15"/>
  <c r="U133" i="15"/>
  <c r="T133" i="15"/>
  <c r="S133" i="15"/>
  <c r="R133" i="15"/>
  <c r="Q133" i="15"/>
  <c r="P133" i="15"/>
  <c r="O133" i="15"/>
  <c r="N133" i="15"/>
  <c r="M133" i="15"/>
  <c r="L133" i="15"/>
  <c r="W132" i="15"/>
  <c r="V132" i="15"/>
  <c r="U132" i="15"/>
  <c r="T132" i="15"/>
  <c r="Y132" i="15" s="1"/>
  <c r="S132" i="15"/>
  <c r="R132" i="15"/>
  <c r="Q132" i="15"/>
  <c r="P132" i="15"/>
  <c r="O132" i="15"/>
  <c r="N132" i="15"/>
  <c r="M132" i="15"/>
  <c r="L132" i="15"/>
  <c r="X131" i="15"/>
  <c r="W131" i="15"/>
  <c r="V131" i="15"/>
  <c r="U131" i="15"/>
  <c r="T131" i="15"/>
  <c r="S131" i="15"/>
  <c r="R131" i="15"/>
  <c r="Q131" i="15"/>
  <c r="P131" i="15"/>
  <c r="O131" i="15"/>
  <c r="N131" i="15"/>
  <c r="M131" i="15"/>
  <c r="L131" i="15"/>
  <c r="Y131" i="15" s="1"/>
  <c r="W130" i="15"/>
  <c r="V130" i="15"/>
  <c r="U130" i="15"/>
  <c r="T130" i="15"/>
  <c r="S130" i="15"/>
  <c r="R130" i="15"/>
  <c r="Q130" i="15"/>
  <c r="P130" i="15"/>
  <c r="O130" i="15"/>
  <c r="N130" i="15"/>
  <c r="M130" i="15"/>
  <c r="L130" i="15"/>
  <c r="W129" i="15"/>
  <c r="V129" i="15"/>
  <c r="U129" i="15"/>
  <c r="T129" i="15"/>
  <c r="S129" i="15"/>
  <c r="R129" i="15"/>
  <c r="Q129" i="15"/>
  <c r="P129" i="15"/>
  <c r="O129" i="15"/>
  <c r="N129" i="15"/>
  <c r="M129" i="15"/>
  <c r="L129" i="15"/>
  <c r="W128" i="15"/>
  <c r="V128" i="15"/>
  <c r="U128" i="15"/>
  <c r="T128" i="15"/>
  <c r="S128" i="15"/>
  <c r="R128" i="15"/>
  <c r="Q128" i="15"/>
  <c r="P128" i="15"/>
  <c r="O128" i="15"/>
  <c r="N128" i="15"/>
  <c r="M128" i="15"/>
  <c r="L128" i="15"/>
  <c r="W127" i="15"/>
  <c r="V127" i="15"/>
  <c r="U127" i="15"/>
  <c r="T127" i="15"/>
  <c r="S127" i="15"/>
  <c r="R127" i="15"/>
  <c r="Q127" i="15"/>
  <c r="P127" i="15"/>
  <c r="O127" i="15"/>
  <c r="N127" i="15"/>
  <c r="M127" i="15"/>
  <c r="L127" i="15"/>
  <c r="W126" i="15"/>
  <c r="V126" i="15"/>
  <c r="U126" i="15"/>
  <c r="T126" i="15"/>
  <c r="Y126" i="15" s="1"/>
  <c r="S126" i="15"/>
  <c r="R126" i="15"/>
  <c r="Q126" i="15"/>
  <c r="P126" i="15"/>
  <c r="O126" i="15"/>
  <c r="N126" i="15"/>
  <c r="M126" i="15"/>
  <c r="L126" i="15"/>
  <c r="W125" i="15"/>
  <c r="V125" i="15"/>
  <c r="Y125" i="15" s="1"/>
  <c r="U125" i="15"/>
  <c r="T125" i="15"/>
  <c r="S125" i="15"/>
  <c r="R125" i="15"/>
  <c r="Q125" i="15"/>
  <c r="P125" i="15"/>
  <c r="O125" i="15"/>
  <c r="N125" i="15"/>
  <c r="M125" i="15"/>
  <c r="L125" i="15"/>
  <c r="W124" i="15"/>
  <c r="V124" i="15"/>
  <c r="U124" i="15"/>
  <c r="T124" i="15"/>
  <c r="S124" i="15"/>
  <c r="R124" i="15"/>
  <c r="Q124" i="15"/>
  <c r="P124" i="15"/>
  <c r="O124" i="15"/>
  <c r="N124" i="15"/>
  <c r="M124" i="15"/>
  <c r="L124" i="15"/>
  <c r="W123" i="15"/>
  <c r="V123" i="15"/>
  <c r="U123" i="15"/>
  <c r="T123" i="15"/>
  <c r="S123" i="15"/>
  <c r="R123" i="15"/>
  <c r="Q123" i="15"/>
  <c r="P123" i="15"/>
  <c r="O123" i="15"/>
  <c r="N123" i="15"/>
  <c r="M123" i="15"/>
  <c r="L123" i="15"/>
  <c r="W122" i="15"/>
  <c r="V122" i="15"/>
  <c r="U122" i="15"/>
  <c r="T122" i="15"/>
  <c r="S122" i="15"/>
  <c r="R122" i="15"/>
  <c r="Q122" i="15"/>
  <c r="P122" i="15"/>
  <c r="O122" i="15"/>
  <c r="N122" i="15"/>
  <c r="M122" i="15"/>
  <c r="Y122" i="15" s="1"/>
  <c r="L122" i="15"/>
  <c r="W121" i="15"/>
  <c r="X121" i="15" s="1"/>
  <c r="V121" i="15"/>
  <c r="U121" i="15"/>
  <c r="T121" i="15"/>
  <c r="S121" i="15"/>
  <c r="R121" i="15"/>
  <c r="Q121" i="15"/>
  <c r="P121" i="15"/>
  <c r="O121" i="15"/>
  <c r="N121" i="15"/>
  <c r="M121" i="15"/>
  <c r="L121" i="15"/>
  <c r="W120" i="15"/>
  <c r="V120" i="15"/>
  <c r="U120" i="15"/>
  <c r="T120" i="15"/>
  <c r="S120" i="15"/>
  <c r="R120" i="15"/>
  <c r="Q120" i="15"/>
  <c r="P120" i="15"/>
  <c r="O120" i="15"/>
  <c r="N120" i="15"/>
  <c r="M120" i="15"/>
  <c r="L120" i="15"/>
  <c r="W119" i="15"/>
  <c r="V119" i="15"/>
  <c r="U119" i="15"/>
  <c r="T119" i="15"/>
  <c r="S119" i="15"/>
  <c r="R119" i="15"/>
  <c r="Q119" i="15"/>
  <c r="P119" i="15"/>
  <c r="O119" i="15"/>
  <c r="N119" i="15"/>
  <c r="M119" i="15"/>
  <c r="L119" i="15"/>
  <c r="W118" i="15"/>
  <c r="V118" i="15"/>
  <c r="U118" i="15"/>
  <c r="T118" i="15"/>
  <c r="S118" i="15"/>
  <c r="R118" i="15"/>
  <c r="Q118" i="15"/>
  <c r="P118" i="15"/>
  <c r="O118" i="15"/>
  <c r="N118" i="15"/>
  <c r="M118" i="15"/>
  <c r="L118" i="15"/>
  <c r="W117" i="15"/>
  <c r="V117" i="15"/>
  <c r="U117" i="15"/>
  <c r="X117" i="15" s="1"/>
  <c r="T117" i="15"/>
  <c r="S117" i="15"/>
  <c r="R117" i="15"/>
  <c r="Q117" i="15"/>
  <c r="P117" i="15"/>
  <c r="O117" i="15"/>
  <c r="N117" i="15"/>
  <c r="M117" i="15"/>
  <c r="L117" i="15"/>
  <c r="W116" i="15"/>
  <c r="V116" i="15"/>
  <c r="U116" i="15"/>
  <c r="T116" i="15"/>
  <c r="S116" i="15"/>
  <c r="R116" i="15"/>
  <c r="Y116" i="15" s="1"/>
  <c r="Q116" i="15"/>
  <c r="P116" i="15"/>
  <c r="O116" i="15"/>
  <c r="N116" i="15"/>
  <c r="M116" i="15"/>
  <c r="L116" i="15"/>
  <c r="W115" i="15"/>
  <c r="V115" i="15"/>
  <c r="U115" i="15"/>
  <c r="T115" i="15"/>
  <c r="S115" i="15"/>
  <c r="R115" i="15"/>
  <c r="Q115" i="15"/>
  <c r="P115" i="15"/>
  <c r="O115" i="15"/>
  <c r="N115" i="15"/>
  <c r="M115" i="15"/>
  <c r="L115" i="15"/>
  <c r="W114" i="15"/>
  <c r="V114" i="15"/>
  <c r="U114" i="15"/>
  <c r="T114" i="15"/>
  <c r="S114" i="15"/>
  <c r="R114" i="15"/>
  <c r="Q114" i="15"/>
  <c r="P114" i="15"/>
  <c r="O114" i="15"/>
  <c r="N114" i="15"/>
  <c r="M114" i="15"/>
  <c r="L114" i="15"/>
  <c r="W113" i="15"/>
  <c r="V113" i="15"/>
  <c r="U113" i="15"/>
  <c r="T113" i="15"/>
  <c r="S113" i="15"/>
  <c r="R113" i="15"/>
  <c r="Q113" i="15"/>
  <c r="P113" i="15"/>
  <c r="O113" i="15"/>
  <c r="N113" i="15"/>
  <c r="M113" i="15"/>
  <c r="L113" i="15"/>
  <c r="W112" i="15"/>
  <c r="V112" i="15"/>
  <c r="U112" i="15"/>
  <c r="T112" i="15"/>
  <c r="S112" i="15"/>
  <c r="R112" i="15"/>
  <c r="Q112" i="15"/>
  <c r="P112" i="15"/>
  <c r="O112" i="15"/>
  <c r="N112" i="15"/>
  <c r="M112" i="15"/>
  <c r="L112" i="15"/>
  <c r="W111" i="15"/>
  <c r="V111" i="15"/>
  <c r="U111" i="15"/>
  <c r="T111" i="15"/>
  <c r="S111" i="15"/>
  <c r="R111" i="15"/>
  <c r="Q111" i="15"/>
  <c r="P111" i="15"/>
  <c r="O111" i="15"/>
  <c r="N111" i="15"/>
  <c r="M111" i="15"/>
  <c r="L111" i="15"/>
  <c r="W110" i="15"/>
  <c r="V110" i="15"/>
  <c r="U110" i="15"/>
  <c r="Y110" i="15" s="1"/>
  <c r="T110" i="15"/>
  <c r="S110" i="15"/>
  <c r="R110" i="15"/>
  <c r="Q110" i="15"/>
  <c r="P110" i="15"/>
  <c r="O110" i="15"/>
  <c r="N110" i="15"/>
  <c r="M110" i="15"/>
  <c r="L110" i="15"/>
  <c r="Y109" i="15"/>
  <c r="X109" i="15"/>
  <c r="W109" i="15"/>
  <c r="V109" i="15"/>
  <c r="U109" i="15"/>
  <c r="T109" i="15"/>
  <c r="S109" i="15"/>
  <c r="R109" i="15"/>
  <c r="Q109" i="15"/>
  <c r="P109" i="15"/>
  <c r="O109" i="15"/>
  <c r="N109" i="15"/>
  <c r="M109" i="15"/>
  <c r="L109" i="15"/>
  <c r="W108" i="15"/>
  <c r="V108" i="15"/>
  <c r="U108" i="15"/>
  <c r="T108" i="15"/>
  <c r="S108" i="15"/>
  <c r="R108" i="15"/>
  <c r="Q108" i="15"/>
  <c r="P108" i="15"/>
  <c r="O108" i="15"/>
  <c r="N108" i="15"/>
  <c r="M108" i="15"/>
  <c r="L108" i="15"/>
  <c r="W107" i="15"/>
  <c r="V107" i="15"/>
  <c r="X107" i="15" s="1"/>
  <c r="U107" i="15"/>
  <c r="T107" i="15"/>
  <c r="S107" i="15"/>
  <c r="R107" i="15"/>
  <c r="Q107" i="15"/>
  <c r="P107" i="15"/>
  <c r="O107" i="15"/>
  <c r="N107" i="15"/>
  <c r="M107" i="15"/>
  <c r="L107" i="15"/>
  <c r="W106" i="15"/>
  <c r="V106" i="15"/>
  <c r="U106" i="15"/>
  <c r="T106" i="15"/>
  <c r="S106" i="15"/>
  <c r="R106" i="15"/>
  <c r="Q106" i="15"/>
  <c r="P106" i="15"/>
  <c r="O106" i="15"/>
  <c r="N106" i="15"/>
  <c r="M106" i="15"/>
  <c r="L106" i="15"/>
  <c r="Y105" i="15"/>
  <c r="W105" i="15"/>
  <c r="X105" i="15" s="1"/>
  <c r="Z105" i="15" s="1"/>
  <c r="AA105" i="15" s="1"/>
  <c r="V105" i="15"/>
  <c r="U105" i="15"/>
  <c r="T105" i="15"/>
  <c r="S105" i="15"/>
  <c r="R105" i="15"/>
  <c r="Q105" i="15"/>
  <c r="P105" i="15"/>
  <c r="O105" i="15"/>
  <c r="N105" i="15"/>
  <c r="M105" i="15"/>
  <c r="L105" i="15"/>
  <c r="W104" i="15"/>
  <c r="V104" i="15"/>
  <c r="U104" i="15"/>
  <c r="T104" i="15"/>
  <c r="S104" i="15"/>
  <c r="R104" i="15"/>
  <c r="Q104" i="15"/>
  <c r="P104" i="15"/>
  <c r="O104" i="15"/>
  <c r="N104" i="15"/>
  <c r="M104" i="15"/>
  <c r="L104" i="15"/>
  <c r="W103" i="15"/>
  <c r="V103" i="15"/>
  <c r="U103" i="15"/>
  <c r="T103" i="15"/>
  <c r="S103" i="15"/>
  <c r="R103" i="15"/>
  <c r="Q103" i="15"/>
  <c r="P103" i="15"/>
  <c r="O103" i="15"/>
  <c r="Y103" i="15" s="1"/>
  <c r="N103" i="15"/>
  <c r="M103" i="15"/>
  <c r="L103" i="15"/>
  <c r="W102" i="15"/>
  <c r="V102" i="15"/>
  <c r="U102" i="15"/>
  <c r="T102" i="15"/>
  <c r="S102" i="15"/>
  <c r="R102" i="15"/>
  <c r="Q102" i="15"/>
  <c r="P102" i="15"/>
  <c r="O102" i="15"/>
  <c r="N102" i="15"/>
  <c r="M102" i="15"/>
  <c r="Y102" i="15" s="1"/>
  <c r="L102" i="15"/>
  <c r="W101" i="15"/>
  <c r="V101" i="15"/>
  <c r="U101" i="15"/>
  <c r="T101" i="15"/>
  <c r="S101" i="15"/>
  <c r="R101" i="15"/>
  <c r="Q101" i="15"/>
  <c r="P101" i="15"/>
  <c r="O101" i="15"/>
  <c r="N101" i="15"/>
  <c r="M101" i="15"/>
  <c r="L101" i="15"/>
  <c r="W100" i="15"/>
  <c r="V100" i="15"/>
  <c r="U100" i="15"/>
  <c r="T100" i="15"/>
  <c r="S100" i="15"/>
  <c r="R100" i="15"/>
  <c r="Q100" i="15"/>
  <c r="P100" i="15"/>
  <c r="O100" i="15"/>
  <c r="X100" i="15" s="1"/>
  <c r="N100" i="15"/>
  <c r="M100" i="15"/>
  <c r="L100" i="15"/>
  <c r="W99" i="15"/>
  <c r="V99" i="15"/>
  <c r="U99" i="15"/>
  <c r="T99" i="15"/>
  <c r="S99" i="15"/>
  <c r="R99" i="15"/>
  <c r="Q99" i="15"/>
  <c r="P99" i="15"/>
  <c r="O99" i="15"/>
  <c r="N99" i="15"/>
  <c r="M99" i="15"/>
  <c r="L99" i="15"/>
  <c r="W98" i="15"/>
  <c r="V98" i="15"/>
  <c r="U98" i="15"/>
  <c r="T98" i="15"/>
  <c r="S98" i="15"/>
  <c r="R98" i="15"/>
  <c r="Q98" i="15"/>
  <c r="P98" i="15"/>
  <c r="O98" i="15"/>
  <c r="N98" i="15"/>
  <c r="M98" i="15"/>
  <c r="L98" i="15"/>
  <c r="W97" i="15"/>
  <c r="V97" i="15"/>
  <c r="U97" i="15"/>
  <c r="T97" i="15"/>
  <c r="S97" i="15"/>
  <c r="R97" i="15"/>
  <c r="Q97" i="15"/>
  <c r="P97" i="15"/>
  <c r="O97" i="15"/>
  <c r="N97" i="15"/>
  <c r="M97" i="15"/>
  <c r="L97" i="15"/>
  <c r="W96" i="15"/>
  <c r="V96" i="15"/>
  <c r="U96" i="15"/>
  <c r="T96" i="15"/>
  <c r="S96" i="15"/>
  <c r="R96" i="15"/>
  <c r="Q96" i="15"/>
  <c r="P96" i="15"/>
  <c r="O96" i="15"/>
  <c r="N96" i="15"/>
  <c r="M96" i="15"/>
  <c r="L96" i="15"/>
  <c r="W95" i="15"/>
  <c r="V95" i="15"/>
  <c r="U95" i="15"/>
  <c r="T95" i="15"/>
  <c r="S95" i="15"/>
  <c r="Y95" i="15" s="1"/>
  <c r="R95" i="15"/>
  <c r="Q95" i="15"/>
  <c r="P95" i="15"/>
  <c r="O95" i="15"/>
  <c r="N95" i="15"/>
  <c r="M95" i="15"/>
  <c r="L95" i="15"/>
  <c r="W94" i="15"/>
  <c r="V94" i="15"/>
  <c r="U94" i="15"/>
  <c r="T94" i="15"/>
  <c r="S94" i="15"/>
  <c r="R94" i="15"/>
  <c r="Q94" i="15"/>
  <c r="P94" i="15"/>
  <c r="O94" i="15"/>
  <c r="N94" i="15"/>
  <c r="M94" i="15"/>
  <c r="L94" i="15"/>
  <c r="Y93" i="15"/>
  <c r="X93" i="15"/>
  <c r="Z93" i="15" s="1"/>
  <c r="AA93" i="15" s="1"/>
  <c r="W93" i="15"/>
  <c r="V93" i="15"/>
  <c r="U93" i="15"/>
  <c r="T93" i="15"/>
  <c r="S93" i="15"/>
  <c r="R93" i="15"/>
  <c r="Q93" i="15"/>
  <c r="P93" i="15"/>
  <c r="O93" i="15"/>
  <c r="N93" i="15"/>
  <c r="M93" i="15"/>
  <c r="L93" i="15"/>
  <c r="W92" i="15"/>
  <c r="V92" i="15"/>
  <c r="U92" i="15"/>
  <c r="T92" i="15"/>
  <c r="S92" i="15"/>
  <c r="R92" i="15"/>
  <c r="Q92" i="15"/>
  <c r="P92" i="15"/>
  <c r="O92" i="15"/>
  <c r="N92" i="15"/>
  <c r="M92" i="15"/>
  <c r="L92" i="15"/>
  <c r="W91" i="15"/>
  <c r="V91" i="15"/>
  <c r="U91" i="15"/>
  <c r="T91" i="15"/>
  <c r="S91" i="15"/>
  <c r="R91" i="15"/>
  <c r="Q91" i="15"/>
  <c r="P91" i="15"/>
  <c r="O91" i="15"/>
  <c r="N91" i="15"/>
  <c r="M91" i="15"/>
  <c r="L91" i="15"/>
  <c r="W90" i="15"/>
  <c r="Y90" i="15" s="1"/>
  <c r="V90" i="15"/>
  <c r="U90" i="15"/>
  <c r="T90" i="15"/>
  <c r="S90" i="15"/>
  <c r="R90" i="15"/>
  <c r="Q90" i="15"/>
  <c r="P90" i="15"/>
  <c r="O90" i="15"/>
  <c r="N90" i="15"/>
  <c r="M90" i="15"/>
  <c r="L90" i="15"/>
  <c r="W89" i="15"/>
  <c r="V89" i="15"/>
  <c r="U89" i="15"/>
  <c r="T89" i="15"/>
  <c r="S89" i="15"/>
  <c r="R89" i="15"/>
  <c r="Q89" i="15"/>
  <c r="P89" i="15"/>
  <c r="O89" i="15"/>
  <c r="N89" i="15"/>
  <c r="M89" i="15"/>
  <c r="L89" i="15"/>
  <c r="Y88" i="15"/>
  <c r="Z88" i="15" s="1"/>
  <c r="AA88" i="15" s="1"/>
  <c r="AD230" i="15" s="1"/>
  <c r="W88" i="15"/>
  <c r="V88" i="15"/>
  <c r="U88" i="15"/>
  <c r="T88" i="15"/>
  <c r="S88" i="15"/>
  <c r="R88" i="15"/>
  <c r="X88" i="15" s="1"/>
  <c r="Q88" i="15"/>
  <c r="P88" i="15"/>
  <c r="O88" i="15"/>
  <c r="N88" i="15"/>
  <c r="M88" i="15"/>
  <c r="L88" i="15"/>
  <c r="W87" i="15"/>
  <c r="V87" i="15"/>
  <c r="U87" i="15"/>
  <c r="T87" i="15"/>
  <c r="S87" i="15"/>
  <c r="R87" i="15"/>
  <c r="Q87" i="15"/>
  <c r="P87" i="15"/>
  <c r="O87" i="15"/>
  <c r="N87" i="15"/>
  <c r="M87" i="15"/>
  <c r="L87" i="15"/>
  <c r="W86" i="15"/>
  <c r="V86" i="15"/>
  <c r="U86" i="15"/>
  <c r="T86" i="15"/>
  <c r="Y86" i="15" s="1"/>
  <c r="S86" i="15"/>
  <c r="R86" i="15"/>
  <c r="Q86" i="15"/>
  <c r="P86" i="15"/>
  <c r="O86" i="15"/>
  <c r="N86" i="15"/>
  <c r="M86" i="15"/>
  <c r="L86" i="15"/>
  <c r="W85" i="15"/>
  <c r="V85" i="15"/>
  <c r="U85" i="15"/>
  <c r="T85" i="15"/>
  <c r="S85" i="15"/>
  <c r="R85" i="15"/>
  <c r="Q85" i="15"/>
  <c r="P85" i="15"/>
  <c r="O85" i="15"/>
  <c r="N85" i="15"/>
  <c r="M85" i="15"/>
  <c r="L85" i="15"/>
  <c r="W84" i="15"/>
  <c r="V84" i="15"/>
  <c r="U84" i="15"/>
  <c r="T84" i="15"/>
  <c r="S84" i="15"/>
  <c r="R84" i="15"/>
  <c r="Q84" i="15"/>
  <c r="P84" i="15"/>
  <c r="O84" i="15"/>
  <c r="N84" i="15"/>
  <c r="M84" i="15"/>
  <c r="L84" i="15"/>
  <c r="W83" i="15"/>
  <c r="V83" i="15"/>
  <c r="Y83" i="15" s="1"/>
  <c r="U83" i="15"/>
  <c r="T83" i="15"/>
  <c r="S83" i="15"/>
  <c r="R83" i="15"/>
  <c r="Q83" i="15"/>
  <c r="P83" i="15"/>
  <c r="O83" i="15"/>
  <c r="N83" i="15"/>
  <c r="M83" i="15"/>
  <c r="L83" i="15"/>
  <c r="W82" i="15"/>
  <c r="V82" i="15"/>
  <c r="U82" i="15"/>
  <c r="T82" i="15"/>
  <c r="S82" i="15"/>
  <c r="R82" i="15"/>
  <c r="Q82" i="15"/>
  <c r="P82" i="15"/>
  <c r="O82" i="15"/>
  <c r="N82" i="15"/>
  <c r="M82" i="15"/>
  <c r="L82" i="15"/>
  <c r="W81" i="15"/>
  <c r="V81" i="15"/>
  <c r="U81" i="15"/>
  <c r="T81" i="15"/>
  <c r="Y81" i="15" s="1"/>
  <c r="S81" i="15"/>
  <c r="R81" i="15"/>
  <c r="Q81" i="15"/>
  <c r="P81" i="15"/>
  <c r="O81" i="15"/>
  <c r="N81" i="15"/>
  <c r="M81" i="15"/>
  <c r="L81" i="15"/>
  <c r="W80" i="15"/>
  <c r="V80" i="15"/>
  <c r="U80" i="15"/>
  <c r="T80" i="15"/>
  <c r="S80" i="15"/>
  <c r="Y80" i="15" s="1"/>
  <c r="R80" i="15"/>
  <c r="Q80" i="15"/>
  <c r="P80" i="15"/>
  <c r="O80" i="15"/>
  <c r="N80" i="15"/>
  <c r="M80" i="15"/>
  <c r="L80" i="15"/>
  <c r="W79" i="15"/>
  <c r="V79" i="15"/>
  <c r="U79" i="15"/>
  <c r="T79" i="15"/>
  <c r="S79" i="15"/>
  <c r="R79" i="15"/>
  <c r="Q79" i="15"/>
  <c r="P79" i="15"/>
  <c r="O79" i="15"/>
  <c r="N79" i="15"/>
  <c r="M79" i="15"/>
  <c r="L79" i="15"/>
  <c r="W78" i="15"/>
  <c r="V78" i="15"/>
  <c r="U78" i="15"/>
  <c r="T78" i="15"/>
  <c r="S78" i="15"/>
  <c r="R78" i="15"/>
  <c r="Q78" i="15"/>
  <c r="P78" i="15"/>
  <c r="O78" i="15"/>
  <c r="N78" i="15"/>
  <c r="M78" i="15"/>
  <c r="L78" i="15"/>
  <c r="Y77" i="15"/>
  <c r="X77" i="15"/>
  <c r="Z77" i="15" s="1"/>
  <c r="AA77" i="15" s="1"/>
  <c r="AD122" i="15" s="1"/>
  <c r="W77" i="15"/>
  <c r="V77" i="15"/>
  <c r="U77" i="15"/>
  <c r="T77" i="15"/>
  <c r="S77" i="15"/>
  <c r="R77" i="15"/>
  <c r="Q77" i="15"/>
  <c r="P77" i="15"/>
  <c r="O77" i="15"/>
  <c r="N77" i="15"/>
  <c r="M77" i="15"/>
  <c r="L77" i="15"/>
  <c r="W76" i="15"/>
  <c r="V76" i="15"/>
  <c r="U76" i="15"/>
  <c r="T76" i="15"/>
  <c r="S76" i="15"/>
  <c r="R76" i="15"/>
  <c r="Q76" i="15"/>
  <c r="P76" i="15"/>
  <c r="O76" i="15"/>
  <c r="N76" i="15"/>
  <c r="M76" i="15"/>
  <c r="L76" i="15"/>
  <c r="W75" i="15"/>
  <c r="V75" i="15"/>
  <c r="U75" i="15"/>
  <c r="T75" i="15"/>
  <c r="S75" i="15"/>
  <c r="R75" i="15"/>
  <c r="Q75" i="15"/>
  <c r="P75" i="15"/>
  <c r="O75" i="15"/>
  <c r="N75" i="15"/>
  <c r="M75" i="15"/>
  <c r="L75" i="15"/>
  <c r="W74" i="15"/>
  <c r="V74" i="15"/>
  <c r="U74" i="15"/>
  <c r="T74" i="15"/>
  <c r="S74" i="15"/>
  <c r="R74" i="15"/>
  <c r="Q74" i="15"/>
  <c r="P74" i="15"/>
  <c r="O74" i="15"/>
  <c r="N74" i="15"/>
  <c r="M74" i="15"/>
  <c r="L74" i="15"/>
  <c r="W73" i="15"/>
  <c r="V73" i="15"/>
  <c r="U73" i="15"/>
  <c r="T73" i="15"/>
  <c r="S73" i="15"/>
  <c r="R73" i="15"/>
  <c r="Q73" i="15"/>
  <c r="P73" i="15"/>
  <c r="O73" i="15"/>
  <c r="N73" i="15"/>
  <c r="M73" i="15"/>
  <c r="L73" i="15"/>
  <c r="W72" i="15"/>
  <c r="V72" i="15"/>
  <c r="X72" i="15" s="1"/>
  <c r="Z72" i="15" s="1"/>
  <c r="AA72" i="15" s="1"/>
  <c r="U72" i="15"/>
  <c r="T72" i="15"/>
  <c r="S72" i="15"/>
  <c r="R72" i="15"/>
  <c r="Q72" i="15"/>
  <c r="P72" i="15"/>
  <c r="O72" i="15"/>
  <c r="N72" i="15"/>
  <c r="M72" i="15"/>
  <c r="L72" i="15"/>
  <c r="Y72" i="15" s="1"/>
  <c r="W71" i="15"/>
  <c r="V71" i="15"/>
  <c r="U71" i="15"/>
  <c r="T71" i="15"/>
  <c r="S71" i="15"/>
  <c r="R71" i="15"/>
  <c r="Q71" i="15"/>
  <c r="P71" i="15"/>
  <c r="O71" i="15"/>
  <c r="N71" i="15"/>
  <c r="M71" i="15"/>
  <c r="L71" i="15"/>
  <c r="Y70" i="15"/>
  <c r="Z70" i="15" s="1"/>
  <c r="AA70" i="15" s="1"/>
  <c r="W70" i="15"/>
  <c r="V70" i="15"/>
  <c r="U70" i="15"/>
  <c r="T70" i="15"/>
  <c r="S70" i="15"/>
  <c r="R70" i="15"/>
  <c r="Q70" i="15"/>
  <c r="P70" i="15"/>
  <c r="O70" i="15"/>
  <c r="N70" i="15"/>
  <c r="M70" i="15"/>
  <c r="X70" i="15" s="1"/>
  <c r="L70" i="15"/>
  <c r="W69" i="15"/>
  <c r="Y69" i="15" s="1"/>
  <c r="V69" i="15"/>
  <c r="U69" i="15"/>
  <c r="T69" i="15"/>
  <c r="S69" i="15"/>
  <c r="R69" i="15"/>
  <c r="Q69" i="15"/>
  <c r="P69" i="15"/>
  <c r="O69" i="15"/>
  <c r="N69" i="15"/>
  <c r="M69" i="15"/>
  <c r="L69" i="15"/>
  <c r="W68" i="15"/>
  <c r="V68" i="15"/>
  <c r="U68" i="15"/>
  <c r="T68" i="15"/>
  <c r="S68" i="15"/>
  <c r="R68" i="15"/>
  <c r="Q68" i="15"/>
  <c r="P68" i="15"/>
  <c r="O68" i="15"/>
  <c r="N68" i="15"/>
  <c r="M68" i="15"/>
  <c r="L68" i="15"/>
  <c r="W67" i="15"/>
  <c r="V67" i="15"/>
  <c r="U67" i="15"/>
  <c r="T67" i="15"/>
  <c r="S67" i="15"/>
  <c r="R67" i="15"/>
  <c r="Q67" i="15"/>
  <c r="P67" i="15"/>
  <c r="O67" i="15"/>
  <c r="N67" i="15"/>
  <c r="M67" i="15"/>
  <c r="L67" i="15"/>
  <c r="W66" i="15"/>
  <c r="V66" i="15"/>
  <c r="U66" i="15"/>
  <c r="T66" i="15"/>
  <c r="S66" i="15"/>
  <c r="R66" i="15"/>
  <c r="Q66" i="15"/>
  <c r="P66" i="15"/>
  <c r="O66" i="15"/>
  <c r="N66" i="15"/>
  <c r="M66" i="15"/>
  <c r="L66" i="15"/>
  <c r="W65" i="15"/>
  <c r="Y65" i="15" s="1"/>
  <c r="V65" i="15"/>
  <c r="U65" i="15"/>
  <c r="T65" i="15"/>
  <c r="S65" i="15"/>
  <c r="R65" i="15"/>
  <c r="Q65" i="15"/>
  <c r="P65" i="15"/>
  <c r="O65" i="15"/>
  <c r="N65" i="15"/>
  <c r="M65" i="15"/>
  <c r="L65" i="15"/>
  <c r="W64" i="15"/>
  <c r="V64" i="15"/>
  <c r="U64" i="15"/>
  <c r="T64" i="15"/>
  <c r="S64" i="15"/>
  <c r="R64" i="15"/>
  <c r="Q64" i="15"/>
  <c r="P64" i="15"/>
  <c r="O64" i="15"/>
  <c r="N64" i="15"/>
  <c r="M64" i="15"/>
  <c r="L64" i="15"/>
  <c r="W63" i="15"/>
  <c r="V63" i="15"/>
  <c r="U63" i="15"/>
  <c r="T63" i="15"/>
  <c r="S63" i="15"/>
  <c r="R63" i="15"/>
  <c r="Q63" i="15"/>
  <c r="P63" i="15"/>
  <c r="O63" i="15"/>
  <c r="N63" i="15"/>
  <c r="M63" i="15"/>
  <c r="L63" i="15"/>
  <c r="W62" i="15"/>
  <c r="V62" i="15"/>
  <c r="U62" i="15"/>
  <c r="T62" i="15"/>
  <c r="S62" i="15"/>
  <c r="R62" i="15"/>
  <c r="Q62" i="15"/>
  <c r="Y62" i="15" s="1"/>
  <c r="P62" i="15"/>
  <c r="O62" i="15"/>
  <c r="N62" i="15"/>
  <c r="M62" i="15"/>
  <c r="L62" i="15"/>
  <c r="W61" i="15"/>
  <c r="V61" i="15"/>
  <c r="U61" i="15"/>
  <c r="T61" i="15"/>
  <c r="S61" i="15"/>
  <c r="R61" i="15"/>
  <c r="Q61" i="15"/>
  <c r="P61" i="15"/>
  <c r="O61" i="15"/>
  <c r="N61" i="15"/>
  <c r="M61" i="15"/>
  <c r="L61" i="15"/>
  <c r="Z60" i="15"/>
  <c r="AA60" i="15" s="1"/>
  <c r="Y60" i="15"/>
  <c r="W60" i="15"/>
  <c r="V60" i="15"/>
  <c r="X60" i="15" s="1"/>
  <c r="U60" i="15"/>
  <c r="T60" i="15"/>
  <c r="S60" i="15"/>
  <c r="R60" i="15"/>
  <c r="Q60" i="15"/>
  <c r="P60" i="15"/>
  <c r="O60" i="15"/>
  <c r="N60" i="15"/>
  <c r="M60" i="15"/>
  <c r="L60" i="15"/>
  <c r="W59" i="15"/>
  <c r="V59" i="15"/>
  <c r="U59" i="15"/>
  <c r="T59" i="15"/>
  <c r="S59" i="15"/>
  <c r="R59" i="15"/>
  <c r="Q59" i="15"/>
  <c r="P59" i="15"/>
  <c r="O59" i="15"/>
  <c r="N59" i="15"/>
  <c r="M59" i="15"/>
  <c r="L59" i="15"/>
  <c r="Y59" i="15" s="1"/>
  <c r="Z58" i="15"/>
  <c r="AA58" i="15" s="1"/>
  <c r="Y58" i="15"/>
  <c r="W58" i="15"/>
  <c r="V58" i="15"/>
  <c r="U58" i="15"/>
  <c r="T58" i="15"/>
  <c r="S58" i="15"/>
  <c r="R58" i="15"/>
  <c r="Q58" i="15"/>
  <c r="P58" i="15"/>
  <c r="O58" i="15"/>
  <c r="N58" i="15"/>
  <c r="M58" i="15"/>
  <c r="L58" i="15"/>
  <c r="X58" i="15" s="1"/>
  <c r="W57" i="15"/>
  <c r="V57" i="15"/>
  <c r="U57" i="15"/>
  <c r="T57" i="15"/>
  <c r="S57" i="15"/>
  <c r="R57" i="15"/>
  <c r="Q57" i="15"/>
  <c r="P57" i="15"/>
  <c r="O57" i="15"/>
  <c r="N57" i="15"/>
  <c r="M57" i="15"/>
  <c r="L57" i="15"/>
  <c r="W56" i="15"/>
  <c r="V56" i="15"/>
  <c r="U56" i="15"/>
  <c r="T56" i="15"/>
  <c r="S56" i="15"/>
  <c r="R56" i="15"/>
  <c r="Q56" i="15"/>
  <c r="P56" i="15"/>
  <c r="O56" i="15"/>
  <c r="N56" i="15"/>
  <c r="M56" i="15"/>
  <c r="L56" i="15"/>
  <c r="W55" i="15"/>
  <c r="V55" i="15"/>
  <c r="U55" i="15"/>
  <c r="T55" i="15"/>
  <c r="S55" i="15"/>
  <c r="R55" i="15"/>
  <c r="Q55" i="15"/>
  <c r="Y55" i="15" s="1"/>
  <c r="P55" i="15"/>
  <c r="O55" i="15"/>
  <c r="N55" i="15"/>
  <c r="M55" i="15"/>
  <c r="L55" i="15"/>
  <c r="W54" i="15"/>
  <c r="V54" i="15"/>
  <c r="U54" i="15"/>
  <c r="T54" i="15"/>
  <c r="S54" i="15"/>
  <c r="R54" i="15"/>
  <c r="Q54" i="15"/>
  <c r="P54" i="15"/>
  <c r="O54" i="15"/>
  <c r="N54" i="15"/>
  <c r="M54" i="15"/>
  <c r="L54" i="15"/>
  <c r="Y53" i="15"/>
  <c r="Z53" i="15" s="1"/>
  <c r="AA53" i="15" s="1"/>
  <c r="W53" i="15"/>
  <c r="V53" i="15"/>
  <c r="U53" i="15"/>
  <c r="T53" i="15"/>
  <c r="S53" i="15"/>
  <c r="R53" i="15"/>
  <c r="Q53" i="15"/>
  <c r="P53" i="15"/>
  <c r="O53" i="15"/>
  <c r="N53" i="15"/>
  <c r="M53" i="15"/>
  <c r="L53" i="15"/>
  <c r="X53" i="15" s="1"/>
  <c r="W52" i="15"/>
  <c r="V52" i="15"/>
  <c r="Y52" i="15" s="1"/>
  <c r="U52" i="15"/>
  <c r="T52" i="15"/>
  <c r="S52" i="15"/>
  <c r="R52" i="15"/>
  <c r="Q52" i="15"/>
  <c r="P52" i="15"/>
  <c r="O52" i="15"/>
  <c r="N52" i="15"/>
  <c r="M52" i="15"/>
  <c r="L52" i="15"/>
  <c r="Y51" i="15"/>
  <c r="Z51" i="15" s="1"/>
  <c r="AA51" i="15" s="1"/>
  <c r="W51" i="15"/>
  <c r="V51" i="15"/>
  <c r="U51" i="15"/>
  <c r="T51" i="15"/>
  <c r="S51" i="15"/>
  <c r="R51" i="15"/>
  <c r="Q51" i="15"/>
  <c r="P51" i="15"/>
  <c r="O51" i="15"/>
  <c r="N51" i="15"/>
  <c r="M51" i="15"/>
  <c r="L51" i="15"/>
  <c r="X51" i="15" s="1"/>
  <c r="W50" i="15"/>
  <c r="V50" i="15"/>
  <c r="U50" i="15"/>
  <c r="T50" i="15"/>
  <c r="S50" i="15"/>
  <c r="R50" i="15"/>
  <c r="Q50" i="15"/>
  <c r="P50" i="15"/>
  <c r="O50" i="15"/>
  <c r="N50" i="15"/>
  <c r="M50" i="15"/>
  <c r="L50" i="15"/>
  <c r="W49" i="15"/>
  <c r="V49" i="15"/>
  <c r="U49" i="15"/>
  <c r="T49" i="15"/>
  <c r="S49" i="15"/>
  <c r="R49" i="15"/>
  <c r="Q49" i="15"/>
  <c r="P49" i="15"/>
  <c r="O49" i="15"/>
  <c r="N49" i="15"/>
  <c r="M49" i="15"/>
  <c r="L49" i="15"/>
  <c r="W48" i="15"/>
  <c r="V48" i="15"/>
  <c r="U48" i="15"/>
  <c r="T48" i="15"/>
  <c r="S48" i="15"/>
  <c r="R48" i="15"/>
  <c r="Q48" i="15"/>
  <c r="P48" i="15"/>
  <c r="O48" i="15"/>
  <c r="N48" i="15"/>
  <c r="M48" i="15"/>
  <c r="L48" i="15"/>
  <c r="W47" i="15"/>
  <c r="V47" i="15"/>
  <c r="U47" i="15"/>
  <c r="T47" i="15"/>
  <c r="S47" i="15"/>
  <c r="R47" i="15"/>
  <c r="Q47" i="15"/>
  <c r="P47" i="15"/>
  <c r="O47" i="15"/>
  <c r="N47" i="15"/>
  <c r="M47" i="15"/>
  <c r="L47" i="15"/>
  <c r="W46" i="15"/>
  <c r="V46" i="15"/>
  <c r="Y46" i="15" s="1"/>
  <c r="U46" i="15"/>
  <c r="T46" i="15"/>
  <c r="S46" i="15"/>
  <c r="R46" i="15"/>
  <c r="Q46" i="15"/>
  <c r="P46" i="15"/>
  <c r="O46" i="15"/>
  <c r="N46" i="15"/>
  <c r="M46" i="15"/>
  <c r="L46" i="15"/>
  <c r="W45" i="15"/>
  <c r="V45" i="15"/>
  <c r="U45" i="15"/>
  <c r="T45" i="15"/>
  <c r="S45" i="15"/>
  <c r="R45" i="15"/>
  <c r="Q45" i="15"/>
  <c r="P45" i="15"/>
  <c r="O45" i="15"/>
  <c r="N45" i="15"/>
  <c r="M45" i="15"/>
  <c r="L45" i="15"/>
  <c r="W44" i="15"/>
  <c r="V44" i="15"/>
  <c r="U44" i="15"/>
  <c r="T44" i="15"/>
  <c r="S44" i="15"/>
  <c r="R44" i="15"/>
  <c r="Q44" i="15"/>
  <c r="P44" i="15"/>
  <c r="O44" i="15"/>
  <c r="N44" i="15"/>
  <c r="M44" i="15"/>
  <c r="L44" i="15"/>
  <c r="W43" i="15"/>
  <c r="V43" i="15"/>
  <c r="U43" i="15"/>
  <c r="T43" i="15"/>
  <c r="S43" i="15"/>
  <c r="R43" i="15"/>
  <c r="Q43" i="15"/>
  <c r="P43" i="15"/>
  <c r="O43" i="15"/>
  <c r="N43" i="15"/>
  <c r="M43" i="15"/>
  <c r="L43" i="15"/>
  <c r="W42" i="15"/>
  <c r="V42" i="15"/>
  <c r="U42" i="15"/>
  <c r="T42" i="15"/>
  <c r="S42" i="15"/>
  <c r="R42" i="15"/>
  <c r="Q42" i="15"/>
  <c r="P42" i="15"/>
  <c r="O42" i="15"/>
  <c r="N42" i="15"/>
  <c r="M42" i="15"/>
  <c r="L42" i="15"/>
  <c r="Y41" i="15"/>
  <c r="X41" i="15"/>
  <c r="Z41" i="15" s="1"/>
  <c r="AA41" i="15" s="1"/>
  <c r="W41" i="15"/>
  <c r="V41" i="15"/>
  <c r="U41" i="15"/>
  <c r="T41" i="15"/>
  <c r="S41" i="15"/>
  <c r="R41" i="15"/>
  <c r="Q41" i="15"/>
  <c r="P41" i="15"/>
  <c r="O41" i="15"/>
  <c r="N41" i="15"/>
  <c r="M41" i="15"/>
  <c r="L41" i="15"/>
  <c r="W40" i="15"/>
  <c r="V40" i="15"/>
  <c r="U40" i="15"/>
  <c r="T40" i="15"/>
  <c r="S40" i="15"/>
  <c r="R40" i="15"/>
  <c r="Q40" i="15"/>
  <c r="P40" i="15"/>
  <c r="O40" i="15"/>
  <c r="N40" i="15"/>
  <c r="M40" i="15"/>
  <c r="L40" i="15"/>
  <c r="W39" i="15"/>
  <c r="V39" i="15"/>
  <c r="U39" i="15"/>
  <c r="T39" i="15"/>
  <c r="S39" i="15"/>
  <c r="R39" i="15"/>
  <c r="Q39" i="15"/>
  <c r="P39" i="15"/>
  <c r="O39" i="15"/>
  <c r="N39" i="15"/>
  <c r="M39" i="15"/>
  <c r="L39" i="15"/>
  <c r="Y39" i="15" s="1"/>
  <c r="W38" i="15"/>
  <c r="V38" i="15"/>
  <c r="U38" i="15"/>
  <c r="T38" i="15"/>
  <c r="S38" i="15"/>
  <c r="R38" i="15"/>
  <c r="Q38" i="15"/>
  <c r="P38" i="15"/>
  <c r="O38" i="15"/>
  <c r="N38" i="15"/>
  <c r="M38" i="15"/>
  <c r="L38" i="15"/>
  <c r="X38" i="15" s="1"/>
  <c r="W37" i="15"/>
  <c r="V37" i="15"/>
  <c r="U37" i="15"/>
  <c r="T37" i="15"/>
  <c r="S37" i="15"/>
  <c r="R37" i="15"/>
  <c r="Q37" i="15"/>
  <c r="P37" i="15"/>
  <c r="O37" i="15"/>
  <c r="N37" i="15"/>
  <c r="M37" i="15"/>
  <c r="L37" i="15"/>
  <c r="W36" i="15"/>
  <c r="V36" i="15"/>
  <c r="U36" i="15"/>
  <c r="T36" i="15"/>
  <c r="S36" i="15"/>
  <c r="R36" i="15"/>
  <c r="Y36" i="15" s="1"/>
  <c r="Q36" i="15"/>
  <c r="P36" i="15"/>
  <c r="O36" i="15"/>
  <c r="N36" i="15"/>
  <c r="M36" i="15"/>
  <c r="L36" i="15"/>
  <c r="W35" i="15"/>
  <c r="V35" i="15"/>
  <c r="U35" i="15"/>
  <c r="T35" i="15"/>
  <c r="S35" i="15"/>
  <c r="R35" i="15"/>
  <c r="Q35" i="15"/>
  <c r="P35" i="15"/>
  <c r="O35" i="15"/>
  <c r="N35" i="15"/>
  <c r="M35" i="15"/>
  <c r="L35" i="15"/>
  <c r="W34" i="15"/>
  <c r="V34" i="15"/>
  <c r="U34" i="15"/>
  <c r="T34" i="15"/>
  <c r="S34" i="15"/>
  <c r="R34" i="15"/>
  <c r="Q34" i="15"/>
  <c r="P34" i="15"/>
  <c r="O34" i="15"/>
  <c r="N34" i="15"/>
  <c r="M34" i="15"/>
  <c r="L34" i="15"/>
  <c r="W33" i="15"/>
  <c r="V33" i="15"/>
  <c r="U33" i="15"/>
  <c r="T33" i="15"/>
  <c r="S33" i="15"/>
  <c r="R33" i="15"/>
  <c r="Q33" i="15"/>
  <c r="P33" i="15"/>
  <c r="O33" i="15"/>
  <c r="N33" i="15"/>
  <c r="M33" i="15"/>
  <c r="L33" i="15"/>
  <c r="W32" i="15"/>
  <c r="V32" i="15"/>
  <c r="U32" i="15"/>
  <c r="T32" i="15"/>
  <c r="S32" i="15"/>
  <c r="R32" i="15"/>
  <c r="Q32" i="15"/>
  <c r="P32" i="15"/>
  <c r="O32" i="15"/>
  <c r="N32" i="15"/>
  <c r="M32" i="15"/>
  <c r="L32" i="15"/>
  <c r="W31" i="15"/>
  <c r="V31" i="15"/>
  <c r="U31" i="15"/>
  <c r="T31" i="15"/>
  <c r="S31" i="15"/>
  <c r="R31" i="15"/>
  <c r="Q31" i="15"/>
  <c r="P31" i="15"/>
  <c r="O31" i="15"/>
  <c r="N31" i="15"/>
  <c r="M31" i="15"/>
  <c r="L31" i="15"/>
  <c r="W30" i="15"/>
  <c r="V30" i="15"/>
  <c r="U30" i="15"/>
  <c r="T30" i="15"/>
  <c r="S30" i="15"/>
  <c r="R30" i="15"/>
  <c r="Q30" i="15"/>
  <c r="P30" i="15"/>
  <c r="O30" i="15"/>
  <c r="N30" i="15"/>
  <c r="M30" i="15"/>
  <c r="L30" i="15"/>
  <c r="W29" i="15"/>
  <c r="V29" i="15"/>
  <c r="U29" i="15"/>
  <c r="T29" i="15"/>
  <c r="S29" i="15"/>
  <c r="R29" i="15"/>
  <c r="Q29" i="15"/>
  <c r="P29" i="15"/>
  <c r="O29" i="15"/>
  <c r="N29" i="15"/>
  <c r="M29" i="15"/>
  <c r="L29" i="15"/>
  <c r="W28" i="15"/>
  <c r="V28" i="15"/>
  <c r="U28" i="15"/>
  <c r="T28" i="15"/>
  <c r="S28" i="15"/>
  <c r="R28" i="15"/>
  <c r="Q28" i="15"/>
  <c r="P28" i="15"/>
  <c r="O28" i="15"/>
  <c r="N28" i="15"/>
  <c r="M28" i="15"/>
  <c r="L28" i="15"/>
  <c r="W27" i="15"/>
  <c r="V27" i="15"/>
  <c r="Y27" i="15" s="1"/>
  <c r="U27" i="15"/>
  <c r="T27" i="15"/>
  <c r="S27" i="15"/>
  <c r="R27" i="15"/>
  <c r="Q27" i="15"/>
  <c r="P27" i="15"/>
  <c r="O27" i="15"/>
  <c r="N27" i="15"/>
  <c r="M27" i="15"/>
  <c r="L27" i="15"/>
  <c r="W26" i="15"/>
  <c r="V26" i="15"/>
  <c r="U26" i="15"/>
  <c r="T26" i="15"/>
  <c r="S26" i="15"/>
  <c r="R26" i="15"/>
  <c r="Q26" i="15"/>
  <c r="P26" i="15"/>
  <c r="O26" i="15"/>
  <c r="N26" i="15"/>
  <c r="M26" i="15"/>
  <c r="L26" i="15"/>
  <c r="W25" i="15"/>
  <c r="V25" i="15"/>
  <c r="U25" i="15"/>
  <c r="T25" i="15"/>
  <c r="S25" i="15"/>
  <c r="R25" i="15"/>
  <c r="Q25" i="15"/>
  <c r="P25" i="15"/>
  <c r="O25" i="15"/>
  <c r="N25" i="15"/>
  <c r="M25" i="15"/>
  <c r="L25" i="15"/>
  <c r="W24" i="15"/>
  <c r="V24" i="15"/>
  <c r="U24" i="15"/>
  <c r="T24" i="15"/>
  <c r="Y24" i="15" s="1"/>
  <c r="S24" i="15"/>
  <c r="R24" i="15"/>
  <c r="Q24" i="15"/>
  <c r="P24" i="15"/>
  <c r="O24" i="15"/>
  <c r="N24" i="15"/>
  <c r="M24" i="15"/>
  <c r="L24" i="15"/>
  <c r="W23" i="15"/>
  <c r="V23" i="15"/>
  <c r="U23" i="15"/>
  <c r="T23" i="15"/>
  <c r="S23" i="15"/>
  <c r="R23" i="15"/>
  <c r="Q23" i="15"/>
  <c r="P23" i="15"/>
  <c r="O23" i="15"/>
  <c r="N23" i="15"/>
  <c r="M23" i="15"/>
  <c r="L23" i="15"/>
  <c r="Y22" i="15"/>
  <c r="X22" i="15"/>
  <c r="Z22" i="15" s="1"/>
  <c r="AA22" i="15" s="1"/>
  <c r="W22" i="15"/>
  <c r="V22" i="15"/>
  <c r="U22" i="15"/>
  <c r="T22" i="15"/>
  <c r="S22" i="15"/>
  <c r="R22" i="15"/>
  <c r="Q22" i="15"/>
  <c r="P22" i="15"/>
  <c r="O22" i="15"/>
  <c r="N22" i="15"/>
  <c r="M22" i="15"/>
  <c r="L22" i="15"/>
  <c r="W21" i="15"/>
  <c r="V21" i="15"/>
  <c r="U21" i="15"/>
  <c r="T21" i="15"/>
  <c r="S21" i="15"/>
  <c r="R21" i="15"/>
  <c r="Q21" i="15"/>
  <c r="P21" i="15"/>
  <c r="O21" i="15"/>
  <c r="N21" i="15"/>
  <c r="M21" i="15"/>
  <c r="L21" i="15"/>
  <c r="W20" i="15"/>
  <c r="V20" i="15"/>
  <c r="U20" i="15"/>
  <c r="T20" i="15"/>
  <c r="S20" i="15"/>
  <c r="R20" i="15"/>
  <c r="Q20" i="15"/>
  <c r="P20" i="15"/>
  <c r="O20" i="15"/>
  <c r="N20" i="15"/>
  <c r="M20" i="15"/>
  <c r="L20" i="15"/>
  <c r="W19" i="15"/>
  <c r="V19" i="15"/>
  <c r="U19" i="15"/>
  <c r="T19" i="15"/>
  <c r="S19" i="15"/>
  <c r="R19" i="15"/>
  <c r="Q19" i="15"/>
  <c r="P19" i="15"/>
  <c r="O19" i="15"/>
  <c r="N19" i="15"/>
  <c r="M19" i="15"/>
  <c r="Y19" i="15" s="1"/>
  <c r="L19" i="15"/>
  <c r="W18" i="15"/>
  <c r="V18" i="15"/>
  <c r="U18" i="15"/>
  <c r="T18" i="15"/>
  <c r="S18" i="15"/>
  <c r="R18" i="15"/>
  <c r="Q18" i="15"/>
  <c r="P18" i="15"/>
  <c r="O18" i="15"/>
  <c r="N18" i="15"/>
  <c r="X18" i="15" s="1"/>
  <c r="M18" i="15"/>
  <c r="L18" i="15"/>
  <c r="Y18" i="15" s="1"/>
  <c r="Z18" i="15" s="1"/>
  <c r="AA18" i="15" s="1"/>
  <c r="W17" i="15"/>
  <c r="V17" i="15"/>
  <c r="U17" i="15"/>
  <c r="T17" i="15"/>
  <c r="S17" i="15"/>
  <c r="R17" i="15"/>
  <c r="Q17" i="15"/>
  <c r="P17" i="15"/>
  <c r="O17" i="15"/>
  <c r="N17" i="15"/>
  <c r="M17" i="15"/>
  <c r="L17" i="15"/>
  <c r="W16" i="15"/>
  <c r="V16" i="15"/>
  <c r="U16" i="15"/>
  <c r="T16" i="15"/>
  <c r="S16" i="15"/>
  <c r="R16" i="15"/>
  <c r="Q16" i="15"/>
  <c r="P16" i="15"/>
  <c r="O16" i="15"/>
  <c r="N16" i="15"/>
  <c r="M16" i="15"/>
  <c r="L16" i="15"/>
  <c r="W15" i="15"/>
  <c r="V15" i="15"/>
  <c r="U15" i="15"/>
  <c r="T15" i="15"/>
  <c r="S15" i="15"/>
  <c r="R15" i="15"/>
  <c r="Q15" i="15"/>
  <c r="P15" i="15"/>
  <c r="O15" i="15"/>
  <c r="X15" i="15" s="1"/>
  <c r="N15" i="15"/>
  <c r="M15" i="15"/>
  <c r="L15" i="15"/>
  <c r="W14" i="15"/>
  <c r="V14" i="15"/>
  <c r="U14" i="15"/>
  <c r="T14" i="15"/>
  <c r="S14" i="15"/>
  <c r="R14" i="15"/>
  <c r="Q14" i="15"/>
  <c r="P14" i="15"/>
  <c r="O14" i="15"/>
  <c r="N14" i="15"/>
  <c r="M14" i="15"/>
  <c r="L14" i="15"/>
  <c r="W13" i="15"/>
  <c r="V13" i="15"/>
  <c r="U13" i="15"/>
  <c r="T13" i="15"/>
  <c r="S13" i="15"/>
  <c r="R13" i="15"/>
  <c r="Q13" i="15"/>
  <c r="P13" i="15"/>
  <c r="O13" i="15"/>
  <c r="N13" i="15"/>
  <c r="M13" i="15"/>
  <c r="L13" i="15"/>
  <c r="W12" i="15"/>
  <c r="V12" i="15"/>
  <c r="U12" i="15"/>
  <c r="T12" i="15"/>
  <c r="S12" i="15"/>
  <c r="R12" i="15"/>
  <c r="Q12" i="15"/>
  <c r="P12" i="15"/>
  <c r="O12" i="15"/>
  <c r="N12" i="15"/>
  <c r="M12" i="15"/>
  <c r="L12" i="15"/>
  <c r="Y11" i="15"/>
  <c r="X11" i="15"/>
  <c r="Z11" i="15" s="1"/>
  <c r="AA11" i="15" s="1"/>
  <c r="W11" i="15"/>
  <c r="V11" i="15"/>
  <c r="U11" i="15"/>
  <c r="T11" i="15"/>
  <c r="S11" i="15"/>
  <c r="R11" i="15"/>
  <c r="Q11" i="15"/>
  <c r="P11" i="15"/>
  <c r="O11" i="15"/>
  <c r="N11" i="15"/>
  <c r="M11" i="15"/>
  <c r="L11" i="15"/>
  <c r="W10" i="15"/>
  <c r="V10" i="15"/>
  <c r="U10" i="15"/>
  <c r="T10" i="15"/>
  <c r="Y10" i="15" s="1"/>
  <c r="S10" i="15"/>
  <c r="R10" i="15"/>
  <c r="Q10" i="15"/>
  <c r="P10" i="15"/>
  <c r="O10" i="15"/>
  <c r="N10" i="15"/>
  <c r="M10" i="15"/>
  <c r="L10" i="15"/>
  <c r="W9" i="15"/>
  <c r="V9" i="15"/>
  <c r="U9" i="15"/>
  <c r="T9" i="15"/>
  <c r="S9" i="15"/>
  <c r="R9" i="15"/>
  <c r="Q9" i="15"/>
  <c r="P9" i="15"/>
  <c r="O9" i="15"/>
  <c r="N9" i="15"/>
  <c r="M9" i="15"/>
  <c r="L9" i="15"/>
  <c r="W8" i="15"/>
  <c r="V8" i="15"/>
  <c r="U8" i="15"/>
  <c r="Y8" i="15" s="1"/>
  <c r="T8" i="15"/>
  <c r="S8" i="15"/>
  <c r="R8" i="15"/>
  <c r="Q8" i="15"/>
  <c r="P8" i="15"/>
  <c r="O8" i="15"/>
  <c r="N8" i="15"/>
  <c r="M8" i="15"/>
  <c r="L8" i="15"/>
  <c r="W7" i="15"/>
  <c r="V7" i="15"/>
  <c r="U7" i="15"/>
  <c r="T7" i="15"/>
  <c r="S7" i="15"/>
  <c r="R7" i="15"/>
  <c r="X7" i="15" s="1"/>
  <c r="Q7" i="15"/>
  <c r="P7" i="15"/>
  <c r="O7" i="15"/>
  <c r="N7" i="15"/>
  <c r="M7" i="15"/>
  <c r="L7" i="15"/>
  <c r="Y6" i="15"/>
  <c r="X6" i="15"/>
  <c r="Z6" i="15" s="1"/>
  <c r="AA6" i="15" s="1"/>
  <c r="W6" i="15"/>
  <c r="V6" i="15"/>
  <c r="U6" i="15"/>
  <c r="T6" i="15"/>
  <c r="S6" i="15"/>
  <c r="R6" i="15"/>
  <c r="Q6" i="15"/>
  <c r="P6" i="15"/>
  <c r="O6" i="15"/>
  <c r="N6" i="15"/>
  <c r="M6" i="15"/>
  <c r="L6" i="15"/>
  <c r="W5" i="15"/>
  <c r="V5" i="15"/>
  <c r="U5" i="15"/>
  <c r="T5" i="15"/>
  <c r="S5" i="15"/>
  <c r="R5" i="15"/>
  <c r="Q5" i="15"/>
  <c r="P5" i="15"/>
  <c r="O5" i="15"/>
  <c r="N5" i="15"/>
  <c r="M5" i="15"/>
  <c r="Y5" i="15" s="1"/>
  <c r="L5" i="15"/>
  <c r="W4" i="15"/>
  <c r="V4" i="15"/>
  <c r="U4" i="15"/>
  <c r="T4" i="15"/>
  <c r="S4" i="15"/>
  <c r="R4" i="15"/>
  <c r="Q4" i="15"/>
  <c r="P4" i="15"/>
  <c r="O4" i="15"/>
  <c r="N4" i="15"/>
  <c r="M4" i="15"/>
  <c r="L4" i="15"/>
  <c r="W3" i="15"/>
  <c r="V3" i="15"/>
  <c r="U3" i="15"/>
  <c r="T3" i="15"/>
  <c r="S3" i="15"/>
  <c r="R3" i="15"/>
  <c r="Q3" i="15"/>
  <c r="P3" i="15"/>
  <c r="O3" i="15"/>
  <c r="N3" i="15"/>
  <c r="M3" i="15"/>
  <c r="L3" i="15"/>
  <c r="W2" i="15"/>
  <c r="V2" i="15"/>
  <c r="U2" i="15"/>
  <c r="T2" i="15"/>
  <c r="S2" i="15"/>
  <c r="R2" i="15"/>
  <c r="Q2" i="15"/>
  <c r="P2" i="15"/>
  <c r="O2" i="15"/>
  <c r="N2" i="15"/>
  <c r="M2" i="15"/>
  <c r="L2" i="15"/>
  <c r="B15" i="24" l="1"/>
  <c r="B16" i="24"/>
  <c r="B14" i="24"/>
  <c r="B6" i="24"/>
  <c r="AA15" i="12"/>
  <c r="R15" i="12" s="1"/>
  <c r="U15" i="12" s="1"/>
  <c r="U13" i="12"/>
  <c r="X9" i="12"/>
  <c r="Y9" i="12" s="1"/>
  <c r="Z9" i="12" s="1"/>
  <c r="AC12" i="12"/>
  <c r="AH10" i="12"/>
  <c r="Y12" i="12"/>
  <c r="Z12" i="12" s="1"/>
  <c r="X10" i="12"/>
  <c r="Y10" i="12" s="1"/>
  <c r="Z10" i="12" s="1"/>
  <c r="Y14" i="12"/>
  <c r="Z14" i="12" s="1"/>
  <c r="X11" i="12"/>
  <c r="Y11" i="12" s="1"/>
  <c r="Z11" i="12" s="1"/>
  <c r="AG9" i="11"/>
  <c r="X12" i="8"/>
  <c r="Y12" i="8" s="1"/>
  <c r="Z12" i="8" s="1"/>
  <c r="AH10" i="8"/>
  <c r="AC12" i="8"/>
  <c r="X10" i="8"/>
  <c r="W9" i="8"/>
  <c r="X9" i="8" s="1"/>
  <c r="Y9" i="8" s="1"/>
  <c r="Z9" i="8" s="1"/>
  <c r="AJ9" i="8"/>
  <c r="AE9" i="8"/>
  <c r="U13" i="8"/>
  <c r="AA14" i="8"/>
  <c r="R14" i="8" s="1"/>
  <c r="U14" i="8" s="1"/>
  <c r="AF9" i="8"/>
  <c r="X11" i="8"/>
  <c r="Y11" i="8" s="1"/>
  <c r="Z11" i="8" s="1"/>
  <c r="AC10" i="8"/>
  <c r="AG9" i="8"/>
  <c r="AJ9" i="12"/>
  <c r="AE9" i="12"/>
  <c r="AF9" i="12"/>
  <c r="AJ9" i="9"/>
  <c r="AE9" i="9"/>
  <c r="AF9" i="9"/>
  <c r="V14" i="4"/>
  <c r="AG14" i="4" s="1"/>
  <c r="AI14" i="4"/>
  <c r="AJ13" i="4"/>
  <c r="V13" i="4"/>
  <c r="AG13" i="4" s="1"/>
  <c r="AD13" i="4"/>
  <c r="AI13" i="4"/>
  <c r="W12" i="4"/>
  <c r="AH12" i="4" s="1"/>
  <c r="AE11" i="4"/>
  <c r="V11" i="4"/>
  <c r="AF11" i="4"/>
  <c r="AH14" i="4"/>
  <c r="X14" i="4"/>
  <c r="Y14" i="4" s="1"/>
  <c r="Z14" i="4" s="1"/>
  <c r="AG11" i="4"/>
  <c r="X11" i="4"/>
  <c r="Y11" i="4" s="1"/>
  <c r="Z11" i="4" s="1"/>
  <c r="AG12" i="4"/>
  <c r="X12" i="4"/>
  <c r="Y12" i="4" s="1"/>
  <c r="Z12" i="4" s="1"/>
  <c r="X13" i="4"/>
  <c r="Y13" i="4" s="1"/>
  <c r="Z13" i="4" s="1"/>
  <c r="AH13" i="4"/>
  <c r="U9" i="4"/>
  <c r="AF9" i="4" s="1"/>
  <c r="V9" i="4"/>
  <c r="AG9" i="4" s="1"/>
  <c r="AD9" i="4"/>
  <c r="AE14" i="3"/>
  <c r="W14" i="3"/>
  <c r="AH14" i="3" s="1"/>
  <c r="V13" i="3"/>
  <c r="AG13" i="3" s="1"/>
  <c r="U10" i="3"/>
  <c r="V10" i="3"/>
  <c r="AD10" i="3"/>
  <c r="AI10" i="3"/>
  <c r="AD15" i="3"/>
  <c r="AI12" i="3"/>
  <c r="W15" i="3"/>
  <c r="AH15" i="3" s="1"/>
  <c r="T9" i="3"/>
  <c r="AD9" i="3" s="1"/>
  <c r="V15" i="3"/>
  <c r="AD14" i="3"/>
  <c r="AD13" i="3"/>
  <c r="V12" i="3"/>
  <c r="AE15" i="3"/>
  <c r="AI11" i="3"/>
  <c r="AA11" i="3"/>
  <c r="AF15" i="3"/>
  <c r="W13" i="3"/>
  <c r="AJ13" i="3"/>
  <c r="AF12" i="3"/>
  <c r="AE12" i="3"/>
  <c r="AE10" i="3"/>
  <c r="X14" i="3"/>
  <c r="Y14" i="3" s="1"/>
  <c r="Z14" i="3" s="1"/>
  <c r="AJ11" i="3"/>
  <c r="AF11" i="3"/>
  <c r="AE11" i="3"/>
  <c r="V11" i="3"/>
  <c r="X11" i="3" s="1"/>
  <c r="Y11" i="3" s="1"/>
  <c r="Z11" i="3" s="1"/>
  <c r="AG10" i="3"/>
  <c r="AJ14" i="3"/>
  <c r="AI14" i="3"/>
  <c r="AG14" i="3"/>
  <c r="AF14" i="3"/>
  <c r="AF10" i="3"/>
  <c r="AF13" i="3"/>
  <c r="AI9" i="3"/>
  <c r="AF9" i="3"/>
  <c r="R9" i="3"/>
  <c r="U9" i="3" s="1"/>
  <c r="AI9" i="2"/>
  <c r="AD9" i="2"/>
  <c r="V9" i="2"/>
  <c r="V11" i="2"/>
  <c r="AF11" i="2"/>
  <c r="AI11" i="2"/>
  <c r="AD11" i="2"/>
  <c r="AJ11" i="2"/>
  <c r="W11" i="2"/>
  <c r="AH11" i="2" s="1"/>
  <c r="AE11" i="2"/>
  <c r="W12" i="2"/>
  <c r="AH12" i="2" s="1"/>
  <c r="AJ12" i="2"/>
  <c r="AE12" i="2"/>
  <c r="AE10" i="2"/>
  <c r="W10" i="2"/>
  <c r="AH10" i="2" s="1"/>
  <c r="AJ10" i="2"/>
  <c r="T12" i="2"/>
  <c r="T10" i="2"/>
  <c r="S9" i="2"/>
  <c r="U9" i="2" s="1"/>
  <c r="AA10" i="1"/>
  <c r="AC10" i="1" s="1"/>
  <c r="AB12" i="1"/>
  <c r="U12" i="1"/>
  <c r="W12" i="1" s="1"/>
  <c r="AH12" i="1" s="1"/>
  <c r="AG13" i="1"/>
  <c r="AJ12" i="1"/>
  <c r="T12" i="1"/>
  <c r="AJ13" i="1"/>
  <c r="AI13" i="1"/>
  <c r="AF13" i="1"/>
  <c r="U11" i="1"/>
  <c r="AA13" i="1"/>
  <c r="AC13" i="1" s="1"/>
  <c r="T10" i="1"/>
  <c r="AA12" i="1"/>
  <c r="AC12" i="1" s="1"/>
  <c r="T9" i="1"/>
  <c r="P4" i="1"/>
  <c r="AD13" i="1" s="1"/>
  <c r="AB11" i="1"/>
  <c r="AC11" i="1" s="1"/>
  <c r="T11" i="1"/>
  <c r="S9" i="1"/>
  <c r="U9" i="1" s="1"/>
  <c r="R23" i="23"/>
  <c r="R45" i="23"/>
  <c r="S45" i="23" s="1"/>
  <c r="R44" i="23"/>
  <c r="R72" i="23"/>
  <c r="R59" i="23"/>
  <c r="S59" i="23" s="1"/>
  <c r="R66" i="23"/>
  <c r="S66" i="23" s="1"/>
  <c r="S77" i="23"/>
  <c r="S70" i="23"/>
  <c r="S63" i="23"/>
  <c r="S56" i="23"/>
  <c r="S49" i="23"/>
  <c r="S42" i="23"/>
  <c r="S35" i="23"/>
  <c r="S28" i="23"/>
  <c r="S21" i="23"/>
  <c r="S72" i="23"/>
  <c r="S65" i="23"/>
  <c r="S58" i="23"/>
  <c r="S51" i="23"/>
  <c r="S44" i="23"/>
  <c r="S37" i="23"/>
  <c r="S30" i="23"/>
  <c r="S23" i="23"/>
  <c r="N14" i="23"/>
  <c r="Q14" i="23" s="1"/>
  <c r="N12" i="23"/>
  <c r="Q12" i="23" s="1"/>
  <c r="R12" i="23"/>
  <c r="N17" i="23"/>
  <c r="Q17" i="23" s="1"/>
  <c r="I6" i="23"/>
  <c r="I7" i="23" s="1"/>
  <c r="N15" i="23"/>
  <c r="R17" i="23"/>
  <c r="O15" i="23"/>
  <c r="P14" i="23"/>
  <c r="R14" i="23" s="1"/>
  <c r="N13" i="23"/>
  <c r="Q13" i="23" s="1"/>
  <c r="R11" i="23"/>
  <c r="N16" i="23"/>
  <c r="Q16" i="23" s="1"/>
  <c r="R18" i="23"/>
  <c r="N11" i="23"/>
  <c r="O11" i="23"/>
  <c r="O18" i="23"/>
  <c r="Q18" i="23" s="1"/>
  <c r="Q58" i="22"/>
  <c r="R80" i="22"/>
  <c r="R59" i="22"/>
  <c r="Q49" i="22"/>
  <c r="O13" i="22"/>
  <c r="O85" i="22"/>
  <c r="Q85" i="22" s="1"/>
  <c r="R74" i="22"/>
  <c r="P49" i="22"/>
  <c r="O22" i="22"/>
  <c r="O19" i="22"/>
  <c r="Q19" i="22" s="1"/>
  <c r="R19" i="22" s="1"/>
  <c r="R94" i="22"/>
  <c r="O64" i="22"/>
  <c r="R49" i="22"/>
  <c r="S49" i="22"/>
  <c r="P34" i="22"/>
  <c r="O25" i="22"/>
  <c r="Q25" i="22" s="1"/>
  <c r="R25" i="22" s="1"/>
  <c r="S25" i="22" s="1"/>
  <c r="Q22" i="22"/>
  <c r="P85" i="22"/>
  <c r="N64" i="22"/>
  <c r="O58" i="22"/>
  <c r="P25" i="22"/>
  <c r="O88" i="22"/>
  <c r="Q88" i="22" s="1"/>
  <c r="R88" i="22" s="1"/>
  <c r="O70" i="22"/>
  <c r="Q70" i="22" s="1"/>
  <c r="R70" i="22" s="1"/>
  <c r="O55" i="22"/>
  <c r="Q55" i="22" s="1"/>
  <c r="R55" i="22" s="1"/>
  <c r="P22" i="22"/>
  <c r="P72" i="22"/>
  <c r="P68" i="22"/>
  <c r="P53" i="22"/>
  <c r="P50" i="22"/>
  <c r="R68" i="22"/>
  <c r="S68" i="22"/>
  <c r="R53" i="22"/>
  <c r="S53" i="22"/>
  <c r="P38" i="22"/>
  <c r="P29" i="22"/>
  <c r="R86" i="22"/>
  <c r="S86" i="22"/>
  <c r="R38" i="22"/>
  <c r="S38" i="22"/>
  <c r="R35" i="22"/>
  <c r="R58" i="22"/>
  <c r="S58" i="22"/>
  <c r="O84" i="22"/>
  <c r="Q84" i="22" s="1"/>
  <c r="R40" i="22"/>
  <c r="N15" i="22"/>
  <c r="Q15" i="22" s="1"/>
  <c r="R84" i="22"/>
  <c r="O42" i="22"/>
  <c r="Q42" i="22" s="1"/>
  <c r="O93" i="22"/>
  <c r="Q93" i="22" s="1"/>
  <c r="R93" i="22" s="1"/>
  <c r="P87" i="22"/>
  <c r="O75" i="22"/>
  <c r="Q75" i="22" s="1"/>
  <c r="P69" i="22"/>
  <c r="P54" i="22"/>
  <c r="Q39" i="22"/>
  <c r="P39" i="22"/>
  <c r="R39" i="22" s="1"/>
  <c r="O62" i="22"/>
  <c r="Q62" i="22" s="1"/>
  <c r="R62" i="22" s="1"/>
  <c r="O50" i="22"/>
  <c r="Q73" i="22"/>
  <c r="P58" i="22"/>
  <c r="P88" i="22"/>
  <c r="O17" i="22"/>
  <c r="O20" i="22"/>
  <c r="Q20" i="22" s="1"/>
  <c r="R20" i="22" s="1"/>
  <c r="S20" i="22" s="1"/>
  <c r="O38" i="22"/>
  <c r="O53" i="22"/>
  <c r="O63" i="22"/>
  <c r="O68" i="22"/>
  <c r="O78" i="22"/>
  <c r="O83" i="22"/>
  <c r="O28" i="22"/>
  <c r="Q28" i="22" s="1"/>
  <c r="R28" i="22" s="1"/>
  <c r="O33" i="22"/>
  <c r="Q33" i="22" s="1"/>
  <c r="R33" i="22" s="1"/>
  <c r="O43" i="22"/>
  <c r="Q43" i="22" s="1"/>
  <c r="O48" i="22"/>
  <c r="Q48" i="22" s="1"/>
  <c r="O86" i="22"/>
  <c r="Q86" i="22" s="1"/>
  <c r="O23" i="22"/>
  <c r="Q23" i="22" s="1"/>
  <c r="R23" i="22" s="1"/>
  <c r="O51" i="22"/>
  <c r="Q51" i="22" s="1"/>
  <c r="R51" i="22" s="1"/>
  <c r="O66" i="22"/>
  <c r="Q66" i="22" s="1"/>
  <c r="R66" i="22" s="1"/>
  <c r="O81" i="22"/>
  <c r="Q81" i="22" s="1"/>
  <c r="R81" i="22" s="1"/>
  <c r="O91" i="22"/>
  <c r="Q91" i="22" s="1"/>
  <c r="O96" i="22"/>
  <c r="Q96" i="22" s="1"/>
  <c r="O18" i="22"/>
  <c r="Q18" i="22" s="1"/>
  <c r="O31" i="22"/>
  <c r="Q31" i="22" s="1"/>
  <c r="R31" i="22" s="1"/>
  <c r="O46" i="22"/>
  <c r="Q46" i="22" s="1"/>
  <c r="O56" i="22"/>
  <c r="Q56" i="22" s="1"/>
  <c r="R56" i="22" s="1"/>
  <c r="O61" i="22"/>
  <c r="Q61" i="22" s="1"/>
  <c r="R61" i="22" s="1"/>
  <c r="O71" i="22"/>
  <c r="O76" i="22"/>
  <c r="Q76" i="22" s="1"/>
  <c r="O15" i="22"/>
  <c r="O29" i="22"/>
  <c r="O34" i="22"/>
  <c r="O72" i="22"/>
  <c r="O87" i="22"/>
  <c r="O24" i="22"/>
  <c r="Q24" i="22" s="1"/>
  <c r="O37" i="22"/>
  <c r="Q37" i="22" s="1"/>
  <c r="R37" i="22" s="1"/>
  <c r="O52" i="22"/>
  <c r="Q52" i="22" s="1"/>
  <c r="R52" i="22" s="1"/>
  <c r="O67" i="22"/>
  <c r="Q67" i="22" s="1"/>
  <c r="R67" i="22" s="1"/>
  <c r="O77" i="22"/>
  <c r="Q77" i="22" s="1"/>
  <c r="R77" i="22" s="1"/>
  <c r="O82" i="22"/>
  <c r="Q82" i="22" s="1"/>
  <c r="R82" i="22" s="1"/>
  <c r="O92" i="22"/>
  <c r="O97" i="22"/>
  <c r="Q97" i="22" s="1"/>
  <c r="R97" i="22" s="1"/>
  <c r="P73" i="22"/>
  <c r="I6" i="22"/>
  <c r="I7" i="22" s="1"/>
  <c r="R73" i="22"/>
  <c r="S73" i="22"/>
  <c r="O21" i="22"/>
  <c r="O27" i="22"/>
  <c r="Q27" i="22" s="1"/>
  <c r="Q21" i="22"/>
  <c r="P63" i="22"/>
  <c r="R63" i="22" s="1"/>
  <c r="O57" i="22"/>
  <c r="O36" i="22"/>
  <c r="Q36" i="22" s="1"/>
  <c r="O69" i="22"/>
  <c r="Q69" i="22" s="1"/>
  <c r="Q57" i="22"/>
  <c r="O54" i="22"/>
  <c r="Q54" i="22" s="1"/>
  <c r="P21" i="22"/>
  <c r="R21" i="22" s="1"/>
  <c r="O60" i="22"/>
  <c r="Q60" i="22" s="1"/>
  <c r="R60" i="22" s="1"/>
  <c r="O45" i="22"/>
  <c r="Q45" i="22" s="1"/>
  <c r="R45" i="22" s="1"/>
  <c r="O90" i="22"/>
  <c r="Q90" i="22" s="1"/>
  <c r="P78" i="22"/>
  <c r="O39" i="22"/>
  <c r="O30" i="22"/>
  <c r="Q30" i="22" s="1"/>
  <c r="R30" i="22" s="1"/>
  <c r="O16" i="22"/>
  <c r="P83" i="22"/>
  <c r="N50" i="22"/>
  <c r="O32" i="22"/>
  <c r="Q32" i="22" s="1"/>
  <c r="Q92" i="22"/>
  <c r="P57" i="22"/>
  <c r="S89" i="22"/>
  <c r="S84" i="22"/>
  <c r="S74" i="22"/>
  <c r="S44" i="22"/>
  <c r="P92" i="22"/>
  <c r="N87" i="22"/>
  <c r="Q87" i="22" s="1"/>
  <c r="N72" i="22"/>
  <c r="N34" i="22"/>
  <c r="Q34" i="22" s="1"/>
  <c r="N29" i="22"/>
  <c r="Q29" i="22" s="1"/>
  <c r="O11" i="22"/>
  <c r="Q71" i="22"/>
  <c r="P36" i="22"/>
  <c r="R41" i="22"/>
  <c r="P71" i="22"/>
  <c r="R71" i="22" s="1"/>
  <c r="S71" i="22" s="1"/>
  <c r="R76" i="22"/>
  <c r="O12" i="22"/>
  <c r="N83" i="22"/>
  <c r="N78" i="22"/>
  <c r="N68" i="22"/>
  <c r="Q68" i="22" s="1"/>
  <c r="N63" i="22"/>
  <c r="Q63" i="22" s="1"/>
  <c r="N53" i="22"/>
  <c r="Q53" i="22" s="1"/>
  <c r="P43" i="22"/>
  <c r="N38" i="22"/>
  <c r="Q38" i="22" s="1"/>
  <c r="R64" i="22"/>
  <c r="R92" i="22"/>
  <c r="S92" i="22" s="1"/>
  <c r="R29" i="22"/>
  <c r="R50" i="22"/>
  <c r="R22" i="22"/>
  <c r="S22" i="22" s="1"/>
  <c r="R57" i="22"/>
  <c r="R36" i="22"/>
  <c r="S48" i="22"/>
  <c r="S34" i="22"/>
  <c r="S27" i="22"/>
  <c r="R90" i="22"/>
  <c r="S85" i="22"/>
  <c r="S64" i="22"/>
  <c r="S57" i="22"/>
  <c r="S50" i="22"/>
  <c r="S43" i="22"/>
  <c r="S36" i="22"/>
  <c r="S29" i="22"/>
  <c r="Q12" i="22"/>
  <c r="Q17" i="22"/>
  <c r="N11" i="22"/>
  <c r="N13" i="22"/>
  <c r="R11" i="22"/>
  <c r="S11" i="22" s="1"/>
  <c r="N16" i="22"/>
  <c r="N14" i="22"/>
  <c r="O14" i="22"/>
  <c r="P12" i="22"/>
  <c r="P17" i="22"/>
  <c r="R132" i="21"/>
  <c r="S132" i="21" s="1"/>
  <c r="P44" i="21"/>
  <c r="P101" i="21"/>
  <c r="Q123" i="21"/>
  <c r="P38" i="21"/>
  <c r="R38" i="21" s="1"/>
  <c r="S38" i="21" s="1"/>
  <c r="R20" i="21"/>
  <c r="S20" i="21" s="1"/>
  <c r="R106" i="21"/>
  <c r="S106" i="21"/>
  <c r="S46" i="21"/>
  <c r="Q23" i="21"/>
  <c r="R154" i="21"/>
  <c r="S154" i="21" s="1"/>
  <c r="S134" i="21"/>
  <c r="P123" i="21"/>
  <c r="S109" i="21"/>
  <c r="R109" i="21"/>
  <c r="S83" i="21"/>
  <c r="R83" i="21"/>
  <c r="Q134" i="21"/>
  <c r="Q71" i="21"/>
  <c r="R71" i="21" s="1"/>
  <c r="S71" i="21" s="1"/>
  <c r="Q120" i="21"/>
  <c r="Q38" i="21"/>
  <c r="R98" i="21"/>
  <c r="S98" i="21"/>
  <c r="P92" i="21"/>
  <c r="N92" i="21"/>
  <c r="Q92" i="21" s="1"/>
  <c r="Q58" i="21"/>
  <c r="R44" i="21"/>
  <c r="S44" i="21"/>
  <c r="R35" i="21"/>
  <c r="S35" i="21"/>
  <c r="P120" i="21"/>
  <c r="P106" i="21"/>
  <c r="N106" i="21"/>
  <c r="Q106" i="21" s="1"/>
  <c r="R101" i="21"/>
  <c r="S101" i="21"/>
  <c r="R92" i="21"/>
  <c r="S92" i="21"/>
  <c r="Q29" i="21"/>
  <c r="R123" i="21"/>
  <c r="S123" i="21"/>
  <c r="P80" i="21"/>
  <c r="P23" i="21"/>
  <c r="R149" i="21"/>
  <c r="S149" i="21"/>
  <c r="R146" i="21"/>
  <c r="S146" i="21"/>
  <c r="S105" i="21"/>
  <c r="N52" i="21"/>
  <c r="Q52" i="21" s="1"/>
  <c r="P43" i="21"/>
  <c r="N43" i="21"/>
  <c r="Q43" i="21" s="1"/>
  <c r="R160" i="21"/>
  <c r="S160" i="21"/>
  <c r="P134" i="21"/>
  <c r="P71" i="21"/>
  <c r="R43" i="21"/>
  <c r="S43" i="21"/>
  <c r="P141" i="21"/>
  <c r="N141" i="21"/>
  <c r="Q141" i="21" s="1"/>
  <c r="Q64" i="21"/>
  <c r="R21" i="21"/>
  <c r="S21" i="21"/>
  <c r="P150" i="21"/>
  <c r="Q44" i="21"/>
  <c r="Q22" i="21"/>
  <c r="Q72" i="21"/>
  <c r="R147" i="21"/>
  <c r="S147" i="21"/>
  <c r="R141" i="21"/>
  <c r="S141" i="21"/>
  <c r="S24" i="21"/>
  <c r="R24" i="21"/>
  <c r="R164" i="21"/>
  <c r="S164" i="21"/>
  <c r="R150" i="21"/>
  <c r="S150" i="21"/>
  <c r="Q101" i="21"/>
  <c r="P72" i="21"/>
  <c r="R49" i="21"/>
  <c r="S49" i="21"/>
  <c r="Q137" i="21"/>
  <c r="R100" i="21"/>
  <c r="S100" i="21"/>
  <c r="S97" i="21"/>
  <c r="R97" i="21"/>
  <c r="Q85" i="21"/>
  <c r="P74" i="21"/>
  <c r="P57" i="21"/>
  <c r="N57" i="21"/>
  <c r="Q57" i="21" s="1"/>
  <c r="R52" i="21"/>
  <c r="S52" i="21"/>
  <c r="S34" i="21"/>
  <c r="R34" i="21"/>
  <c r="R74" i="21"/>
  <c r="S74" i="21" s="1"/>
  <c r="R57" i="21"/>
  <c r="S57" i="21"/>
  <c r="Q162" i="21"/>
  <c r="P137" i="21"/>
  <c r="Q128" i="21"/>
  <c r="P85" i="21"/>
  <c r="R85" i="21" s="1"/>
  <c r="S85" i="21" s="1"/>
  <c r="S60" i="21"/>
  <c r="R60" i="21"/>
  <c r="Q148" i="21"/>
  <c r="R148" i="21" s="1"/>
  <c r="S148" i="21" s="1"/>
  <c r="R137" i="21"/>
  <c r="S137" i="21"/>
  <c r="R119" i="21"/>
  <c r="S119" i="21"/>
  <c r="P162" i="21"/>
  <c r="P128" i="21"/>
  <c r="R122" i="21"/>
  <c r="S122" i="21" s="1"/>
  <c r="R111" i="21"/>
  <c r="S111" i="21"/>
  <c r="Q88" i="21"/>
  <c r="Q25" i="21"/>
  <c r="P22" i="21"/>
  <c r="R162" i="21"/>
  <c r="S162" i="21" s="1"/>
  <c r="R128" i="21"/>
  <c r="S128" i="21"/>
  <c r="Q79" i="21"/>
  <c r="Q156" i="21"/>
  <c r="Q142" i="21"/>
  <c r="Q99" i="21"/>
  <c r="P88" i="21"/>
  <c r="Q36" i="21"/>
  <c r="P25" i="21"/>
  <c r="R165" i="21"/>
  <c r="S165" i="21"/>
  <c r="S118" i="21"/>
  <c r="R88" i="21"/>
  <c r="S88" i="21"/>
  <c r="P79" i="21"/>
  <c r="P156" i="21"/>
  <c r="P142" i="21"/>
  <c r="Q136" i="21"/>
  <c r="R79" i="21"/>
  <c r="S79" i="21"/>
  <c r="R51" i="21"/>
  <c r="S51" i="21"/>
  <c r="R48" i="21"/>
  <c r="S48" i="21"/>
  <c r="P36" i="21"/>
  <c r="R36" i="21" s="1"/>
  <c r="S36" i="21" s="1"/>
  <c r="R142" i="21"/>
  <c r="S142" i="21"/>
  <c r="R133" i="21"/>
  <c r="S133" i="21" s="1"/>
  <c r="Q121" i="21"/>
  <c r="Q113" i="21"/>
  <c r="R70" i="21"/>
  <c r="S70" i="21"/>
  <c r="R65" i="21"/>
  <c r="S65" i="21"/>
  <c r="S144" i="21"/>
  <c r="P136" i="21"/>
  <c r="Q127" i="21"/>
  <c r="Q93" i="21"/>
  <c r="S73" i="21"/>
  <c r="R73" i="21"/>
  <c r="R62" i="21"/>
  <c r="S62" i="21"/>
  <c r="Q39" i="21"/>
  <c r="S136" i="21"/>
  <c r="R136" i="21"/>
  <c r="P121" i="21"/>
  <c r="Q107" i="21"/>
  <c r="R81" i="21"/>
  <c r="S81" i="21" s="1"/>
  <c r="R22" i="21"/>
  <c r="S22" i="21" s="1"/>
  <c r="P164" i="21"/>
  <c r="Q87" i="21"/>
  <c r="P67" i="21"/>
  <c r="R93" i="21"/>
  <c r="S93" i="21"/>
  <c r="R84" i="21"/>
  <c r="S84" i="21"/>
  <c r="S69" i="21"/>
  <c r="R39" i="21"/>
  <c r="S39" i="21"/>
  <c r="P30" i="21"/>
  <c r="S25" i="21"/>
  <c r="R25" i="21"/>
  <c r="N150" i="21"/>
  <c r="Q150" i="21" s="1"/>
  <c r="P87" i="21"/>
  <c r="R87" i="21" s="1"/>
  <c r="S87" i="21" s="1"/>
  <c r="Q78" i="21"/>
  <c r="R30" i="21"/>
  <c r="S30" i="21"/>
  <c r="P64" i="21"/>
  <c r="R23" i="21"/>
  <c r="S23" i="21"/>
  <c r="Q149" i="21"/>
  <c r="Q100" i="21"/>
  <c r="R64" i="21"/>
  <c r="S64" i="21" s="1"/>
  <c r="Q51" i="21"/>
  <c r="R121" i="21"/>
  <c r="S121" i="21"/>
  <c r="P113" i="21"/>
  <c r="R113" i="21" s="1"/>
  <c r="S113" i="21" s="1"/>
  <c r="R72" i="21"/>
  <c r="S72" i="21"/>
  <c r="P149" i="21"/>
  <c r="P100" i="21"/>
  <c r="P51" i="21"/>
  <c r="N135" i="21"/>
  <c r="Q135" i="21" s="1"/>
  <c r="N86" i="21"/>
  <c r="Q86" i="21" s="1"/>
  <c r="N37" i="21"/>
  <c r="Q37" i="21" s="1"/>
  <c r="Q50" i="21"/>
  <c r="R156" i="21"/>
  <c r="S156" i="21"/>
  <c r="P107" i="21"/>
  <c r="P58" i="21"/>
  <c r="P148" i="21"/>
  <c r="R107" i="21"/>
  <c r="S107" i="21"/>
  <c r="P99" i="21"/>
  <c r="R58" i="21"/>
  <c r="S58" i="21"/>
  <c r="P50" i="21"/>
  <c r="Q163" i="21"/>
  <c r="R135" i="21"/>
  <c r="S135" i="21"/>
  <c r="P127" i="21"/>
  <c r="R127" i="21" s="1"/>
  <c r="S127" i="21" s="1"/>
  <c r="R86" i="21"/>
  <c r="S86" i="21"/>
  <c r="P78" i="21"/>
  <c r="R37" i="21"/>
  <c r="S37" i="21"/>
  <c r="P29" i="21"/>
  <c r="P163" i="21"/>
  <c r="Q155" i="21"/>
  <c r="Q114" i="21"/>
  <c r="Q65" i="21"/>
  <c r="R163" i="21"/>
  <c r="S163" i="21"/>
  <c r="P155" i="21"/>
  <c r="R155" i="21" s="1"/>
  <c r="S155" i="21" s="1"/>
  <c r="P114" i="21"/>
  <c r="R114" i="21" s="1"/>
  <c r="S114" i="21" s="1"/>
  <c r="P65" i="21"/>
  <c r="N14" i="21"/>
  <c r="O14" i="21"/>
  <c r="P14" i="21"/>
  <c r="N15" i="21"/>
  <c r="N12" i="21"/>
  <c r="O12" i="21"/>
  <c r="R12" i="21"/>
  <c r="N17" i="21"/>
  <c r="O17" i="21"/>
  <c r="I6" i="21"/>
  <c r="I7" i="21" s="1"/>
  <c r="O15" i="21"/>
  <c r="R11" i="21"/>
  <c r="N16" i="21"/>
  <c r="Q16" i="21" s="1"/>
  <c r="R18" i="21"/>
  <c r="N13" i="21"/>
  <c r="Q13" i="21" s="1"/>
  <c r="O13" i="21"/>
  <c r="N11" i="21"/>
  <c r="R13" i="21"/>
  <c r="O11" i="21"/>
  <c r="O18" i="21"/>
  <c r="Q18" i="21" s="1"/>
  <c r="R148" i="20"/>
  <c r="R92" i="20"/>
  <c r="R78" i="20"/>
  <c r="S111" i="20"/>
  <c r="R146" i="20"/>
  <c r="R139" i="20"/>
  <c r="R69" i="20"/>
  <c r="R20" i="20"/>
  <c r="S148" i="20"/>
  <c r="S120" i="20"/>
  <c r="S92" i="20"/>
  <c r="S78" i="20"/>
  <c r="S71" i="20"/>
  <c r="S36" i="20"/>
  <c r="R141" i="20"/>
  <c r="S141" i="20" s="1"/>
  <c r="R134" i="20"/>
  <c r="R127" i="20"/>
  <c r="R113" i="20"/>
  <c r="R106" i="20"/>
  <c r="R99" i="20"/>
  <c r="R85" i="20"/>
  <c r="S85" i="20" s="1"/>
  <c r="R64" i="20"/>
  <c r="R57" i="20"/>
  <c r="R50" i="20"/>
  <c r="R43" i="20"/>
  <c r="R29" i="20"/>
  <c r="R22" i="20"/>
  <c r="S132" i="20"/>
  <c r="S125" i="20"/>
  <c r="S118" i="20"/>
  <c r="S104" i="20"/>
  <c r="S97" i="20"/>
  <c r="S90" i="20"/>
  <c r="S83" i="20"/>
  <c r="S76" i="20"/>
  <c r="S62" i="20"/>
  <c r="S55" i="20"/>
  <c r="S48" i="20"/>
  <c r="S41" i="20"/>
  <c r="S34" i="20"/>
  <c r="S27" i="20"/>
  <c r="S16" i="20"/>
  <c r="R16" i="20"/>
  <c r="O14" i="20"/>
  <c r="Q14" i="20" s="1"/>
  <c r="R14" i="20" s="1"/>
  <c r="S14" i="20" s="1"/>
  <c r="N13" i="20"/>
  <c r="Q13" i="20" s="1"/>
  <c r="N11" i="20"/>
  <c r="O11" i="20"/>
  <c r="R13" i="20"/>
  <c r="R11" i="20"/>
  <c r="N12" i="20"/>
  <c r="Q12" i="20" s="1"/>
  <c r="R12" i="20"/>
  <c r="N17" i="20"/>
  <c r="Q17" i="20" s="1"/>
  <c r="P25" i="19"/>
  <c r="Q379" i="19"/>
  <c r="P354" i="19"/>
  <c r="N354" i="19"/>
  <c r="Q354" i="19" s="1"/>
  <c r="R336" i="19"/>
  <c r="S336" i="19"/>
  <c r="Q155" i="19"/>
  <c r="N108" i="19"/>
  <c r="Q108" i="19" s="1"/>
  <c r="P108" i="19"/>
  <c r="R354" i="19"/>
  <c r="S354" i="19"/>
  <c r="N332" i="19"/>
  <c r="Q332" i="19" s="1"/>
  <c r="P332" i="19"/>
  <c r="R332" i="19" s="1"/>
  <c r="S332" i="19" s="1"/>
  <c r="R317" i="19"/>
  <c r="S317" i="19"/>
  <c r="N267" i="19"/>
  <c r="Q267" i="19" s="1"/>
  <c r="P267" i="19"/>
  <c r="R267" i="19" s="1"/>
  <c r="S267" i="19" s="1"/>
  <c r="Q249" i="19"/>
  <c r="P228" i="19"/>
  <c r="N228" i="19"/>
  <c r="Q228" i="19" s="1"/>
  <c r="R219" i="19"/>
  <c r="S219" i="19" s="1"/>
  <c r="O55" i="19"/>
  <c r="Q55" i="19" s="1"/>
  <c r="P55" i="19"/>
  <c r="Q49" i="19"/>
  <c r="R49" i="19" s="1"/>
  <c r="S49" i="19" s="1"/>
  <c r="P363" i="19"/>
  <c r="R363" i="19" s="1"/>
  <c r="S363" i="19" s="1"/>
  <c r="Q329" i="19"/>
  <c r="R306" i="19"/>
  <c r="S306" i="19"/>
  <c r="Q264" i="19"/>
  <c r="Q246" i="19"/>
  <c r="P199" i="19"/>
  <c r="N199" i="19"/>
  <c r="Q199" i="19" s="1"/>
  <c r="Q192" i="19"/>
  <c r="N171" i="19"/>
  <c r="Q171" i="19" s="1"/>
  <c r="P171" i="19"/>
  <c r="R161" i="19"/>
  <c r="S161" i="19" s="1"/>
  <c r="O78" i="19"/>
  <c r="Q78" i="19" s="1"/>
  <c r="P78" i="19"/>
  <c r="P68" i="19"/>
  <c r="R68" i="19" s="1"/>
  <c r="S68" i="19" s="1"/>
  <c r="Q369" i="19"/>
  <c r="N276" i="19"/>
  <c r="Q276" i="19" s="1"/>
  <c r="P249" i="19"/>
  <c r="P243" i="19"/>
  <c r="N243" i="19"/>
  <c r="Q243" i="19" s="1"/>
  <c r="N222" i="19"/>
  <c r="Q222" i="19" s="1"/>
  <c r="S199" i="19"/>
  <c r="R199" i="19"/>
  <c r="R164" i="19"/>
  <c r="S164" i="19"/>
  <c r="N122" i="19"/>
  <c r="Q122" i="19" s="1"/>
  <c r="P122" i="19"/>
  <c r="P99" i="19"/>
  <c r="N99" i="19"/>
  <c r="Q99" i="19" s="1"/>
  <c r="P375" i="19"/>
  <c r="N375" i="19"/>
  <c r="Q375" i="19" s="1"/>
  <c r="S372" i="19"/>
  <c r="O369" i="19"/>
  <c r="P369" i="19"/>
  <c r="O288" i="19"/>
  <c r="Q288" i="19" s="1"/>
  <c r="P288" i="19"/>
  <c r="P270" i="19"/>
  <c r="N270" i="19"/>
  <c r="Q270" i="19" s="1"/>
  <c r="N258" i="19"/>
  <c r="Q258" i="19" s="1"/>
  <c r="P258" i="19"/>
  <c r="R243" i="19"/>
  <c r="S243" i="19"/>
  <c r="P175" i="19"/>
  <c r="Q152" i="19"/>
  <c r="R99" i="19"/>
  <c r="S99" i="19"/>
  <c r="Q25" i="19"/>
  <c r="R25" i="19" s="1"/>
  <c r="S25" i="19" s="1"/>
  <c r="Q384" i="19"/>
  <c r="Q296" i="19"/>
  <c r="R296" i="19" s="1"/>
  <c r="S296" i="19" s="1"/>
  <c r="R218" i="19"/>
  <c r="S218" i="19" s="1"/>
  <c r="P182" i="19"/>
  <c r="P160" i="19"/>
  <c r="N160" i="19"/>
  <c r="Q160" i="19" s="1"/>
  <c r="Q145" i="19"/>
  <c r="P89" i="19"/>
  <c r="N73" i="19"/>
  <c r="Q73" i="19" s="1"/>
  <c r="P73" i="19"/>
  <c r="P214" i="19"/>
  <c r="N214" i="19"/>
  <c r="Q214" i="19" s="1"/>
  <c r="O97" i="19"/>
  <c r="Q97" i="19" s="1"/>
  <c r="P97" i="19"/>
  <c r="R97" i="19" s="1"/>
  <c r="S97" i="19" s="1"/>
  <c r="R70" i="19"/>
  <c r="S70" i="19"/>
  <c r="Q53" i="19"/>
  <c r="R23" i="19"/>
  <c r="S23" i="19"/>
  <c r="R310" i="19"/>
  <c r="S310" i="19"/>
  <c r="R278" i="19"/>
  <c r="S278" i="19"/>
  <c r="Q262" i="19"/>
  <c r="R214" i="19"/>
  <c r="R182" i="19"/>
  <c r="S182" i="19"/>
  <c r="P169" i="19"/>
  <c r="R169" i="19" s="1"/>
  <c r="S169" i="19" s="1"/>
  <c r="P124" i="19"/>
  <c r="R124" i="19" s="1"/>
  <c r="S124" i="19" s="1"/>
  <c r="N124" i="19"/>
  <c r="Q124" i="19" s="1"/>
  <c r="Q118" i="19"/>
  <c r="Q217" i="19"/>
  <c r="P179" i="19"/>
  <c r="P53" i="19"/>
  <c r="R37" i="19"/>
  <c r="S37" i="19" s="1"/>
  <c r="R34" i="19"/>
  <c r="S34" i="19"/>
  <c r="Q333" i="19"/>
  <c r="P262" i="19"/>
  <c r="Q204" i="19"/>
  <c r="N159" i="19"/>
  <c r="Q159" i="19" s="1"/>
  <c r="P159" i="19"/>
  <c r="P112" i="19"/>
  <c r="N112" i="19"/>
  <c r="Q112" i="19" s="1"/>
  <c r="R109" i="19"/>
  <c r="S109" i="19" s="1"/>
  <c r="O85" i="19"/>
  <c r="Q85" i="19" s="1"/>
  <c r="P85" i="19"/>
  <c r="N40" i="19"/>
  <c r="Q40" i="19" s="1"/>
  <c r="P40" i="19"/>
  <c r="R40" i="19" s="1"/>
  <c r="S40" i="19" s="1"/>
  <c r="P361" i="19"/>
  <c r="N361" i="19"/>
  <c r="Q361" i="19" s="1"/>
  <c r="R324" i="19"/>
  <c r="S324" i="19"/>
  <c r="Q268" i="19"/>
  <c r="N238" i="19"/>
  <c r="Q238" i="19" s="1"/>
  <c r="P238" i="19"/>
  <c r="R159" i="19"/>
  <c r="S159" i="19"/>
  <c r="S112" i="19"/>
  <c r="R112" i="19"/>
  <c r="P59" i="19"/>
  <c r="N59" i="19"/>
  <c r="Q59" i="19" s="1"/>
  <c r="Q50" i="19"/>
  <c r="N383" i="19"/>
  <c r="Q383" i="19" s="1"/>
  <c r="P383" i="19"/>
  <c r="Q367" i="19"/>
  <c r="O348" i="19"/>
  <c r="Q348" i="19" s="1"/>
  <c r="P348" i="19"/>
  <c r="P333" i="19"/>
  <c r="R333" i="19" s="1"/>
  <c r="S333" i="19" s="1"/>
  <c r="Q295" i="19"/>
  <c r="R295" i="19"/>
  <c r="S295" i="19" s="1"/>
  <c r="R238" i="19"/>
  <c r="S238" i="19"/>
  <c r="P204" i="19"/>
  <c r="R204" i="19" s="1"/>
  <c r="S204" i="19" s="1"/>
  <c r="P172" i="19"/>
  <c r="R172" i="19" s="1"/>
  <c r="S172" i="19" s="1"/>
  <c r="N172" i="19"/>
  <c r="Q172" i="19" s="1"/>
  <c r="R59" i="19"/>
  <c r="S59" i="19"/>
  <c r="R383" i="19"/>
  <c r="S383" i="19" s="1"/>
  <c r="Q223" i="19"/>
  <c r="N220" i="19"/>
  <c r="Q220" i="19" s="1"/>
  <c r="P220" i="19"/>
  <c r="R220" i="19" s="1"/>
  <c r="S220" i="19" s="1"/>
  <c r="P165" i="19"/>
  <c r="N165" i="19"/>
  <c r="Q165" i="19" s="1"/>
  <c r="Q147" i="19"/>
  <c r="R147" i="19"/>
  <c r="S147" i="19" s="1"/>
  <c r="R62" i="19"/>
  <c r="S62" i="19" s="1"/>
  <c r="N56" i="19"/>
  <c r="Q56" i="19" s="1"/>
  <c r="P56" i="19"/>
  <c r="N43" i="19"/>
  <c r="Q43" i="19" s="1"/>
  <c r="P43" i="19"/>
  <c r="Q286" i="19"/>
  <c r="P193" i="19"/>
  <c r="R193" i="19" s="1"/>
  <c r="S193" i="19" s="1"/>
  <c r="N193" i="19"/>
  <c r="Q193" i="19" s="1"/>
  <c r="O75" i="19"/>
  <c r="Q75" i="19" s="1"/>
  <c r="P75" i="19"/>
  <c r="R75" i="19" s="1"/>
  <c r="S75" i="19" s="1"/>
  <c r="R43" i="19"/>
  <c r="S43" i="19"/>
  <c r="R386" i="19"/>
  <c r="S386" i="19"/>
  <c r="R289" i="19"/>
  <c r="S289" i="19"/>
  <c r="S244" i="19"/>
  <c r="R244" i="19"/>
  <c r="R345" i="19"/>
  <c r="S345" i="19"/>
  <c r="P286" i="19"/>
  <c r="R286" i="19" s="1"/>
  <c r="S286" i="19" s="1"/>
  <c r="P96" i="19"/>
  <c r="O96" i="19"/>
  <c r="Q96" i="19" s="1"/>
  <c r="S65" i="19"/>
  <c r="R65" i="19"/>
  <c r="N336" i="19"/>
  <c r="Q336" i="19" s="1"/>
  <c r="P336" i="19"/>
  <c r="Q306" i="19"/>
  <c r="R375" i="19"/>
  <c r="S375" i="19"/>
  <c r="R357" i="19"/>
  <c r="S357" i="19"/>
  <c r="R314" i="19"/>
  <c r="S314" i="19"/>
  <c r="N285" i="19"/>
  <c r="Q285" i="19" s="1"/>
  <c r="P285" i="19"/>
  <c r="R285" i="19" s="1"/>
  <c r="S285" i="19" s="1"/>
  <c r="R270" i="19"/>
  <c r="S270" i="19" s="1"/>
  <c r="R258" i="19"/>
  <c r="S258" i="19"/>
  <c r="R175" i="19"/>
  <c r="S175" i="19"/>
  <c r="N167" i="19"/>
  <c r="Q167" i="19" s="1"/>
  <c r="P167" i="19"/>
  <c r="R30" i="19"/>
  <c r="S30" i="19" s="1"/>
  <c r="N353" i="19"/>
  <c r="Q353" i="19" s="1"/>
  <c r="P353" i="19"/>
  <c r="P335" i="19"/>
  <c r="R276" i="19"/>
  <c r="S276" i="19"/>
  <c r="R222" i="19"/>
  <c r="S222" i="19"/>
  <c r="R83" i="19"/>
  <c r="O45" i="19"/>
  <c r="Q45" i="19" s="1"/>
  <c r="P45" i="19"/>
  <c r="R45" i="19" s="1"/>
  <c r="S45" i="19" s="1"/>
  <c r="P24" i="19"/>
  <c r="R366" i="19"/>
  <c r="S366" i="19"/>
  <c r="R353" i="19"/>
  <c r="S353" i="19"/>
  <c r="R335" i="19"/>
  <c r="S335" i="19"/>
  <c r="R291" i="19"/>
  <c r="S291" i="19"/>
  <c r="R61" i="19"/>
  <c r="S61" i="19"/>
  <c r="P137" i="19"/>
  <c r="N137" i="19"/>
  <c r="Q137" i="19" s="1"/>
  <c r="Q134" i="19"/>
  <c r="N38" i="19"/>
  <c r="Q38" i="19" s="1"/>
  <c r="P38" i="19"/>
  <c r="S273" i="19"/>
  <c r="Q230" i="19"/>
  <c r="N215" i="19"/>
  <c r="Q215" i="19" s="1"/>
  <c r="P215" i="19"/>
  <c r="Q195" i="19"/>
  <c r="R195" i="19"/>
  <c r="S195" i="19" s="1"/>
  <c r="R137" i="19"/>
  <c r="S137" i="19"/>
  <c r="R67" i="19"/>
  <c r="S67" i="19"/>
  <c r="Q32" i="19"/>
  <c r="N356" i="19"/>
  <c r="Q356" i="19" s="1"/>
  <c r="P356" i="19"/>
  <c r="R338" i="19"/>
  <c r="S338" i="19"/>
  <c r="N174" i="19"/>
  <c r="Q174" i="19" s="1"/>
  <c r="P174" i="19"/>
  <c r="R174" i="19" s="1"/>
  <c r="S174" i="19" s="1"/>
  <c r="P134" i="19"/>
  <c r="R86" i="19"/>
  <c r="S86" i="19" s="1"/>
  <c r="N35" i="19"/>
  <c r="Q35" i="19" s="1"/>
  <c r="P35" i="19"/>
  <c r="R35" i="19" s="1"/>
  <c r="S35" i="19" s="1"/>
  <c r="R236" i="19"/>
  <c r="S236" i="19"/>
  <c r="R233" i="19"/>
  <c r="S233" i="19"/>
  <c r="R134" i="19"/>
  <c r="S134" i="19"/>
  <c r="P80" i="19"/>
  <c r="N80" i="19"/>
  <c r="Q80" i="19" s="1"/>
  <c r="N48" i="19"/>
  <c r="Q48" i="19" s="1"/>
  <c r="P48" i="19"/>
  <c r="P29" i="19"/>
  <c r="R230" i="19"/>
  <c r="S230" i="19"/>
  <c r="P218" i="19"/>
  <c r="N218" i="19"/>
  <c r="Q218" i="19" s="1"/>
  <c r="R29" i="19"/>
  <c r="S29" i="19"/>
  <c r="Q340" i="19"/>
  <c r="P290" i="19"/>
  <c r="S214" i="19"/>
  <c r="R160" i="19"/>
  <c r="S160" i="19"/>
  <c r="R89" i="19"/>
  <c r="S89" i="19"/>
  <c r="R73" i="19"/>
  <c r="S73" i="19"/>
  <c r="Q66" i="19"/>
  <c r="Q179" i="19"/>
  <c r="R24" i="19"/>
  <c r="S24" i="19"/>
  <c r="S327" i="19"/>
  <c r="R321" i="19"/>
  <c r="S321" i="19" s="1"/>
  <c r="R260" i="19"/>
  <c r="S260" i="19"/>
  <c r="S179" i="19"/>
  <c r="P145" i="19"/>
  <c r="R145" i="19" s="1"/>
  <c r="S145" i="19" s="1"/>
  <c r="N94" i="19"/>
  <c r="Q94" i="19" s="1"/>
  <c r="P94" i="19"/>
  <c r="S380" i="19"/>
  <c r="P349" i="19"/>
  <c r="N349" i="19"/>
  <c r="Q349" i="19" s="1"/>
  <c r="R346" i="19"/>
  <c r="S346" i="19" s="1"/>
  <c r="R302" i="19"/>
  <c r="S302" i="19"/>
  <c r="S262" i="19"/>
  <c r="R185" i="19"/>
  <c r="S185" i="19"/>
  <c r="N169" i="19"/>
  <c r="Q169" i="19" s="1"/>
  <c r="Q104" i="19"/>
  <c r="R356" i="19"/>
  <c r="S356" i="19"/>
  <c r="R217" i="19"/>
  <c r="S217" i="19"/>
  <c r="R198" i="19"/>
  <c r="S198" i="19"/>
  <c r="Q180" i="19"/>
  <c r="P150" i="19"/>
  <c r="P110" i="19"/>
  <c r="R84" i="19"/>
  <c r="S84" i="19"/>
  <c r="Q225" i="19"/>
  <c r="P211" i="19"/>
  <c r="R211" i="19" s="1"/>
  <c r="S211" i="19" s="1"/>
  <c r="R156" i="19"/>
  <c r="S156" i="19"/>
  <c r="R150" i="19"/>
  <c r="S150" i="19" s="1"/>
  <c r="P139" i="19"/>
  <c r="R107" i="19"/>
  <c r="S107" i="19" s="1"/>
  <c r="Q42" i="19"/>
  <c r="N377" i="19"/>
  <c r="Q377" i="19" s="1"/>
  <c r="P377" i="19"/>
  <c r="P362" i="19"/>
  <c r="N362" i="19"/>
  <c r="Q362" i="19" s="1"/>
  <c r="R359" i="19"/>
  <c r="S359" i="19"/>
  <c r="P344" i="19"/>
  <c r="R344" i="19" s="1"/>
  <c r="S344" i="19" s="1"/>
  <c r="R315" i="19"/>
  <c r="S315" i="19"/>
  <c r="P301" i="19"/>
  <c r="N281" i="19"/>
  <c r="Q281" i="19" s="1"/>
  <c r="P281" i="19"/>
  <c r="R121" i="19"/>
  <c r="S121" i="19"/>
  <c r="R104" i="19"/>
  <c r="S104" i="19"/>
  <c r="N371" i="19"/>
  <c r="Q371" i="19" s="1"/>
  <c r="P371" i="19"/>
  <c r="R371" i="19" s="1"/>
  <c r="S371" i="19" s="1"/>
  <c r="R362" i="19"/>
  <c r="S362" i="19"/>
  <c r="R301" i="19"/>
  <c r="S301" i="19"/>
  <c r="P298" i="19"/>
  <c r="N298" i="19"/>
  <c r="Q298" i="19" s="1"/>
  <c r="R281" i="19"/>
  <c r="S281" i="19"/>
  <c r="N257" i="19"/>
  <c r="Q257" i="19" s="1"/>
  <c r="P257" i="19"/>
  <c r="P251" i="19"/>
  <c r="P225" i="19"/>
  <c r="S201" i="19"/>
  <c r="R201" i="19"/>
  <c r="P188" i="19"/>
  <c r="N153" i="19"/>
  <c r="Q153" i="19" s="1"/>
  <c r="P153" i="19"/>
  <c r="R153" i="19" s="1"/>
  <c r="S153" i="19" s="1"/>
  <c r="N386" i="19"/>
  <c r="Q386" i="19" s="1"/>
  <c r="P386" i="19"/>
  <c r="P309" i="19"/>
  <c r="R309" i="19" s="1"/>
  <c r="S309" i="19" s="1"/>
  <c r="R251" i="19"/>
  <c r="S251" i="19"/>
  <c r="R225" i="19"/>
  <c r="S225" i="19"/>
  <c r="R191" i="19"/>
  <c r="S191" i="19"/>
  <c r="Q158" i="19"/>
  <c r="R113" i="19"/>
  <c r="S113" i="19"/>
  <c r="S51" i="19"/>
  <c r="R51" i="19"/>
  <c r="S190" i="19"/>
  <c r="R190" i="19"/>
  <c r="Q129" i="19"/>
  <c r="R129" i="19" s="1"/>
  <c r="S129" i="19" s="1"/>
  <c r="P123" i="19"/>
  <c r="N123" i="19"/>
  <c r="Q123" i="19" s="1"/>
  <c r="P385" i="19"/>
  <c r="N385" i="19"/>
  <c r="Q385" i="19" s="1"/>
  <c r="R370" i="19"/>
  <c r="S370" i="19"/>
  <c r="P340" i="19"/>
  <c r="P328" i="19"/>
  <c r="R328" i="19" s="1"/>
  <c r="S328" i="19" s="1"/>
  <c r="N328" i="19"/>
  <c r="Q328" i="19" s="1"/>
  <c r="Q319" i="19"/>
  <c r="R297" i="19"/>
  <c r="S297" i="19"/>
  <c r="R250" i="19"/>
  <c r="S250" i="19"/>
  <c r="Q247" i="19"/>
  <c r="R247" i="19" s="1"/>
  <c r="S247" i="19" s="1"/>
  <c r="N241" i="19"/>
  <c r="Q241" i="19" s="1"/>
  <c r="P241" i="19"/>
  <c r="R241" i="19" s="1"/>
  <c r="S241" i="19" s="1"/>
  <c r="Q235" i="19"/>
  <c r="R123" i="19"/>
  <c r="S123" i="19"/>
  <c r="Q294" i="19"/>
  <c r="N271" i="19"/>
  <c r="Q271" i="19" s="1"/>
  <c r="P271" i="19"/>
  <c r="R268" i="19"/>
  <c r="S268" i="19"/>
  <c r="Q209" i="19"/>
  <c r="Q196" i="19"/>
  <c r="R196" i="19" s="1"/>
  <c r="S196" i="19" s="1"/>
  <c r="R135" i="19"/>
  <c r="S135" i="19"/>
  <c r="Q117" i="19"/>
  <c r="Q61" i="19"/>
  <c r="Q34" i="19"/>
  <c r="R331" i="19"/>
  <c r="S331" i="19"/>
  <c r="R325" i="19"/>
  <c r="S325" i="19" s="1"/>
  <c r="N322" i="19"/>
  <c r="Q322" i="19" s="1"/>
  <c r="P322" i="19"/>
  <c r="P319" i="19"/>
  <c r="R294" i="19"/>
  <c r="S294" i="19"/>
  <c r="R271" i="19"/>
  <c r="S271" i="19"/>
  <c r="N255" i="19"/>
  <c r="Q255" i="19" s="1"/>
  <c r="P255" i="19"/>
  <c r="P235" i="19"/>
  <c r="R235" i="19" s="1"/>
  <c r="S235" i="19" s="1"/>
  <c r="N203" i="19"/>
  <c r="Q203" i="19" s="1"/>
  <c r="P203" i="19"/>
  <c r="N126" i="19"/>
  <c r="Q126" i="19" s="1"/>
  <c r="P126" i="19"/>
  <c r="R126" i="19" s="1"/>
  <c r="S126" i="19" s="1"/>
  <c r="R100" i="19"/>
  <c r="S100" i="19"/>
  <c r="R58" i="19"/>
  <c r="S58" i="19"/>
  <c r="R367" i="19"/>
  <c r="S367" i="19" s="1"/>
  <c r="Q325" i="19"/>
  <c r="Q360" i="19"/>
  <c r="R255" i="19"/>
  <c r="S255" i="19"/>
  <c r="P117" i="19"/>
  <c r="P67" i="19"/>
  <c r="N67" i="19"/>
  <c r="Q67" i="19" s="1"/>
  <c r="P61" i="19"/>
  <c r="R44" i="19"/>
  <c r="S44" i="19"/>
  <c r="P34" i="19"/>
  <c r="P312" i="19"/>
  <c r="Q277" i="19"/>
  <c r="P210" i="19"/>
  <c r="R210" i="19" s="1"/>
  <c r="S210" i="19" s="1"/>
  <c r="Q207" i="19"/>
  <c r="R207" i="19" s="1"/>
  <c r="S207" i="19" s="1"/>
  <c r="R155" i="19"/>
  <c r="S155" i="19"/>
  <c r="R116" i="19"/>
  <c r="S116" i="19"/>
  <c r="N69" i="19"/>
  <c r="Q69" i="19" s="1"/>
  <c r="P69" i="19"/>
  <c r="Q46" i="19"/>
  <c r="R46" i="19" s="1"/>
  <c r="S46" i="19" s="1"/>
  <c r="Q320" i="19"/>
  <c r="R320" i="19" s="1"/>
  <c r="S320" i="19" s="1"/>
  <c r="Q312" i="19"/>
  <c r="P263" i="19"/>
  <c r="N263" i="19"/>
  <c r="Q263" i="19" s="1"/>
  <c r="P246" i="19"/>
  <c r="P192" i="19"/>
  <c r="R192" i="19" s="1"/>
  <c r="S192" i="19" s="1"/>
  <c r="R167" i="19"/>
  <c r="S167" i="19"/>
  <c r="R111" i="19"/>
  <c r="S111" i="19"/>
  <c r="S83" i="19"/>
  <c r="P32" i="19"/>
  <c r="R32" i="19" s="1"/>
  <c r="S32" i="19" s="1"/>
  <c r="R348" i="19"/>
  <c r="S348" i="19"/>
  <c r="R323" i="19"/>
  <c r="S323" i="19"/>
  <c r="Q317" i="19"/>
  <c r="R246" i="19"/>
  <c r="S246" i="19"/>
  <c r="P105" i="19"/>
  <c r="R105" i="19" s="1"/>
  <c r="S105" i="19" s="1"/>
  <c r="Q102" i="19"/>
  <c r="R102" i="19" s="1"/>
  <c r="S102" i="19" s="1"/>
  <c r="P88" i="19"/>
  <c r="R88" i="19" s="1"/>
  <c r="S88" i="19" s="1"/>
  <c r="Q382" i="19"/>
  <c r="R293" i="19"/>
  <c r="S293" i="19"/>
  <c r="P54" i="19"/>
  <c r="R228" i="19"/>
  <c r="S228" i="19"/>
  <c r="N206" i="19"/>
  <c r="Q206" i="19" s="1"/>
  <c r="P206" i="19"/>
  <c r="R206" i="19" s="1"/>
  <c r="S206" i="19" s="1"/>
  <c r="N194" i="19"/>
  <c r="Q194" i="19" s="1"/>
  <c r="P194" i="19"/>
  <c r="R188" i="19"/>
  <c r="S188" i="19"/>
  <c r="P378" i="19"/>
  <c r="Q372" i="19"/>
  <c r="R358" i="19"/>
  <c r="S358" i="19"/>
  <c r="P341" i="19"/>
  <c r="N341" i="19"/>
  <c r="Q341" i="19" s="1"/>
  <c r="R223" i="19"/>
  <c r="S223" i="19" s="1"/>
  <c r="Q200" i="19"/>
  <c r="R194" i="19"/>
  <c r="S194" i="19"/>
  <c r="R132" i="19"/>
  <c r="S132" i="19"/>
  <c r="Q109" i="19"/>
  <c r="N98" i="19"/>
  <c r="Q98" i="19" s="1"/>
  <c r="P98" i="19"/>
  <c r="R98" i="19" s="1"/>
  <c r="S98" i="19" s="1"/>
  <c r="R378" i="19"/>
  <c r="S378" i="19"/>
  <c r="R341" i="19"/>
  <c r="S341" i="19"/>
  <c r="R180" i="19"/>
  <c r="S180" i="19"/>
  <c r="P140" i="19"/>
  <c r="R140" i="19" s="1"/>
  <c r="S140" i="19" s="1"/>
  <c r="P76" i="19"/>
  <c r="N76" i="19"/>
  <c r="Q76" i="19" s="1"/>
  <c r="N64" i="19"/>
  <c r="Q64" i="19" s="1"/>
  <c r="P64" i="19"/>
  <c r="P372" i="19"/>
  <c r="N236" i="19"/>
  <c r="Q236" i="19" s="1"/>
  <c r="P236" i="19"/>
  <c r="P200" i="19"/>
  <c r="P109" i="19"/>
  <c r="N84" i="19"/>
  <c r="Q84" i="19" s="1"/>
  <c r="P84" i="19"/>
  <c r="S76" i="19"/>
  <c r="R76" i="19"/>
  <c r="N365" i="19"/>
  <c r="Q365" i="19" s="1"/>
  <c r="P365" i="19"/>
  <c r="S313" i="19"/>
  <c r="P305" i="19"/>
  <c r="R146" i="19"/>
  <c r="S146" i="19"/>
  <c r="Q116" i="19"/>
  <c r="R165" i="19"/>
  <c r="S165" i="19"/>
  <c r="N125" i="19"/>
  <c r="Q125" i="19" s="1"/>
  <c r="P125" i="19"/>
  <c r="R122" i="19"/>
  <c r="S122" i="19"/>
  <c r="R117" i="19"/>
  <c r="S117" i="19"/>
  <c r="R69" i="19"/>
  <c r="S69" i="19" s="1"/>
  <c r="P66" i="19"/>
  <c r="R66" i="19" s="1"/>
  <c r="S66" i="19" s="1"/>
  <c r="P376" i="19"/>
  <c r="Q368" i="19"/>
  <c r="Q347" i="19"/>
  <c r="P329" i="19"/>
  <c r="P256" i="19"/>
  <c r="R200" i="19"/>
  <c r="S200" i="19" s="1"/>
  <c r="P197" i="19"/>
  <c r="Q95" i="19"/>
  <c r="R42" i="19"/>
  <c r="S42" i="19"/>
  <c r="Q39" i="19"/>
  <c r="P360" i="19"/>
  <c r="Q318" i="19"/>
  <c r="P277" i="19"/>
  <c r="Q274" i="19"/>
  <c r="R256" i="19"/>
  <c r="S256" i="19"/>
  <c r="Q186" i="19"/>
  <c r="N77" i="19"/>
  <c r="Q77" i="19" s="1"/>
  <c r="P77" i="19"/>
  <c r="R77" i="19" s="1"/>
  <c r="S77" i="19" s="1"/>
  <c r="Q47" i="19"/>
  <c r="Q381" i="19"/>
  <c r="P368" i="19"/>
  <c r="P347" i="19"/>
  <c r="R347" i="19" s="1"/>
  <c r="S347" i="19" s="1"/>
  <c r="N334" i="19"/>
  <c r="Q334" i="19" s="1"/>
  <c r="P334" i="19"/>
  <c r="N266" i="19"/>
  <c r="Q266" i="19" s="1"/>
  <c r="P266" i="19"/>
  <c r="R266" i="19" s="1"/>
  <c r="S266" i="19" s="1"/>
  <c r="P95" i="19"/>
  <c r="Q60" i="19"/>
  <c r="P39" i="19"/>
  <c r="Q305" i="19"/>
  <c r="P274" i="19"/>
  <c r="P216" i="19"/>
  <c r="P186" i="19"/>
  <c r="P130" i="19"/>
  <c r="N130" i="19"/>
  <c r="Q130" i="19" s="1"/>
  <c r="P47" i="19"/>
  <c r="R39" i="19"/>
  <c r="S39" i="19" s="1"/>
  <c r="P381" i="19"/>
  <c r="R381" i="19" s="1"/>
  <c r="S381" i="19" s="1"/>
  <c r="R318" i="19"/>
  <c r="S318" i="19" s="1"/>
  <c r="Q242" i="19"/>
  <c r="R216" i="19"/>
  <c r="S216" i="19" s="1"/>
  <c r="R170" i="19"/>
  <c r="S170" i="19" s="1"/>
  <c r="R130" i="19"/>
  <c r="S130" i="19"/>
  <c r="Q71" i="19"/>
  <c r="P60" i="19"/>
  <c r="S47" i="19"/>
  <c r="R47" i="19"/>
  <c r="R305" i="19"/>
  <c r="S305" i="19"/>
  <c r="P242" i="19"/>
  <c r="R242" i="19" s="1"/>
  <c r="S242" i="19" s="1"/>
  <c r="P151" i="19"/>
  <c r="N151" i="19"/>
  <c r="Q151" i="19" s="1"/>
  <c r="R127" i="19"/>
  <c r="S127" i="19"/>
  <c r="Q284" i="19"/>
  <c r="S213" i="19"/>
  <c r="N202" i="19"/>
  <c r="Q202" i="19" s="1"/>
  <c r="P202" i="19"/>
  <c r="R202" i="19" s="1"/>
  <c r="S202" i="19" s="1"/>
  <c r="P183" i="19"/>
  <c r="R151" i="19"/>
  <c r="S151" i="19"/>
  <c r="P116" i="19"/>
  <c r="R71" i="19"/>
  <c r="S71" i="19"/>
  <c r="Q221" i="19"/>
  <c r="R209" i="19"/>
  <c r="S209" i="19"/>
  <c r="P168" i="19"/>
  <c r="R168" i="19" s="1"/>
  <c r="S168" i="19" s="1"/>
  <c r="P158" i="19"/>
  <c r="R158" i="19" s="1"/>
  <c r="S158" i="19" s="1"/>
  <c r="P384" i="19"/>
  <c r="N326" i="19"/>
  <c r="N279" i="19"/>
  <c r="Q279" i="19" s="1"/>
  <c r="P279" i="19"/>
  <c r="R269" i="19"/>
  <c r="S269" i="19"/>
  <c r="N231" i="19"/>
  <c r="Q231" i="19" s="1"/>
  <c r="P231" i="19"/>
  <c r="P102" i="19"/>
  <c r="P46" i="19"/>
  <c r="R379" i="19"/>
  <c r="S379" i="19" s="1"/>
  <c r="P221" i="19"/>
  <c r="R221" i="19"/>
  <c r="S221" i="19"/>
  <c r="N173" i="19"/>
  <c r="Q173" i="19" s="1"/>
  <c r="P173" i="19"/>
  <c r="R173" i="19" s="1"/>
  <c r="S173" i="19" s="1"/>
  <c r="Q74" i="19"/>
  <c r="Q389" i="19"/>
  <c r="P382" i="19"/>
  <c r="Q291" i="19"/>
  <c r="P284" i="19"/>
  <c r="R284" i="19" s="1"/>
  <c r="S284" i="19" s="1"/>
  <c r="P207" i="19"/>
  <c r="Q81" i="19"/>
  <c r="P74" i="19"/>
  <c r="P144" i="19"/>
  <c r="P389" i="19"/>
  <c r="P291" i="19"/>
  <c r="R144" i="19"/>
  <c r="S144" i="19" s="1"/>
  <c r="P81" i="19"/>
  <c r="R81" i="19" s="1"/>
  <c r="S81" i="19" s="1"/>
  <c r="R11" i="19"/>
  <c r="Q15" i="19"/>
  <c r="N12" i="19"/>
  <c r="Q12" i="19" s="1"/>
  <c r="R12" i="19"/>
  <c r="S12" i="19" s="1"/>
  <c r="N13" i="19"/>
  <c r="O13" i="19"/>
  <c r="N19" i="19"/>
  <c r="Q19" i="19" s="1"/>
  <c r="I6" i="19"/>
  <c r="I7" i="19" s="1"/>
  <c r="N20" i="19"/>
  <c r="O20" i="19"/>
  <c r="O16" i="19"/>
  <c r="Q16" i="19" s="1"/>
  <c r="R16" i="19" s="1"/>
  <c r="P14" i="19"/>
  <c r="R14" i="19" s="1"/>
  <c r="S14" i="19" s="1"/>
  <c r="R17" i="19"/>
  <c r="O15" i="19"/>
  <c r="R15" i="19"/>
  <c r="N11" i="19"/>
  <c r="Q11" i="19" s="1"/>
  <c r="N18" i="19"/>
  <c r="Q18" i="19" s="1"/>
  <c r="R20" i="19"/>
  <c r="N17" i="19"/>
  <c r="Q17" i="19" s="1"/>
  <c r="O11" i="19"/>
  <c r="Y208" i="15"/>
  <c r="X208" i="15"/>
  <c r="Z208" i="15" s="1"/>
  <c r="AA208" i="15" s="1"/>
  <c r="Z219" i="15"/>
  <c r="AA219" i="15" s="1"/>
  <c r="AD48" i="15" s="1"/>
  <c r="Y228" i="15"/>
  <c r="X228" i="15"/>
  <c r="Z228" i="15" s="1"/>
  <c r="AA228" i="15" s="1"/>
  <c r="Z285" i="15"/>
  <c r="AA285" i="15" s="1"/>
  <c r="Z421" i="15"/>
  <c r="AA421" i="15" s="1"/>
  <c r="AD57" i="15" s="1"/>
  <c r="Z534" i="15"/>
  <c r="AA534" i="15" s="1"/>
  <c r="AD195" i="15" s="1"/>
  <c r="Y269" i="15"/>
  <c r="X269" i="15"/>
  <c r="Z269" i="15" s="1"/>
  <c r="AA269" i="15" s="1"/>
  <c r="Y76" i="15"/>
  <c r="X76" i="15"/>
  <c r="Z76" i="15" s="1"/>
  <c r="AA76" i="15" s="1"/>
  <c r="X149" i="15"/>
  <c r="Y149" i="15"/>
  <c r="Y74" i="15"/>
  <c r="X74" i="15"/>
  <c r="Z74" i="15" s="1"/>
  <c r="AA74" i="15" s="1"/>
  <c r="X104" i="15"/>
  <c r="Y104" i="15"/>
  <c r="Z140" i="15"/>
  <c r="AA140" i="15" s="1"/>
  <c r="Z474" i="15"/>
  <c r="AA474" i="15" s="1"/>
  <c r="Z117" i="15"/>
  <c r="AA117" i="15" s="1"/>
  <c r="AD182" i="15" s="1"/>
  <c r="Z632" i="15"/>
  <c r="AA632" i="15" s="1"/>
  <c r="AD60" i="15" s="1"/>
  <c r="Z634" i="15"/>
  <c r="AA634" i="15" s="1"/>
  <c r="Y13" i="15"/>
  <c r="X13" i="15"/>
  <c r="Z13" i="15" s="1"/>
  <c r="AA13" i="15" s="1"/>
  <c r="X259" i="15"/>
  <c r="Y259" i="15"/>
  <c r="Y300" i="15"/>
  <c r="X300" i="15"/>
  <c r="Z300" i="15" s="1"/>
  <c r="AA300" i="15" s="1"/>
  <c r="AD73" i="15" s="1"/>
  <c r="Z199" i="15"/>
  <c r="AA199" i="15" s="1"/>
  <c r="Y267" i="15"/>
  <c r="X267" i="15"/>
  <c r="Z435" i="15"/>
  <c r="AA435" i="15" s="1"/>
  <c r="AD171" i="15" s="1"/>
  <c r="Y63" i="15"/>
  <c r="X63" i="15"/>
  <c r="Y295" i="15"/>
  <c r="X295" i="15"/>
  <c r="Z295" i="15" s="1"/>
  <c r="AA295" i="15" s="1"/>
  <c r="AD65" i="15" s="1"/>
  <c r="Y330" i="15"/>
  <c r="X330" i="15"/>
  <c r="Z330" i="15" s="1"/>
  <c r="AA330" i="15" s="1"/>
  <c r="Y348" i="15"/>
  <c r="X348" i="15"/>
  <c r="Z348" i="15" s="1"/>
  <c r="AA348" i="15" s="1"/>
  <c r="AD192" i="15" s="1"/>
  <c r="Z635" i="15"/>
  <c r="AA635" i="15" s="1"/>
  <c r="Z271" i="15"/>
  <c r="AA271" i="15" s="1"/>
  <c r="Y318" i="15"/>
  <c r="X318" i="15"/>
  <c r="Z318" i="15" s="1"/>
  <c r="AA318" i="15" s="1"/>
  <c r="Z733" i="15"/>
  <c r="AA733" i="15" s="1"/>
  <c r="Y85" i="15"/>
  <c r="X85" i="15"/>
  <c r="Z85" i="15" s="1"/>
  <c r="AA85" i="15" s="1"/>
  <c r="AD107" i="15" s="1"/>
  <c r="Y450" i="15"/>
  <c r="X450" i="15"/>
  <c r="Z450" i="15" s="1"/>
  <c r="AA450" i="15" s="1"/>
  <c r="Z540" i="15"/>
  <c r="AA540" i="15" s="1"/>
  <c r="X623" i="15"/>
  <c r="Y623" i="15"/>
  <c r="Z731" i="15"/>
  <c r="AA731" i="15" s="1"/>
  <c r="Z177" i="15"/>
  <c r="AA177" i="15" s="1"/>
  <c r="AD186" i="15" s="1"/>
  <c r="Z410" i="15"/>
  <c r="AA410" i="15" s="1"/>
  <c r="AD121" i="15" s="1"/>
  <c r="Y461" i="15"/>
  <c r="X461" i="15"/>
  <c r="Z461" i="15" s="1"/>
  <c r="AA461" i="15" s="1"/>
  <c r="X182" i="15"/>
  <c r="Z182" i="15" s="1"/>
  <c r="AA182" i="15" s="1"/>
  <c r="Y182" i="15"/>
  <c r="Y265" i="15"/>
  <c r="X265" i="15"/>
  <c r="Z265" i="15" s="1"/>
  <c r="AA265" i="15" s="1"/>
  <c r="X463" i="15"/>
  <c r="Y463" i="15"/>
  <c r="Z440" i="15"/>
  <c r="AA440" i="15" s="1"/>
  <c r="Y38" i="15"/>
  <c r="Z38" i="15" s="1"/>
  <c r="AA38" i="15" s="1"/>
  <c r="Y91" i="15"/>
  <c r="X91" i="15"/>
  <c r="Z91" i="15" s="1"/>
  <c r="AA91" i="15" s="1"/>
  <c r="AD46" i="15" s="1"/>
  <c r="X155" i="15"/>
  <c r="Y155" i="15"/>
  <c r="Y30" i="15"/>
  <c r="X30" i="15"/>
  <c r="Z30" i="15" s="1"/>
  <c r="AA30" i="15" s="1"/>
  <c r="Y207" i="15"/>
  <c r="X207" i="15"/>
  <c r="Z207" i="15" s="1"/>
  <c r="AA207" i="15" s="1"/>
  <c r="AD9" i="15" s="1"/>
  <c r="X263" i="15"/>
  <c r="Z263" i="15" s="1"/>
  <c r="AA263" i="15" s="1"/>
  <c r="Y489" i="15"/>
  <c r="X489" i="15"/>
  <c r="Z489" i="15" s="1"/>
  <c r="AA489" i="15" s="1"/>
  <c r="Y57" i="15"/>
  <c r="X57" i="15"/>
  <c r="Z57" i="15" s="1"/>
  <c r="AA57" i="15" s="1"/>
  <c r="Y631" i="15"/>
  <c r="X631" i="15"/>
  <c r="Y236" i="15"/>
  <c r="X236" i="15"/>
  <c r="Z236" i="15" s="1"/>
  <c r="AA236" i="15" s="1"/>
  <c r="Y456" i="15"/>
  <c r="X456" i="15"/>
  <c r="Z456" i="15" s="1"/>
  <c r="AA456" i="15" s="1"/>
  <c r="Y284" i="15"/>
  <c r="X284" i="15"/>
  <c r="Z284" i="15" s="1"/>
  <c r="AA284" i="15" s="1"/>
  <c r="Y185" i="15"/>
  <c r="X185" i="15"/>
  <c r="Z185" i="15" s="1"/>
  <c r="AA185" i="15" s="1"/>
  <c r="Y234" i="15"/>
  <c r="X234" i="15"/>
  <c r="X260" i="15"/>
  <c r="Y260" i="15"/>
  <c r="Z349" i="15"/>
  <c r="AA349" i="15" s="1"/>
  <c r="AD13" i="15" s="1"/>
  <c r="Z452" i="15"/>
  <c r="AA452" i="15" s="1"/>
  <c r="X496" i="15"/>
  <c r="Y496" i="15"/>
  <c r="Y250" i="15"/>
  <c r="X250" i="15"/>
  <c r="Z250" i="15" s="1"/>
  <c r="AA250" i="15" s="1"/>
  <c r="Z704" i="15"/>
  <c r="AA704" i="15" s="1"/>
  <c r="Z109" i="15"/>
  <c r="AA109" i="15" s="1"/>
  <c r="Y165" i="15"/>
  <c r="X165" i="15"/>
  <c r="Z165" i="15" s="1"/>
  <c r="AA165" i="15" s="1"/>
  <c r="AD179" i="15" s="1"/>
  <c r="Z183" i="15"/>
  <c r="AA183" i="15" s="1"/>
  <c r="Y189" i="15"/>
  <c r="Z189" i="15" s="1"/>
  <c r="AA189" i="15" s="1"/>
  <c r="AD178" i="15" s="1"/>
  <c r="Z407" i="15"/>
  <c r="AA407" i="15" s="1"/>
  <c r="Y35" i="15"/>
  <c r="X35" i="15"/>
  <c r="Z35" i="15" s="1"/>
  <c r="AA35" i="15" s="1"/>
  <c r="AD30" i="15" s="1"/>
  <c r="Z282" i="15"/>
  <c r="AA282" i="15" s="1"/>
  <c r="Z423" i="15"/>
  <c r="AA423" i="15" s="1"/>
  <c r="AD42" i="15" s="1"/>
  <c r="Y454" i="15"/>
  <c r="X454" i="15"/>
  <c r="Z454" i="15" s="1"/>
  <c r="AA454" i="15" s="1"/>
  <c r="AD38" i="15" s="1"/>
  <c r="Z184" i="15"/>
  <c r="AA184" i="15" s="1"/>
  <c r="Z447" i="15"/>
  <c r="AA447" i="15" s="1"/>
  <c r="AD137" i="15" s="1"/>
  <c r="Y33" i="15"/>
  <c r="X33" i="15"/>
  <c r="Z33" i="15" s="1"/>
  <c r="AA33" i="15" s="1"/>
  <c r="Z492" i="15"/>
  <c r="AA492" i="15" s="1"/>
  <c r="Y625" i="15"/>
  <c r="X625" i="15"/>
  <c r="Z625" i="15" s="1"/>
  <c r="AA625" i="15" s="1"/>
  <c r="X518" i="15"/>
  <c r="Y518" i="15"/>
  <c r="Y16" i="15"/>
  <c r="X16" i="15"/>
  <c r="Z16" i="15" s="1"/>
  <c r="AA16" i="15" s="1"/>
  <c r="Y345" i="15"/>
  <c r="X345" i="15"/>
  <c r="Z345" i="15" s="1"/>
  <c r="AA345" i="15" s="1"/>
  <c r="Y372" i="15"/>
  <c r="X372" i="15"/>
  <c r="Y381" i="15"/>
  <c r="X381" i="15"/>
  <c r="Z381" i="15" s="1"/>
  <c r="AA381" i="15" s="1"/>
  <c r="X413" i="15"/>
  <c r="Y413" i="15"/>
  <c r="Y550" i="15"/>
  <c r="X550" i="15"/>
  <c r="Z550" i="15" s="1"/>
  <c r="AA550" i="15" s="1"/>
  <c r="Z582" i="15"/>
  <c r="AA582" i="15" s="1"/>
  <c r="AD106" i="15" s="1"/>
  <c r="X716" i="15"/>
  <c r="Z716" i="15" s="1"/>
  <c r="AA716" i="15" s="1"/>
  <c r="X718" i="15"/>
  <c r="Z718" i="15" s="1"/>
  <c r="AA718" i="15" s="1"/>
  <c r="Z745" i="15"/>
  <c r="AA745" i="15" s="1"/>
  <c r="AD177" i="15" s="1"/>
  <c r="Y758" i="15"/>
  <c r="X758" i="15"/>
  <c r="Y282" i="15"/>
  <c r="Y324" i="15"/>
  <c r="X324" i="15"/>
  <c r="Z324" i="15" s="1"/>
  <c r="AA324" i="15" s="1"/>
  <c r="X326" i="15"/>
  <c r="Y326" i="15"/>
  <c r="Y652" i="15"/>
  <c r="X652" i="15"/>
  <c r="Z652" i="15" s="1"/>
  <c r="AA652" i="15" s="1"/>
  <c r="AD85" i="15" s="1"/>
  <c r="Y240" i="15"/>
  <c r="X240" i="15"/>
  <c r="Z240" i="15" s="1"/>
  <c r="AA240" i="15" s="1"/>
  <c r="AD214" i="15" s="1"/>
  <c r="Y249" i="15"/>
  <c r="X249" i="15"/>
  <c r="X343" i="15"/>
  <c r="Y343" i="15"/>
  <c r="Y390" i="15"/>
  <c r="X390" i="15"/>
  <c r="X438" i="15"/>
  <c r="Y438" i="15"/>
  <c r="Y641" i="15"/>
  <c r="X641" i="15"/>
  <c r="Z641" i="15" s="1"/>
  <c r="AA641" i="15" s="1"/>
  <c r="Y768" i="15"/>
  <c r="X768" i="15"/>
  <c r="Z768" i="15" s="1"/>
  <c r="AA768" i="15" s="1"/>
  <c r="X147" i="15"/>
  <c r="Z147" i="15" s="1"/>
  <c r="AA147" i="15" s="1"/>
  <c r="Y242" i="15"/>
  <c r="X242" i="15"/>
  <c r="Z242" i="15" s="1"/>
  <c r="AA242" i="15" s="1"/>
  <c r="Y339" i="15"/>
  <c r="X339" i="15"/>
  <c r="Z339" i="15" s="1"/>
  <c r="AA339" i="15" s="1"/>
  <c r="Y341" i="15"/>
  <c r="X341" i="15"/>
  <c r="Z341" i="15" s="1"/>
  <c r="AA341" i="15" s="1"/>
  <c r="Z397" i="15"/>
  <c r="AA397" i="15" s="1"/>
  <c r="Z442" i="15"/>
  <c r="AA442" i="15" s="1"/>
  <c r="AD128" i="15" s="1"/>
  <c r="X444" i="15"/>
  <c r="Y444" i="15"/>
  <c r="Y507" i="15"/>
  <c r="X507" i="15"/>
  <c r="Z507" i="15" s="1"/>
  <c r="AA507" i="15" s="1"/>
  <c r="Z566" i="15"/>
  <c r="AA566" i="15" s="1"/>
  <c r="Y715" i="15"/>
  <c r="X715" i="15"/>
  <c r="Z715" i="15" s="1"/>
  <c r="AA715" i="15" s="1"/>
  <c r="AD212" i="15" s="1"/>
  <c r="Y743" i="15"/>
  <c r="X743" i="15"/>
  <c r="Z743" i="15" s="1"/>
  <c r="AA743" i="15" s="1"/>
  <c r="Y4" i="15"/>
  <c r="X4" i="15"/>
  <c r="Z4" i="15" s="1"/>
  <c r="AA4" i="15" s="1"/>
  <c r="Y99" i="15"/>
  <c r="X99" i="15"/>
  <c r="Z99" i="15" s="1"/>
  <c r="AA99" i="15" s="1"/>
  <c r="AD193" i="15" s="1"/>
  <c r="Y101" i="15"/>
  <c r="X101" i="15"/>
  <c r="Z101" i="15" s="1"/>
  <c r="AA101" i="15" s="1"/>
  <c r="AD170" i="15" s="1"/>
  <c r="Y138" i="15"/>
  <c r="X138" i="15"/>
  <c r="Z138" i="15" s="1"/>
  <c r="AA138" i="15" s="1"/>
  <c r="X144" i="15"/>
  <c r="Z144" i="15" s="1"/>
  <c r="AA144" i="15" s="1"/>
  <c r="Y154" i="15"/>
  <c r="X154" i="15"/>
  <c r="Z154" i="15" s="1"/>
  <c r="AA154" i="15" s="1"/>
  <c r="Z168" i="15"/>
  <c r="AA168" i="15" s="1"/>
  <c r="Y206" i="15"/>
  <c r="X206" i="15"/>
  <c r="Z206" i="15" s="1"/>
  <c r="AA206" i="15" s="1"/>
  <c r="Y363" i="15"/>
  <c r="X363" i="15"/>
  <c r="Z363" i="15" s="1"/>
  <c r="AA363" i="15" s="1"/>
  <c r="Y411" i="15"/>
  <c r="X411" i="15"/>
  <c r="Z411" i="15" s="1"/>
  <c r="AA411" i="15" s="1"/>
  <c r="Y542" i="15"/>
  <c r="X542" i="15"/>
  <c r="Z542" i="15" s="1"/>
  <c r="AA542" i="15" s="1"/>
  <c r="X682" i="15"/>
  <c r="Z682" i="15" s="1"/>
  <c r="AA682" i="15" s="1"/>
  <c r="AD211" i="15" s="1"/>
  <c r="Y717" i="15"/>
  <c r="X717" i="15"/>
  <c r="Z717" i="15" s="1"/>
  <c r="AA717" i="15" s="1"/>
  <c r="Y765" i="15"/>
  <c r="Z765" i="15" s="1"/>
  <c r="AA765" i="15" s="1"/>
  <c r="AD184" i="15" s="1"/>
  <c r="Y2" i="15"/>
  <c r="X2" i="15"/>
  <c r="Y14" i="15"/>
  <c r="X14" i="15"/>
  <c r="Z14" i="15" s="1"/>
  <c r="AA14" i="15" s="1"/>
  <c r="X90" i="15"/>
  <c r="Z90" i="15" s="1"/>
  <c r="AA90" i="15" s="1"/>
  <c r="AD39" i="15" s="1"/>
  <c r="Z377" i="15"/>
  <c r="AA377" i="15" s="1"/>
  <c r="Y436" i="15"/>
  <c r="X436" i="15"/>
  <c r="Z436" i="15" s="1"/>
  <c r="AA436" i="15" s="1"/>
  <c r="Y540" i="15"/>
  <c r="X568" i="15"/>
  <c r="Z568" i="15" s="1"/>
  <c r="AA568" i="15" s="1"/>
  <c r="Y578" i="15"/>
  <c r="X578" i="15"/>
  <c r="Z578" i="15" s="1"/>
  <c r="AA578" i="15" s="1"/>
  <c r="X710" i="15"/>
  <c r="Z710" i="15" s="1"/>
  <c r="AA710" i="15" s="1"/>
  <c r="X116" i="15"/>
  <c r="Z116" i="15" s="1"/>
  <c r="AA116" i="15" s="1"/>
  <c r="Y124" i="15"/>
  <c r="X124" i="15"/>
  <c r="Z124" i="15" s="1"/>
  <c r="AA124" i="15" s="1"/>
  <c r="X125" i="15"/>
  <c r="Z125" i="15" s="1"/>
  <c r="AA125" i="15" s="1"/>
  <c r="X135" i="15"/>
  <c r="Z135" i="15" s="1"/>
  <c r="AA135" i="15" s="1"/>
  <c r="Y429" i="15"/>
  <c r="X429" i="15"/>
  <c r="Z429" i="15" s="1"/>
  <c r="AA429" i="15" s="1"/>
  <c r="Y487" i="15"/>
  <c r="X487" i="15"/>
  <c r="Z487" i="15" s="1"/>
  <c r="AA487" i="15" s="1"/>
  <c r="Y498" i="15"/>
  <c r="X498" i="15"/>
  <c r="Z498" i="15" s="1"/>
  <c r="AA498" i="15" s="1"/>
  <c r="AD31" i="15" s="1"/>
  <c r="Z538" i="15"/>
  <c r="AA538" i="15" s="1"/>
  <c r="X636" i="15"/>
  <c r="Z636" i="15" s="1"/>
  <c r="AA636" i="15" s="1"/>
  <c r="Y685" i="15"/>
  <c r="X685" i="15"/>
  <c r="Z685" i="15" s="1"/>
  <c r="AA685" i="15" s="1"/>
  <c r="X708" i="15"/>
  <c r="Z708" i="15" s="1"/>
  <c r="AA708" i="15" s="1"/>
  <c r="X713" i="15"/>
  <c r="Y713" i="15"/>
  <c r="Y28" i="15"/>
  <c r="X28" i="15"/>
  <c r="Z28" i="15" s="1"/>
  <c r="AA28" i="15" s="1"/>
  <c r="Y156" i="15"/>
  <c r="X156" i="15"/>
  <c r="Z156" i="15" s="1"/>
  <c r="AA156" i="15" s="1"/>
  <c r="X160" i="15"/>
  <c r="Z160" i="15" s="1"/>
  <c r="AA160" i="15" s="1"/>
  <c r="AD12" i="15" s="1"/>
  <c r="Y302" i="15"/>
  <c r="X302" i="15"/>
  <c r="Z302" i="15" s="1"/>
  <c r="AA302" i="15" s="1"/>
  <c r="AD141" i="15" s="1"/>
  <c r="Y337" i="15"/>
  <c r="X337" i="15"/>
  <c r="Z337" i="15" s="1"/>
  <c r="AA337" i="15" s="1"/>
  <c r="AD26" i="15" s="1"/>
  <c r="X409" i="15"/>
  <c r="Y409" i="15"/>
  <c r="X427" i="15"/>
  <c r="Y427" i="15"/>
  <c r="Y536" i="15"/>
  <c r="X536" i="15"/>
  <c r="Y562" i="15"/>
  <c r="X562" i="15"/>
  <c r="Z562" i="15" s="1"/>
  <c r="AA562" i="15" s="1"/>
  <c r="AD64" i="15" s="1"/>
  <c r="Y564" i="15"/>
  <c r="X564" i="15"/>
  <c r="Z564" i="15" s="1"/>
  <c r="AA564" i="15" s="1"/>
  <c r="X576" i="15"/>
  <c r="Z576" i="15" s="1"/>
  <c r="AA576" i="15" s="1"/>
  <c r="Y585" i="15"/>
  <c r="X585" i="15"/>
  <c r="Z585" i="15" s="1"/>
  <c r="AA585" i="15" s="1"/>
  <c r="X639" i="15"/>
  <c r="Y639" i="15"/>
  <c r="Y711" i="15"/>
  <c r="X711" i="15"/>
  <c r="Z711" i="15" s="1"/>
  <c r="AA711" i="15" s="1"/>
  <c r="X36" i="15"/>
  <c r="Z36" i="15" s="1"/>
  <c r="AA36" i="15" s="1"/>
  <c r="X40" i="15"/>
  <c r="Y71" i="15"/>
  <c r="X71" i="15"/>
  <c r="Z71" i="15" s="1"/>
  <c r="AA71" i="15" s="1"/>
  <c r="Y87" i="15"/>
  <c r="X87" i="15"/>
  <c r="Z87" i="15" s="1"/>
  <c r="AA87" i="15" s="1"/>
  <c r="Y120" i="15"/>
  <c r="X120" i="15"/>
  <c r="Z120" i="15" s="1"/>
  <c r="AA120" i="15" s="1"/>
  <c r="Z131" i="15"/>
  <c r="AA131" i="15" s="1"/>
  <c r="Y133" i="15"/>
  <c r="X133" i="15"/>
  <c r="Z133" i="15" s="1"/>
  <c r="AA133" i="15" s="1"/>
  <c r="Y375" i="15"/>
  <c r="Z375" i="15" s="1"/>
  <c r="AA375" i="15" s="1"/>
  <c r="AD67" i="15" s="1"/>
  <c r="X691" i="15"/>
  <c r="Z691" i="15" s="1"/>
  <c r="AA691" i="15" s="1"/>
  <c r="X706" i="15"/>
  <c r="Z706" i="15" s="1"/>
  <c r="AA706" i="15" s="1"/>
  <c r="Y49" i="15"/>
  <c r="X49" i="15"/>
  <c r="Z49" i="15" s="1"/>
  <c r="AA49" i="15" s="1"/>
  <c r="X62" i="15"/>
  <c r="Z62" i="15" s="1"/>
  <c r="AA62" i="15" s="1"/>
  <c r="X75" i="15"/>
  <c r="Y75" i="15"/>
  <c r="Y89" i="15"/>
  <c r="X89" i="15"/>
  <c r="Z89" i="15" s="1"/>
  <c r="AA89" i="15" s="1"/>
  <c r="AD133" i="15" s="1"/>
  <c r="Z159" i="15"/>
  <c r="AA159" i="15" s="1"/>
  <c r="X278" i="15"/>
  <c r="Y278" i="15"/>
  <c r="Y333" i="15"/>
  <c r="X333" i="15"/>
  <c r="Z333" i="15" s="1"/>
  <c r="AA333" i="15" s="1"/>
  <c r="X418" i="15"/>
  <c r="Z418" i="15" s="1"/>
  <c r="AA418" i="15" s="1"/>
  <c r="AD187" i="15" s="1"/>
  <c r="X512" i="15"/>
  <c r="Z512" i="15" s="1"/>
  <c r="AA512" i="15" s="1"/>
  <c r="Y534" i="15"/>
  <c r="Y607" i="15"/>
  <c r="X607" i="15"/>
  <c r="Z607" i="15" s="1"/>
  <c r="AA607" i="15" s="1"/>
  <c r="Y733" i="15"/>
  <c r="Y157" i="15"/>
  <c r="X157" i="15"/>
  <c r="Z157" i="15" s="1"/>
  <c r="AA157" i="15" s="1"/>
  <c r="Y320" i="15"/>
  <c r="X320" i="15"/>
  <c r="Z320" i="15" s="1"/>
  <c r="AA320" i="15" s="1"/>
  <c r="X335" i="15"/>
  <c r="Z335" i="15" s="1"/>
  <c r="AA335" i="15" s="1"/>
  <c r="Y356" i="15"/>
  <c r="X356" i="15"/>
  <c r="Z356" i="15" s="1"/>
  <c r="AA356" i="15" s="1"/>
  <c r="Y358" i="15"/>
  <c r="X358" i="15"/>
  <c r="Z358" i="15" s="1"/>
  <c r="AA358" i="15" s="1"/>
  <c r="Y388" i="15"/>
  <c r="X388" i="15"/>
  <c r="Z388" i="15" s="1"/>
  <c r="AA388" i="15" s="1"/>
  <c r="Y423" i="15"/>
  <c r="X618" i="15"/>
  <c r="X754" i="15"/>
  <c r="Z754" i="15" s="1"/>
  <c r="AA754" i="15" s="1"/>
  <c r="Y598" i="15"/>
  <c r="X598" i="15"/>
  <c r="Z598" i="15" s="1"/>
  <c r="AA598" i="15" s="1"/>
  <c r="AD180" i="15" s="1"/>
  <c r="Y600" i="15"/>
  <c r="X600" i="15"/>
  <c r="Z600" i="15" s="1"/>
  <c r="AA600" i="15" s="1"/>
  <c r="AD49" i="15" s="1"/>
  <c r="Y655" i="15"/>
  <c r="X655" i="15"/>
  <c r="Z655" i="15" s="1"/>
  <c r="AA655" i="15" s="1"/>
  <c r="AD219" i="15" s="1"/>
  <c r="Y17" i="15"/>
  <c r="X17" i="15"/>
  <c r="Z17" i="15" s="1"/>
  <c r="AA17" i="15" s="1"/>
  <c r="Y31" i="15"/>
  <c r="X31" i="15"/>
  <c r="Y37" i="15"/>
  <c r="X37" i="15"/>
  <c r="Z37" i="15" s="1"/>
  <c r="AA37" i="15" s="1"/>
  <c r="Y106" i="15"/>
  <c r="X106" i="15"/>
  <c r="Y114" i="15"/>
  <c r="X114" i="15"/>
  <c r="Z114" i="15" s="1"/>
  <c r="AA114" i="15" s="1"/>
  <c r="AD154" i="15" s="1"/>
  <c r="Y510" i="15"/>
  <c r="X510" i="15"/>
  <c r="Z510" i="15" s="1"/>
  <c r="AA510" i="15" s="1"/>
  <c r="Y516" i="15"/>
  <c r="X516" i="15"/>
  <c r="Z516" i="15" s="1"/>
  <c r="AA516" i="15" s="1"/>
  <c r="Y583" i="15"/>
  <c r="X583" i="15"/>
  <c r="Z583" i="15" s="1"/>
  <c r="AA583" i="15" s="1"/>
  <c r="Y621" i="15"/>
  <c r="X621" i="15"/>
  <c r="Z621" i="15" s="1"/>
  <c r="AA621" i="15" s="1"/>
  <c r="X108" i="15"/>
  <c r="Y108" i="15"/>
  <c r="Y176" i="15"/>
  <c r="X176" i="15"/>
  <c r="Z176" i="15" s="1"/>
  <c r="AA176" i="15" s="1"/>
  <c r="Y293" i="15"/>
  <c r="X293" i="15"/>
  <c r="Z293" i="15" s="1"/>
  <c r="AA293" i="15" s="1"/>
  <c r="X316" i="15"/>
  <c r="Y316" i="15"/>
  <c r="Z370" i="15"/>
  <c r="AA370" i="15" s="1"/>
  <c r="Y612" i="15"/>
  <c r="X612" i="15"/>
  <c r="Z612" i="15" s="1"/>
  <c r="AA612" i="15" s="1"/>
  <c r="X748" i="15"/>
  <c r="Z748" i="15" s="1"/>
  <c r="AA748" i="15" s="1"/>
  <c r="AD124" i="15" s="1"/>
  <c r="Y751" i="15"/>
  <c r="X751" i="15"/>
  <c r="Z751" i="15" s="1"/>
  <c r="AA751" i="15" s="1"/>
  <c r="AD96" i="15" s="1"/>
  <c r="Y47" i="15"/>
  <c r="X47" i="15"/>
  <c r="Z47" i="15" s="1"/>
  <c r="AA47" i="15" s="1"/>
  <c r="Y180" i="15"/>
  <c r="X180" i="15"/>
  <c r="Z180" i="15" s="1"/>
  <c r="AA180" i="15" s="1"/>
  <c r="Z190" i="15"/>
  <c r="AA190" i="15" s="1"/>
  <c r="Y258" i="15"/>
  <c r="X258" i="15"/>
  <c r="Z258" i="15" s="1"/>
  <c r="AA258" i="15" s="1"/>
  <c r="Y262" i="15"/>
  <c r="X262" i="15"/>
  <c r="Z262" i="15" s="1"/>
  <c r="AA262" i="15" s="1"/>
  <c r="AD109" i="15" s="1"/>
  <c r="X276" i="15"/>
  <c r="Y276" i="15"/>
  <c r="Y331" i="15"/>
  <c r="X331" i="15"/>
  <c r="Z331" i="15" s="1"/>
  <c r="AA331" i="15" s="1"/>
  <c r="AD97" i="15" s="1"/>
  <c r="Y373" i="15"/>
  <c r="X373" i="15"/>
  <c r="Y386" i="15"/>
  <c r="X386" i="15"/>
  <c r="Z386" i="15" s="1"/>
  <c r="AA386" i="15" s="1"/>
  <c r="Y416" i="15"/>
  <c r="X416" i="15"/>
  <c r="Z416" i="15" s="1"/>
  <c r="AA416" i="15" s="1"/>
  <c r="X670" i="15"/>
  <c r="Z670" i="15" s="1"/>
  <c r="AA670" i="15" s="1"/>
  <c r="X675" i="15"/>
  <c r="Y675" i="15"/>
  <c r="Y769" i="15"/>
  <c r="X769" i="15"/>
  <c r="Z769" i="15" s="1"/>
  <c r="AA769" i="15" s="1"/>
  <c r="AD51" i="15" s="1"/>
  <c r="Y21" i="15"/>
  <c r="X21" i="15"/>
  <c r="Z21" i="15" s="1"/>
  <c r="AA21" i="15" s="1"/>
  <c r="AD232" i="15" s="1"/>
  <c r="Y29" i="15"/>
  <c r="X29" i="15"/>
  <c r="Z29" i="15" s="1"/>
  <c r="AA29" i="15" s="1"/>
  <c r="Y205" i="15"/>
  <c r="X205" i="15"/>
  <c r="Z205" i="15" s="1"/>
  <c r="AA205" i="15" s="1"/>
  <c r="AD160" i="15" s="1"/>
  <c r="Y221" i="15"/>
  <c r="X221" i="15"/>
  <c r="Z221" i="15" s="1"/>
  <c r="AA221" i="15" s="1"/>
  <c r="AD169" i="15" s="1"/>
  <c r="X225" i="15"/>
  <c r="Y225" i="15"/>
  <c r="X251" i="15"/>
  <c r="Z251" i="15" s="1"/>
  <c r="AA251" i="15" s="1"/>
  <c r="X266" i="15"/>
  <c r="Z266" i="15" s="1"/>
  <c r="AA266" i="15" s="1"/>
  <c r="AD142" i="15" s="1"/>
  <c r="Y281" i="15"/>
  <c r="X281" i="15"/>
  <c r="Z281" i="15" s="1"/>
  <c r="AA281" i="15" s="1"/>
  <c r="AD164" i="15" s="1"/>
  <c r="Y391" i="15"/>
  <c r="X391" i="15"/>
  <c r="Z391" i="15" s="1"/>
  <c r="AA391" i="15" s="1"/>
  <c r="AD34" i="15" s="1"/>
  <c r="Y459" i="15"/>
  <c r="X459" i="15"/>
  <c r="Z459" i="15" s="1"/>
  <c r="AA459" i="15" s="1"/>
  <c r="X479" i="15"/>
  <c r="Y479" i="15"/>
  <c r="X544" i="15"/>
  <c r="Z544" i="15" s="1"/>
  <c r="AA544" i="15" s="1"/>
  <c r="Y556" i="15"/>
  <c r="X556" i="15"/>
  <c r="Z556" i="15" s="1"/>
  <c r="AA556" i="15" s="1"/>
  <c r="AD129" i="15" s="1"/>
  <c r="Z614" i="15"/>
  <c r="AA614" i="15" s="1"/>
  <c r="X23" i="15"/>
  <c r="Y23" i="15"/>
  <c r="Y153" i="15"/>
  <c r="X153" i="15"/>
  <c r="Z153" i="15" s="1"/>
  <c r="AA153" i="15" s="1"/>
  <c r="AD216" i="15" s="1"/>
  <c r="Z167" i="15"/>
  <c r="AA167" i="15" s="1"/>
  <c r="X227" i="15"/>
  <c r="Z227" i="15" s="1"/>
  <c r="AA227" i="15" s="1"/>
  <c r="Y227" i="15"/>
  <c r="Y248" i="15"/>
  <c r="X248" i="15"/>
  <c r="Z248" i="15" s="1"/>
  <c r="AA248" i="15" s="1"/>
  <c r="X268" i="15"/>
  <c r="Z268" i="15" s="1"/>
  <c r="AA268" i="15" s="1"/>
  <c r="Y268" i="15"/>
  <c r="Y285" i="15"/>
  <c r="X455" i="15"/>
  <c r="Y455" i="15"/>
  <c r="Y457" i="15"/>
  <c r="X457" i="15"/>
  <c r="Z457" i="15" s="1"/>
  <c r="AA457" i="15" s="1"/>
  <c r="Y579" i="15"/>
  <c r="X579" i="15"/>
  <c r="Z579" i="15" s="1"/>
  <c r="AA579" i="15" s="1"/>
  <c r="Y594" i="15"/>
  <c r="X594" i="15"/>
  <c r="Z594" i="15" s="1"/>
  <c r="AA594" i="15" s="1"/>
  <c r="X666" i="15"/>
  <c r="Z666" i="15" s="1"/>
  <c r="AA666" i="15" s="1"/>
  <c r="Y726" i="15"/>
  <c r="X726" i="15"/>
  <c r="Z726" i="15" s="1"/>
  <c r="AA726" i="15" s="1"/>
  <c r="AD81" i="15" s="1"/>
  <c r="Y98" i="15"/>
  <c r="X98" i="15"/>
  <c r="Z98" i="15" s="1"/>
  <c r="AA98" i="15" s="1"/>
  <c r="Y141" i="15"/>
  <c r="X141" i="15"/>
  <c r="Z141" i="15" s="1"/>
  <c r="AA141" i="15" s="1"/>
  <c r="AD40" i="15" s="1"/>
  <c r="Y178" i="15"/>
  <c r="X178" i="15"/>
  <c r="Z178" i="15" s="1"/>
  <c r="AA178" i="15" s="1"/>
  <c r="Y231" i="15"/>
  <c r="X231" i="15"/>
  <c r="Z231" i="15" s="1"/>
  <c r="AA231" i="15" s="1"/>
  <c r="Y254" i="15"/>
  <c r="X254" i="15"/>
  <c r="Z254" i="15" s="1"/>
  <c r="AA254" i="15" s="1"/>
  <c r="AD138" i="15" s="1"/>
  <c r="Y384" i="15"/>
  <c r="X384" i="15"/>
  <c r="Z384" i="15" s="1"/>
  <c r="AA384" i="15" s="1"/>
  <c r="X437" i="15"/>
  <c r="Y437" i="15"/>
  <c r="Y449" i="15"/>
  <c r="X449" i="15"/>
  <c r="Z449" i="15" s="1"/>
  <c r="AA449" i="15" s="1"/>
  <c r="AD86" i="15" s="1"/>
  <c r="Y451" i="15"/>
  <c r="X451" i="15"/>
  <c r="Z451" i="15" s="1"/>
  <c r="AA451" i="15" s="1"/>
  <c r="Y453" i="15"/>
  <c r="X453" i="15"/>
  <c r="Z453" i="15" s="1"/>
  <c r="AA453" i="15" s="1"/>
  <c r="Y477" i="15"/>
  <c r="X477" i="15"/>
  <c r="Z477" i="15" s="1"/>
  <c r="AA477" i="15" s="1"/>
  <c r="X646" i="15"/>
  <c r="Z646" i="15" s="1"/>
  <c r="AA646" i="15" s="1"/>
  <c r="AD188" i="15" s="1"/>
  <c r="Z744" i="15"/>
  <c r="AA744" i="15" s="1"/>
  <c r="AD132" i="15" s="1"/>
  <c r="Y747" i="15"/>
  <c r="X8" i="15"/>
  <c r="Z8" i="15" s="1"/>
  <c r="AA8" i="15" s="1"/>
  <c r="AD226" i="15" s="1"/>
  <c r="X65" i="15"/>
  <c r="Z65" i="15" s="1"/>
  <c r="AA65" i="15" s="1"/>
  <c r="X69" i="15"/>
  <c r="Z69" i="15" s="1"/>
  <c r="AA69" i="15" s="1"/>
  <c r="Y143" i="15"/>
  <c r="X143" i="15"/>
  <c r="Z143" i="15" s="1"/>
  <c r="AA143" i="15" s="1"/>
  <c r="Y312" i="15"/>
  <c r="X312" i="15"/>
  <c r="Z312" i="15" s="1"/>
  <c r="AA312" i="15" s="1"/>
  <c r="AD35" i="15" s="1"/>
  <c r="Y314" i="15"/>
  <c r="X314" i="15"/>
  <c r="Z314" i="15" s="1"/>
  <c r="AA314" i="15" s="1"/>
  <c r="Z369" i="15"/>
  <c r="AA369" i="15" s="1"/>
  <c r="AD62" i="15" s="1"/>
  <c r="Y447" i="15"/>
  <c r="Y572" i="15"/>
  <c r="X572" i="15"/>
  <c r="Z572" i="15" s="1"/>
  <c r="AA572" i="15" s="1"/>
  <c r="AD119" i="15" s="1"/>
  <c r="Y667" i="15"/>
  <c r="X667" i="15"/>
  <c r="Y669" i="15"/>
  <c r="X669" i="15"/>
  <c r="Z669" i="15" s="1"/>
  <c r="AA669" i="15" s="1"/>
  <c r="Z722" i="15"/>
  <c r="AA722" i="15" s="1"/>
  <c r="Z755" i="15"/>
  <c r="AA755" i="15" s="1"/>
  <c r="Y212" i="15"/>
  <c r="X212" i="15"/>
  <c r="Z212" i="15" s="1"/>
  <c r="AA212" i="15" s="1"/>
  <c r="Y376" i="15"/>
  <c r="X376" i="15"/>
  <c r="Z376" i="15" s="1"/>
  <c r="AA376" i="15" s="1"/>
  <c r="Y414" i="15"/>
  <c r="X414" i="15"/>
  <c r="Z414" i="15" s="1"/>
  <c r="AA414" i="15" s="1"/>
  <c r="AD111" i="15" s="1"/>
  <c r="Y419" i="15"/>
  <c r="X419" i="15"/>
  <c r="Y435" i="15"/>
  <c r="Y474" i="15"/>
  <c r="X588" i="15"/>
  <c r="Z588" i="15" s="1"/>
  <c r="AA588" i="15" s="1"/>
  <c r="Y662" i="15"/>
  <c r="X662" i="15"/>
  <c r="Z662" i="15" s="1"/>
  <c r="AA662" i="15" s="1"/>
  <c r="AD8" i="15" s="1"/>
  <c r="Z673" i="15"/>
  <c r="AA673" i="15" s="1"/>
  <c r="X55" i="15"/>
  <c r="Z55" i="15" s="1"/>
  <c r="AA55" i="15" s="1"/>
  <c r="X83" i="15"/>
  <c r="Z83" i="15" s="1"/>
  <c r="AA83" i="15" s="1"/>
  <c r="AD139" i="15" s="1"/>
  <c r="X95" i="15"/>
  <c r="Z95" i="15" s="1"/>
  <c r="AA95" i="15" s="1"/>
  <c r="AD112" i="15" s="1"/>
  <c r="Y121" i="15"/>
  <c r="Z121" i="15" s="1"/>
  <c r="AA121" i="15" s="1"/>
  <c r="X126" i="15"/>
  <c r="Z126" i="15" s="1"/>
  <c r="AA126" i="15" s="1"/>
  <c r="AD163" i="15" s="1"/>
  <c r="Y291" i="15"/>
  <c r="X291" i="15"/>
  <c r="Z291" i="15" s="1"/>
  <c r="AA291" i="15" s="1"/>
  <c r="X537" i="15"/>
  <c r="Y537" i="15"/>
  <c r="Y590" i="15"/>
  <c r="X590" i="15"/>
  <c r="Z590" i="15" s="1"/>
  <c r="AA590" i="15" s="1"/>
  <c r="Y640" i="15"/>
  <c r="X640" i="15"/>
  <c r="Z640" i="15" s="1"/>
  <c r="AA640" i="15" s="1"/>
  <c r="X665" i="15"/>
  <c r="Y665" i="15"/>
  <c r="Y64" i="15"/>
  <c r="X64" i="15"/>
  <c r="Z64" i="15" s="1"/>
  <c r="AA64" i="15" s="1"/>
  <c r="AD66" i="15" s="1"/>
  <c r="X81" i="15"/>
  <c r="Z81" i="15" s="1"/>
  <c r="AA81" i="15" s="1"/>
  <c r="Y112" i="15"/>
  <c r="X112" i="15"/>
  <c r="Z112" i="15" s="1"/>
  <c r="AA112" i="15" s="1"/>
  <c r="X132" i="15"/>
  <c r="Z132" i="15" s="1"/>
  <c r="AA132" i="15" s="1"/>
  <c r="X161" i="15"/>
  <c r="Z161" i="15" s="1"/>
  <c r="AA161" i="15" s="1"/>
  <c r="Y310" i="15"/>
  <c r="X310" i="15"/>
  <c r="Z310" i="15" s="1"/>
  <c r="AA310" i="15" s="1"/>
  <c r="Y355" i="15"/>
  <c r="X385" i="15"/>
  <c r="Y385" i="15"/>
  <c r="Y484" i="15"/>
  <c r="Z484" i="15" s="1"/>
  <c r="AA484" i="15" s="1"/>
  <c r="Y493" i="15"/>
  <c r="X493" i="15"/>
  <c r="Z493" i="15" s="1"/>
  <c r="AA493" i="15" s="1"/>
  <c r="X495" i="15"/>
  <c r="Y495" i="15"/>
  <c r="Y570" i="15"/>
  <c r="X570" i="15"/>
  <c r="Y610" i="15"/>
  <c r="X610" i="15"/>
  <c r="Z610" i="15" s="1"/>
  <c r="AA610" i="15" s="1"/>
  <c r="Y699" i="15"/>
  <c r="X699" i="15"/>
  <c r="Y760" i="15"/>
  <c r="X760" i="15"/>
  <c r="Z760" i="15" s="1"/>
  <c r="AA760" i="15" s="1"/>
  <c r="Z767" i="15"/>
  <c r="AA767" i="15" s="1"/>
  <c r="X115" i="15"/>
  <c r="Y115" i="15"/>
  <c r="Y158" i="15"/>
  <c r="Y219" i="15"/>
  <c r="Y303" i="15"/>
  <c r="X303" i="15"/>
  <c r="Z303" i="15" s="1"/>
  <c r="AA303" i="15" s="1"/>
  <c r="X307" i="15"/>
  <c r="Z307" i="15" s="1"/>
  <c r="AA307" i="15" s="1"/>
  <c r="AD52" i="15" s="1"/>
  <c r="Y353" i="15"/>
  <c r="X353" i="15"/>
  <c r="Y401" i="15"/>
  <c r="X401" i="15"/>
  <c r="Z401" i="15" s="1"/>
  <c r="AA401" i="15" s="1"/>
  <c r="AD185" i="15" s="1"/>
  <c r="X471" i="15"/>
  <c r="Z471" i="15" s="1"/>
  <c r="AA471" i="15" s="1"/>
  <c r="AD227" i="15" s="1"/>
  <c r="Y475" i="15"/>
  <c r="X475" i="15"/>
  <c r="Z475" i="15" s="1"/>
  <c r="AA475" i="15" s="1"/>
  <c r="X491" i="15"/>
  <c r="Y491" i="15"/>
  <c r="Y575" i="15"/>
  <c r="X575" i="15"/>
  <c r="Z575" i="15" s="1"/>
  <c r="AA575" i="15" s="1"/>
  <c r="X693" i="15"/>
  <c r="Z693" i="15" s="1"/>
  <c r="AA693" i="15" s="1"/>
  <c r="Y727" i="15"/>
  <c r="X727" i="15"/>
  <c r="Y731" i="15"/>
  <c r="Y3" i="15"/>
  <c r="X3" i="15"/>
  <c r="Z3" i="15" s="1"/>
  <c r="AA3" i="15" s="1"/>
  <c r="Y32" i="15"/>
  <c r="X32" i="15"/>
  <c r="Z32" i="15" s="1"/>
  <c r="AA32" i="15" s="1"/>
  <c r="Y50" i="15"/>
  <c r="X50" i="15"/>
  <c r="Z50" i="15" s="1"/>
  <c r="AA50" i="15" s="1"/>
  <c r="Y68" i="15"/>
  <c r="X68" i="15"/>
  <c r="Z68" i="15" s="1"/>
  <c r="AA68" i="15" s="1"/>
  <c r="AD136" i="15" s="1"/>
  <c r="X103" i="15"/>
  <c r="Z103" i="15" s="1"/>
  <c r="AA103" i="15" s="1"/>
  <c r="X129" i="15"/>
  <c r="Y129" i="15"/>
  <c r="Y137" i="15"/>
  <c r="X137" i="15"/>
  <c r="Z137" i="15" s="1"/>
  <c r="AA137" i="15" s="1"/>
  <c r="Y374" i="15"/>
  <c r="X374" i="15"/>
  <c r="Y412" i="15"/>
  <c r="X412" i="15"/>
  <c r="Z412" i="15" s="1"/>
  <c r="AA412" i="15" s="1"/>
  <c r="AD125" i="15" s="1"/>
  <c r="Y415" i="15"/>
  <c r="X415" i="15"/>
  <c r="Z415" i="15" s="1"/>
  <c r="AA415" i="15" s="1"/>
  <c r="X469" i="15"/>
  <c r="Y469" i="15"/>
  <c r="Y473" i="15"/>
  <c r="X473" i="15"/>
  <c r="Z473" i="15" s="1"/>
  <c r="AA473" i="15" s="1"/>
  <c r="AD21" i="15" s="1"/>
  <c r="X528" i="15"/>
  <c r="Z528" i="15" s="1"/>
  <c r="AA528" i="15" s="1"/>
  <c r="Y535" i="15"/>
  <c r="X535" i="15"/>
  <c r="Z535" i="15" s="1"/>
  <c r="AA535" i="15" s="1"/>
  <c r="AD203" i="15" s="1"/>
  <c r="Y554" i="15"/>
  <c r="X554" i="15"/>
  <c r="Z554" i="15" s="1"/>
  <c r="AA554" i="15" s="1"/>
  <c r="X629" i="15"/>
  <c r="Z629" i="15" s="1"/>
  <c r="AA629" i="15" s="1"/>
  <c r="X19" i="15"/>
  <c r="Z19" i="15" s="1"/>
  <c r="AA19" i="15" s="1"/>
  <c r="AD150" i="15" s="1"/>
  <c r="X39" i="15"/>
  <c r="Z39" i="15" s="1"/>
  <c r="AA39" i="15" s="1"/>
  <c r="Y54" i="15"/>
  <c r="X54" i="15"/>
  <c r="Z54" i="15" s="1"/>
  <c r="AA54" i="15" s="1"/>
  <c r="AD82" i="15" s="1"/>
  <c r="X59" i="15"/>
  <c r="Z59" i="15" s="1"/>
  <c r="AA59" i="15" s="1"/>
  <c r="X66" i="15"/>
  <c r="Y66" i="15"/>
  <c r="Y96" i="15"/>
  <c r="X96" i="15"/>
  <c r="Z96" i="15" s="1"/>
  <c r="AA96" i="15" s="1"/>
  <c r="AD228" i="15" s="1"/>
  <c r="Y113" i="15"/>
  <c r="X113" i="15"/>
  <c r="Z113" i="15" s="1"/>
  <c r="AA113" i="15" s="1"/>
  <c r="Z272" i="15"/>
  <c r="AA272" i="15" s="1"/>
  <c r="Y329" i="15"/>
  <c r="Z329" i="15" s="1"/>
  <c r="AA329" i="15" s="1"/>
  <c r="Y332" i="15"/>
  <c r="X332" i="15"/>
  <c r="Z332" i="15" s="1"/>
  <c r="AA332" i="15" s="1"/>
  <c r="AD41" i="15" s="1"/>
  <c r="Y482" i="15"/>
  <c r="X482" i="15"/>
  <c r="Z482" i="15" s="1"/>
  <c r="AA482" i="15" s="1"/>
  <c r="AD47" i="15" s="1"/>
  <c r="X526" i="15"/>
  <c r="Z526" i="15" s="1"/>
  <c r="AA526" i="15" s="1"/>
  <c r="Y552" i="15"/>
  <c r="X552" i="15"/>
  <c r="Z552" i="15" s="1"/>
  <c r="AA552" i="15" s="1"/>
  <c r="Y559" i="15"/>
  <c r="X559" i="15"/>
  <c r="Z559" i="15" s="1"/>
  <c r="AA559" i="15" s="1"/>
  <c r="X627" i="15"/>
  <c r="Z627" i="15" s="1"/>
  <c r="AA627" i="15" s="1"/>
  <c r="Y684" i="15"/>
  <c r="Z684" i="15" s="1"/>
  <c r="AA684" i="15" s="1"/>
  <c r="Y695" i="15"/>
  <c r="Z695" i="15" s="1"/>
  <c r="AA695" i="15" s="1"/>
  <c r="Y722" i="15"/>
  <c r="Y127" i="15"/>
  <c r="X127" i="15"/>
  <c r="Z127" i="15" s="1"/>
  <c r="AA127" i="15" s="1"/>
  <c r="Y187" i="15"/>
  <c r="X187" i="15"/>
  <c r="Y199" i="15"/>
  <c r="Y210" i="15"/>
  <c r="X210" i="15"/>
  <c r="Z210" i="15" s="1"/>
  <c r="AA210" i="15" s="1"/>
  <c r="Y264" i="15"/>
  <c r="Z264" i="15" s="1"/>
  <c r="AA264" i="15" s="1"/>
  <c r="AD144" i="15" s="1"/>
  <c r="Z344" i="15"/>
  <c r="AA344" i="15" s="1"/>
  <c r="Y347" i="15"/>
  <c r="X347" i="15"/>
  <c r="Z347" i="15" s="1"/>
  <c r="AA347" i="15" s="1"/>
  <c r="AD147" i="15" s="1"/>
  <c r="Y383" i="15"/>
  <c r="X383" i="15"/>
  <c r="Z383" i="15" s="1"/>
  <c r="AA383" i="15" s="1"/>
  <c r="AD94" i="15" s="1"/>
  <c r="Y399" i="15"/>
  <c r="X405" i="15"/>
  <c r="Z405" i="15" s="1"/>
  <c r="AA405" i="15" s="1"/>
  <c r="Y417" i="15"/>
  <c r="X417" i="15"/>
  <c r="Z417" i="15" s="1"/>
  <c r="AA417" i="15" s="1"/>
  <c r="AD146" i="15" s="1"/>
  <c r="Y428" i="15"/>
  <c r="X428" i="15"/>
  <c r="Z428" i="15" s="1"/>
  <c r="AA428" i="15" s="1"/>
  <c r="Y467" i="15"/>
  <c r="X467" i="15"/>
  <c r="Z467" i="15" s="1"/>
  <c r="AA467" i="15" s="1"/>
  <c r="Y522" i="15"/>
  <c r="X522" i="15"/>
  <c r="Z522" i="15" s="1"/>
  <c r="AA522" i="15" s="1"/>
  <c r="Y531" i="15"/>
  <c r="X531" i="15"/>
  <c r="Z531" i="15" s="1"/>
  <c r="AA531" i="15" s="1"/>
  <c r="X654" i="15"/>
  <c r="Y654" i="15"/>
  <c r="Y660" i="15"/>
  <c r="X660" i="15"/>
  <c r="Z660" i="15" s="1"/>
  <c r="AA660" i="15" s="1"/>
  <c r="AD152" i="15" s="1"/>
  <c r="Y7" i="15"/>
  <c r="Z7" i="15" s="1"/>
  <c r="AA7" i="15" s="1"/>
  <c r="Y56" i="15"/>
  <c r="X56" i="15"/>
  <c r="X130" i="15"/>
  <c r="Y130" i="15"/>
  <c r="Y257" i="15"/>
  <c r="X257" i="15"/>
  <c r="Z257" i="15" s="1"/>
  <c r="AA257" i="15" s="1"/>
  <c r="Y298" i="15"/>
  <c r="X298" i="15"/>
  <c r="Z298" i="15" s="1"/>
  <c r="AA298" i="15" s="1"/>
  <c r="AD78" i="15" s="1"/>
  <c r="X322" i="15"/>
  <c r="Y322" i="15"/>
  <c r="Y592" i="15"/>
  <c r="X592" i="15"/>
  <c r="Z592" i="15" s="1"/>
  <c r="AA592" i="15" s="1"/>
  <c r="X681" i="15"/>
  <c r="Z681" i="15" s="1"/>
  <c r="AA681" i="15" s="1"/>
  <c r="AD148" i="15" s="1"/>
  <c r="X747" i="15"/>
  <c r="X753" i="15"/>
  <c r="Z753" i="15" s="1"/>
  <c r="AA753" i="15" s="1"/>
  <c r="Y73" i="15"/>
  <c r="X73" i="15"/>
  <c r="Z73" i="15" s="1"/>
  <c r="AA73" i="15" s="1"/>
  <c r="AD191" i="15" s="1"/>
  <c r="Y92" i="15"/>
  <c r="X92" i="15"/>
  <c r="Z92" i="15" s="1"/>
  <c r="AA92" i="15" s="1"/>
  <c r="Y162" i="15"/>
  <c r="X162" i="15"/>
  <c r="Z162" i="15" s="1"/>
  <c r="AA162" i="15" s="1"/>
  <c r="Y164" i="15"/>
  <c r="X164" i="15"/>
  <c r="Z164" i="15" s="1"/>
  <c r="AA164" i="15" s="1"/>
  <c r="AD22" i="15" s="1"/>
  <c r="X361" i="15"/>
  <c r="Y361" i="15"/>
  <c r="Y505" i="15"/>
  <c r="X505" i="15"/>
  <c r="Z505" i="15" s="1"/>
  <c r="AA505" i="15" s="1"/>
  <c r="Y630" i="15"/>
  <c r="X677" i="15"/>
  <c r="Z677" i="15" s="1"/>
  <c r="AA677" i="15" s="1"/>
  <c r="X679" i="15"/>
  <c r="Y679" i="15"/>
  <c r="X27" i="15"/>
  <c r="Z27" i="15" s="1"/>
  <c r="AA27" i="15" s="1"/>
  <c r="AD98" i="15" s="1"/>
  <c r="Y118" i="15"/>
  <c r="X118" i="15"/>
  <c r="Z118" i="15" s="1"/>
  <c r="AA118" i="15" s="1"/>
  <c r="AD173" i="15" s="1"/>
  <c r="X288" i="15"/>
  <c r="Z288" i="15" s="1"/>
  <c r="AA288" i="15" s="1"/>
  <c r="Y296" i="15"/>
  <c r="X296" i="15"/>
  <c r="Z296" i="15" s="1"/>
  <c r="AA296" i="15" s="1"/>
  <c r="X408" i="15"/>
  <c r="Z408" i="15" s="1"/>
  <c r="AA408" i="15" s="1"/>
  <c r="Y501" i="15"/>
  <c r="X501" i="15"/>
  <c r="Z501" i="15" s="1"/>
  <c r="AA501" i="15" s="1"/>
  <c r="X514" i="15"/>
  <c r="Z514" i="15" s="1"/>
  <c r="AA514" i="15" s="1"/>
  <c r="AD50" i="15" s="1"/>
  <c r="Y620" i="15"/>
  <c r="X620" i="15"/>
  <c r="Z620" i="15" s="1"/>
  <c r="AA620" i="15" s="1"/>
  <c r="AD123" i="15" s="1"/>
  <c r="X645" i="15"/>
  <c r="Y645" i="15"/>
  <c r="Y647" i="15"/>
  <c r="X647" i="15"/>
  <c r="Z647" i="15" s="1"/>
  <c r="AA647" i="15" s="1"/>
  <c r="AD162" i="15" s="1"/>
  <c r="X658" i="15"/>
  <c r="Z658" i="15" s="1"/>
  <c r="AA658" i="15" s="1"/>
  <c r="Y697" i="15"/>
  <c r="X697" i="15"/>
  <c r="Z697" i="15" s="1"/>
  <c r="AA697" i="15" s="1"/>
  <c r="Y738" i="15"/>
  <c r="X738" i="15"/>
  <c r="Z738" i="15" s="1"/>
  <c r="AA738" i="15" s="1"/>
  <c r="AD118" i="15" s="1"/>
  <c r="X742" i="15"/>
  <c r="Z742" i="15" s="1"/>
  <c r="AA742" i="15" s="1"/>
  <c r="AD113" i="15" s="1"/>
  <c r="Y9" i="15"/>
  <c r="X9" i="15"/>
  <c r="Z9" i="15" s="1"/>
  <c r="AA9" i="15" s="1"/>
  <c r="X94" i="15"/>
  <c r="Z94" i="15" s="1"/>
  <c r="AA94" i="15" s="1"/>
  <c r="Y94" i="15"/>
  <c r="Y151" i="15"/>
  <c r="X151" i="15"/>
  <c r="Z151" i="15" s="1"/>
  <c r="AA151" i="15" s="1"/>
  <c r="X197" i="15"/>
  <c r="Y197" i="15"/>
  <c r="X203" i="15"/>
  <c r="Z203" i="15" s="1"/>
  <c r="AA203" i="15" s="1"/>
  <c r="Y290" i="15"/>
  <c r="X290" i="15"/>
  <c r="Z290" i="15" s="1"/>
  <c r="AA290" i="15" s="1"/>
  <c r="X294" i="15"/>
  <c r="Y294" i="15"/>
  <c r="X317" i="15"/>
  <c r="Z317" i="15" s="1"/>
  <c r="AA317" i="15" s="1"/>
  <c r="Y403" i="15"/>
  <c r="Z403" i="15" s="1"/>
  <c r="AA403" i="15" s="1"/>
  <c r="X465" i="15"/>
  <c r="Y465" i="15"/>
  <c r="X517" i="15"/>
  <c r="Z517" i="15" s="1"/>
  <c r="AA517" i="15" s="1"/>
  <c r="X519" i="15"/>
  <c r="Z519" i="15" s="1"/>
  <c r="AA519" i="15" s="1"/>
  <c r="AD155" i="15" s="1"/>
  <c r="Z569" i="15"/>
  <c r="AA569" i="15" s="1"/>
  <c r="Y574" i="15"/>
  <c r="Z601" i="15"/>
  <c r="AA601" i="15" s="1"/>
  <c r="Y683" i="15"/>
  <c r="X683" i="15"/>
  <c r="Z683" i="15" s="1"/>
  <c r="AA683" i="15" s="1"/>
  <c r="Y26" i="15"/>
  <c r="X26" i="15"/>
  <c r="Z26" i="15" s="1"/>
  <c r="AA26" i="15" s="1"/>
  <c r="AD4" i="15" s="1"/>
  <c r="X46" i="15"/>
  <c r="Z46" i="15" s="1"/>
  <c r="AA46" i="15" s="1"/>
  <c r="AD165" i="15" s="1"/>
  <c r="Y134" i="15"/>
  <c r="X134" i="15"/>
  <c r="Z134" i="15" s="1"/>
  <c r="AA134" i="15" s="1"/>
  <c r="Y211" i="15"/>
  <c r="Y292" i="15"/>
  <c r="X292" i="15"/>
  <c r="X355" i="15"/>
  <c r="X357" i="15"/>
  <c r="Y357" i="15"/>
  <c r="Y359" i="15"/>
  <c r="Y421" i="15"/>
  <c r="Y488" i="15"/>
  <c r="X488" i="15"/>
  <c r="Z488" i="15" s="1"/>
  <c r="AA488" i="15" s="1"/>
  <c r="AD183" i="15" s="1"/>
  <c r="Y512" i="15"/>
  <c r="X664" i="15"/>
  <c r="Z664" i="15" s="1"/>
  <c r="AA664" i="15" s="1"/>
  <c r="Y725" i="15"/>
  <c r="X725" i="15"/>
  <c r="Z725" i="15" s="1"/>
  <c r="AA725" i="15" s="1"/>
  <c r="X736" i="15"/>
  <c r="Y736" i="15"/>
  <c r="Y45" i="15"/>
  <c r="X45" i="15"/>
  <c r="Z45" i="15" s="1"/>
  <c r="AA45" i="15" s="1"/>
  <c r="AD90" i="15" s="1"/>
  <c r="X111" i="15"/>
  <c r="Z111" i="15" s="1"/>
  <c r="AA111" i="15" s="1"/>
  <c r="Y136" i="15"/>
  <c r="X136" i="15"/>
  <c r="Z136" i="15" s="1"/>
  <c r="AA136" i="15" s="1"/>
  <c r="X209" i="15"/>
  <c r="Y209" i="15"/>
  <c r="Y286" i="15"/>
  <c r="Z286" i="15" s="1"/>
  <c r="AA286" i="15" s="1"/>
  <c r="Y309" i="15"/>
  <c r="Z309" i="15" s="1"/>
  <c r="AA309" i="15" s="1"/>
  <c r="AD202" i="15" s="1"/>
  <c r="Y366" i="15"/>
  <c r="X366" i="15"/>
  <c r="Y407" i="15"/>
  <c r="Y503" i="15"/>
  <c r="X503" i="15"/>
  <c r="Z503" i="15" s="1"/>
  <c r="AA503" i="15" s="1"/>
  <c r="AD175" i="15" s="1"/>
  <c r="Y643" i="15"/>
  <c r="X643" i="15"/>
  <c r="Z643" i="15" s="1"/>
  <c r="AA643" i="15" s="1"/>
  <c r="Y656" i="15"/>
  <c r="X656" i="15"/>
  <c r="Z656" i="15" s="1"/>
  <c r="AA656" i="15" s="1"/>
  <c r="Y192" i="15"/>
  <c r="X192" i="15"/>
  <c r="Z192" i="15" s="1"/>
  <c r="AA192" i="15" s="1"/>
  <c r="AD140" i="15" s="1"/>
  <c r="Y198" i="15"/>
  <c r="X198" i="15"/>
  <c r="Z198" i="15" s="1"/>
  <c r="AA198" i="15" s="1"/>
  <c r="Y202" i="15"/>
  <c r="X202" i="15"/>
  <c r="Z202" i="15" s="1"/>
  <c r="AA202" i="15" s="1"/>
  <c r="Y246" i="15"/>
  <c r="X246" i="15"/>
  <c r="Z246" i="15" s="1"/>
  <c r="AA246" i="15" s="1"/>
  <c r="AD215" i="15" s="1"/>
  <c r="X256" i="15"/>
  <c r="Y270" i="15"/>
  <c r="X270" i="15"/>
  <c r="Z270" i="15" s="1"/>
  <c r="AA270" i="15" s="1"/>
  <c r="AD99" i="15" s="1"/>
  <c r="Y433" i="15"/>
  <c r="Y577" i="15"/>
  <c r="X577" i="15"/>
  <c r="Z577" i="15" s="1"/>
  <c r="AA577" i="15" s="1"/>
  <c r="Y602" i="15"/>
  <c r="Y650" i="15"/>
  <c r="X650" i="15"/>
  <c r="Z650" i="15" s="1"/>
  <c r="AA650" i="15" s="1"/>
  <c r="Y671" i="15"/>
  <c r="X671" i="15"/>
  <c r="Z671" i="15" s="1"/>
  <c r="AA671" i="15" s="1"/>
  <c r="Y25" i="15"/>
  <c r="X25" i="15"/>
  <c r="Y40" i="15"/>
  <c r="X82" i="15"/>
  <c r="Y82" i="15"/>
  <c r="X146" i="15"/>
  <c r="Y146" i="15"/>
  <c r="Y194" i="15"/>
  <c r="X194" i="15"/>
  <c r="Z194" i="15" s="1"/>
  <c r="AA194" i="15" s="1"/>
  <c r="Z395" i="15"/>
  <c r="AA395" i="15" s="1"/>
  <c r="Y404" i="15"/>
  <c r="X404" i="15"/>
  <c r="Z404" i="15" s="1"/>
  <c r="AA404" i="15" s="1"/>
  <c r="AD114" i="15" s="1"/>
  <c r="Y604" i="15"/>
  <c r="Z604" i="15" s="1"/>
  <c r="AA604" i="15" s="1"/>
  <c r="X737" i="15"/>
  <c r="Z737" i="15" s="1"/>
  <c r="AA737" i="15" s="1"/>
  <c r="X741" i="15"/>
  <c r="Z741" i="15" s="1"/>
  <c r="AA741" i="15" s="1"/>
  <c r="Y44" i="15"/>
  <c r="X44" i="15"/>
  <c r="Z44" i="15" s="1"/>
  <c r="AA44" i="15" s="1"/>
  <c r="AD117" i="15" s="1"/>
  <c r="Y84" i="15"/>
  <c r="X84" i="15"/>
  <c r="Z84" i="15" s="1"/>
  <c r="AA84" i="15" s="1"/>
  <c r="AD91" i="15" s="1"/>
  <c r="Y148" i="15"/>
  <c r="X148" i="15"/>
  <c r="Z148" i="15" s="1"/>
  <c r="AA148" i="15" s="1"/>
  <c r="Y169" i="15"/>
  <c r="X169" i="15"/>
  <c r="Z169" i="15" s="1"/>
  <c r="AA169" i="15" s="1"/>
  <c r="Y306" i="15"/>
  <c r="X306" i="15"/>
  <c r="Z306" i="15" s="1"/>
  <c r="AA306" i="15" s="1"/>
  <c r="AD23" i="15" s="1"/>
  <c r="X368" i="15"/>
  <c r="Z368" i="15" s="1"/>
  <c r="AA368" i="15" s="1"/>
  <c r="AD156" i="15" s="1"/>
  <c r="Y431" i="15"/>
  <c r="X431" i="15"/>
  <c r="Z431" i="15" s="1"/>
  <c r="AA431" i="15" s="1"/>
  <c r="X478" i="15"/>
  <c r="Z478" i="15" s="1"/>
  <c r="AA478" i="15" s="1"/>
  <c r="AD205" i="15" s="1"/>
  <c r="Y485" i="15"/>
  <c r="X485" i="15"/>
  <c r="Z485" i="15" s="1"/>
  <c r="AA485" i="15" s="1"/>
  <c r="Y513" i="15"/>
  <c r="X513" i="15"/>
  <c r="Z513" i="15" s="1"/>
  <c r="AA513" i="15" s="1"/>
  <c r="AD172" i="15" s="1"/>
  <c r="Y663" i="15"/>
  <c r="X663" i="15"/>
  <c r="Z663" i="15" s="1"/>
  <c r="AA663" i="15" s="1"/>
  <c r="AD199" i="15" s="1"/>
  <c r="X705" i="15"/>
  <c r="Y42" i="15"/>
  <c r="X42" i="15"/>
  <c r="Z42" i="15" s="1"/>
  <c r="AA42" i="15" s="1"/>
  <c r="Y171" i="15"/>
  <c r="X171" i="15"/>
  <c r="Z171" i="15" s="1"/>
  <c r="AA171" i="15" s="1"/>
  <c r="X216" i="15"/>
  <c r="X218" i="15"/>
  <c r="Y218" i="15"/>
  <c r="Y351" i="15"/>
  <c r="X351" i="15"/>
  <c r="X380" i="15"/>
  <c r="Z380" i="15" s="1"/>
  <c r="AA380" i="15" s="1"/>
  <c r="Y402" i="15"/>
  <c r="X402" i="15"/>
  <c r="Z402" i="15" s="1"/>
  <c r="AA402" i="15" s="1"/>
  <c r="X483" i="15"/>
  <c r="Y483" i="15"/>
  <c r="Y500" i="15"/>
  <c r="X523" i="15"/>
  <c r="Y523" i="15"/>
  <c r="X551" i="15"/>
  <c r="Z551" i="15" s="1"/>
  <c r="AA551" i="15" s="1"/>
  <c r="X567" i="15"/>
  <c r="Y567" i="15"/>
  <c r="X573" i="15"/>
  <c r="Y573" i="15"/>
  <c r="Y657" i="15"/>
  <c r="X657" i="15"/>
  <c r="Z657" i="15" s="1"/>
  <c r="AA657" i="15" s="1"/>
  <c r="Y701" i="15"/>
  <c r="X701" i="15"/>
  <c r="Z701" i="15" s="1"/>
  <c r="AA701" i="15" s="1"/>
  <c r="AD207" i="15" s="1"/>
  <c r="Y703" i="15"/>
  <c r="X703" i="15"/>
  <c r="Z703" i="15" s="1"/>
  <c r="AA703" i="15" s="1"/>
  <c r="Y719" i="15"/>
  <c r="X719" i="15"/>
  <c r="Z719" i="15" s="1"/>
  <c r="AA719" i="15" s="1"/>
  <c r="AD176" i="15" s="1"/>
  <c r="X735" i="15"/>
  <c r="Y735" i="15"/>
  <c r="Y749" i="15"/>
  <c r="Y757" i="15"/>
  <c r="X757" i="15"/>
  <c r="Z757" i="15" s="1"/>
  <c r="AA757" i="15" s="1"/>
  <c r="Y61" i="15"/>
  <c r="X61" i="15"/>
  <c r="X97" i="15"/>
  <c r="Y97" i="15"/>
  <c r="X175" i="15"/>
  <c r="Z175" i="15" s="1"/>
  <c r="AA175" i="15" s="1"/>
  <c r="X220" i="15"/>
  <c r="Y220" i="15"/>
  <c r="Y308" i="15"/>
  <c r="Y365" i="15"/>
  <c r="X365" i="15"/>
  <c r="Z365" i="15" s="1"/>
  <c r="AA365" i="15" s="1"/>
  <c r="X382" i="15"/>
  <c r="Z382" i="15" s="1"/>
  <c r="AA382" i="15" s="1"/>
  <c r="AD194" i="15" s="1"/>
  <c r="Y481" i="15"/>
  <c r="X481" i="15"/>
  <c r="Z481" i="15" s="1"/>
  <c r="AA481" i="15" s="1"/>
  <c r="Y561" i="15"/>
  <c r="X561" i="15"/>
  <c r="Z561" i="15" s="1"/>
  <c r="AA561" i="15" s="1"/>
  <c r="X563" i="15"/>
  <c r="Y563" i="15"/>
  <c r="Y584" i="15"/>
  <c r="X584" i="15"/>
  <c r="Z584" i="15" s="1"/>
  <c r="AA584" i="15" s="1"/>
  <c r="Y755" i="15"/>
  <c r="Y759" i="15"/>
  <c r="X759" i="15"/>
  <c r="Z759" i="15" s="1"/>
  <c r="AA759" i="15" s="1"/>
  <c r="X5" i="15"/>
  <c r="Z5" i="15" s="1"/>
  <c r="AA5" i="15" s="1"/>
  <c r="AD10" i="15" s="1"/>
  <c r="X12" i="15"/>
  <c r="Y12" i="15"/>
  <c r="Y150" i="15"/>
  <c r="X150" i="15"/>
  <c r="Z150" i="15" s="1"/>
  <c r="AA150" i="15" s="1"/>
  <c r="X158" i="15"/>
  <c r="Z158" i="15" s="1"/>
  <c r="AA158" i="15" s="1"/>
  <c r="AD7" i="15" s="1"/>
  <c r="Y181" i="15"/>
  <c r="X181" i="15"/>
  <c r="X196" i="15"/>
  <c r="Y244" i="15"/>
  <c r="X244" i="15"/>
  <c r="Z244" i="15" s="1"/>
  <c r="AA244" i="15" s="1"/>
  <c r="Y304" i="15"/>
  <c r="X304" i="15"/>
  <c r="Z304" i="15" s="1"/>
  <c r="AA304" i="15" s="1"/>
  <c r="Y338" i="15"/>
  <c r="X338" i="15"/>
  <c r="Z338" i="15" s="1"/>
  <c r="AA338" i="15" s="1"/>
  <c r="Y371" i="15"/>
  <c r="Y387" i="15"/>
  <c r="X387" i="15"/>
  <c r="Z387" i="15" s="1"/>
  <c r="AA387" i="15" s="1"/>
  <c r="Y389" i="15"/>
  <c r="X389" i="15"/>
  <c r="Y509" i="15"/>
  <c r="X509" i="15"/>
  <c r="Z509" i="15" s="1"/>
  <c r="AA509" i="15" s="1"/>
  <c r="Y582" i="15"/>
  <c r="X609" i="15"/>
  <c r="Y609" i="15"/>
  <c r="Y611" i="15"/>
  <c r="X611" i="15"/>
  <c r="Z611" i="15" s="1"/>
  <c r="AA611" i="15" s="1"/>
  <c r="Y117" i="15"/>
  <c r="X200" i="15"/>
  <c r="Z200" i="15" s="1"/>
  <c r="AA200" i="15" s="1"/>
  <c r="AD3" i="15" s="1"/>
  <c r="Y253" i="15"/>
  <c r="Y255" i="15"/>
  <c r="Z255" i="15" s="1"/>
  <c r="AA255" i="15" s="1"/>
  <c r="Y370" i="15"/>
  <c r="Y521" i="15"/>
  <c r="Z521" i="15" s="1"/>
  <c r="AA521" i="15" s="1"/>
  <c r="Y688" i="15"/>
  <c r="Z688" i="15" s="1"/>
  <c r="AA688" i="15" s="1"/>
  <c r="Y690" i="15"/>
  <c r="Z690" i="15" s="1"/>
  <c r="AA690" i="15" s="1"/>
  <c r="X734" i="15"/>
  <c r="Y734" i="15"/>
  <c r="Y766" i="15"/>
  <c r="X766" i="15"/>
  <c r="Z766" i="15" s="1"/>
  <c r="AA766" i="15" s="1"/>
  <c r="Y79" i="15"/>
  <c r="X79" i="15"/>
  <c r="Z79" i="15" s="1"/>
  <c r="AA79" i="15" s="1"/>
  <c r="X86" i="15"/>
  <c r="Z86" i="15" s="1"/>
  <c r="AA86" i="15" s="1"/>
  <c r="Y213" i="15"/>
  <c r="X213" i="15"/>
  <c r="Z213" i="15" s="1"/>
  <c r="AA213" i="15" s="1"/>
  <c r="X226" i="15"/>
  <c r="Z226" i="15" s="1"/>
  <c r="AA226" i="15" s="1"/>
  <c r="AD14" i="15" s="1"/>
  <c r="Y235" i="15"/>
  <c r="X235" i="15"/>
  <c r="Z235" i="15" s="1"/>
  <c r="AA235" i="15" s="1"/>
  <c r="X350" i="15"/>
  <c r="Z350" i="15" s="1"/>
  <c r="AA350" i="15" s="1"/>
  <c r="AD25" i="15" s="1"/>
  <c r="Y364" i="15"/>
  <c r="X398" i="15"/>
  <c r="Y398" i="15"/>
  <c r="Y452" i="15"/>
  <c r="Y547" i="15"/>
  <c r="X547" i="15"/>
  <c r="Z547" i="15" s="1"/>
  <c r="AA547" i="15" s="1"/>
  <c r="Y595" i="15"/>
  <c r="Y145" i="15"/>
  <c r="Z145" i="15" s="1"/>
  <c r="AA145" i="15" s="1"/>
  <c r="X170" i="15"/>
  <c r="Z170" i="15" s="1"/>
  <c r="AA170" i="15" s="1"/>
  <c r="Y177" i="15"/>
  <c r="Y239" i="15"/>
  <c r="X239" i="15"/>
  <c r="Z239" i="15" s="1"/>
  <c r="AA239" i="15" s="1"/>
  <c r="X315" i="15"/>
  <c r="Z315" i="15" s="1"/>
  <c r="AA315" i="15" s="1"/>
  <c r="Y354" i="15"/>
  <c r="X354" i="15"/>
  <c r="Z354" i="15" s="1"/>
  <c r="AA354" i="15" s="1"/>
  <c r="Y396" i="15"/>
  <c r="X396" i="15"/>
  <c r="Z396" i="15" s="1"/>
  <c r="AA396" i="15" s="1"/>
  <c r="Y432" i="15"/>
  <c r="X432" i="15"/>
  <c r="Z432" i="15" s="1"/>
  <c r="AA432" i="15" s="1"/>
  <c r="AD166" i="15" s="1"/>
  <c r="X462" i="15"/>
  <c r="Z462" i="15" s="1"/>
  <c r="AA462" i="15" s="1"/>
  <c r="Y557" i="15"/>
  <c r="X557" i="15"/>
  <c r="Z557" i="15" s="1"/>
  <c r="AA557" i="15" s="1"/>
  <c r="Y676" i="15"/>
  <c r="X676" i="15"/>
  <c r="Z676" i="15" s="1"/>
  <c r="AA676" i="15" s="1"/>
  <c r="AD168" i="15" s="1"/>
  <c r="Z678" i="15"/>
  <c r="AA678" i="15" s="1"/>
  <c r="Y692" i="15"/>
  <c r="X692" i="15"/>
  <c r="Z692" i="15" s="1"/>
  <c r="AA692" i="15" s="1"/>
  <c r="Y730" i="15"/>
  <c r="X730" i="15"/>
  <c r="Z730" i="15" s="1"/>
  <c r="AA730" i="15" s="1"/>
  <c r="Y140" i="15"/>
  <c r="Y191" i="15"/>
  <c r="Y215" i="15"/>
  <c r="Z215" i="15" s="1"/>
  <c r="AA215" i="15" s="1"/>
  <c r="X279" i="15"/>
  <c r="Y279" i="15"/>
  <c r="Y297" i="15"/>
  <c r="X297" i="15"/>
  <c r="Z297" i="15" s="1"/>
  <c r="AA297" i="15" s="1"/>
  <c r="Y313" i="15"/>
  <c r="X313" i="15"/>
  <c r="Z313" i="15" s="1"/>
  <c r="AA313" i="15" s="1"/>
  <c r="AD120" i="15" s="1"/>
  <c r="Y466" i="15"/>
  <c r="X466" i="15"/>
  <c r="Z466" i="15" s="1"/>
  <c r="AA466" i="15" s="1"/>
  <c r="Z468" i="15"/>
  <c r="AA468" i="15" s="1"/>
  <c r="Y545" i="15"/>
  <c r="X545" i="15"/>
  <c r="Z545" i="15" s="1"/>
  <c r="AA545" i="15" s="1"/>
  <c r="AD63" i="15" s="1"/>
  <c r="X593" i="15"/>
  <c r="Y593" i="15"/>
  <c r="X764" i="15"/>
  <c r="Z764" i="15" s="1"/>
  <c r="AA764" i="15" s="1"/>
  <c r="Y20" i="15"/>
  <c r="Y34" i="15"/>
  <c r="X34" i="15"/>
  <c r="Z34" i="15" s="1"/>
  <c r="AA34" i="15" s="1"/>
  <c r="AD110" i="15" s="1"/>
  <c r="Y119" i="15"/>
  <c r="X119" i="15"/>
  <c r="Z119" i="15" s="1"/>
  <c r="AA119" i="15" s="1"/>
  <c r="Y224" i="15"/>
  <c r="X277" i="15"/>
  <c r="Y277" i="15"/>
  <c r="Y426" i="15"/>
  <c r="Z426" i="15" s="1"/>
  <c r="AA426" i="15" s="1"/>
  <c r="AD54" i="15" s="1"/>
  <c r="Y464" i="15"/>
  <c r="X464" i="15"/>
  <c r="Z464" i="15" s="1"/>
  <c r="AA464" i="15" s="1"/>
  <c r="Y553" i="15"/>
  <c r="X644" i="15"/>
  <c r="Z644" i="15" s="1"/>
  <c r="AA644" i="15" s="1"/>
  <c r="Y644" i="15"/>
  <c r="X700" i="15"/>
  <c r="Y700" i="15"/>
  <c r="Y728" i="15"/>
  <c r="X20" i="15"/>
  <c r="Y168" i="15"/>
  <c r="Y184" i="15"/>
  <c r="X229" i="15"/>
  <c r="Z229" i="15" s="1"/>
  <c r="AA229" i="15" s="1"/>
  <c r="Y275" i="15"/>
  <c r="X275" i="15"/>
  <c r="Z275" i="15" s="1"/>
  <c r="AA275" i="15" s="1"/>
  <c r="AD134" i="15" s="1"/>
  <c r="Y299" i="15"/>
  <c r="Z299" i="15" s="1"/>
  <c r="AA299" i="15" s="1"/>
  <c r="X301" i="15"/>
  <c r="Z301" i="15" s="1"/>
  <c r="AA301" i="15" s="1"/>
  <c r="Y301" i="15"/>
  <c r="Y311" i="15"/>
  <c r="Z311" i="15" s="1"/>
  <c r="AA311" i="15" s="1"/>
  <c r="AD158" i="15" s="1"/>
  <c r="Y323" i="15"/>
  <c r="X323" i="15"/>
  <c r="Z323" i="15" s="1"/>
  <c r="AA323" i="15" s="1"/>
  <c r="Y458" i="15"/>
  <c r="Z458" i="15" s="1"/>
  <c r="AA458" i="15" s="1"/>
  <c r="X460" i="15"/>
  <c r="Z460" i="15" s="1"/>
  <c r="AA460" i="15" s="1"/>
  <c r="Y502" i="15"/>
  <c r="Z502" i="15" s="1"/>
  <c r="AA502" i="15" s="1"/>
  <c r="Y642" i="15"/>
  <c r="X642" i="15"/>
  <c r="Z642" i="15" s="1"/>
  <c r="AA642" i="15" s="1"/>
  <c r="Y698" i="15"/>
  <c r="X698" i="15"/>
  <c r="Z698" i="15" s="1"/>
  <c r="AA698" i="15" s="1"/>
  <c r="AD115" i="15" s="1"/>
  <c r="Y15" i="15"/>
  <c r="Z15" i="15" s="1"/>
  <c r="AA15" i="15" s="1"/>
  <c r="AD95" i="15" s="1"/>
  <c r="X48" i="15"/>
  <c r="Y48" i="15"/>
  <c r="Y67" i="15"/>
  <c r="X67" i="15"/>
  <c r="Z67" i="15" s="1"/>
  <c r="AA67" i="15" s="1"/>
  <c r="X163" i="15"/>
  <c r="Z163" i="15" s="1"/>
  <c r="AA163" i="15" s="1"/>
  <c r="X186" i="15"/>
  <c r="Z186" i="15" s="1"/>
  <c r="AA186" i="15" s="1"/>
  <c r="Y360" i="15"/>
  <c r="X360" i="15"/>
  <c r="Z360" i="15" s="1"/>
  <c r="AA360" i="15" s="1"/>
  <c r="X394" i="15"/>
  <c r="Z394" i="15" s="1"/>
  <c r="AA394" i="15" s="1"/>
  <c r="AD36" i="15" s="1"/>
  <c r="Y480" i="15"/>
  <c r="X480" i="15"/>
  <c r="Z480" i="15" s="1"/>
  <c r="AA480" i="15" s="1"/>
  <c r="X490" i="15"/>
  <c r="Y490" i="15"/>
  <c r="Y492" i="15"/>
  <c r="X504" i="15"/>
  <c r="Z504" i="15" s="1"/>
  <c r="AA504" i="15" s="1"/>
  <c r="AD77" i="15" s="1"/>
  <c r="X653" i="15"/>
  <c r="Z653" i="15" s="1"/>
  <c r="AA653" i="15" s="1"/>
  <c r="Y720" i="15"/>
  <c r="Z720" i="15" s="1"/>
  <c r="AA720" i="15" s="1"/>
  <c r="Y732" i="15"/>
  <c r="X762" i="15"/>
  <c r="Y128" i="15"/>
  <c r="X128" i="15"/>
  <c r="Z128" i="15" s="1"/>
  <c r="AA128" i="15" s="1"/>
  <c r="Y245" i="15"/>
  <c r="Y305" i="15"/>
  <c r="Y319" i="15"/>
  <c r="Z319" i="15" s="1"/>
  <c r="AA319" i="15" s="1"/>
  <c r="Y508" i="15"/>
  <c r="X508" i="15"/>
  <c r="Z508" i="15" s="1"/>
  <c r="AA508" i="15" s="1"/>
  <c r="Y555" i="15"/>
  <c r="X555" i="15"/>
  <c r="Z555" i="15" s="1"/>
  <c r="AA555" i="15" s="1"/>
  <c r="X608" i="15"/>
  <c r="Y608" i="15"/>
  <c r="X649" i="15"/>
  <c r="Z649" i="15" s="1"/>
  <c r="AA649" i="15" s="1"/>
  <c r="Y672" i="15"/>
  <c r="X10" i="15"/>
  <c r="Z10" i="15" s="1"/>
  <c r="AA10" i="15" s="1"/>
  <c r="Y43" i="15"/>
  <c r="X43" i="15"/>
  <c r="Z43" i="15" s="1"/>
  <c r="AA43" i="15" s="1"/>
  <c r="X102" i="15"/>
  <c r="Z102" i="15" s="1"/>
  <c r="AA102" i="15" s="1"/>
  <c r="Y107" i="15"/>
  <c r="Z107" i="15" s="1"/>
  <c r="AA107" i="15" s="1"/>
  <c r="Y179" i="15"/>
  <c r="X179" i="15"/>
  <c r="Z179" i="15" s="1"/>
  <c r="AA179" i="15" s="1"/>
  <c r="Y321" i="15"/>
  <c r="X321" i="15"/>
  <c r="Z321" i="15" s="1"/>
  <c r="AA321" i="15" s="1"/>
  <c r="Y362" i="15"/>
  <c r="X362" i="15"/>
  <c r="Z362" i="15" s="1"/>
  <c r="AA362" i="15" s="1"/>
  <c r="Y392" i="15"/>
  <c r="Y430" i="15"/>
  <c r="X430" i="15"/>
  <c r="Z430" i="15" s="1"/>
  <c r="AA430" i="15" s="1"/>
  <c r="AD19" i="15" s="1"/>
  <c r="Y506" i="15"/>
  <c r="X506" i="15"/>
  <c r="Z506" i="15" s="1"/>
  <c r="AA506" i="15" s="1"/>
  <c r="Y606" i="15"/>
  <c r="X606" i="15"/>
  <c r="Z606" i="15" s="1"/>
  <c r="AA606" i="15" s="1"/>
  <c r="Y648" i="15"/>
  <c r="Z648" i="15" s="1"/>
  <c r="AA648" i="15" s="1"/>
  <c r="Y100" i="15"/>
  <c r="Z100" i="15" s="1"/>
  <c r="AA100" i="15" s="1"/>
  <c r="AD224" i="15" s="1"/>
  <c r="X110" i="15"/>
  <c r="Z110" i="15" s="1"/>
  <c r="AA110" i="15" s="1"/>
  <c r="X191" i="15"/>
  <c r="Z191" i="15" s="1"/>
  <c r="AA191" i="15" s="1"/>
  <c r="X223" i="15"/>
  <c r="Z223" i="15" s="1"/>
  <c r="AA223" i="15" s="1"/>
  <c r="AD231" i="15" s="1"/>
  <c r="X253" i="15"/>
  <c r="Z253" i="15" s="1"/>
  <c r="AA253" i="15" s="1"/>
  <c r="Y271" i="15"/>
  <c r="X274" i="15"/>
  <c r="Z274" i="15" s="1"/>
  <c r="AA274" i="15" s="1"/>
  <c r="X305" i="15"/>
  <c r="X352" i="15"/>
  <c r="Z352" i="15" s="1"/>
  <c r="AA352" i="15" s="1"/>
  <c r="AD101" i="15" s="1"/>
  <c r="Y352" i="15"/>
  <c r="X359" i="15"/>
  <c r="X530" i="15"/>
  <c r="Z530" i="15" s="1"/>
  <c r="AA530" i="15" s="1"/>
  <c r="Y566" i="15"/>
  <c r="X597" i="15"/>
  <c r="Z597" i="15" s="1"/>
  <c r="AA597" i="15" s="1"/>
  <c r="Y618" i="15"/>
  <c r="X633" i="15"/>
  <c r="Z633" i="15" s="1"/>
  <c r="AA633" i="15" s="1"/>
  <c r="X24" i="15"/>
  <c r="Z24" i="15" s="1"/>
  <c r="AA24" i="15" s="1"/>
  <c r="X80" i="15"/>
  <c r="Z80" i="15" s="1"/>
  <c r="AA80" i="15" s="1"/>
  <c r="AD18" i="15" s="1"/>
  <c r="X252" i="15"/>
  <c r="Z252" i="15" s="1"/>
  <c r="AA252" i="15" s="1"/>
  <c r="X273" i="15"/>
  <c r="Z273" i="15" s="1"/>
  <c r="AA273" i="15" s="1"/>
  <c r="Y418" i="15"/>
  <c r="X420" i="15"/>
  <c r="Y420" i="15"/>
  <c r="Y422" i="15"/>
  <c r="X422" i="15"/>
  <c r="Z422" i="15" s="1"/>
  <c r="AA422" i="15" s="1"/>
  <c r="X525" i="15"/>
  <c r="Y525" i="15"/>
  <c r="Y527" i="15"/>
  <c r="X527" i="15"/>
  <c r="Z527" i="15" s="1"/>
  <c r="AA527" i="15" s="1"/>
  <c r="AD55" i="15" s="1"/>
  <c r="X529" i="15"/>
  <c r="Z529" i="15" s="1"/>
  <c r="AA529" i="15" s="1"/>
  <c r="AD127" i="15" s="1"/>
  <c r="Y591" i="15"/>
  <c r="Z591" i="15" s="1"/>
  <c r="AA591" i="15" s="1"/>
  <c r="AD74" i="15" s="1"/>
  <c r="Y599" i="15"/>
  <c r="Z599" i="15" s="1"/>
  <c r="AA599" i="15" s="1"/>
  <c r="Y628" i="15"/>
  <c r="Z628" i="15" s="1"/>
  <c r="AA628" i="15" s="1"/>
  <c r="Y632" i="15"/>
  <c r="Y724" i="15"/>
  <c r="X724" i="15"/>
  <c r="Z724" i="15" s="1"/>
  <c r="AA724" i="15" s="1"/>
  <c r="AD33" i="15" s="1"/>
  <c r="Y761" i="15"/>
  <c r="Z761" i="15" s="1"/>
  <c r="AA761" i="15" s="1"/>
  <c r="Y247" i="15"/>
  <c r="X247" i="15"/>
  <c r="Z247" i="15" s="1"/>
  <c r="AA247" i="15" s="1"/>
  <c r="AD43" i="15" s="1"/>
  <c r="Y272" i="15"/>
  <c r="Y280" i="15"/>
  <c r="Y328" i="15"/>
  <c r="Y369" i="15"/>
  <c r="Y524" i="15"/>
  <c r="Z524" i="15" s="1"/>
  <c r="AA524" i="15" s="1"/>
  <c r="X602" i="15"/>
  <c r="Y705" i="15"/>
  <c r="X707" i="15"/>
  <c r="Y707" i="15"/>
  <c r="Y709" i="15"/>
  <c r="X709" i="15"/>
  <c r="Y111" i="15"/>
  <c r="Y123" i="15"/>
  <c r="X123" i="15"/>
  <c r="Z123" i="15" s="1"/>
  <c r="AA123" i="15" s="1"/>
  <c r="Y174" i="15"/>
  <c r="X174" i="15"/>
  <c r="Z174" i="15" s="1"/>
  <c r="AA174" i="15" s="1"/>
  <c r="Y216" i="15"/>
  <c r="Y230" i="15"/>
  <c r="X230" i="15"/>
  <c r="Z230" i="15" s="1"/>
  <c r="AA230" i="15" s="1"/>
  <c r="Y243" i="15"/>
  <c r="X243" i="15"/>
  <c r="Z243" i="15" s="1"/>
  <c r="AA243" i="15" s="1"/>
  <c r="X328" i="15"/>
  <c r="Z328" i="15" s="1"/>
  <c r="AA328" i="15" s="1"/>
  <c r="X371" i="15"/>
  <c r="Y394" i="15"/>
  <c r="Y400" i="15"/>
  <c r="X400" i="15"/>
  <c r="Z400" i="15" s="1"/>
  <c r="AA400" i="15" s="1"/>
  <c r="X433" i="15"/>
  <c r="Y460" i="15"/>
  <c r="X553" i="15"/>
  <c r="Z553" i="15" s="1"/>
  <c r="AA553" i="15" s="1"/>
  <c r="Y571" i="15"/>
  <c r="X571" i="15"/>
  <c r="Z571" i="15" s="1"/>
  <c r="AA571" i="15" s="1"/>
  <c r="Y635" i="15"/>
  <c r="X637" i="15"/>
  <c r="Y637" i="15"/>
  <c r="Y664" i="15"/>
  <c r="Y674" i="15"/>
  <c r="X674" i="15"/>
  <c r="Z674" i="15" s="1"/>
  <c r="AA674" i="15" s="1"/>
  <c r="AD79" i="15" s="1"/>
  <c r="Y762" i="15"/>
  <c r="Y764" i="15"/>
  <c r="Y393" i="15"/>
  <c r="X393" i="15"/>
  <c r="Z393" i="15" s="1"/>
  <c r="AA393" i="15" s="1"/>
  <c r="Y440" i="15"/>
  <c r="X497" i="15"/>
  <c r="Z497" i="15" s="1"/>
  <c r="AA497" i="15" s="1"/>
  <c r="Y499" i="15"/>
  <c r="Z499" i="15" s="1"/>
  <c r="AA499" i="15" s="1"/>
  <c r="X520" i="15"/>
  <c r="Z520" i="15" s="1"/>
  <c r="AA520" i="15" s="1"/>
  <c r="X539" i="15"/>
  <c r="Z539" i="15" s="1"/>
  <c r="AA539" i="15" s="1"/>
  <c r="AD217" i="15" s="1"/>
  <c r="Y596" i="15"/>
  <c r="X596" i="15"/>
  <c r="Z596" i="15" s="1"/>
  <c r="AA596" i="15" s="1"/>
  <c r="Y704" i="15"/>
  <c r="X763" i="15"/>
  <c r="Z763" i="15" s="1"/>
  <c r="AA763" i="15" s="1"/>
  <c r="AD72" i="15" s="1"/>
  <c r="X308" i="15"/>
  <c r="Y378" i="15"/>
  <c r="Y634" i="15"/>
  <c r="Y689" i="15"/>
  <c r="X689" i="15"/>
  <c r="Y744" i="15"/>
  <c r="Y746" i="15"/>
  <c r="X746" i="15"/>
  <c r="Z746" i="15" s="1"/>
  <c r="AA746" i="15" s="1"/>
  <c r="Y78" i="15"/>
  <c r="X78" i="15"/>
  <c r="Z78" i="15" s="1"/>
  <c r="AA78" i="15" s="1"/>
  <c r="X448" i="15"/>
  <c r="Z448" i="15" s="1"/>
  <c r="AA448" i="15" s="1"/>
  <c r="X560" i="15"/>
  <c r="Y560" i="15"/>
  <c r="Y687" i="15"/>
  <c r="X687" i="15"/>
  <c r="Z687" i="15" s="1"/>
  <c r="AA687" i="15" s="1"/>
  <c r="Y729" i="15"/>
  <c r="Z729" i="15" s="1"/>
  <c r="AA729" i="15" s="1"/>
  <c r="AD71" i="15" s="1"/>
  <c r="X122" i="15"/>
  <c r="Z122" i="15" s="1"/>
  <c r="AA122" i="15" s="1"/>
  <c r="Y173" i="15"/>
  <c r="X173" i="15"/>
  <c r="Z173" i="15" s="1"/>
  <c r="AA173" i="15" s="1"/>
  <c r="X346" i="15"/>
  <c r="Z346" i="15" s="1"/>
  <c r="AA346" i="15" s="1"/>
  <c r="X399" i="15"/>
  <c r="X558" i="15"/>
  <c r="Y558" i="15"/>
  <c r="Y619" i="15"/>
  <c r="X619" i="15"/>
  <c r="Z619" i="15" s="1"/>
  <c r="AA619" i="15" s="1"/>
  <c r="AD108" i="15" s="1"/>
  <c r="X712" i="15"/>
  <c r="Z712" i="15" s="1"/>
  <c r="AA712" i="15" s="1"/>
  <c r="X714" i="15"/>
  <c r="Y714" i="15"/>
  <c r="X214" i="15"/>
  <c r="Z214" i="15" s="1"/>
  <c r="AA214" i="15" s="1"/>
  <c r="AD87" i="15" s="1"/>
  <c r="Y614" i="15"/>
  <c r="X245" i="15"/>
  <c r="X287" i="15"/>
  <c r="Z287" i="15" s="1"/>
  <c r="AA287" i="15" s="1"/>
  <c r="X581" i="15"/>
  <c r="Z581" i="15" s="1"/>
  <c r="AA581" i="15" s="1"/>
  <c r="AD59" i="15" s="1"/>
  <c r="Y395" i="15"/>
  <c r="X406" i="15"/>
  <c r="Z406" i="15" s="1"/>
  <c r="AA406" i="15" s="1"/>
  <c r="X441" i="15"/>
  <c r="Z441" i="15" s="1"/>
  <c r="AA441" i="15" s="1"/>
  <c r="X511" i="15"/>
  <c r="Z511" i="15" s="1"/>
  <c r="AA511" i="15" s="1"/>
  <c r="Y533" i="15"/>
  <c r="Z533" i="15" s="1"/>
  <c r="AA533" i="15" s="1"/>
  <c r="AD11" i="15" s="1"/>
  <c r="X616" i="15"/>
  <c r="Y616" i="15"/>
  <c r="X732" i="15"/>
  <c r="Z732" i="15" s="1"/>
  <c r="AA732" i="15" s="1"/>
  <c r="AD2" i="15" s="1"/>
  <c r="X172" i="15"/>
  <c r="Z172" i="15" s="1"/>
  <c r="AA172" i="15" s="1"/>
  <c r="Y201" i="15"/>
  <c r="X201" i="15"/>
  <c r="Z201" i="15" s="1"/>
  <c r="AA201" i="15" s="1"/>
  <c r="AD143" i="15" s="1"/>
  <c r="X224" i="15"/>
  <c r="X651" i="15"/>
  <c r="Z651" i="15" s="1"/>
  <c r="AA651" i="15" s="1"/>
  <c r="X686" i="15"/>
  <c r="Z686" i="15" s="1"/>
  <c r="AA686" i="15" s="1"/>
  <c r="AD210" i="15" s="1"/>
  <c r="X721" i="15"/>
  <c r="Z721" i="15" s="1"/>
  <c r="AA721" i="15" s="1"/>
  <c r="Y196" i="15"/>
  <c r="Y256" i="15"/>
  <c r="Y476" i="15"/>
  <c r="X500" i="15"/>
  <c r="Z500" i="15" s="1"/>
  <c r="AA500" i="15" s="1"/>
  <c r="X723" i="15"/>
  <c r="Z723" i="15" s="1"/>
  <c r="AA723" i="15" s="1"/>
  <c r="X756" i="15"/>
  <c r="Z756" i="15" s="1"/>
  <c r="AA756" i="15" s="1"/>
  <c r="X52" i="15"/>
  <c r="Z52" i="15" s="1"/>
  <c r="AA52" i="15" s="1"/>
  <c r="Y188" i="15"/>
  <c r="Z188" i="15" s="1"/>
  <c r="AA188" i="15" s="1"/>
  <c r="X211" i="15"/>
  <c r="X364" i="15"/>
  <c r="Z364" i="15" s="1"/>
  <c r="AA364" i="15" s="1"/>
  <c r="Y605" i="15"/>
  <c r="X605" i="15"/>
  <c r="Z605" i="15" s="1"/>
  <c r="AA605" i="15" s="1"/>
  <c r="Y745" i="15"/>
  <c r="Y410" i="15"/>
  <c r="X546" i="15"/>
  <c r="Z546" i="15" s="1"/>
  <c r="AA546" i="15" s="1"/>
  <c r="Y622" i="15"/>
  <c r="Z622" i="15" s="1"/>
  <c r="AA622" i="15" s="1"/>
  <c r="X749" i="15"/>
  <c r="X392" i="15"/>
  <c r="Y468" i="15"/>
  <c r="X595" i="15"/>
  <c r="Z595" i="15" s="1"/>
  <c r="AA595" i="15" s="1"/>
  <c r="AD58" i="15" s="1"/>
  <c r="Y673" i="15"/>
  <c r="X204" i="15"/>
  <c r="Z204" i="15" s="1"/>
  <c r="AA204" i="15" s="1"/>
  <c r="X238" i="15"/>
  <c r="Z238" i="15" s="1"/>
  <c r="AA238" i="15" s="1"/>
  <c r="X336" i="15"/>
  <c r="Z336" i="15" s="1"/>
  <c r="AA336" i="15" s="1"/>
  <c r="X434" i="15"/>
  <c r="Z434" i="15" s="1"/>
  <c r="AA434" i="15" s="1"/>
  <c r="X532" i="15"/>
  <c r="Z532" i="15" s="1"/>
  <c r="AA532" i="15" s="1"/>
  <c r="X630" i="15"/>
  <c r="Z630" i="15" s="1"/>
  <c r="AA630" i="15" s="1"/>
  <c r="AD221" i="15" s="1"/>
  <c r="X728" i="15"/>
  <c r="Z728" i="15" s="1"/>
  <c r="AA728" i="15" s="1"/>
  <c r="X232" i="15"/>
  <c r="Z232" i="15" s="1"/>
  <c r="AA232" i="15" s="1"/>
  <c r="X280" i="15"/>
  <c r="Z280" i="15" s="1"/>
  <c r="AA280" i="15" s="1"/>
  <c r="X378" i="15"/>
  <c r="Z378" i="15" s="1"/>
  <c r="AA378" i="15" s="1"/>
  <c r="X476" i="15"/>
  <c r="Z476" i="15" s="1"/>
  <c r="AA476" i="15" s="1"/>
  <c r="X574" i="15"/>
  <c r="Z574" i="15" s="1"/>
  <c r="AA574" i="15" s="1"/>
  <c r="X672" i="15"/>
  <c r="Z672" i="15" s="1"/>
  <c r="AA672" i="15" s="1"/>
  <c r="B18" i="24" l="1"/>
  <c r="B17" i="24"/>
  <c r="AE13" i="12"/>
  <c r="AJ13" i="12"/>
  <c r="W13" i="12"/>
  <c r="AF13" i="12"/>
  <c r="AE15" i="12"/>
  <c r="W15" i="12"/>
  <c r="AJ15" i="12"/>
  <c r="AF15" i="12"/>
  <c r="AJ14" i="8"/>
  <c r="AE14" i="8"/>
  <c r="W14" i="8"/>
  <c r="AF14" i="8"/>
  <c r="AC13" i="8"/>
  <c r="AH9" i="8"/>
  <c r="Y10" i="8"/>
  <c r="Z10" i="8" s="1"/>
  <c r="AJ13" i="8"/>
  <c r="W13" i="8"/>
  <c r="AE13" i="8"/>
  <c r="AF13" i="8"/>
  <c r="AH9" i="12"/>
  <c r="AH9" i="9"/>
  <c r="AJ9" i="4"/>
  <c r="W9" i="4"/>
  <c r="AH9" i="4" s="1"/>
  <c r="AE9" i="4"/>
  <c r="AG12" i="3"/>
  <c r="X12" i="3"/>
  <c r="Y12" i="3" s="1"/>
  <c r="Z12" i="3" s="1"/>
  <c r="V9" i="3"/>
  <c r="AC10" i="3" s="1"/>
  <c r="X15" i="3"/>
  <c r="Y15" i="3" s="1"/>
  <c r="AG15" i="3"/>
  <c r="W10" i="3"/>
  <c r="AJ10" i="3"/>
  <c r="AH13" i="3"/>
  <c r="X13" i="3"/>
  <c r="Y13" i="3" s="1"/>
  <c r="Z13" i="3" s="1"/>
  <c r="AG11" i="3"/>
  <c r="AE9" i="3"/>
  <c r="W9" i="3"/>
  <c r="AH9" i="3" s="1"/>
  <c r="AJ9" i="3"/>
  <c r="AG9" i="3"/>
  <c r="AJ9" i="2"/>
  <c r="W9" i="2"/>
  <c r="AH9" i="2" s="1"/>
  <c r="AE9" i="2"/>
  <c r="AF9" i="2"/>
  <c r="V10" i="2"/>
  <c r="AI10" i="2"/>
  <c r="AF10" i="2"/>
  <c r="AD10" i="2"/>
  <c r="V12" i="2"/>
  <c r="AI12" i="2"/>
  <c r="AF12" i="2"/>
  <c r="AD12" i="2"/>
  <c r="X11" i="2"/>
  <c r="Y11" i="2" s="1"/>
  <c r="Z11" i="2" s="1"/>
  <c r="AG11" i="2"/>
  <c r="AG9" i="2"/>
  <c r="AE13" i="1"/>
  <c r="V9" i="1"/>
  <c r="AG9" i="1" s="1"/>
  <c r="AF9" i="1"/>
  <c r="AD9" i="1"/>
  <c r="AI9" i="1"/>
  <c r="V10" i="1"/>
  <c r="AI10" i="1"/>
  <c r="AD10" i="1"/>
  <c r="AF10" i="1"/>
  <c r="W11" i="1"/>
  <c r="AH11" i="1" s="1"/>
  <c r="AE11" i="1"/>
  <c r="AJ11" i="1"/>
  <c r="V12" i="1"/>
  <c r="AF12" i="1"/>
  <c r="AI12" i="1"/>
  <c r="AD12" i="1"/>
  <c r="P5" i="1"/>
  <c r="Y13" i="1" s="1"/>
  <c r="Z13" i="1" s="1"/>
  <c r="AE10" i="1"/>
  <c r="W9" i="1"/>
  <c r="AJ9" i="1"/>
  <c r="AE9" i="1"/>
  <c r="AE12" i="1"/>
  <c r="V11" i="1"/>
  <c r="AD11" i="1"/>
  <c r="AF11" i="1"/>
  <c r="AI11" i="1"/>
  <c r="Q11" i="23"/>
  <c r="Q15" i="23"/>
  <c r="S14" i="23"/>
  <c r="O2" i="23" s="1"/>
  <c r="O3" i="23" s="1"/>
  <c r="R54" i="22"/>
  <c r="R69" i="22"/>
  <c r="Q50" i="22"/>
  <c r="Q78" i="22"/>
  <c r="R78" i="22" s="1"/>
  <c r="S78" i="22" s="1"/>
  <c r="R87" i="22"/>
  <c r="S23" i="22"/>
  <c r="S56" i="22"/>
  <c r="S47" i="22"/>
  <c r="S87" i="22"/>
  <c r="S30" i="22"/>
  <c r="S45" i="22"/>
  <c r="S51" i="22"/>
  <c r="S60" i="22"/>
  <c r="S66" i="22"/>
  <c r="S81" i="22"/>
  <c r="S52" i="22"/>
  <c r="S61" i="22"/>
  <c r="S67" i="22"/>
  <c r="S80" i="22"/>
  <c r="S19" i="22"/>
  <c r="S82" i="22"/>
  <c r="S94" i="22"/>
  <c r="S31" i="22"/>
  <c r="Q83" i="22"/>
  <c r="R83" i="22" s="1"/>
  <c r="S83" i="22" s="1"/>
  <c r="S93" i="22"/>
  <c r="S88" i="22"/>
  <c r="S21" i="22"/>
  <c r="S37" i="22"/>
  <c r="S54" i="22"/>
  <c r="S70" i="22"/>
  <c r="R12" i="22"/>
  <c r="S12" i="22" s="1"/>
  <c r="S62" i="22"/>
  <c r="S28" i="22"/>
  <c r="S41" i="22"/>
  <c r="R17" i="22"/>
  <c r="S17" i="22" s="1"/>
  <c r="S55" i="22"/>
  <c r="S40" i="22"/>
  <c r="S69" i="22"/>
  <c r="S97" i="22"/>
  <c r="Q72" i="22"/>
  <c r="R72" i="22" s="1"/>
  <c r="S72" i="22" s="1"/>
  <c r="S76" i="22"/>
  <c r="R15" i="22"/>
  <c r="S15" i="22" s="1"/>
  <c r="Q16" i="22"/>
  <c r="R16" i="22" s="1"/>
  <c r="S16" i="22" s="1"/>
  <c r="S63" i="22"/>
  <c r="S77" i="22"/>
  <c r="S35" i="22"/>
  <c r="Q13" i="22"/>
  <c r="R13" i="22" s="1"/>
  <c r="S13" i="22" s="1"/>
  <c r="Q64" i="22"/>
  <c r="S33" i="22"/>
  <c r="S59" i="22"/>
  <c r="S39" i="22"/>
  <c r="Q11" i="22"/>
  <c r="Q14" i="22"/>
  <c r="R14" i="22" s="1"/>
  <c r="S14" i="22" s="1"/>
  <c r="Q17" i="21"/>
  <c r="Q12" i="21"/>
  <c r="Q15" i="21"/>
  <c r="Q11" i="21"/>
  <c r="R17" i="21"/>
  <c r="S17" i="21" s="1"/>
  <c r="Q14" i="21"/>
  <c r="R14" i="21" s="1"/>
  <c r="S14" i="21" s="1"/>
  <c r="O2" i="21" s="1"/>
  <c r="O3" i="21" s="1"/>
  <c r="O2" i="20"/>
  <c r="O3" i="20" s="1"/>
  <c r="Q11" i="20"/>
  <c r="R48" i="19"/>
  <c r="S48" i="19" s="1"/>
  <c r="R340" i="19"/>
  <c r="S340" i="19" s="1"/>
  <c r="R85" i="19"/>
  <c r="S85" i="19" s="1"/>
  <c r="R277" i="19"/>
  <c r="S277" i="19" s="1"/>
  <c r="R80" i="19"/>
  <c r="S80" i="19" s="1"/>
  <c r="R365" i="19"/>
  <c r="S365" i="19" s="1"/>
  <c r="R385" i="19"/>
  <c r="S385" i="19" s="1"/>
  <c r="R215" i="19"/>
  <c r="S215" i="19" s="1"/>
  <c r="R369" i="19"/>
  <c r="S369" i="19" s="1"/>
  <c r="R368" i="19"/>
  <c r="S368" i="19" s="1"/>
  <c r="R55" i="19"/>
  <c r="S55" i="19" s="1"/>
  <c r="R349" i="19"/>
  <c r="S349" i="19" s="1"/>
  <c r="Q326" i="19"/>
  <c r="R326" i="19"/>
  <c r="S326" i="19" s="1"/>
  <c r="R263" i="19"/>
  <c r="S263" i="19" s="1"/>
  <c r="Q20" i="19"/>
  <c r="S16" i="19"/>
  <c r="R19" i="19"/>
  <c r="S19" i="19" s="1"/>
  <c r="Q13" i="19"/>
  <c r="R13" i="19" s="1"/>
  <c r="S13" i="19" s="1"/>
  <c r="R18" i="19"/>
  <c r="S18" i="19" s="1"/>
  <c r="S17" i="19"/>
  <c r="Z361" i="15"/>
  <c r="AA361" i="15" s="1"/>
  <c r="AD92" i="15" s="1"/>
  <c r="Z523" i="15"/>
  <c r="AA523" i="15" s="1"/>
  <c r="Z209" i="15"/>
  <c r="AA209" i="15" s="1"/>
  <c r="Z23" i="15"/>
  <c r="AA23" i="15" s="1"/>
  <c r="AD131" i="15" s="1"/>
  <c r="Z259" i="15"/>
  <c r="AA259" i="15" s="1"/>
  <c r="Z427" i="15"/>
  <c r="AA427" i="15" s="1"/>
  <c r="AD16" i="15" s="1"/>
  <c r="Z294" i="15"/>
  <c r="AA294" i="15" s="1"/>
  <c r="Z560" i="15"/>
  <c r="AA560" i="15" s="1"/>
  <c r="AD189" i="15" s="1"/>
  <c r="Z602" i="15"/>
  <c r="AA602" i="15" s="1"/>
  <c r="Z129" i="15"/>
  <c r="AA129" i="15" s="1"/>
  <c r="AD167" i="15" s="1"/>
  <c r="Z409" i="15"/>
  <c r="AA409" i="15" s="1"/>
  <c r="AD149" i="15" s="1"/>
  <c r="Z637" i="15"/>
  <c r="AA637" i="15" s="1"/>
  <c r="AD100" i="15" s="1"/>
  <c r="Z749" i="15"/>
  <c r="AA749" i="15" s="1"/>
  <c r="Z115" i="15"/>
  <c r="AA115" i="15" s="1"/>
  <c r="Z705" i="15"/>
  <c r="AA705" i="15" s="1"/>
  <c r="Z197" i="15"/>
  <c r="AA197" i="15" s="1"/>
  <c r="Z357" i="15"/>
  <c r="AA357" i="15" s="1"/>
  <c r="AD223" i="15" s="1"/>
  <c r="Z455" i="15"/>
  <c r="AA455" i="15" s="1"/>
  <c r="Z225" i="15"/>
  <c r="AA225" i="15" s="1"/>
  <c r="Z359" i="15"/>
  <c r="AA359" i="15" s="1"/>
  <c r="Z700" i="15"/>
  <c r="AA700" i="15" s="1"/>
  <c r="AD206" i="15" s="1"/>
  <c r="Z279" i="15"/>
  <c r="AA279" i="15" s="1"/>
  <c r="Z355" i="15"/>
  <c r="AA355" i="15" s="1"/>
  <c r="Z130" i="15"/>
  <c r="AA130" i="15" s="1"/>
  <c r="Z438" i="15"/>
  <c r="AA438" i="15" s="1"/>
  <c r="AD197" i="15" s="1"/>
  <c r="Z689" i="15"/>
  <c r="AA689" i="15" s="1"/>
  <c r="Z433" i="15"/>
  <c r="AA433" i="15" s="1"/>
  <c r="Z609" i="15"/>
  <c r="AA609" i="15" s="1"/>
  <c r="Z146" i="15"/>
  <c r="AA146" i="15" s="1"/>
  <c r="AD222" i="15" s="1"/>
  <c r="Z292" i="15"/>
  <c r="AA292" i="15" s="1"/>
  <c r="Z679" i="15"/>
  <c r="AA679" i="15" s="1"/>
  <c r="Z56" i="15"/>
  <c r="AA56" i="15" s="1"/>
  <c r="Z187" i="15"/>
  <c r="AA187" i="15" s="1"/>
  <c r="AD17" i="15" s="1"/>
  <c r="Z699" i="15"/>
  <c r="AA699" i="15" s="1"/>
  <c r="AD44" i="15" s="1"/>
  <c r="Z667" i="15"/>
  <c r="AA667" i="15" s="1"/>
  <c r="Z106" i="15"/>
  <c r="AA106" i="15" s="1"/>
  <c r="Z390" i="15"/>
  <c r="AA390" i="15" s="1"/>
  <c r="Z372" i="15"/>
  <c r="AA372" i="15" s="1"/>
  <c r="Z631" i="15"/>
  <c r="AA631" i="15" s="1"/>
  <c r="AD84" i="15" s="1"/>
  <c r="Z63" i="15"/>
  <c r="AA63" i="15" s="1"/>
  <c r="Z149" i="15"/>
  <c r="AA149" i="15" s="1"/>
  <c r="Z714" i="15"/>
  <c r="AA714" i="15" s="1"/>
  <c r="AD56" i="15" s="1"/>
  <c r="Z567" i="15"/>
  <c r="AA567" i="15" s="1"/>
  <c r="Z654" i="15"/>
  <c r="AA654" i="15" s="1"/>
  <c r="AD83" i="15" s="1"/>
  <c r="Z277" i="15"/>
  <c r="AA277" i="15" s="1"/>
  <c r="AD70" i="15" s="1"/>
  <c r="Z495" i="15"/>
  <c r="AA495" i="15" s="1"/>
  <c r="Z639" i="15"/>
  <c r="AA639" i="15" s="1"/>
  <c r="AD181" i="15" s="1"/>
  <c r="Z518" i="15"/>
  <c r="AA518" i="15" s="1"/>
  <c r="Z496" i="15"/>
  <c r="AA496" i="15" s="1"/>
  <c r="AD75" i="15" s="1"/>
  <c r="Z491" i="15"/>
  <c r="AA491" i="15" s="1"/>
  <c r="AD116" i="15" s="1"/>
  <c r="Z675" i="15"/>
  <c r="AA675" i="15" s="1"/>
  <c r="Z316" i="15"/>
  <c r="AA316" i="15" s="1"/>
  <c r="Z278" i="15"/>
  <c r="AA278" i="15" s="1"/>
  <c r="AD105" i="15" s="1"/>
  <c r="Z707" i="15"/>
  <c r="AA707" i="15" s="1"/>
  <c r="Z218" i="15"/>
  <c r="AA218" i="15" s="1"/>
  <c r="Z216" i="15"/>
  <c r="AA216" i="15" s="1"/>
  <c r="Z490" i="15"/>
  <c r="AA490" i="15" s="1"/>
  <c r="AD220" i="15" s="1"/>
  <c r="Z322" i="15"/>
  <c r="AA322" i="15" s="1"/>
  <c r="Z276" i="15"/>
  <c r="AA276" i="15" s="1"/>
  <c r="Z616" i="15"/>
  <c r="AA616" i="15" s="1"/>
  <c r="Z12" i="15"/>
  <c r="AA12" i="15" s="1"/>
  <c r="AD102" i="15" s="1"/>
  <c r="Z735" i="15"/>
  <c r="AA735" i="15" s="1"/>
  <c r="Z463" i="15"/>
  <c r="AA463" i="15" s="1"/>
  <c r="Z392" i="15"/>
  <c r="AA392" i="15" s="1"/>
  <c r="Z104" i="15"/>
  <c r="AA104" i="15" s="1"/>
  <c r="AD225" i="15" s="1"/>
  <c r="Z20" i="15"/>
  <c r="AA20" i="15" s="1"/>
  <c r="Z66" i="15"/>
  <c r="AA66" i="15" s="1"/>
  <c r="AD104" i="15" s="1"/>
  <c r="Z665" i="15"/>
  <c r="AA665" i="15" s="1"/>
  <c r="Z413" i="15"/>
  <c r="AA413" i="15" s="1"/>
  <c r="Z245" i="15"/>
  <c r="AA245" i="15" s="1"/>
  <c r="AD126" i="15" s="1"/>
  <c r="Z305" i="15"/>
  <c r="AA305" i="15" s="1"/>
  <c r="Z398" i="15"/>
  <c r="AA398" i="15" s="1"/>
  <c r="Z563" i="15"/>
  <c r="AA563" i="15" s="1"/>
  <c r="Z82" i="15"/>
  <c r="AA82" i="15" s="1"/>
  <c r="AD76" i="15" s="1"/>
  <c r="Z537" i="15"/>
  <c r="AA537" i="15" s="1"/>
  <c r="AD88" i="15" s="1"/>
  <c r="Z437" i="15"/>
  <c r="AA437" i="15" s="1"/>
  <c r="Z40" i="15"/>
  <c r="AA40" i="15" s="1"/>
  <c r="AD80" i="15" s="1"/>
  <c r="Z343" i="15"/>
  <c r="AA343" i="15" s="1"/>
  <c r="Z211" i="15"/>
  <c r="AA211" i="15" s="1"/>
  <c r="Z308" i="15"/>
  <c r="AA308" i="15" s="1"/>
  <c r="Z371" i="15"/>
  <c r="AA371" i="15" s="1"/>
  <c r="Z608" i="15"/>
  <c r="AA608" i="15" s="1"/>
  <c r="AD130" i="15" s="1"/>
  <c r="Z48" i="15"/>
  <c r="AA48" i="15" s="1"/>
  <c r="Z389" i="15"/>
  <c r="AA389" i="15" s="1"/>
  <c r="AD6" i="15" s="1"/>
  <c r="Z573" i="15"/>
  <c r="AA573" i="15" s="1"/>
  <c r="Z25" i="15"/>
  <c r="AA25" i="15" s="1"/>
  <c r="Z366" i="15"/>
  <c r="AA366" i="15" s="1"/>
  <c r="Z727" i="15"/>
  <c r="AA727" i="15" s="1"/>
  <c r="Z570" i="15"/>
  <c r="AA570" i="15" s="1"/>
  <c r="Z31" i="15"/>
  <c r="AA31" i="15" s="1"/>
  <c r="Z713" i="15"/>
  <c r="AA713" i="15" s="1"/>
  <c r="Z2" i="15"/>
  <c r="AA2" i="15" s="1"/>
  <c r="Z249" i="15"/>
  <c r="AA249" i="15" s="1"/>
  <c r="AD20" i="15" s="1"/>
  <c r="Z267" i="15"/>
  <c r="AA267" i="15" s="1"/>
  <c r="Z558" i="15"/>
  <c r="AA558" i="15" s="1"/>
  <c r="Z469" i="15"/>
  <c r="AA469" i="15" s="1"/>
  <c r="AD157" i="15" s="1"/>
  <c r="Z623" i="15"/>
  <c r="AA623" i="15" s="1"/>
  <c r="Z399" i="15"/>
  <c r="AA399" i="15" s="1"/>
  <c r="AD153" i="15" s="1"/>
  <c r="Z525" i="15"/>
  <c r="AA525" i="15" s="1"/>
  <c r="Z220" i="15"/>
  <c r="AA220" i="15" s="1"/>
  <c r="Z483" i="15"/>
  <c r="AA483" i="15" s="1"/>
  <c r="AD161" i="15" s="1"/>
  <c r="Z385" i="15"/>
  <c r="AA385" i="15" s="1"/>
  <c r="Z444" i="15"/>
  <c r="AA444" i="15" s="1"/>
  <c r="Z326" i="15"/>
  <c r="AA326" i="15" s="1"/>
  <c r="Z762" i="15"/>
  <c r="AA762" i="15" s="1"/>
  <c r="Z645" i="15"/>
  <c r="AA645" i="15" s="1"/>
  <c r="Z155" i="15"/>
  <c r="AA155" i="15" s="1"/>
  <c r="AD159" i="15" s="1"/>
  <c r="Z196" i="15"/>
  <c r="AA196" i="15" s="1"/>
  <c r="Z97" i="15"/>
  <c r="AA97" i="15" s="1"/>
  <c r="Z618" i="15"/>
  <c r="AA618" i="15" s="1"/>
  <c r="Z75" i="15"/>
  <c r="AA75" i="15" s="1"/>
  <c r="Z260" i="15"/>
  <c r="AA260" i="15" s="1"/>
  <c r="AD198" i="15" s="1"/>
  <c r="Z224" i="15"/>
  <c r="AA224" i="15" s="1"/>
  <c r="Z709" i="15"/>
  <c r="AA709" i="15" s="1"/>
  <c r="AD103" i="15" s="1"/>
  <c r="Z420" i="15"/>
  <c r="AA420" i="15" s="1"/>
  <c r="AD196" i="15" s="1"/>
  <c r="Z593" i="15"/>
  <c r="AA593" i="15" s="1"/>
  <c r="Z734" i="15"/>
  <c r="AA734" i="15" s="1"/>
  <c r="Z181" i="15"/>
  <c r="AA181" i="15" s="1"/>
  <c r="Z61" i="15"/>
  <c r="AA61" i="15" s="1"/>
  <c r="AD69" i="15" s="1"/>
  <c r="Z351" i="15"/>
  <c r="AA351" i="15" s="1"/>
  <c r="Z256" i="15"/>
  <c r="AA256" i="15" s="1"/>
  <c r="Z736" i="15"/>
  <c r="AA736" i="15" s="1"/>
  <c r="AD204" i="15" s="1"/>
  <c r="Z465" i="15"/>
  <c r="AA465" i="15" s="1"/>
  <c r="AD190" i="15" s="1"/>
  <c r="Z747" i="15"/>
  <c r="AA747" i="15" s="1"/>
  <c r="AD135" i="15" s="1"/>
  <c r="Z374" i="15"/>
  <c r="AA374" i="15" s="1"/>
  <c r="Z353" i="15"/>
  <c r="AA353" i="15" s="1"/>
  <c r="AD27" i="15" s="1"/>
  <c r="Z419" i="15"/>
  <c r="AA419" i="15" s="1"/>
  <c r="AD5" i="15" s="1"/>
  <c r="Z479" i="15"/>
  <c r="AA479" i="15" s="1"/>
  <c r="AD209" i="15" s="1"/>
  <c r="Z373" i="15"/>
  <c r="AA373" i="15" s="1"/>
  <c r="Z108" i="15"/>
  <c r="AA108" i="15" s="1"/>
  <c r="Z536" i="15"/>
  <c r="AA536" i="15" s="1"/>
  <c r="Z758" i="15"/>
  <c r="AA758" i="15" s="1"/>
  <c r="AD15" i="15" s="1"/>
  <c r="Z234" i="15"/>
  <c r="AA234" i="15" s="1"/>
  <c r="AH13" i="12" l="1"/>
  <c r="AC15" i="12"/>
  <c r="X13" i="12"/>
  <c r="Y13" i="12" s="1"/>
  <c r="Z13" i="12" s="1"/>
  <c r="AH15" i="12"/>
  <c r="X15" i="12"/>
  <c r="Y15" i="12" s="1"/>
  <c r="Z15" i="12" s="1"/>
  <c r="AH14" i="8"/>
  <c r="X14" i="8"/>
  <c r="AC14" i="8"/>
  <c r="AH13" i="8"/>
  <c r="X13" i="8"/>
  <c r="Y13" i="8" s="1"/>
  <c r="Z13" i="8" s="1"/>
  <c r="X9" i="4"/>
  <c r="Y9" i="4" s="1"/>
  <c r="Z9" i="4" s="1"/>
  <c r="AH10" i="3"/>
  <c r="X10" i="3"/>
  <c r="Y10" i="3" s="1"/>
  <c r="Z10" i="3" s="1"/>
  <c r="X9" i="3"/>
  <c r="Y9" i="3" s="1"/>
  <c r="Z9" i="3" s="1"/>
  <c r="X9" i="2"/>
  <c r="Y9" i="2" s="1"/>
  <c r="Z9" i="2" s="1"/>
  <c r="AG10" i="2"/>
  <c r="X10" i="2"/>
  <c r="Y10" i="2" s="1"/>
  <c r="Z10" i="2" s="1"/>
  <c r="X12" i="2"/>
  <c r="Y12" i="2" s="1"/>
  <c r="Z12" i="2" s="1"/>
  <c r="AG12" i="2"/>
  <c r="X11" i="1"/>
  <c r="Y11" i="1" s="1"/>
  <c r="Z11" i="1" s="1"/>
  <c r="AG11" i="1"/>
  <c r="X9" i="1"/>
  <c r="Y9" i="1" s="1"/>
  <c r="Z9" i="1" s="1"/>
  <c r="AH9" i="1"/>
  <c r="X10" i="1"/>
  <c r="Y10" i="1" s="1"/>
  <c r="Z10" i="1" s="1"/>
  <c r="AG10" i="1"/>
  <c r="AG12" i="1"/>
  <c r="X12" i="1"/>
  <c r="Y12" i="1" s="1"/>
  <c r="Z12" i="1" s="1"/>
  <c r="O2" i="22"/>
  <c r="O3" i="22" s="1"/>
  <c r="O2" i="19"/>
  <c r="O3" i="19" s="1"/>
  <c r="AJ3" i="15"/>
  <c r="Y14" i="8" l="1"/>
  <c r="Z14"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tc={7CBE3DBF-A267-4D1D-A032-28CDCBC03B2F}</author>
  </authors>
  <commentList>
    <comment ref="B5" authorId="0" shapeId="0" xr:uid="{7CBE3DBF-A267-4D1D-A032-28CDCBC03B2F}">
      <text>
        <t xml:space="preserve">[Threaded comment]
Your version of Excel allows you to read this threaded comment; however, any edits to it will get removed if the file is opened in a newer version of Excel. Learn more: https://go.microsoft.com/fwlink/?linkid=870924
Comment:
    Explanation:
AA2:AA769 is 1 when prediction is correct, 0 otherwise.
COUNTIF(AC2:AC769, B2:B769)&gt;0 is 1 only for rows whose RowID is in the test list.
SUMPRODUCT sums if_correct only over test rows.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tc={326CB9A1-659B-48A4-BCF6-F520E27842D6}</author>
    <author>tc={72A152E8-ADEE-475C-8262-EAE763009886}</author>
    <author>tc={DE4C627D-9A31-41D7-8FEC-8420CFE38322}</author>
    <author>tc={814AA28F-967D-4014-920E-C2506310C6A6}</author>
    <author>tc={C4DAE93C-2C48-4A85-97DA-F4F5701FBD15}</author>
    <author>tc={2FAF1D47-D770-4760-8D49-A035D319ED37}</author>
    <author>tc={CB0EC7B6-2047-4FAC-AB71-D40896295BE6}</author>
  </authors>
  <commentList>
    <comment ref="AD8" authorId="0" shapeId="0" xr:uid="{326CB9A1-659B-48A4-BCF6-F520E27842D6}">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72A152E8-ADEE-475C-8262-EAE763009886}">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DE4C627D-9A31-41D7-8FEC-8420CFE38322}">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814AA28F-967D-4014-920E-C2506310C6A6}">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C4DAE93C-2C48-4A85-97DA-F4F5701FBD15}">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2FAF1D47-D770-4760-8D49-A035D319ED37}">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CB0EC7B6-2047-4FAC-AB71-D40896295BE6}">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tc={3F37C378-288C-43CA-B949-B10AF6263800}</author>
    <author>tc={96ECA2BC-58C2-4870-AFF1-7D3FC7652EAE}</author>
    <author>tc={05447FC2-B76D-4759-8E11-F625DF469372}</author>
    <author>tc={5B5E23DD-B256-40FE-AE6D-53822C641442}</author>
    <author>tc={0A925D54-E28F-4C23-9F11-8D7B351F83A9}</author>
    <author>tc={FFDBD53A-0556-4524-A17E-501FD390F194}</author>
    <author>tc={525AB886-4A28-42CE-BB89-A256400F0A7E}</author>
  </authors>
  <commentList>
    <comment ref="AD8" authorId="0" shapeId="0" xr:uid="{3F37C378-288C-43CA-B949-B10AF6263800}">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96ECA2BC-58C2-4870-AFF1-7D3FC7652EAE}">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05447FC2-B76D-4759-8E11-F625DF469372}">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5B5E23DD-B256-40FE-AE6D-53822C641442}">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0A925D54-E28F-4C23-9F11-8D7B351F83A9}">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FFDBD53A-0556-4524-A17E-501FD390F194}">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525AB886-4A28-42CE-BB89-A256400F0A7E}">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tc={B5E49F62-6B9E-4515-A43A-10D6687BB9DF}</author>
    <author>tc={50C8090F-CBC7-44F9-A5E5-7597699CD646}</author>
    <author>tc={EB426363-753F-4A90-93B8-F8CCEF127C77}</author>
    <author>tc={5010A5A1-75EC-45AF-B408-F7C0E7D0BB4C}</author>
    <author>tc={E9650A47-79C5-47F2-8549-86FB315CC91B}</author>
    <author>tc={4D0C2829-BB92-497C-AB98-DCA26BCC100D}</author>
    <author>tc={DCACE522-BADD-4B43-9A40-6A74F2C8FFBF}</author>
  </authors>
  <commentList>
    <comment ref="AD8" authorId="0" shapeId="0" xr:uid="{B5E49F62-6B9E-4515-A43A-10D6687BB9DF}">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50C8090F-CBC7-44F9-A5E5-7597699CD646}">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EB426363-753F-4A90-93B8-F8CCEF127C77}">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5010A5A1-75EC-45AF-B408-F7C0E7D0BB4C}">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E9650A47-79C5-47F2-8549-86FB315CC91B}">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4D0C2829-BB92-497C-AB98-DCA26BCC100D}">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DCACE522-BADD-4B43-9A40-6A74F2C8FFBF}">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tc={EF9E132C-269D-4DE8-9A44-E1DF2C7EAA3F}</author>
    <author>tc={C1FBA5AD-0D0F-4E30-9375-1C1B4091151F}</author>
    <author>tc={FCB020DB-FCD2-41D9-9517-198D24FB2EA0}</author>
    <author>tc={B32238F7-0E9E-47AF-A64C-85265D9181C6}</author>
    <author>tc={1FA473E6-62A0-4B46-9DC8-6F5866CF3C23}</author>
    <author>tc={396618CA-4BE0-4EBA-8211-FF065DAA31FD}</author>
    <author>tc={4CBA2FF9-E162-43B2-859D-7834F1F3154D}</author>
  </authors>
  <commentList>
    <comment ref="AD8" authorId="0" shapeId="0" xr:uid="{EF9E132C-269D-4DE8-9A44-E1DF2C7EAA3F}">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C1FBA5AD-0D0F-4E30-9375-1C1B4091151F}">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FCB020DB-FCD2-41D9-9517-198D24FB2EA0}">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B32238F7-0E9E-47AF-A64C-85265D9181C6}">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1FA473E6-62A0-4B46-9DC8-6F5866CF3C23}">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396618CA-4BE0-4EBA-8211-FF065DAA31FD}">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4CBA2FF9-E162-43B2-859D-7834F1F3154D}">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tc={608A7A3C-D40D-4C07-8B0F-A57C9D190CD6}</author>
    <author>tc={9C05C935-59ED-44AB-8A6F-0CE6D6E4D864}</author>
    <author>tc={E80EFF10-DF2F-42C1-92A8-7FAB8685FF36}</author>
    <author>tc={994FC45B-8895-4258-9613-F08B12F77187}</author>
    <author>tc={70F3DE9C-BB06-470B-B9DD-23F8A9F41019}</author>
    <author>tc={A668E60A-B209-4819-8F80-2A77CFD88769}</author>
    <author>tc={C9FCA5EF-2F80-4F51-9758-5056D414AFA3}</author>
  </authors>
  <commentList>
    <comment ref="AD8" authorId="0" shapeId="0" xr:uid="{608A7A3C-D40D-4C07-8B0F-A57C9D190CD6}">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9C05C935-59ED-44AB-8A6F-0CE6D6E4D864}">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E80EFF10-DF2F-42C1-92A8-7FAB8685FF36}">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994FC45B-8895-4258-9613-F08B12F77187}">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70F3DE9C-BB06-470B-B9DD-23F8A9F41019}">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A668E60A-B209-4819-8F80-2A77CFD88769}">
      <text>
        <t>[Threaded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What it does: For the LEFT branch, this calculates the NODE ACCURACY if you were to make a majority-vote prediction. If T9 (probability of class 1) is 0.3, then 1-T9 (probability of class 0) is 0.7. MAX(0.3, 0.7) = 0.7. This means you'd be 70% accurate by always predicting class 0 for this node.</t>
      </text>
    </comment>
    <comment ref="AJ8" authorId="6" shapeId="0" xr:uid="{C9FCA5EF-2F80-4F51-9758-5056D414AFA3}">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tc={DDF4C953-C221-428F-97FD-10B43EFB9808}</author>
    <author>tc={15413BE8-E79C-4E62-A4A1-D42D935CC45E}</author>
    <author>tc={EB76A133-83E3-43A4-9D27-19C50D93E953}</author>
    <author>tc={0A3292E3-0176-4C17-9DDC-C0FBAA75C2D9}</author>
    <author>tc={99A8A4D9-6B6B-4553-9FC0-8E99D8A69F3C}</author>
    <author>tc={C69CB072-B29D-4681-AB8C-5537761E00FB}</author>
    <author>tc={FB404002-778B-4B29-823C-A49EF44F8676}</author>
  </authors>
  <commentList>
    <comment ref="AD8" authorId="0" shapeId="0" xr:uid="{DDF4C953-C221-428F-97FD-10B43EFB9808}">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15413BE8-E79C-4E62-A4A1-D42D935CC45E}">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EB76A133-83E3-43A4-9D27-19C50D93E953}">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0A3292E3-0176-4C17-9DDC-C0FBAA75C2D9}">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99A8A4D9-6B6B-4553-9FC0-8E99D8A69F3C}">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C69CB072-B29D-4681-AB8C-5537761E00FB}">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FB404002-778B-4B29-823C-A49EF44F8676}">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tc={487BA0CE-CCD6-4C4C-8EE6-B16D20D1F514}</author>
    <author>tc={8F45A99F-B6EF-414F-90B1-B75475FD4F51}</author>
    <author>tc={048DBC68-A86C-4E3D-A079-AE788B64E200}</author>
    <author>tc={CEAD4E45-2AB6-4449-8A49-737FF0F86A71}</author>
    <author>tc={D63E41FB-DC9A-4830-AB99-7083DBC5611E}</author>
    <author>tc={5A0F4AE1-289E-4A43-8704-E8FA9C9DDECA}</author>
    <author>tc={F86B4288-614D-4014-A362-7BCD11FB9EC6}</author>
  </authors>
  <commentList>
    <comment ref="AD8" authorId="0" shapeId="0" xr:uid="{487BA0CE-CCD6-4C4C-8EE6-B16D20D1F514}">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8F45A99F-B6EF-414F-90B1-B75475FD4F51}">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048DBC68-A86C-4E3D-A079-AE788B64E200}">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CEAD4E45-2AB6-4449-8A49-737FF0F86A71}">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D63E41FB-DC9A-4830-AB99-7083DBC5611E}">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5A0F4AE1-289E-4A43-8704-E8FA9C9DDECA}">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F86B4288-614D-4014-A362-7BCD11FB9EC6}">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tc={81237259-611F-4419-96AF-9ECAECEF35AF}</author>
    <author>tc={F13168C5-409C-4498-92CA-AAD451C4A92A}</author>
    <author>tc={9A456700-3279-4ACD-9157-2ACE687DC61B}</author>
    <author>tc={73C9E321-6F78-4FE3-883D-80149B654B18}</author>
    <author>tc={7FB62FE2-5F6E-4FFC-90BB-A2D329799DA0}</author>
    <author>tc={05304073-11E4-4EBF-A26D-55F474D206B3}</author>
    <author>tc={194DA61F-1385-4C12-B8C9-AA9A884CD783}</author>
  </authors>
  <commentList>
    <comment ref="AD8" authorId="0" shapeId="0" xr:uid="{81237259-611F-4419-96AF-9ECAECEF35AF}">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F13168C5-409C-4498-92CA-AAD451C4A92A}">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9A456700-3279-4ACD-9157-2ACE687DC61B}">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73C9E321-6F78-4FE3-883D-80149B654B18}">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7FB62FE2-5F6E-4FFC-90BB-A2D329799DA0}">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05304073-11E4-4EBF-A26D-55F474D206B3}">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194DA61F-1385-4C12-B8C9-AA9A884CD783}">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tc={A973D1F3-B2A6-4A84-8D89-06F405254B26}</author>
    <author>tc={E88B7A28-674D-4118-A538-D9A1939F095E}</author>
    <author>tc={D76813F2-9350-490F-BE11-96B71215152B}</author>
    <author>tc={AE54F79D-95EF-46A1-87D9-5F4D12AE72BC}</author>
    <author>tc={D15F064B-DA2B-4B4D-ADCC-9264BA729587}</author>
    <author>tc={205570ED-9F06-4B5D-8202-9D7D311C18B9}</author>
    <author>tc={74D51F0E-CF76-46B2-AA26-F88046C92830}</author>
  </authors>
  <commentList>
    <comment ref="AD8" authorId="0" shapeId="0" xr:uid="{A973D1F3-B2A6-4A84-8D89-06F405254B26}">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E88B7A28-674D-4118-A538-D9A1939F095E}">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D76813F2-9350-490F-BE11-96B71215152B}">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AE54F79D-95EF-46A1-87D9-5F4D12AE72BC}">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D15F064B-DA2B-4B4D-ADCC-9264BA729587}">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205570ED-9F06-4B5D-8202-9D7D311C18B9}">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74D51F0E-CF76-46B2-AA26-F88046C92830}">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tc={E6513458-FD3F-4836-B3A4-431DC7ABF1C9}</author>
    <author>tc={21A9BDB5-2BD9-4921-9044-A76D811C15B5}</author>
    <author>tc={07446045-0029-4441-A88A-6C297B2A6244}</author>
    <author>tc={4F7BCFD9-53B5-484D-8609-CE8C4EC8D902}</author>
    <author>tc={B6E8F18C-93B3-4383-80C5-94FA5336C163}</author>
    <author>tc={43539422-B696-49B5-9AE8-0E14A957163E}</author>
    <author>tc={1FAD8795-647B-4B66-A567-A7A865FABD47}</author>
  </authors>
  <commentList>
    <comment ref="AD8" authorId="0" shapeId="0" xr:uid="{E6513458-FD3F-4836-B3A4-431DC7ABF1C9}">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21A9BDB5-2BD9-4921-9044-A76D811C15B5}">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07446045-0029-4441-A88A-6C297B2A6244}">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4F7BCFD9-53B5-484D-8609-CE8C4EC8D902}">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B6E8F18C-93B3-4383-80C5-94FA5336C163}">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43539422-B696-49B5-9AE8-0E14A957163E}">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1FAD8795-647B-4B66-A567-A7A865FABD47}">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tc={94CBB580-E6AB-4D2A-87D2-DD7D4D4481B3}</author>
    <author>tc={F191EBE0-8D15-4223-A512-7669AEB4B535}</author>
    <author>tc={7351C623-9092-4071-B26D-348F81902FB0}</author>
    <author>tc={F736BF53-40CB-4C8F-A65C-8DB546D82BB3}</author>
    <author>tc={9281BF86-9C86-48A6-B3E7-CDB191580A52}</author>
    <author>tc={96B33406-F23A-4278-BD3C-DAA586FDD3E5}</author>
    <author>tc={281A9C8B-323C-4339-97A1-27CA1E40F44D}</author>
  </authors>
  <commentList>
    <comment ref="AD8" authorId="0" shapeId="0" xr:uid="{94CBB580-E6AB-4D2A-87D2-DD7D4D4481B3}">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F191EBE0-8D15-4223-A512-7669AEB4B535}">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7351C623-9092-4071-B26D-348F81902FB0}">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F736BF53-40CB-4C8F-A65C-8DB546D82BB3}">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9281BF86-9C86-48A6-B3E7-CDB191580A52}">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96B33406-F23A-4278-BD3C-DAA586FDD3E5}">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281A9C8B-323C-4339-97A1-27CA1E40F44D}">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tc={5B3C1BC4-D981-4C06-9D5F-ECE1AE5967C8}</author>
    <author>tc={65B1442E-A623-4303-AE83-B2C2D0AC8B0D}</author>
    <author>tc={7AF9870B-6EC7-4581-B53D-35C287A828B7}</author>
    <author>tc={3103E997-4954-4EDB-9832-B8FF67DEAE6B}</author>
    <author>tc={B09699A1-B17E-4952-B26E-5E88C70A59A3}</author>
    <author>tc={60C5A941-84EC-4C3C-B79F-4B5C4D01E86F}</author>
    <author>tc={A9E08B56-11BF-4BE0-A605-0CD1CD419BE4}</author>
  </authors>
  <commentList>
    <comment ref="AD8" authorId="0" shapeId="0" xr:uid="{5B3C1BC4-D981-4C06-9D5F-ECE1AE5967C8}">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E8" authorId="1" shapeId="0" xr:uid="{65B1442E-A623-4303-AE83-B2C2D0AC8B0D}">
      <text>
        <t xml:space="preserve">[Threaded comment]
Your version of Excel allows you to read this threaded comment; however, any edits to it will get removed if the file is opened in a newer version of Excel. Learn more: https://go.microsoft.com/fwlink/?linkid=870924
Comment:
    Interpretation:
1 means the child node is richer in positives than the global dataset
&lt;1 means the node dilutes positives
</t>
      </text>
    </comment>
    <comment ref="AF8" authorId="2" shapeId="0" xr:uid="{7AF9870B-6EC7-4581-B53D-35C287A828B7}">
      <text>
        <t xml:space="preserve">[Threaded comment]
Your version of Excel allows you to read this threaded comment; however, any edits to it will get removed if the file is opened in a newer version of Excel. Learn more: https://go.microsoft.com/fwlink/?linkid=870924
Comment:
    This measures how strongly the split separates the two classes.
The higher this is, the more the split creates “different worlds” left vs right. </t>
      </text>
    </comment>
    <comment ref="AG8" authorId="3" shapeId="0" xr:uid="{3103E997-4954-4EDB-9832-B8FF67DEAE6B}">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H8" authorId="4" shapeId="0" xr:uid="{B09699A1-B17E-4952-B26E-5E88C70A59A3}">
      <text>
        <t xml:space="preserve">[Threaded comment]
Your version of Excel allows you to read this threaded comment; however, any edits to it will get removed if the file is opened in a newer version of Excel. Learn more: https://go.microsoft.com/fwlink/?linkid=870924
Comment:
    Since Gini ∈ [0, 0.5] for binary:
Sharpness near 1 → node close to pure
Sharpness near 0 → node very mixed
</t>
      </text>
    </comment>
    <comment ref="AI8" authorId="5" shapeId="0" xr:uid="{60C5A941-84EC-4C3C-B79F-4B5C4D01E86F}">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 ref="AJ8" authorId="6" shapeId="0" xr:uid="{A9E08B56-11BF-4BE0-A605-0CD1CD419BE4}">
      <text>
        <t xml:space="preserve">[Threaded comment]
Your version of Excel allows you to read this threaded comment; however, any edits to it will get removed if the file is opened in a newer version of Excel. Learn more: https://go.microsoft.com/fwlink/?linkid=870924
Comment:
    This is how “confident” each child node would be if it predicted the majority class in that node.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<sst xmlns="http://schemas.openxmlformats.org/spreadsheetml/2006/main" count="1282" uniqueCount="545">
  <si>
    <t>SampleIndex</t>
  </si>
  <si>
    <t>RowID</t>
  </si>
  <si>
    <t>preg</t>
  </si>
  <si>
    <t>plas</t>
  </si>
  <si>
    <t>pres</t>
  </si>
  <si>
    <t>skin</t>
  </si>
  <si>
    <t>insu</t>
  </si>
  <si>
    <t>mass</t>
  </si>
  <si>
    <t>pedi</t>
  </si>
  <si>
    <t>age</t>
  </si>
  <si>
    <t>class</t>
  </si>
  <si>
    <t>preg, age, insu, pres</t>
  </si>
  <si>
    <t>pedi, preg, plas, skin</t>
  </si>
  <si>
    <t>pedi, plas, skin, age</t>
  </si>
  <si>
    <t>Tree 1</t>
  </si>
  <si>
    <t>Tree 2</t>
  </si>
  <si>
    <t>Tree 3</t>
  </si>
  <si>
    <t>Tree 4</t>
  </si>
  <si>
    <t>Tree 5</t>
  </si>
  <si>
    <t>Tree 6</t>
  </si>
  <si>
    <t>Tree 7</t>
  </si>
  <si>
    <t>Tree 8</t>
  </si>
  <si>
    <t>Tree 9</t>
  </si>
  <si>
    <t>Tree 10</t>
  </si>
  <si>
    <t>Tree 11</t>
  </si>
  <si>
    <t>Tree 12</t>
  </si>
  <si>
    <t>Count_0</t>
  </si>
  <si>
    <t>Count_1</t>
  </si>
  <si>
    <t>0_or_1</t>
  </si>
  <si>
    <t>if_correct</t>
  </si>
  <si>
    <t>Test RowID</t>
  </si>
  <si>
    <t>Random Forest Implementation: Pima Indians Diabetes Classification</t>
  </si>
  <si>
    <t>Executive Summary</t>
  </si>
  <si>
    <t>This document explains a machine learning implementation that predicts diabetes risk using medical data from the Pima Indians population. The system uses a Random Forest algorithm with 12 decision trees, each limited to depth 3 for interpretability. The model achieves 75.8% accuracy on test data and is implemented in Excel for transparency and educational purposes.</t>
  </si>
  <si>
    <t>1. Fundamental Machine Learning Concepts</t>
  </si>
  <si>
    <t>1.1 What is Classification?</t>
  </si>
  <si>
    <t>Classification is a type of machine learning where we predict categorical outcomes. In this case:</t>
  </si>
  <si>
    <r>
      <t>Class 0</t>
    </r>
    <r>
      <rPr>
        <sz val="10"/>
        <color rgb="FF0F1115"/>
        <rFont val="Segoe UI"/>
        <family val="2"/>
      </rPr>
      <t>: No diabetes (tested_negative)</t>
    </r>
  </si>
  <si>
    <r>
      <t>Class 1</t>
    </r>
    <r>
      <rPr>
        <sz val="10"/>
        <color rgb="FF0F1115"/>
        <rFont val="Segoe UI"/>
        <family val="2"/>
      </rPr>
      <t>: Diabetes (tested_positive)</t>
    </r>
  </si>
  <si>
    <t>Think of it as a medical screening tool that learns patterns from historical data to assess new patients' diabetes risk.</t>
  </si>
  <si>
    <t>1.2 Decision Trees: The Building Blocks</t>
  </si>
  <si>
    <t>A decision tree makes predictions by asking a series of yes/no questions about the input features. It's like a medical flowchart:</t>
  </si>
  <si>
    <t>Example Structure:</t>
  </si>
  <si>
    <t>Is Plasma Glucose &gt; 120?</t>
  </si>
  <si>
    <t>├── Yes: Is Age &gt; 45?</t>
  </si>
  <si>
    <t>│   ├── Yes: High Risk (1)</t>
  </si>
  <si>
    <t>│   └── No: Check BMI...</t>
  </si>
  <si>
    <t>└── No: Low Risk (0)</t>
  </si>
  <si>
    <t>Key Tree Parameters in Our Implementation:</t>
  </si>
  <si>
    <r>
      <t>Max Depth = 3</t>
    </r>
    <r>
      <rPr>
        <sz val="10"/>
        <color rgb="FF0F1115"/>
        <rFont val="Segoe UI"/>
        <family val="2"/>
      </rPr>
      <t>: Limits questions to 3 levels (prevents over-complexity)</t>
    </r>
  </si>
  <si>
    <r>
      <t>Min Samples per Leaf = 20</t>
    </r>
    <r>
      <rPr>
        <sz val="10"/>
        <color rgb="FF0F1115"/>
        <rFont val="Segoe UI"/>
        <family val="2"/>
      </rPr>
      <t>: Ensures each conclusion is based on at least 20 patients</t>
    </r>
  </si>
  <si>
    <r>
      <t>Gini Impurity</t>
    </r>
    <r>
      <rPr>
        <sz val="10"/>
        <color rgb="FF0F1115"/>
        <rFont val="Segoe UI"/>
        <family val="2"/>
      </rPr>
      <t>: Mathematical measure used to choose the best questions</t>
    </r>
  </si>
  <si>
    <t>1.3 Random Forest: The Ensemble Approach</t>
  </si>
  <si>
    <t>Instead of relying on one "expert" (single tree), we create a committee of 12 experts (trees), each with:</t>
  </si>
  <si>
    <t>Different training data (bootstrap samples)</t>
  </si>
  <si>
    <t>Different focus areas (feature subsets)</t>
  </si>
  <si>
    <t>Final decision by majority vote</t>
  </si>
  <si>
    <t>Why This Works Better:</t>
  </si>
  <si>
    <t>Reduces overfitting to noise in data</t>
  </si>
  <si>
    <t>Captures different patterns in the data</t>
  </si>
  <si>
    <t>More robust and accurate predictions</t>
  </si>
  <si>
    <t>2. Dataset: Pima Indians Diabetes</t>
  </si>
  <si>
    <t>2.1 Medical Context &amp; Feature Definitions</t>
  </si>
  <si>
    <t>Feature</t>
  </si>
  <si>
    <t>Medical Meaning</t>
  </si>
  <si>
    <t>Normal Range</t>
  </si>
  <si>
    <t>Importance</t>
  </si>
  <si>
    <t>Number of pregnancies</t>
  </si>
  <si>
    <t>0-5</t>
  </si>
  <si>
    <t>Hormonal changes affect glucose</t>
  </si>
  <si>
    <t>Plasma glucose concentration</t>
  </si>
  <si>
    <t>70-100 mg/dL</t>
  </si>
  <si>
    <t>Primary diabetes indicator</t>
  </si>
  <si>
    <t>Diastolic blood pressure (mm Hg)</t>
  </si>
  <si>
    <t>&lt;80 mm Hg</t>
  </si>
  <si>
    <t>Cardiovascular health link</t>
  </si>
  <si>
    <t>Triceps skin fold thickness (mm)</t>
  </si>
  <si>
    <t>10-40 mm</t>
  </si>
  <si>
    <t>Obesity indicator</t>
  </si>
  <si>
    <t>2-Hour serum insulin (mu U/ml)</t>
  </si>
  <si>
    <t>16-166 μU/mL</t>
  </si>
  <si>
    <t>Insulin resistance measure</t>
  </si>
  <si>
    <t>Body mass index (weight in kg/(height in m)²)</t>
  </si>
  <si>
    <t>18.5-24.9</t>
  </si>
  <si>
    <t>Obesity metric</t>
  </si>
  <si>
    <t>Diabetes pedigree function</t>
  </si>
  <si>
    <t>0-2.4</t>
  </si>
  <si>
    <t>Genetic predisposition score</t>
  </si>
  <si>
    <t>Age in years</t>
  </si>
  <si>
    <t>-</t>
  </si>
  <si>
    <t>Risk increases with age</t>
  </si>
  <si>
    <t>2.2 Data Statistics</t>
  </si>
  <si>
    <r>
      <t>768 patients</t>
    </r>
    <r>
      <rPr>
        <sz val="10"/>
        <color rgb="FF0F1115"/>
        <rFont val="Segoe UI"/>
        <family val="2"/>
      </rPr>
      <t> in original dataset</t>
    </r>
  </si>
  <si>
    <r>
      <t>537 patients</t>
    </r>
    <r>
      <rPr>
        <sz val="10"/>
        <color rgb="FF0F1115"/>
        <rFont val="Segoe UI"/>
        <family val="2"/>
      </rPr>
      <t> used for training (70%)</t>
    </r>
  </si>
  <si>
    <r>
      <t>231 patients</t>
    </r>
    <r>
      <rPr>
        <sz val="10"/>
        <color rgb="FF0F1115"/>
        <rFont val="Segoe UI"/>
        <family val="2"/>
      </rPr>
      <t> used for testing (30%)</t>
    </r>
  </si>
  <si>
    <r>
      <t>Class distribution</t>
    </r>
    <r>
      <rPr>
        <sz val="10"/>
        <color rgb="FF0F1115"/>
        <rFont val="Segoe UI"/>
        <family val="2"/>
      </rPr>
      <t>: Approximately 65% non-diabetic, 35% diabetic</t>
    </r>
  </si>
  <si>
    <t>3. Technical Implementation Details</t>
  </si>
  <si>
    <t>3.1 Bootstrap Sampling (Data Randomization)</t>
  </si>
  <si>
    <t>Each tree sees a different random sample of patients:</t>
  </si>
  <si>
    <r>
      <t>Sample size</t>
    </r>
    <r>
      <rPr>
        <sz val="10"/>
        <color rgb="FF0F1115"/>
        <rFont val="Segoe UI"/>
        <family val="2"/>
      </rPr>
      <t>: 537 patients (same as original training set)</t>
    </r>
  </si>
  <si>
    <r>
      <t>Sampling method</t>
    </r>
    <r>
      <rPr>
        <sz val="10"/>
        <color rgb="FF0F1115"/>
        <rFont val="Segoe UI"/>
        <family val="2"/>
      </rPr>
      <t>: With replacement (some patients appear multiple times)</t>
    </r>
  </si>
  <si>
    <r>
      <t>Unique patients per tree</t>
    </r>
    <r>
      <rPr>
        <sz val="10"/>
        <color rgb="FF0F1115"/>
        <rFont val="Segoe UI"/>
        <family val="2"/>
      </rPr>
      <t>: ~330-343 (about 61-64% of training data)</t>
    </r>
  </si>
  <si>
    <r>
      <t>Why bootstrap?</t>
    </r>
    <r>
      <rPr>
        <sz val="10"/>
        <color rgb="FF0F1115"/>
        <rFont val="Segoe UI"/>
        <family val="2"/>
      </rPr>
      <t> Creates diversity among trees and enables "out-of-bag" error estimation.</t>
    </r>
  </si>
  <si>
    <t>3.2 Feature Subset Selection</t>
  </si>
  <si>
    <t>Each tree uses only 4 of the 8 available features:</t>
  </si>
  <si>
    <t>Prevents trees from becoming too similar</t>
  </si>
  <si>
    <t>Reduces correlation between trees</t>
  </si>
  <si>
    <t>Forces different perspectives on the problem</t>
  </si>
  <si>
    <t>3.3 Tree Construction Process</t>
  </si>
  <si>
    <t>For each of the 12 trees:</t>
  </si>
  <si>
    <t>1. Draw bootstrap sample of 537 patients</t>
  </si>
  <si>
    <t>2. Randomly select 4 features to use</t>
  </si>
  <si>
    <t>3. Build tree with maximum depth 3</t>
  </si>
  <si>
    <t>4. Track which patients and features were used</t>
  </si>
  <si>
    <t>5. Generate Excel-compatible IF() formula</t>
  </si>
  <si>
    <t>4. Tree 4: Detailed Implementation Guide</t>
  </si>
  <si>
    <t>4.1 Tree Structure Visualization</t>
  </si>
  <si>
    <t>Tree 4 uses: ['pedi', 'plas', 'preg']</t>
  </si>
  <si>
    <t>|--- plas &lt;= 133.50</t>
  </si>
  <si>
    <t>|   |--- plas &lt;= 161.50</t>
  </si>
  <si>
    <t>|   |   |--- pedi &lt;= 0.31</t>
  </si>
  <si>
    <t>|   |   |   |--- class: 0</t>
  </si>
  <si>
    <t>|   |   |--- pedi &gt;  0.31</t>
  </si>
  <si>
    <t>|   |   |   |--- class: 1</t>
  </si>
  <si>
    <t>|   |--- plas &gt;  161.50</t>
  </si>
  <si>
    <t>|   |   |--- preg &lt;= 6.50</t>
  </si>
  <si>
    <t>|   |   |--- preg &gt;  6.50</t>
  </si>
  <si>
    <t>|--- plas &gt;  133.50</t>
  </si>
  <si>
    <t>|   |--- preg &lt;= 6.50</t>
  </si>
  <si>
    <t>|   |   |--- class: 1</t>
  </si>
  <si>
    <t>4.2 Excel Formula Breakdown</t>
  </si>
  <si>
    <t xml:space="preserve">    IF(D2&lt;=161.5,</t>
  </si>
  <si>
    <t xml:space="preserve">        IF(I2&lt;=0.31,0,0),</t>
  </si>
  <si>
    <t xml:space="preserve">        IF(I2&gt;0.31,1,1)</t>
  </si>
  <si>
    <t xml:space="preserve">    ),</t>
  </si>
  <si>
    <t xml:space="preserve">    IF(D2&gt;161.5,</t>
  </si>
  <si>
    <t xml:space="preserve">        IF(C2&lt;=6.5,1,1),</t>
  </si>
  <si>
    <t xml:space="preserve">        IF(C2&gt;6.5,1,1)</t>
  </si>
  <si>
    <t xml:space="preserve">    )</t>
  </si>
  <si>
    <t>)</t>
  </si>
  <si>
    <t>Medical Interpretation:</t>
  </si>
  <si>
    <r>
      <t>Primary split</t>
    </r>
    <r>
      <rPr>
        <sz val="10"/>
        <color rgb="FF0F1115"/>
        <rFont val="Segoe UI"/>
        <family val="2"/>
      </rPr>
      <t>: Plasma glucose &gt; 133.5 mg/dL (diabetic threshold)</t>
    </r>
  </si>
  <si>
    <r>
      <t>Secondary consideration</t>
    </r>
    <r>
      <rPr>
        <sz val="10"/>
        <color rgb="FF0F1115"/>
        <rFont val="Segoe UI"/>
        <family val="2"/>
      </rPr>
      <t>: Genetic predisposition (pedigree function)</t>
    </r>
  </si>
  <si>
    <r>
      <t>Tertiary factor</t>
    </r>
    <r>
      <rPr>
        <sz val="10"/>
        <color rgb="FF0F1115"/>
        <rFont val="Segoe UI"/>
        <family val="2"/>
      </rPr>
      <t>: Number of pregnancies</t>
    </r>
  </si>
  <si>
    <t>4.3 Implementation Steps in Excel</t>
  </si>
  <si>
    <r>
      <t>1. Data Layout</t>
    </r>
    <r>
      <rPr>
        <sz val="10"/>
        <color rgb="FF0F1115"/>
        <rFont val="Segoe UI"/>
        <family val="2"/>
      </rPr>
      <t>: Place patient data in columns C-J as per COLMAP</t>
    </r>
  </si>
  <si>
    <r>
      <t>2. Formula Placement</t>
    </r>
    <r>
      <rPr>
        <sz val="10"/>
        <color rgb="FF0F1115"/>
        <rFont val="Segoe UI"/>
        <family val="2"/>
      </rPr>
      <t>: Put Tree 4 formula in any cell, referencing row 2</t>
    </r>
  </si>
  <si>
    <r>
      <t>3. Drag Formula</t>
    </r>
    <r>
      <rPr>
        <sz val="10"/>
        <color rgb="FF0F1115"/>
        <rFont val="Segoe UI"/>
        <family val="2"/>
      </rPr>
      <t>: Copy down for all patients</t>
    </r>
  </si>
  <si>
    <r>
      <t>4. Results</t>
    </r>
    <r>
      <rPr>
        <sz val="10"/>
        <color rgb="FF0F1115"/>
        <rFont val="Segoe UI"/>
        <family val="2"/>
      </rPr>
      <t>: 0 = low risk, 1 = high risk</t>
    </r>
  </si>
  <si>
    <t>5. Model Validation &amp; Performance</t>
  </si>
  <si>
    <t>5.1 Individual Tree Performance</t>
  </si>
  <si>
    <t>Tree</t>
  </si>
  <si>
    <t>Features Used</t>
  </si>
  <si>
    <t>Test Accuracy</t>
  </si>
  <si>
    <t>...</t>
  </si>
  <si>
    <t>Ensemble</t>
  </si>
  <si>
    <t>All features</t>
  </si>
  <si>
    <t>5.2 Key Validation Insights</t>
  </si>
  <si>
    <r>
      <t>Ensemble advantage</t>
    </r>
    <r>
      <rPr>
        <sz val="10"/>
        <color rgb="FF0F1115"/>
        <rFont val="Segoe UI"/>
        <family val="2"/>
      </rPr>
      <t>: 75.8% vs best single tree 75.3%</t>
    </r>
  </si>
  <si>
    <r>
      <t>Diversity benefit</t>
    </r>
    <r>
      <rPr>
        <sz val="10"/>
        <color rgb="FF0F1115"/>
        <rFont val="Segoe UI"/>
        <family val="2"/>
      </rPr>
      <t>: Weaker trees (60.2%) still contribute valuable perspectives</t>
    </r>
  </si>
  <si>
    <r>
      <t>Stability</t>
    </r>
    <r>
      <rPr>
        <sz val="10"/>
        <color rgb="FF0F1115"/>
        <rFont val="Segoe UI"/>
        <family val="2"/>
      </rPr>
      <t>: Consistent performance across different feature combinations</t>
    </r>
  </si>
  <si>
    <t>6. Feature Importance Analysis</t>
  </si>
  <si>
    <t>6.1 Calculation Method</t>
  </si>
  <si>
    <t>Feature importance can be estimated by:</t>
  </si>
  <si>
    <t>1. How often each feature is used across all trees</t>
  </si>
  <si>
    <t>2. How early features appear in trees (closer to root = more important)</t>
  </si>
  <si>
    <t>3. Performance impact when feature is removed</t>
  </si>
  <si>
    <t>6.2 Excel Implementation for Feature Importance</t>
  </si>
  <si>
    <t xml:space="preserve"> =COUNTIF(FeatureUsageRange,"plas")/TotalDecisions</t>
  </si>
  <si>
    <t>Create a summary table counting feature usage across all 12 trees.</t>
  </si>
  <si>
    <t>7. Confidence Scores &amp; Uncertainty</t>
  </si>
  <si>
    <t>7.1 Voting Confidence</t>
  </si>
  <si>
    <t>Instead of just 0/1, show confidence as voting percentage:</t>
  </si>
  <si>
    <t xml:space="preserve"> =SUM(Tree1:Tree12)/12</t>
  </si>
  <si>
    <t>Interpretation:</t>
  </si>
  <si>
    <t>0.0-0.3: Very low confidence negative</t>
  </si>
  <si>
    <t>0.4-0.6: Uncertain</t>
  </si>
  <si>
    <t>0.7-1.0: High confidence positive</t>
  </si>
  <si>
    <t>7.2 Excel Implementation</t>
  </si>
  <si>
    <t>Create columns for each tree's prediction, then calculate:</t>
  </si>
  <si>
    <r>
      <t>Majority Vote</t>
    </r>
    <r>
      <rPr>
        <sz val="10"/>
        <color rgb="FF0F1115"/>
        <rFont val="Segoe UI"/>
        <family val="2"/>
      </rPr>
      <t>: </t>
    </r>
    <r>
      <rPr>
        <sz val="9.6"/>
        <color rgb="FF0F1115"/>
        <rFont val="Consolas"/>
        <family val="3"/>
      </rPr>
      <t>=IF(SUM(B2:M2)&gt;=6,1,0)</t>
    </r>
  </si>
  <si>
    <r>
      <t>Confidence Score</t>
    </r>
    <r>
      <rPr>
        <sz val="10"/>
        <color rgb="FF0F1115"/>
        <rFont val="Segoe UI"/>
        <family val="2"/>
      </rPr>
      <t>: </t>
    </r>
    <r>
      <rPr>
        <sz val="9.6"/>
        <color rgb="FF0F1115"/>
        <rFont val="Consolas"/>
        <family val="3"/>
      </rPr>
      <t>=SUM(B2:M2)/12</t>
    </r>
  </si>
  <si>
    <r>
      <t>Uncertainty Flag</t>
    </r>
    <r>
      <rPr>
        <sz val="10"/>
        <color rgb="FF0F1115"/>
        <rFont val="Segoe UI"/>
        <family val="2"/>
      </rPr>
      <t>: </t>
    </r>
    <r>
      <rPr>
        <sz val="9.6"/>
        <color rgb="FF0F1115"/>
        <rFont val="Consolas"/>
        <family val="3"/>
      </rPr>
      <t>=ABS(N2-0.5)&lt;0.2</t>
    </r>
    <r>
      <rPr>
        <sz val="10"/>
        <color rgb="FF0F1115"/>
        <rFont val="Segoe UI"/>
        <family val="2"/>
      </rPr>
      <t> (highlight uncertain predictions)</t>
    </r>
  </si>
  <si>
    <t>8. Error Analysis Framework</t>
  </si>
  <si>
    <t>8.1 Identifying Problem Areas</t>
  </si>
  <si>
    <t>In Excel, create analysis columns:</t>
  </si>
  <si>
    <r>
      <t>1. False Positives</t>
    </r>
    <r>
      <rPr>
        <sz val="10"/>
        <color rgb="FF0F1115"/>
        <rFont val="Segoe UI"/>
        <family val="2"/>
      </rPr>
      <t>: </t>
    </r>
    <r>
      <rPr>
        <sz val="9.6"/>
        <color rgb="FF0F1115"/>
        <rFont val="Consolas"/>
        <family val="3"/>
      </rPr>
      <t>=AND(Actual=0,Prediction=1)</t>
    </r>
  </si>
  <si>
    <r>
      <t>2. False Negatives</t>
    </r>
    <r>
      <rPr>
        <sz val="10"/>
        <color rgb="FF0F1115"/>
        <rFont val="Segoe UI"/>
        <family val="2"/>
      </rPr>
      <t>: </t>
    </r>
    <r>
      <rPr>
        <sz val="9.6"/>
        <color rgb="FF0F1115"/>
        <rFont val="Consolas"/>
        <family val="3"/>
      </rPr>
      <t>=AND(Actual=1,Prediction=0)</t>
    </r>
  </si>
  <si>
    <r>
      <t>3. High Confidence Errors</t>
    </r>
    <r>
      <rPr>
        <sz val="10"/>
        <color rgb="FF0F1115"/>
        <rFont val="Segoe UI"/>
        <family val="2"/>
      </rPr>
      <t>: </t>
    </r>
    <r>
      <rPr>
        <sz val="9.6"/>
        <color rgb="FF0F1115"/>
        <rFont val="Consolas"/>
        <family val="3"/>
      </rPr>
      <t>=AND(Error=TRUE,Confidence&gt;0.8)</t>
    </r>
  </si>
  <si>
    <t>8.2 Pattern Discovery</t>
  </si>
  <si>
    <t>Use Excel filters to find:</t>
  </si>
  <si>
    <t>Which feature combinations cause most errors?</t>
  </si>
  <si>
    <t>Are there patient subgroups where model fails?</t>
  </si>
  <si>
    <t>Do errors cluster around specific medical profiles?</t>
  </si>
  <si>
    <t>9. Clinical Interpretation Guidelines</t>
  </si>
  <si>
    <t>9.1 Result Interpretation</t>
  </si>
  <si>
    <r>
      <t>Positive Prediction</t>
    </r>
    <r>
      <rPr>
        <sz val="10"/>
        <color rgb="FF0F1115"/>
        <rFont val="Segoe UI"/>
        <family val="2"/>
      </rPr>
      <t>: Recommend further diagnostic testing</t>
    </r>
  </si>
  <si>
    <r>
      <t>Negative Prediction</t>
    </r>
    <r>
      <rPr>
        <sz val="10"/>
        <color rgb="FF0F1115"/>
        <rFont val="Segoe UI"/>
        <family val="2"/>
      </rPr>
      <t>: Continue routine screening schedule</t>
    </r>
  </si>
  <si>
    <r>
      <t>Uncertain Prediction</t>
    </r>
    <r>
      <rPr>
        <sz val="10"/>
        <color rgb="FF0F1115"/>
        <rFont val="Segoe UI"/>
        <family val="2"/>
      </rPr>
      <t>: Consider additional risk factors</t>
    </r>
  </si>
  <si>
    <t>9.2 Risk Communication</t>
  </si>
  <si>
    <r>
      <t>High Confidence Positive</t>
    </r>
    <r>
      <rPr>
        <sz val="10"/>
        <color rgb="FF0F1115"/>
        <rFont val="Segoe UI"/>
        <family val="2"/>
      </rPr>
      <t>: "Strong indication of diabetes risk"</t>
    </r>
  </si>
  <si>
    <r>
      <t>Low Confidence Positive</t>
    </r>
    <r>
      <rPr>
        <sz val="10"/>
        <color rgb="FF0F1115"/>
        <rFont val="Segoe UI"/>
        <family val="2"/>
      </rPr>
      <t>: "Moderate diabetes risk suggested"</t>
    </r>
  </si>
  <si>
    <r>
      <t>Negative</t>
    </r>
    <r>
      <rPr>
        <sz val="10"/>
        <color rgb="FF0F1115"/>
        <rFont val="Segoe UI"/>
        <family val="2"/>
      </rPr>
      <t>: "Low diabetes risk based on available factors"</t>
    </r>
  </si>
  <si>
    <t>10. Limitations &amp; Considerations</t>
  </si>
  <si>
    <t>10.1 When This Model Works Best</t>
  </si>
  <si>
    <r>
      <t>Ideal for</t>
    </r>
    <r>
      <rPr>
        <sz val="10"/>
        <color rgb="FF0F1115"/>
        <rFont val="Segoe UI"/>
        <family val="2"/>
      </rPr>
      <t>: Initial screening, risk stratification</t>
    </r>
  </si>
  <si>
    <r>
      <t>Less suitable for</t>
    </r>
    <r>
      <rPr>
        <sz val="10"/>
        <color rgb="FF0F1115"/>
        <rFont val="Segoe UI"/>
        <family val="2"/>
      </rPr>
      <t>: Definitive diagnosis, rare subpopulations</t>
    </r>
  </si>
  <si>
    <r>
      <t>Best used as</t>
    </r>
    <r>
      <rPr>
        <sz val="10"/>
        <color rgb="FF0F1115"/>
        <rFont val="Segoe UI"/>
        <family val="2"/>
      </rPr>
      <t>: Decision support tool, not replacement for medical expertise</t>
    </r>
  </si>
  <si>
    <t>10.2 Important Caveats</t>
  </si>
  <si>
    <r>
      <t>Population Specific</t>
    </r>
    <r>
      <rPr>
        <sz val="10"/>
        <color rgb="FF0F1115"/>
        <rFont val="Segoe UI"/>
        <family val="2"/>
      </rPr>
      <t>: Trained on Pima Indians data</t>
    </r>
  </si>
  <si>
    <r>
      <t>Feature Limitations</t>
    </r>
    <r>
      <rPr>
        <sz val="10"/>
        <color rgb="FF0F1115"/>
        <rFont val="Segoe UI"/>
        <family val="2"/>
      </rPr>
      <t>: Only uses 8 clinical measurements</t>
    </r>
  </si>
  <si>
    <r>
      <t>Temporal Factors</t>
    </r>
    <r>
      <rPr>
        <sz val="10"/>
        <color rgb="FF0F1115"/>
        <rFont val="Segoe UI"/>
        <family val="2"/>
      </rPr>
      <t>: Doesn't account for disease progression</t>
    </r>
  </si>
  <si>
    <r>
      <t>Clinical Context</t>
    </r>
    <r>
      <rPr>
        <sz val="10"/>
        <color rgb="FF0F1115"/>
        <rFont val="Segoe UI"/>
        <family val="2"/>
      </rPr>
      <t>: Missing family history, lifestyle factors</t>
    </r>
  </si>
  <si>
    <t>11. Scaling &amp; Modifications</t>
  </si>
  <si>
    <t>11.1 For Larger Forests in Excel</t>
  </si>
  <si>
    <r>
      <t>Practical limit</t>
    </r>
    <r>
      <rPr>
        <sz val="10"/>
        <color rgb="FF0F1115"/>
        <rFont val="Segoe UI"/>
        <family val="2"/>
      </rPr>
      <t>: ~20-30 trees before performance issues</t>
    </r>
  </si>
  <si>
    <r>
      <t>Optimization</t>
    </r>
    <r>
      <rPr>
        <sz val="10"/>
        <color rgb="FF0F1115"/>
        <rFont val="Segoe UI"/>
        <family val="2"/>
      </rPr>
      <t>: Use Excel tables and structured references</t>
    </r>
  </si>
  <si>
    <r>
      <t>Alternative</t>
    </r>
    <r>
      <rPr>
        <sz val="10"/>
        <color rgb="FF0F1115"/>
        <rFont val="Segoe UI"/>
        <family val="2"/>
      </rPr>
      <t>: Implement in Python, export final formulas only</t>
    </r>
  </si>
  <si>
    <t>11.2 For Other Medical Datasets</t>
  </si>
  <si>
    <r>
      <t>1. Data Preparation</t>
    </r>
    <r>
      <rPr>
        <sz val="10"/>
        <color rgb="FF0F1115"/>
        <rFont val="Segoe UI"/>
        <family val="2"/>
      </rPr>
      <t>: Ensure consistent formatting</t>
    </r>
  </si>
  <si>
    <r>
      <t>2. Feature Mapping</t>
    </r>
    <r>
      <rPr>
        <sz val="10"/>
        <color rgb="FF0F1115"/>
        <rFont val="Segoe UI"/>
        <family val="2"/>
      </rPr>
      <t>: Update COLMAP dictionary</t>
    </r>
  </si>
  <si>
    <r>
      <t>3. Parameter Tuning</t>
    </r>
    <r>
      <rPr>
        <sz val="10"/>
        <color rgb="FF0F1115"/>
        <rFont val="Segoe UI"/>
        <family val="2"/>
      </rPr>
      <t>: Adjust depth and tree count</t>
    </r>
  </si>
  <si>
    <r>
      <t>4. Validation</t>
    </r>
    <r>
      <rPr>
        <sz val="10"/>
        <color rgb="FF0F1115"/>
        <rFont val="Segoe UI"/>
        <family val="2"/>
      </rPr>
      <t>: Always test on held-out data</t>
    </r>
  </si>
  <si>
    <t>11.3 Parameter Tuning Guide</t>
  </si>
  <si>
    <r>
      <t>More trees (12→20)</t>
    </r>
    <r>
      <rPr>
        <sz val="10"/>
        <color rgb="FF0F1115"/>
        <rFont val="Segoe UI"/>
        <family val="2"/>
      </rPr>
      <t>: Better accuracy, more complexity</t>
    </r>
  </si>
  <si>
    <r>
      <t>Deeper trees (3→5)</t>
    </r>
    <r>
      <rPr>
        <sz val="10"/>
        <color rgb="FF0F1115"/>
        <rFont val="Segoe UI"/>
        <family val="2"/>
      </rPr>
      <t>: More detailed patterns, risk of overfitting</t>
    </r>
  </si>
  <si>
    <r>
      <t>More features per tree (4→6)</t>
    </r>
    <r>
      <rPr>
        <sz val="10"/>
        <color rgb="FF0F1115"/>
        <rFont val="Segoe UI"/>
        <family val="2"/>
      </rPr>
      <t>: Less diversity, potentially better individual trees</t>
    </r>
  </si>
  <si>
    <t>12. Educational Value &amp; Learning Path</t>
  </si>
  <si>
    <t>12.1 What This Teaches</t>
  </si>
  <si>
    <r>
      <t>Machine Learning Fundamentals</t>
    </r>
    <r>
      <rPr>
        <sz val="10"/>
        <color rgb="FF0F1115"/>
        <rFont val="Segoe UI"/>
        <family val="2"/>
      </rPr>
      <t>: Bias-variance tradeoff, ensemble methods</t>
    </r>
  </si>
  <si>
    <r>
      <t>Medical AI Applications</t>
    </r>
    <r>
      <rPr>
        <sz val="10"/>
        <color rgb="FF0F1115"/>
        <rFont val="Segoe UI"/>
        <family val="2"/>
      </rPr>
      <t>: Responsible implementation in healthcare</t>
    </r>
  </si>
  <si>
    <r>
      <t>Excel as ML Platform</t>
    </r>
    <r>
      <rPr>
        <sz val="10"/>
        <color rgb="FF0F1115"/>
        <rFont val="Segoe UI"/>
        <family val="2"/>
      </rPr>
      <t>: Limitations and advantages of spreadsheet ML</t>
    </r>
  </si>
  <si>
    <r>
      <t>Model Interpretation</t>
    </r>
    <r>
      <rPr>
        <sz val="10"/>
        <color rgb="FF0F1115"/>
        <rFont val="Segoe UI"/>
        <family val="2"/>
      </rPr>
      <t>: Understanding vs black-box predictions</t>
    </r>
  </si>
  <si>
    <t>12.2 Next Learning Steps</t>
  </si>
  <si>
    <r>
      <t>1. Experiment</t>
    </r>
    <r>
      <rPr>
        <sz val="10"/>
        <color rgb="FF0F1115"/>
        <rFont val="Segoe UI"/>
        <family val="2"/>
      </rPr>
      <t>: Modify parameters and observe effects</t>
    </r>
  </si>
  <si>
    <r>
      <t>2. Compare</t>
    </r>
    <r>
      <rPr>
        <sz val="10"/>
        <color rgb="FF0F1115"/>
        <rFont val="Segoe UI"/>
        <family val="2"/>
      </rPr>
      <t>: Try single deep tree vs forest of shallow trees</t>
    </r>
  </si>
  <si>
    <r>
      <t>3. Extend</t>
    </r>
    <r>
      <rPr>
        <sz val="10"/>
        <color rgb="FF0F1115"/>
        <rFont val="Segoe UI"/>
        <family val="2"/>
      </rPr>
      <t>: Add new features or different ensemble methods</t>
    </r>
  </si>
  <si>
    <r>
      <t>4. Validate</t>
    </r>
    <r>
      <rPr>
        <sz val="10"/>
        <color rgb="FF0F1115"/>
        <rFont val="Segoe UI"/>
        <family val="2"/>
      </rPr>
      <t>: Implement cross-validation in Excel</t>
    </r>
  </si>
  <si>
    <t>Conclusion</t>
  </si>
  <si>
    <t>This implementation demonstrates that complex machine learning algorithms can be made transparent and accessible through careful design and Excel integration. The shallow random forest approach provides a balance between predictive power and interpretability, making it suitable for educational purposes and preliminary medical screening applications.</t>
  </si>
  <si>
    <r>
      <t>Key Takeaway</t>
    </r>
    <r>
      <rPr>
        <sz val="10"/>
        <color rgb="FF0F1115"/>
        <rFont val="Segoe UI"/>
        <family val="2"/>
      </rPr>
      <t>: The whole (ensemble) is greater than the sum of its parts (individual trees), and transparency in medical AI builds trust and understanding.</t>
    </r>
  </si>
  <si>
    <t>Node 0 -  Discovering the Root Split (Feature E)</t>
  </si>
  <si>
    <t>Parent Node Statistics</t>
  </si>
  <si>
    <t>n_total</t>
  </si>
  <si>
    <t>n1_total (y is 0/1, so sum gives number of positives)</t>
  </si>
  <si>
    <t>class (y)</t>
  </si>
  <si>
    <t>p1_parent</t>
  </si>
  <si>
    <t>Gini_parent</t>
  </si>
  <si>
    <t>Gini_parent (baseline impurity for the root node)</t>
  </si>
  <si>
    <t>Row</t>
  </si>
  <si>
    <t>E</t>
  </si>
  <si>
    <t>y</t>
  </si>
  <si>
    <t>mid</t>
  </si>
  <si>
    <t>NL</t>
  </si>
  <si>
    <t>n1L</t>
  </si>
  <si>
    <t>NR</t>
  </si>
  <si>
    <t>n1R</t>
  </si>
  <si>
    <t>pL</t>
  </si>
  <si>
    <t>pR</t>
  </si>
  <si>
    <t>Gini_split</t>
  </si>
  <si>
    <t>Gain</t>
  </si>
  <si>
    <t>Best gain</t>
  </si>
  <si>
    <t>Best Threshold</t>
  </si>
  <si>
    <t>Node 1L: Discovering the Split for plas ≤ 133.5</t>
  </si>
  <si>
    <t xml:space="preserve">This sheet uses only the rows where plas ≤ 133.5. Sort this </t>
  </si>
  <si>
    <t>subset by column pedi ascending before running the Gini formulas.</t>
  </si>
  <si>
    <t>Node 1L_R:  Discovering the Split for (plas ≤ 133.5 AND pedi &gt; 0.5095)</t>
  </si>
  <si>
    <t>Node 1R: Discovering the Split for plas &gt; 133.5</t>
  </si>
  <si>
    <t>This sheet uses only the rows where plas &gt; 133.5.</t>
  </si>
  <si>
    <t>Node 2M: Discovering the Split for (133.5 &lt; plas ≤ 161.5)</t>
  </si>
  <si>
    <t>Node 2R: Analyzing the subset where plas &gt; 161.5</t>
  </si>
  <si>
    <t>This sheet uses only the rows where plas &gt; 161.5.</t>
  </si>
  <si>
    <t>Random Forest Validation – Test Set Only</t>
  </si>
  <si>
    <t>Total test observations</t>
  </si>
  <si>
    <t>Source: 'RandomForest Final' (test rows identified by Test RowID in column AC)</t>
  </si>
  <si>
    <t>Correct predictions (test only)</t>
  </si>
  <si>
    <t>Accuracy (test set)</t>
  </si>
  <si>
    <t>Pred = 0</t>
  </si>
  <si>
    <t>Pred = 1</t>
  </si>
  <si>
    <t>Actual = 0</t>
  </si>
  <si>
    <t>Actual = 1</t>
  </si>
  <si>
    <t>TPR / Recall (class = 1)</t>
  </si>
  <si>
    <t>TNR / Specificity (class = 0)</t>
  </si>
  <si>
    <t>Precision (class = 1)</t>
  </si>
  <si>
    <t>Balanced Accuracy</t>
  </si>
  <si>
    <t>F1 Score (class = 1)</t>
  </si>
  <si>
    <t>Positive rate in test set (P(y=1))</t>
  </si>
  <si>
    <t>Core test-set counts and accuracy</t>
  </si>
  <si>
    <t>Confusion matrix on the test set</t>
  </si>
  <si>
    <t>Derived metrics from the confusion matrix</t>
  </si>
  <si>
    <t>Compare against a simple baseline on the test set</t>
  </si>
  <si>
    <t>Majority-class baseline accuracy (test set)</t>
  </si>
  <si>
    <t>Check: B16 (Balanced Accuracy) should be &gt; B20 baseline</t>
  </si>
  <si>
    <t>If B5 only slightly exceeds B20, the forest adds little value</t>
  </si>
  <si>
    <t>Random Forest Feature Importance (Gini-based)</t>
  </si>
  <si>
    <t>Tree-wise Gini Gains</t>
  </si>
  <si>
    <t>Total Gain</t>
  </si>
  <si>
    <t>Normalized Importance</t>
  </si>
  <si>
    <t>Overall n</t>
  </si>
  <si>
    <t>Overall n1</t>
  </si>
  <si>
    <t xml:space="preserve"> Split</t>
  </si>
  <si>
    <t xml:space="preserve"> nL</t>
  </si>
  <si>
    <t xml:space="preserve"> n1L</t>
  </si>
  <si>
    <t xml:space="preserve"> nR</t>
  </si>
  <si>
    <t xml:space="preserve"> n1R</t>
  </si>
  <si>
    <t xml:space="preserve"> pL</t>
  </si>
  <si>
    <t xml:space="preserve"> pR</t>
  </si>
  <si>
    <t xml:space="preserve"> Gini_L</t>
  </si>
  <si>
    <t xml:space="preserve"> Gini_R</t>
  </si>
  <si>
    <t xml:space="preserve"> Gini_split</t>
  </si>
  <si>
    <t xml:space="preserve"> Gain</t>
  </si>
  <si>
    <t xml:space="preserve"> Weighted Gain (for importance)</t>
  </si>
  <si>
    <t>age ≤ 42.5</t>
  </si>
  <si>
    <r>
      <t>Row 9: root split (</t>
    </r>
    <r>
      <rPr>
        <sz val="10"/>
        <color theme="1"/>
        <rFont val="Arial Unicode MS"/>
      </rPr>
      <t>age ≤ 42.5</t>
    </r>
    <r>
      <rPr>
        <sz val="11"/>
        <color theme="1"/>
        <rFont val="Calibri"/>
        <family val="2"/>
        <scheme val="minor"/>
      </rPr>
      <t>)</t>
    </r>
  </si>
  <si>
    <r>
      <t>Row 10: left split (</t>
    </r>
    <r>
      <rPr>
        <sz val="10"/>
        <color theme="1"/>
        <rFont val="Arial Unicode MS"/>
      </rPr>
      <t>insu ≤ 119.5</t>
    </r>
    <r>
      <rPr>
        <sz val="11"/>
        <color theme="1"/>
        <rFont val="Calibri"/>
        <family val="2"/>
        <scheme val="minor"/>
      </rPr>
      <t>)</t>
    </r>
  </si>
  <si>
    <r>
      <t>Row 11: left-right split (</t>
    </r>
    <r>
      <rPr>
        <sz val="10"/>
        <color theme="1"/>
        <rFont val="Arial Unicode MS"/>
      </rPr>
      <t>preg ≤ 0.5</t>
    </r>
    <r>
      <rPr>
        <sz val="11"/>
        <color theme="1"/>
        <rFont val="Calibri"/>
        <family val="2"/>
        <scheme val="minor"/>
      </rPr>
      <t>)</t>
    </r>
  </si>
  <si>
    <r>
      <t>Row 12: right split (</t>
    </r>
    <r>
      <rPr>
        <sz val="10"/>
        <color theme="1"/>
        <rFont val="Arial Unicode MS"/>
      </rPr>
      <t>insu ≤ 139.5</t>
    </r>
    <r>
      <rPr>
        <sz val="11"/>
        <color theme="1"/>
        <rFont val="Calibri"/>
        <family val="2"/>
        <scheme val="minor"/>
      </rPr>
      <t>)</t>
    </r>
  </si>
  <si>
    <r>
      <t>Row 13: right-left split (</t>
    </r>
    <r>
      <rPr>
        <sz val="10"/>
        <color theme="1"/>
        <rFont val="Arial Unicode MS"/>
      </rPr>
      <t>age ≤ 55.5</t>
    </r>
    <r>
      <rPr>
        <sz val="11"/>
        <color theme="1"/>
        <rFont val="Calibri"/>
        <family val="2"/>
        <scheme val="minor"/>
      </rPr>
      <t>)</t>
    </r>
  </si>
  <si>
    <t>Gini_parent_node</t>
  </si>
  <si>
    <t>n_parent (node size)</t>
  </si>
  <si>
    <t>n1_parent</t>
  </si>
  <si>
    <t xml:space="preserve"> Lift_L</t>
  </si>
  <si>
    <t xml:space="preserve"> Lift_R</t>
  </si>
  <si>
    <t xml:space="preserve"> Separation</t>
  </si>
  <si>
    <t xml:space="preserve"> Sharpness_L</t>
  </si>
  <si>
    <t xml:space="preserve"> Sharpness_R</t>
  </si>
  <si>
    <t xml:space="preserve"> Conf_L</t>
  </si>
  <si>
    <t xml:space="preserve"> Conf_R</t>
  </si>
  <si>
    <t>A) Node-level lift / separation</t>
  </si>
  <si>
    <t>age ≤ 30.5</t>
  </si>
  <si>
    <t>age ≤ 30.5 AND mass ≤ 36.25</t>
  </si>
  <si>
    <t>age ≤ 30.5 AND mass &gt; 36.25 AND mass ≤ 42.75</t>
  </si>
  <si>
    <t>age &gt; 30.5 AND mass ≤ 27.45</t>
  </si>
  <si>
    <t>plas ≤ 137.5</t>
  </si>
  <si>
    <t>plas ≤ 137.5 AND age ≤ 27.5</t>
  </si>
  <si>
    <t>plas ≤ 137.5 AND age ≤ 27.5 AND pedi ≤ 0.4945</t>
  </si>
  <si>
    <t>plas ≤ 137.5 AND age &gt; 27.5 AND plas ≤ 107.5</t>
  </si>
  <si>
    <t>plas &gt; 137.5 AND plas ≤ 155.5</t>
  </si>
  <si>
    <t>plas &gt; 155.5 AND age ≤ 44.5</t>
  </si>
  <si>
    <t>plas &gt; 137.5 AND plas ≤ 146.5</t>
  </si>
  <si>
    <t>plas ≤ 133.5</t>
  </si>
  <si>
    <t>plas ≤ 133.5 AND pedi ≤ 0.5095 AND plas ≤ 94.5</t>
  </si>
  <si>
    <t>plas ≤ 133.5 AND pedi &gt; 0.5095 AND skin ≤ 28.5</t>
  </si>
  <si>
    <t>plas &gt; 133.5 AND plas ≤ 161.5</t>
  </si>
  <si>
    <t>plas &gt; 133.5 AND plas ≤ 161.5 AND pedi ≤ 0.315</t>
  </si>
  <si>
    <t>plas &gt; 161.5 AND preg ≤ 6.5</t>
  </si>
  <si>
    <t>plas ≤ 133.5 AND pedi ≤ 0.5095</t>
  </si>
  <si>
    <t>mass ≤ 29.650001</t>
  </si>
  <si>
    <t>mass ≤ 29.650001 AND pres ≤ 8.5</t>
  </si>
  <si>
    <t>mass ≤ 29.650001 AND pres ≤ 8.5 AND mass ≤ 26.5</t>
  </si>
  <si>
    <t>mass &gt; 29.650001 AND pres ≤ 6.5</t>
  </si>
  <si>
    <t>mass &gt; 29.650001 AND pres ≤ 6.5 AND mass ≤ 43</t>
  </si>
  <si>
    <t>mass &gt; 29.650001 AND pres &gt; 6.5 AND pedi ≤ 0.208</t>
  </si>
  <si>
    <t>plas ≤ 151.5</t>
  </si>
  <si>
    <t>plas ≤ 151.5 AND plas ≤ 99.5</t>
  </si>
  <si>
    <t>plas ≤ 151.5 AND plas ≤ 99.5 AND age ≤ 36.5</t>
  </si>
  <si>
    <t>plas ≤ 151.5 AND plas &gt; 99.5 AND pedi ≤ 0.317</t>
  </si>
  <si>
    <t>plas &gt; 151.5 AND skin ≤ 38.5</t>
  </si>
  <si>
    <t>plas &gt; 151.5 AND skin ≤ 38.5 AND age ≤ 44.5</t>
  </si>
  <si>
    <t>plas ≤ 133.5 AND age ≤ 27.5</t>
  </si>
  <si>
    <t>plas ≤ 133.5 AND age ≤ 27.5 AND mass ≤ 31.3</t>
  </si>
  <si>
    <t>plas ≤ 133.5 AND age &gt; 27.5 AND mass ≤ 28.65</t>
  </si>
  <si>
    <t>plas &gt; 133.5 AND mass ≤ 29.4</t>
  </si>
  <si>
    <t>plas &gt; 133.5 AND mass &gt; 29.4 AND plas ≤ 155.5</t>
  </si>
  <si>
    <t>plas ≤ 154.5</t>
  </si>
  <si>
    <t>plas ≤ 154.5 AND mass ≤ 27.849999</t>
  </si>
  <si>
    <t>plas ≤ 154.5 AND mass ≤ 27.849999 AND plas ≤ 107.5</t>
  </si>
  <si>
    <t>plas ≤ 154.5 AND mass &gt; 27.849999 AND pedi ≤ 1.105</t>
  </si>
  <si>
    <t>plas &gt; 154.5 AND pedi ≤ 0.2745</t>
  </si>
  <si>
    <t>plas &gt; 154.5 AND pedi &gt; 0.2745 AND age ≤ 171.5</t>
  </si>
  <si>
    <t>mass ≤ 28.849999</t>
  </si>
  <si>
    <t>mass ≤ 28.849999 AND pres ≤ 5.5</t>
  </si>
  <si>
    <t>mass ≤ 28.849999 AND pres ≤ 5.5 AND skin ≤ 69</t>
  </si>
  <si>
    <t>mass ≤ 28.849999 AND pres &gt; 5.5 AND mass ≤ 24.7</t>
  </si>
  <si>
    <t>mass &gt; 28.849999 AND pres ≤ 4.5</t>
  </si>
  <si>
    <t>mass &gt; 28.849999 AND pres &gt; 4.5 AND age ≤ 122.5</t>
  </si>
  <si>
    <t>mass ≤ 29.849999</t>
  </si>
  <si>
    <t>mass ≤ 29.849999 AND pres ≤ 4.5</t>
  </si>
  <si>
    <t>mass ≤ 29.849999 AND pres ≤ 4.5 AND mass ≤ 25.45</t>
  </si>
  <si>
    <t>mass ≤ 29.849999 AND pres &gt; 4.5 AND pedi ≤ 0.261</t>
  </si>
  <si>
    <t>mass &gt; 29.849999 AND age ≤ 179</t>
  </si>
  <si>
    <t>mass &gt; 29.849999 AND age ≤ 179 AND pres ≤ 4.5</t>
  </si>
  <si>
    <t>mass &gt; 29.849999 AND age &gt; 179 AND mass ≤ 35.049999</t>
  </si>
  <si>
    <t>plas ≤ 127.5</t>
  </si>
  <si>
    <t>plas ≤ 127.5 AND pres ≤ 5.5</t>
  </si>
  <si>
    <t>plas ≤ 127.5 AND pres ≤ 5.5 AND skin ≤ 79</t>
  </si>
  <si>
    <t>plas ≤ 127.5 AND pres &gt; 5.5 AND pedi ≤ 0.2205</t>
  </si>
  <si>
    <t>plas &gt; 127.5 AND pedi ≤ 0.3165</t>
  </si>
  <si>
    <t>plas &gt; 127.5 AND pedi ≤ 0.3165 AND pedi ≤ 0.242</t>
  </si>
  <si>
    <t>plas &gt; 127.5 AND pedi &gt; 0.3165 AND plas ≤ 143.5</t>
  </si>
  <si>
    <t>plas ≤ 124.5</t>
  </si>
  <si>
    <t>plas ≤ 124.5 AND age ≤ 27.5</t>
  </si>
  <si>
    <t>plas ≤ 124.5 AND age ≤ 27.5 AND skin ≤ 30.5</t>
  </si>
  <si>
    <t>plas ≤ 124.5 AND age &gt; 27.5 AND plas ≤ 94.5</t>
  </si>
  <si>
    <t>plas &gt; 124.5 AND plas ≤ 166.5</t>
  </si>
  <si>
    <t>plas &gt; 124.5 AND plas ≤ 166.5 AND age ≤ 24.5</t>
  </si>
  <si>
    <t>plas &gt; 124.5 AND plas &gt; 166.5 AND age ≤ 37.5</t>
  </si>
  <si>
    <t>age ≤ 42.5 AND insu ≤ 119.5</t>
  </si>
  <si>
    <t>age ≤ 42.5 AND insu &gt; 119.5 AND preg ≤ 0.5</t>
  </si>
  <si>
    <t>age &gt; 42.5 AND insu ≤ 139.5</t>
  </si>
  <si>
    <t>age &gt; 42.5 AND insu ≤ 139.5 AND age ≤ 55.5</t>
  </si>
  <si>
    <r>
      <t xml:space="preserve">Count how many </t>
    </r>
    <r>
      <rPr>
        <sz val="10"/>
        <color theme="1"/>
        <rFont val="Arial Unicode MS"/>
      </rPr>
      <t>" AND "</t>
    </r>
    <r>
      <rPr>
        <sz val="11"/>
        <color theme="1"/>
        <rFont val="Calibri"/>
        <family val="2"/>
        <scheme val="minor"/>
      </rPr>
      <t xml:space="preserve"> appear in the Split text</t>
    </r>
  </si>
  <si>
    <r>
      <t xml:space="preserve">Replace the </t>
    </r>
    <r>
      <rPr>
        <b/>
        <sz val="11"/>
        <color theme="1"/>
        <rFont val="Calibri"/>
        <family val="2"/>
        <scheme val="minor"/>
      </rPr>
      <t>last</t>
    </r>
    <r>
      <rPr>
        <sz val="11"/>
        <color theme="1"/>
        <rFont val="Calibri"/>
        <family val="2"/>
        <scheme val="minor"/>
      </rPr>
      <t xml:space="preserve"> </t>
    </r>
    <r>
      <rPr>
        <sz val="10"/>
        <color theme="1"/>
        <rFont val="Arial Unicode MS"/>
      </rPr>
      <t>" AND "</t>
    </r>
    <r>
      <rPr>
        <sz val="11"/>
        <color theme="1"/>
        <rFont val="Calibri"/>
        <family val="2"/>
        <scheme val="minor"/>
      </rPr>
      <t xml:space="preserve"> with a marker</t>
    </r>
  </si>
  <si>
    <t>Get the split variable name for this node</t>
  </si>
  <si>
    <r>
      <t xml:space="preserve">Extract only the </t>
    </r>
    <r>
      <rPr>
        <b/>
        <sz val="11"/>
        <color theme="1"/>
        <rFont val="Calibri"/>
        <family val="2"/>
        <scheme val="minor"/>
      </rPr>
      <t>last condition</t>
    </r>
    <r>
      <rPr>
        <sz val="11"/>
        <color theme="1"/>
        <rFont val="Calibri"/>
        <family val="2"/>
        <scheme val="minor"/>
      </rPr>
      <t xml:space="preserve"> (tail)</t>
    </r>
  </si>
  <si>
    <t>#Nodes Used</t>
  </si>
  <si>
    <t>Tree_01</t>
  </si>
  <si>
    <t>Tree_02</t>
  </si>
  <si>
    <t>Tree_03</t>
  </si>
  <si>
    <t>Tree_04</t>
  </si>
  <si>
    <t>Tree_05</t>
  </si>
  <si>
    <t>Tree_06</t>
  </si>
  <si>
    <t>Tree_07</t>
  </si>
  <si>
    <t>Tree_08</t>
  </si>
  <si>
    <t>Tree_09</t>
  </si>
  <si>
    <t>Tree_10</t>
  </si>
  <si>
    <t>Tree_11</t>
  </si>
  <si>
    <t>Tree_12</t>
  </si>
  <si>
    <t>Variable Usage Across 12 Decision Trees</t>
  </si>
  <si>
    <t>Feature 1</t>
  </si>
  <si>
    <t>Feature 2</t>
  </si>
  <si>
    <t>Feature 3</t>
  </si>
  <si>
    <t>Feature 4</t>
  </si>
  <si>
    <t>Total Features</t>
  </si>
  <si>
    <t>age (J)</t>
  </si>
  <si>
    <t>mass (H)</t>
  </si>
  <si>
    <t>preg (C)</t>
  </si>
  <si>
    <t>plas (D)</t>
  </si>
  <si>
    <t>pedi (I)</t>
  </si>
  <si>
    <t>skin (F)</t>
  </si>
  <si>
    <t>pres (E)</t>
  </si>
  <si>
    <t>insu (G)</t>
  </si>
  <si>
    <t>Column Name Key:</t>
  </si>
  <si>
    <t>Key Observations:</t>
  </si>
  <si>
    <t>Most trees use 3-4 features</t>
  </si>
  <si>
    <t>Tree 2 is the simplest (only 2 features)</t>
  </si>
  <si>
    <t>Trees 4, 6, 7, 9, 11, 12 are most complex (4 features each)</t>
  </si>
  <si>
    <t>1. Most Commonly Used Features:</t>
  </si>
  <si>
    <t>plas (D): Used in 8 out of 12 trees</t>
  </si>
  <si>
    <t>age (J): Used in 7 out of 12 trees</t>
  </si>
  <si>
    <t>mass (H): Used in 7 out of 12 trees</t>
  </si>
  <si>
    <t>pedi (I): Used in 7 out of 12 trees</t>
  </si>
  <si>
    <t>2. Tree Complexity:</t>
  </si>
  <si>
    <t>which is ideal for reducing correlation between trees and improving ensemble performance.</t>
  </si>
  <si>
    <r>
      <rPr>
        <b/>
        <i/>
        <sz val="11"/>
        <color theme="1"/>
        <rFont val="Calibri"/>
        <family val="2"/>
        <scheme val="minor"/>
      </rPr>
      <t>3. Feature Diversity</t>
    </r>
    <r>
      <rPr>
        <sz val="11"/>
        <color theme="1"/>
        <rFont val="Calibri"/>
        <family val="2"/>
        <scheme val="minor"/>
      </rPr>
      <t xml:space="preserve">: The Random Forest effectively uses all available features across different combinations, </t>
    </r>
  </si>
  <si>
    <t xml:space="preserve"> Pregnancies</t>
  </si>
  <si>
    <t xml:space="preserve"> Plasma glucose</t>
  </si>
  <si>
    <t xml:space="preserve"> Blood pressure</t>
  </si>
  <si>
    <t xml:space="preserve"> Skin thickness</t>
  </si>
  <si>
    <t xml:space="preserve"> Insulin</t>
  </si>
  <si>
    <t xml:space="preserve"> BMI</t>
  </si>
  <si>
    <t xml:space="preserve"> Diabetes pedigree function</t>
  </si>
  <si>
    <t xml:space="preserve"> Age</t>
  </si>
  <si>
    <t>Accuracry</t>
  </si>
  <si>
    <t>Random Forest Analysis, Interpretation, and Discussion</t>
  </si>
  <si>
    <t>1. Overview of the Learned Structure</t>
  </si>
  <si>
    <t>This Random Forest consists of 12 trees, each built on different bootstrap samples and random feature subsets. Although each individual tree has a slightly different structure, collectively they reveal strong and consistent patterns.</t>
  </si>
  <si>
    <r>
      <t xml:space="preserve">Across the forest, </t>
    </r>
    <r>
      <rPr>
        <b/>
        <sz val="11"/>
        <color theme="1"/>
        <rFont val="Calibri"/>
        <family val="2"/>
        <scheme val="minor"/>
      </rPr>
      <t>plasma glucose (plas)</t>
    </r>
    <r>
      <rPr>
        <sz val="11"/>
        <color theme="1"/>
        <rFont val="Calibri"/>
        <family val="2"/>
        <scheme val="minor"/>
      </rPr>
      <t xml:space="preserve"> appears as the dominant variable, used in 8 of the 12 trees, and almost always near the top of the tree. This is consistent with both clinical intuition and the impurity reduction pattern: splits on glucose tend to produce the </t>
    </r>
    <r>
      <rPr>
        <b/>
        <sz val="11"/>
        <color theme="1"/>
        <rFont val="Calibri"/>
        <family val="2"/>
        <scheme val="minor"/>
      </rPr>
      <t>largest immediate drops in Gini impurity</t>
    </r>
    <r>
      <rPr>
        <sz val="11"/>
        <color theme="1"/>
        <rFont val="Calibri"/>
        <family val="2"/>
        <scheme val="minor"/>
      </rPr>
      <t>.</t>
    </r>
  </si>
  <si>
    <r>
      <t xml:space="preserve">In contrast, variables such as </t>
    </r>
    <r>
      <rPr>
        <b/>
        <sz val="11"/>
        <color theme="1"/>
        <rFont val="Calibri"/>
        <family val="2"/>
        <scheme val="minor"/>
      </rPr>
      <t>pregnancies</t>
    </r>
    <r>
      <rPr>
        <sz val="11"/>
        <color theme="1"/>
        <rFont val="Calibri"/>
        <family val="2"/>
        <scheme val="minor"/>
      </rPr>
      <t xml:space="preserve">, </t>
    </r>
    <r>
      <rPr>
        <b/>
        <sz val="11"/>
        <color theme="1"/>
        <rFont val="Calibri"/>
        <family val="2"/>
        <scheme val="minor"/>
      </rPr>
      <t>mass (BMI)</t>
    </r>
    <r>
      <rPr>
        <sz val="11"/>
        <color theme="1"/>
        <rFont val="Calibri"/>
        <family val="2"/>
        <scheme val="minor"/>
      </rPr>
      <t xml:space="preserve">, and </t>
    </r>
    <r>
      <rPr>
        <b/>
        <sz val="11"/>
        <color theme="1"/>
        <rFont val="Calibri"/>
        <family val="2"/>
        <scheme val="minor"/>
      </rPr>
      <t>insulin</t>
    </r>
    <r>
      <rPr>
        <sz val="11"/>
        <color theme="1"/>
        <rFont val="Calibri"/>
        <family val="2"/>
        <scheme val="minor"/>
      </rPr>
      <t xml:space="preserve"> typically appear in deeper nodes, contributing smaller but still meaningful purity improvements in specific subpopulations.</t>
    </r>
  </si>
  <si>
    <r>
      <t xml:space="preserve">The forest therefore learns a </t>
    </r>
    <r>
      <rPr>
        <b/>
        <sz val="11"/>
        <color theme="1"/>
        <rFont val="Calibri"/>
        <family val="2"/>
        <scheme val="minor"/>
      </rPr>
      <t>hierarchical risk structure</t>
    </r>
    <r>
      <rPr>
        <sz val="11"/>
        <color theme="1"/>
        <rFont val="Calibri"/>
        <family val="2"/>
        <scheme val="minor"/>
      </rPr>
      <t>:</t>
    </r>
  </si>
  <si>
    <r>
      <t>Primary signals</t>
    </r>
    <r>
      <rPr>
        <sz val="11"/>
        <color theme="1"/>
        <rFont val="Calibri"/>
        <family val="2"/>
        <scheme val="minor"/>
      </rPr>
      <t>: glucose, pedigree</t>
    </r>
  </si>
  <si>
    <r>
      <t>Secondary refiners</t>
    </r>
    <r>
      <rPr>
        <sz val="11"/>
        <color theme="1"/>
        <rFont val="Calibri"/>
        <family val="2"/>
        <scheme val="minor"/>
      </rPr>
      <t>: BMI, age, skinfold</t>
    </r>
  </si>
  <si>
    <r>
      <t>Contextual variables</t>
    </r>
    <r>
      <rPr>
        <sz val="11"/>
        <color theme="1"/>
        <rFont val="Calibri"/>
        <family val="2"/>
        <scheme val="minor"/>
      </rPr>
      <t>: pres, insu, preg</t>
    </r>
  </si>
  <si>
    <t>This mirrors established medical knowledge and therefore passes the test of conceptual soundness.</t>
  </si>
  <si>
    <t>2. Feature Usage Insights</t>
  </si>
  <si>
    <r>
      <t xml:space="preserve">Instead of looking only at numerical importances, this sheet also evaluates </t>
    </r>
    <r>
      <rPr>
        <b/>
        <sz val="11"/>
        <color theme="1"/>
        <rFont val="Calibri"/>
        <family val="2"/>
        <scheme val="minor"/>
      </rPr>
      <t>how many trees used each feature</t>
    </r>
    <r>
      <rPr>
        <sz val="11"/>
        <color theme="1"/>
        <rFont val="Calibri"/>
        <family val="2"/>
        <scheme val="minor"/>
      </rPr>
      <t xml:space="preserve"> and </t>
    </r>
    <r>
      <rPr>
        <b/>
        <sz val="11"/>
        <color theme="1"/>
        <rFont val="Calibri"/>
        <family val="2"/>
        <scheme val="minor"/>
      </rPr>
      <t>how many total nodes used it</t>
    </r>
    <r>
      <rPr>
        <sz val="11"/>
        <color theme="1"/>
        <rFont val="Calibri"/>
        <family val="2"/>
        <scheme val="minor"/>
      </rPr>
      <t>.</t>
    </r>
  </si>
  <si>
    <t>Key insights:</t>
  </si>
  <si>
    <t>Glucose (plas)</t>
  </si>
  <si>
    <r>
      <t xml:space="preserve">Used in </t>
    </r>
    <r>
      <rPr>
        <b/>
        <sz val="11"/>
        <color theme="1"/>
        <rFont val="Calibri"/>
        <family val="2"/>
        <scheme val="minor"/>
      </rPr>
      <t>8 out of 12</t>
    </r>
    <r>
      <rPr>
        <sz val="11"/>
        <color theme="1"/>
        <rFont val="Calibri"/>
        <family val="2"/>
        <scheme val="minor"/>
      </rPr>
      <t xml:space="preserve"> trees.</t>
    </r>
  </si>
  <si>
    <t>This reaffirms that glucose is the single best high-level discriminator of diabetes status.</t>
  </si>
  <si>
    <t>Age (age)</t>
  </si>
  <si>
    <r>
      <t xml:space="preserve">Used in </t>
    </r>
    <r>
      <rPr>
        <b/>
        <sz val="11"/>
        <color theme="1"/>
        <rFont val="Calibri"/>
        <family val="2"/>
        <scheme val="minor"/>
      </rPr>
      <t>7 out of 12</t>
    </r>
    <r>
      <rPr>
        <sz val="11"/>
        <color theme="1"/>
        <rFont val="Calibri"/>
        <family val="2"/>
        <scheme val="minor"/>
      </rPr>
      <t xml:space="preserve"> trees.</t>
    </r>
  </si>
  <si>
    <r>
      <t xml:space="preserve">Age does not produce the strongest gains, but it provides </t>
    </r>
    <r>
      <rPr>
        <b/>
        <sz val="11"/>
        <color theme="1"/>
        <rFont val="Calibri"/>
        <family val="2"/>
        <scheme val="minor"/>
      </rPr>
      <t>consistent refinements</t>
    </r>
    <r>
      <rPr>
        <sz val="11"/>
        <color theme="1"/>
        <rFont val="Calibri"/>
        <family val="2"/>
        <scheme val="minor"/>
      </rPr>
      <t xml:space="preserve"> within medium-risk groups.</t>
    </r>
  </si>
  <si>
    <r>
      <t>BMI (mass)</t>
    </r>
    <r>
      <rPr>
        <sz val="11"/>
        <color theme="1"/>
        <rFont val="Calibri"/>
        <family val="2"/>
        <scheme val="minor"/>
      </rPr>
      <t xml:space="preserve"> and </t>
    </r>
    <r>
      <rPr>
        <b/>
        <sz val="11"/>
        <color theme="1"/>
        <rFont val="Calibri"/>
        <family val="2"/>
        <scheme val="minor"/>
      </rPr>
      <t>Diabetes pedigree (pedi)</t>
    </r>
  </si>
  <si>
    <r>
      <t xml:space="preserve">Used in </t>
    </r>
    <r>
      <rPr>
        <b/>
        <sz val="11"/>
        <color theme="1"/>
        <rFont val="Calibri"/>
        <family val="2"/>
        <scheme val="minor"/>
      </rPr>
      <t>7 and 11 trees</t>
    </r>
    <r>
      <rPr>
        <sz val="11"/>
        <color theme="1"/>
        <rFont val="Calibri"/>
        <family val="2"/>
        <scheme val="minor"/>
      </rPr>
      <t>, respectively.</t>
    </r>
  </si>
  <si>
    <t>These are highly stable secondary features, reliably providing additional separation after glucose splits.</t>
  </si>
  <si>
    <t>Skinfold thickness (skin)</t>
  </si>
  <si>
    <t>Appears in 5 trees.</t>
  </si>
  <si>
    <t>It refines borderline cases where glucose and pedigree do not separate cleanly.</t>
  </si>
  <si>
    <r>
      <t>Insulin (insu)</t>
    </r>
    <r>
      <rPr>
        <sz val="11"/>
        <color theme="1"/>
        <rFont val="Calibri"/>
        <family val="2"/>
        <scheme val="minor"/>
      </rPr>
      <t xml:space="preserve"> and </t>
    </r>
    <r>
      <rPr>
        <b/>
        <sz val="11"/>
        <color theme="1"/>
        <rFont val="Calibri"/>
        <family val="2"/>
        <scheme val="minor"/>
      </rPr>
      <t>Pregnancies (preg)</t>
    </r>
  </si>
  <si>
    <t>Used least frequently.</t>
  </si>
  <si>
    <t>Their contribution tends to be localized to specific branches rather than broadly influential.</t>
  </si>
  <si>
    <t>Interpretation</t>
  </si>
  <si>
    <t>The forest is not dominated by a single variable.</t>
  </si>
  <si>
    <t>Instead, it systematically spreads its attention across the full feature set—an ideal behavior for reducing correlation between trees and maximizing ensemble performance.</t>
  </si>
  <si>
    <t>3. Diversity of Trees</t>
  </si>
  <si>
    <t>The trees vary in depth and complexity:</t>
  </si>
  <si>
    <r>
      <t xml:space="preserve">Many trees use </t>
    </r>
    <r>
      <rPr>
        <b/>
        <sz val="11"/>
        <color theme="1"/>
        <rFont val="Calibri"/>
        <family val="2"/>
        <scheme val="minor"/>
      </rPr>
      <t>3–4 features</t>
    </r>
    <r>
      <rPr>
        <sz val="11"/>
        <color theme="1"/>
        <rFont val="Calibri"/>
        <family val="2"/>
        <scheme val="minor"/>
      </rPr>
      <t>, indicating reasonably deep partitioning.</t>
    </r>
  </si>
  <si>
    <r>
      <t xml:space="preserve">One tree uses only </t>
    </r>
    <r>
      <rPr>
        <b/>
        <sz val="11"/>
        <color theme="1"/>
        <rFont val="Calibri"/>
        <family val="2"/>
        <scheme val="minor"/>
      </rPr>
      <t>2 features</t>
    </r>
    <r>
      <rPr>
        <sz val="11"/>
        <color theme="1"/>
        <rFont val="Calibri"/>
        <family val="2"/>
        <scheme val="minor"/>
      </rPr>
      <t>, indicating that for certain bootstraps, glucose + age alone were sufficient to generate meaningful separation.</t>
    </r>
  </si>
  <si>
    <r>
      <t xml:space="preserve">The most complex trees (Trees 4, 6, 7, 9, 11, and 12) use </t>
    </r>
    <r>
      <rPr>
        <b/>
        <sz val="11"/>
        <color theme="1"/>
        <rFont val="Calibri"/>
        <family val="2"/>
        <scheme val="minor"/>
      </rPr>
      <t>4 features</t>
    </r>
    <r>
      <rPr>
        <sz val="11"/>
        <color theme="1"/>
        <rFont val="Calibri"/>
        <family val="2"/>
        <scheme val="minor"/>
      </rPr>
      <t>, illustrating strong variability in sampled distributions.</t>
    </r>
  </si>
  <si>
    <t>This diversity is intentional and beneficial.</t>
  </si>
  <si>
    <r>
      <t xml:space="preserve">Random Forests perform well </t>
    </r>
    <r>
      <rPr>
        <b/>
        <sz val="11"/>
        <color theme="1"/>
        <rFont val="Calibri"/>
        <family val="2"/>
        <scheme val="minor"/>
      </rPr>
      <t>when each tree sees the problem differently</t>
    </r>
    <r>
      <rPr>
        <sz val="11"/>
        <color theme="1"/>
        <rFont val="Calibri"/>
        <family val="2"/>
        <scheme val="minor"/>
      </rPr>
      <t>.</t>
    </r>
  </si>
  <si>
    <t>Here, variability arises from:</t>
  </si>
  <si>
    <t>bootstrap sampling</t>
  </si>
  <si>
    <t>random feature subsets at each split</t>
  </si>
  <si>
    <t>naturally nonlinear relationships in the data</t>
  </si>
  <si>
    <r>
      <t xml:space="preserve">This produces a forest that is </t>
    </r>
    <r>
      <rPr>
        <b/>
        <sz val="11"/>
        <color theme="1"/>
        <rFont val="Calibri"/>
        <family val="2"/>
        <scheme val="minor"/>
      </rPr>
      <t>stable at the aggregate level</t>
    </r>
    <r>
      <rPr>
        <sz val="11"/>
        <color theme="1"/>
        <rFont val="Calibri"/>
        <family val="2"/>
        <scheme val="minor"/>
      </rPr>
      <t xml:space="preserve"> yet </t>
    </r>
    <r>
      <rPr>
        <b/>
        <sz val="11"/>
        <color theme="1"/>
        <rFont val="Calibri"/>
        <family val="2"/>
        <scheme val="minor"/>
      </rPr>
      <t>diverse at the tree level</t>
    </r>
    <r>
      <rPr>
        <sz val="11"/>
        <color theme="1"/>
        <rFont val="Calibri"/>
        <family val="2"/>
        <scheme val="minor"/>
      </rPr>
      <t>, exactly as Breiman intended.</t>
    </r>
  </si>
  <si>
    <t>4. Gini-Based Importance: Quantitative Summary</t>
  </si>
  <si>
    <t>The importance values computed earlier show:</t>
  </si>
  <si>
    <t>plas and pedi together explain ~44% of total impurity reduction</t>
  </si>
  <si>
    <t>mass and age explain another ~29%</t>
  </si>
  <si>
    <t>The remaining features collectively explain the final ~27%</t>
  </si>
  <si>
    <r>
      <t xml:space="preserve">This distribution is </t>
    </r>
    <r>
      <rPr>
        <b/>
        <sz val="11"/>
        <color theme="1"/>
        <rFont val="Calibri"/>
        <family val="2"/>
        <scheme val="minor"/>
      </rPr>
      <t>smooth</t>
    </r>
    <r>
      <rPr>
        <sz val="11"/>
        <color theme="1"/>
        <rFont val="Calibri"/>
        <family val="2"/>
        <scheme val="minor"/>
      </rPr>
      <t xml:space="preserve"> with no sharp cliffs or suspicious spikes, a sign that:</t>
    </r>
  </si>
  <si>
    <t>No single variable dominates the model excessively</t>
  </si>
  <si>
    <t>The model is not over-relying on noise</t>
  </si>
  <si>
    <t>Each variable contributes meaningful but proportionate information</t>
  </si>
  <si>
    <r>
      <t xml:space="preserve">The forest is therefore </t>
    </r>
    <r>
      <rPr>
        <b/>
        <sz val="11"/>
        <color theme="1"/>
        <rFont val="Calibri"/>
        <family val="2"/>
        <scheme val="minor"/>
      </rPr>
      <t>balanced and stable</t>
    </r>
    <r>
      <rPr>
        <sz val="11"/>
        <color theme="1"/>
        <rFont val="Calibri"/>
        <family val="2"/>
        <scheme val="minor"/>
      </rPr>
      <t>, and not prone to overfitting through variable over-concentration.</t>
    </r>
  </si>
  <si>
    <t>5. Medical Interpretability and Plausibility</t>
  </si>
  <si>
    <t>One key advantage of this dataset is that the dominant variables are medically meaningful:</t>
  </si>
  <si>
    <r>
      <t>plas (glucose)</t>
    </r>
    <r>
      <rPr>
        <sz val="11"/>
        <color theme="1"/>
        <rFont val="Calibri"/>
        <family val="2"/>
        <scheme val="minor"/>
      </rPr>
      <t xml:space="preserve"> is universally recognized as the primary indicator of diabetes risk.</t>
    </r>
  </si>
  <si>
    <r>
      <t>pedi</t>
    </r>
    <r>
      <rPr>
        <sz val="11"/>
        <color theme="1"/>
        <rFont val="Calibri"/>
        <family val="2"/>
        <scheme val="minor"/>
      </rPr>
      <t xml:space="preserve"> captures hereditary influence.</t>
    </r>
  </si>
  <si>
    <r>
      <t>age</t>
    </r>
    <r>
      <rPr>
        <sz val="11"/>
        <color theme="1"/>
        <rFont val="Calibri"/>
        <family val="2"/>
        <scheme val="minor"/>
      </rPr>
      <t xml:space="preserve">, </t>
    </r>
    <r>
      <rPr>
        <b/>
        <sz val="11"/>
        <color theme="1"/>
        <rFont val="Calibri"/>
        <family val="2"/>
        <scheme val="minor"/>
      </rPr>
      <t>BMI</t>
    </r>
    <r>
      <rPr>
        <sz val="11"/>
        <color theme="1"/>
        <rFont val="Calibri"/>
        <family val="2"/>
        <scheme val="minor"/>
      </rPr>
      <t xml:space="preserve">, </t>
    </r>
    <r>
      <rPr>
        <b/>
        <sz val="11"/>
        <color theme="1"/>
        <rFont val="Calibri"/>
        <family val="2"/>
        <scheme val="minor"/>
      </rPr>
      <t>skinfold</t>
    </r>
    <r>
      <rPr>
        <sz val="11"/>
        <color theme="1"/>
        <rFont val="Calibri"/>
        <family val="2"/>
        <scheme val="minor"/>
      </rPr>
      <t xml:space="preserve">, and </t>
    </r>
    <r>
      <rPr>
        <b/>
        <sz val="11"/>
        <color theme="1"/>
        <rFont val="Calibri"/>
        <family val="2"/>
        <scheme val="minor"/>
      </rPr>
      <t>blood pressure</t>
    </r>
    <r>
      <rPr>
        <sz val="11"/>
        <color theme="1"/>
        <rFont val="Calibri"/>
        <family val="2"/>
        <scheme val="minor"/>
      </rPr>
      <t xml:space="preserve"> are known secondary correlates.</t>
    </r>
  </si>
  <si>
    <r>
      <t>pregnancies</t>
    </r>
    <r>
      <rPr>
        <sz val="11"/>
        <color theme="1"/>
        <rFont val="Calibri"/>
        <family val="2"/>
        <scheme val="minor"/>
      </rPr>
      <t>, though less influential numerically, appears logically due to gestational diabetes risk factors.</t>
    </r>
  </si>
  <si>
    <t>There is no variable with strong importance that contradicts medical knowledge—an important observation for model validation and acceptance.</t>
  </si>
  <si>
    <t>6. Information Flow Through the Forest</t>
  </si>
  <si>
    <t>A qualitative “information flow” pattern emerges:</t>
  </si>
  <si>
    <r>
      <t>1. Glucose reduces broad uncertainty quickly</t>
    </r>
    <r>
      <rPr>
        <sz val="11"/>
        <color theme="1"/>
        <rFont val="Calibri"/>
        <family val="2"/>
        <scheme val="minor"/>
      </rPr>
      <t>, partitioning the population into high-level risk groups.</t>
    </r>
  </si>
  <si>
    <r>
      <t>2. Pedigree, age, and BMI</t>
    </r>
    <r>
      <rPr>
        <sz val="11"/>
        <color theme="1"/>
        <rFont val="Calibri"/>
        <family val="2"/>
        <scheme val="minor"/>
      </rPr>
      <t xml:space="preserve"> shape these groups internally, sharpening the signal.</t>
    </r>
  </si>
  <si>
    <r>
      <t>3. Skinfold, insulin, pregnancies, and blood pressure</t>
    </r>
    <r>
      <rPr>
        <sz val="11"/>
        <color theme="1"/>
        <rFont val="Calibri"/>
        <family val="2"/>
        <scheme val="minor"/>
      </rPr>
      <t xml:space="preserve"> handle local corrections, especially in borderline subregions.</t>
    </r>
  </si>
  <si>
    <t>This three-stage flow (macro → meso → micro splitting) is exactly what we expect from a well-structured Random Forest.</t>
  </si>
  <si>
    <t>Voting Stability</t>
  </si>
  <si>
    <t>9_3</t>
  </si>
  <si>
    <t>11_1</t>
  </si>
  <si>
    <t>4_8</t>
  </si>
  <si>
    <t>6_6</t>
  </si>
  <si>
    <t>8_4</t>
  </si>
  <si>
    <t>12_0</t>
  </si>
  <si>
    <t>10_2</t>
  </si>
  <si>
    <t>5_7</t>
  </si>
  <si>
    <t>2_10</t>
  </si>
  <si>
    <t>1_11</t>
  </si>
  <si>
    <t>3_9</t>
  </si>
  <si>
    <t>7_5</t>
  </si>
  <si>
    <t>0_12</t>
  </si>
  <si>
    <t>Stable forest:</t>
  </si>
  <si>
    <t>Most predictions have vote counts near 0, 1, 11, or 12</t>
  </si>
  <si>
    <t>Very few borderline (6–7 votes)</t>
  </si>
  <si>
    <t>Unstable forest:</t>
  </si>
  <si>
    <t>Many predictions are borderline (6–7 votes)</t>
  </si>
  <si>
    <t>The forest disagrees a lot with itself</t>
  </si>
  <si>
    <t>Split-Pattern Stability</t>
  </si>
  <si>
    <t>plas appears frequently as root</t>
  </si>
  <si>
    <t>pedigree frequently appears near top</t>
  </si>
  <si>
    <t>patterns align across trees</t>
  </si>
  <si>
    <r>
      <t xml:space="preserve">This is </t>
    </r>
    <r>
      <rPr>
        <b/>
        <sz val="11"/>
        <color theme="1"/>
        <rFont val="Calibri"/>
        <family val="2"/>
        <scheme val="minor"/>
      </rPr>
      <t>ideal stability</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</si>
</sst>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4"/>
      <color rgb="FF0F1115"/>
      <name val="Segoe UI"/>
      <family val="2"/>
    </font>
    <font>
      <b/>
      <sz val="13"/>
      <color rgb="FF0F1115"/>
      <name val="Segoe UI"/>
      <family val="2"/>
    </font>
    <font>
      <sz val="10"/>
      <color rgb="FF0F1115"/>
      <name val="Segoe UI"/>
      <family val="2"/>
    </font>
    <font>
      <b/>
      <sz val="12"/>
      <color rgb="FF0F1115"/>
      <name val="Segoe UI"/>
      <family val="2"/>
    </font>
    <font>
      <sz val="10"/>
      <color rgb="FF0F1115"/>
      <name val="Segoe UI"/>
      <family val="2"/>
    </font>
    <font>
      <sz val="8"/>
      <color rgb="FF0F1115"/>
      <name val="Consolas"/>
      <family val="3"/>
    </font>
    <font>
      <b/>
      <sz val="9"/>
      <color theme="1"/>
      <name val="Segoe UI"/>
      <family val="2"/>
    </font>
    <font>
      <sz val="9"/>
      <color theme="1"/>
      <name val="Segoe UI"/>
      <family val="2"/>
    </font>
    <font>
      <sz val="9"/>
      <color theme="1"/>
      <name val="Segoe UI"/>
      <family val="2"/>
    </font>
    <font>
      <sz val="7"/>
      <color rgb="FF0F1115"/>
      <name val="Consolas"/>
      <family val="3"/>
    </font>
    <font>
      <sz val="9.6"/>
      <color rgb="FF0F1115"/>
      <name val="Consolas"/>
      <family val="3"/>
    </font>
    <font>
      <b/>
      <sz val="11"/>
      <color theme="1"/>
      <name val="Calibri"/>
      <family val="2"/>
    </font>
    <font>
      <b/>
      <sz val="14"/>
      <color theme="1"/>
      <name val="Calibri"/>
      <family val="2"/>
      <scheme val="minor"/>
    </font>
    <font>
      <sz val="8"/>
      <name val="Calibri"/>
      <family val="2"/>
      <scheme val="minor"/>
    </font>
    <font>
      <sz val="10"/>
      <color theme="1"/>
      <name val="Arial Unicode MS"/>
    </font>
    <font>
      <b/>
      <sz val="24"/>
      <color theme="1"/>
      <name val="Calibri"/>
      <family val="2"/>
      <scheme val="minor"/>
    </font>
    <font>
      <b/>
      <sz val="13.5"/>
      <color theme="1"/>
      <name val="Calibri"/>
      <family val="2"/>
      <scheme val="minor"/>
    </font>
    <font>
      <b/>
      <i/>
      <sz val="11"/>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rgb="FF0070C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49">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3" fillId="0" borderId="0" xfId="0" applyFont="1"/>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center" wrapText="1" indent="1"/>
    </xf>
    <xf numFmtId="0" fontId="9" fillId="0" borderId="0" xfId="0" applyFont="1" applyAlignment="1">
      <alignment horizontal="left" vertical="center" indent="1"/>
    </xf>
    <xf numFmtId="0" fontId="8" fillId="0" borderId="0" xfId="0" applyFont="1" applyAlignment="1">
      <alignment vertical="center" wrapText="1"/>
    </xf>
    <xf numFmtId="0" fontId="6" fillId="0" borderId="0" xfId="0" applyFont="1" applyAlignment="1">
      <alignment horizontal="left" vertical="center" wrapText="1" indent="1"/>
    </xf>
    <xf numFmtId="0" fontId="10" fillId="0" borderId="0" xfId="0" applyFont="1" applyAlignment="1">
      <alignment horizontal="right" vertical="center" wrapText="1" indent="1"/>
    </xf>
    <xf numFmtId="0" fontId="10" fillId="0" borderId="0" xfId="0" applyFont="1" applyAlignment="1">
      <alignment horizontal="left" vertical="center" wrapText="1" indent="1"/>
    </xf>
    <xf numFmtId="0" fontId="11" fillId="0" borderId="0" xfId="0" applyFont="1" applyAlignment="1">
      <alignment horizontal="right" vertical="center" wrapText="1" indent="1"/>
    </xf>
    <xf numFmtId="0" fontId="12" fillId="0" borderId="0" xfId="0" applyFont="1" applyAlignment="1">
      <alignment horizontal="right" vertical="center" wrapText="1" indent="1"/>
    </xf>
    <xf numFmtId="0" fontId="12" fillId="0" borderId="0" xfId="0" applyFont="1" applyAlignment="1">
      <alignment horizontal="left" vertical="center" wrapText="1" indent="1"/>
    </xf>
    <xf numFmtId="0" fontId="13" fillId="0" borderId="0" xfId="0" applyFont="1" applyAlignment="1">
      <alignment vertical="center" wrapText="1"/>
    </xf>
    <xf numFmtId="10" fontId="12" fillId="0" borderId="0" xfId="0" applyNumberFormat="1" applyFont="1" applyAlignment="1">
      <alignment horizontal="left" vertical="center" wrapText="1" indent="1"/>
    </xf>
    <xf numFmtId="0" fontId="11" fillId="0" borderId="0" xfId="0" applyFont="1" applyAlignment="1">
      <alignment horizontal="left" vertical="center" wrapText="1" indent="1"/>
    </xf>
    <xf numFmtId="10" fontId="11" fillId="0" borderId="0" xfId="0" applyNumberFormat="1" applyFont="1" applyAlignment="1">
      <alignment horizontal="left" vertical="center" wrapText="1" inden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2" borderId="1" xfId="0" applyFont="1" applyFill="1" applyBorder="1" applyAlignment="1">
      <alignment horizontal="center" vertical="top"/>
    </xf>
    <xf numFmtId="0" fontId="0" fillId="2" borderId="0" xfId="0" applyFill="1"/>
    <xf numFmtId="0" fontId="15" fillId="2" borderId="1" xfId="0" applyFont="1" applyFill="1" applyBorder="1" applyAlignment="1">
      <alignment horizontal="center" vertical="top"/>
    </xf>
    <xf numFmtId="9" fontId="0" fillId="0" borderId="0" xfId="1" applyFont="1"/>
    <xf numFmtId="164" fontId="0" fillId="0" borderId="0" xfId="1" applyNumberFormat="1" applyFont="1"/>
    <xf numFmtId="10" fontId="0" fillId="0" borderId="0" xfId="1" applyNumberFormat="1" applyFont="1"/>
    <xf numFmtId="0" fontId="4" fillId="0" borderId="0" xfId="0" applyFont="1" applyAlignment="1">
      <alignment vertical="center"/>
    </xf>
    <xf numFmtId="0" fontId="16" fillId="0" borderId="0" xfId="0" applyFont="1"/>
    <xf numFmtId="0" fontId="0" fillId="3" borderId="0" xfId="0" applyFill="1"/>
    <xf numFmtId="0" fontId="0" fillId="4" borderId="0" xfId="0" applyFill="1"/>
    <xf numFmtId="0" fontId="0" fillId="5" borderId="0" xfId="0" applyFill="1"/>
    <xf numFmtId="0" fontId="0" fillId="6" borderId="0" xfId="0" applyFill="1"/>
    <xf numFmtId="0" fontId="21" fillId="0" borderId="0" xfId="0" applyFont="1"/>
    <xf numFmtId="0" fontId="19" fillId="0" borderId="0" xfId="0" applyFont="1" applyAlignment="1">
      <alignment vertical="center" wrapText="1"/>
    </xf>
    <xf numFmtId="0" fontId="0" fillId="0" borderId="0" xfId="0" applyAlignment="1">
      <alignment wrapText="1"/>
    </xf>
    <xf numFmtId="0" fontId="22" fillId="0" borderId="0" xfId="0" applyFont="1" applyAlignment="1">
      <alignmen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20" fillId="0" borderId="0" xfId="0" applyFont="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20" fillId="0" borderId="0" xfId="0" applyFont="1" applyAlignment="1">
      <alignment vertical="center"/>
    </xf>
    <xf numFmtId="0" fontId="0" fillId="0" borderId="0" xfId="0" applyAlignment="1">
      <alignment horizontal="left" vertical="center" inden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32</xdr:col>
      <xdr:colOff>0</xdr:colOff>
      <xdr:row>2</xdr:row>
      <xdr:rowOff>0</xdr:rowOff>
    </xdr:from>
    <xdr:to>
      <xdr:col>42</xdr:col>
      <xdr:colOff>0</xdr:colOff>
      <xdr:row>30</xdr:row>
      <xdr:rowOff>87987</xdr:rowOff>
    </xdr:to>
    <xdr:sp macro="" textlink="">
      <xdr:nvSpPr>
        <xdr:cNvPr id="2" name="TextBox 94">
          <a:extLst>
            <a:ext uri="{FF2B5EF4-FFF2-40B4-BE49-F238E27FC236}">
              <a16:creationId xmlns:a16="http://schemas.microsoft.com/office/drawing/2014/main" id="{F991FE44-C5D9-364B-4138-94F88A6A955B}"/>
            </a:ext>
          </a:extLst>
        </xdr:cNvPr>
        <xdr:cNvSpPr txBox="1"/>
      </xdr:nvSpPr>
      <xdr:spPr>
        <a:xfrm>
          <a:off x="31003875" y="381000"/>
          <a:ext cx="6096000" cy="5355312"/>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indent="-342900">
            <a:buAutoNum type="arabicPeriod"/>
          </a:pPr>
          <a:r>
            <a:rPr lang="en-US" b="1"/>
            <a:t>Tree-Level Stability</a:t>
          </a:r>
        </a:p>
        <a:p>
          <a:r>
            <a:rPr lang="en-US"/>
            <a:t>Tree complexity is stable across the ensemble.</a:t>
          </a:r>
          <a:br>
            <a:rPr lang="en-US"/>
          </a:br>
          <a:r>
            <a:rPr lang="en-US"/>
            <a:t>Eleven out of twelve trees use between 3 and 4 features, indicating consistent partitioning structure independent of bootstrap variation. This is a key indicator that the forest is not brittle and does not rely on unstable deep nodes.</a:t>
          </a:r>
        </a:p>
        <a:p>
          <a:r>
            <a:rPr lang="en-US"/>
            <a:t>2. </a:t>
          </a:r>
          <a:r>
            <a:rPr lang="en-US" b="1"/>
            <a:t>Feature-Usage Stability </a:t>
          </a:r>
        </a:p>
        <a:p>
          <a:r>
            <a:rPr lang="en-US"/>
            <a:t>The importance distribution is gradual and does not exhibit pathological concentration.</a:t>
          </a:r>
          <a:br>
            <a:rPr lang="en-US"/>
          </a:br>
          <a:r>
            <a:rPr lang="en-US"/>
            <a:t>No feature exceeds 45 percent of total impurity reduction, and all eight predictors contribute non-zero information. This distribution is consistent with a stable Random Forest.</a:t>
          </a:r>
        </a:p>
        <a:p>
          <a:r>
            <a:rPr lang="en-US"/>
            <a:t>3. </a:t>
          </a:r>
          <a:r>
            <a:rPr lang="en-US" b="1"/>
            <a:t>Feature-Importance Stability</a:t>
          </a:r>
        </a:p>
        <a:p>
          <a:r>
            <a:rPr lang="en-US"/>
            <a:t>The importance distribution is gradual and does not exhibit pathological concentration.</a:t>
          </a:r>
          <a:br>
            <a:rPr lang="en-US"/>
          </a:br>
          <a:r>
            <a:rPr lang="en-US"/>
            <a:t>No feature exceeds 45 percent of total impurity reduction, and all eight predictors contribute non-zero information. This distribution is consistent with a stable Random Forest.</a:t>
          </a:r>
        </a:p>
        <a:p>
          <a:endParaRPr lang="en-US"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16</xdr:row>
      <xdr:rowOff>0</xdr:rowOff>
    </xdr:from>
    <xdr:to>
      <xdr:col>20</xdr:col>
      <xdr:colOff>533400</xdr:colOff>
      <xdr:row>71</xdr:row>
      <xdr:rowOff>110669</xdr:rowOff>
    </xdr:to>
    <xdr:sp macro="" textlink="">
      <xdr:nvSpPr>
        <xdr:cNvPr id="2" name="TextBox 24">
          <a:extLst>
            <a:ext uri="{FF2B5EF4-FFF2-40B4-BE49-F238E27FC236}">
              <a16:creationId xmlns:a16="http://schemas.microsoft.com/office/drawing/2014/main" id="{7018C476-4D67-E53B-5832-749D5BA8DFD8}"/>
            </a:ext>
          </a:extLst>
        </xdr:cNvPr>
        <xdr:cNvSpPr txBox="1"/>
      </xdr:nvSpPr>
      <xdr:spPr>
        <a:xfrm>
          <a:off x="8534400" y="2914650"/>
          <a:ext cx="6248400" cy="10064294"/>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THE Tree_01 DECISION TREE SEGMENTATION MODEL</a:t>
          </a:r>
        </a:p>
        <a:p>
          <a:pPr>
            <a:buNone/>
          </a:pPr>
          <a:r>
            <a:rPr lang="en-US" b="1"/>
            <a:t>1. Purpose and Initial Data Uncertainty</a:t>
          </a:r>
        </a:p>
        <a:p>
          <a:pPr>
            <a:buNone/>
          </a:pPr>
          <a:r>
            <a:rPr lang="en-US"/>
            <a:t>Before the model was constructed, the dataset consisted of </a:t>
          </a:r>
          <a:r>
            <a:rPr lang="en-US" b="1"/>
            <a:t>537 individuals</a:t>
          </a:r>
          <a:r>
            <a:rPr lang="en-US"/>
            <a:t>, with </a:t>
          </a:r>
          <a:r>
            <a:rPr lang="en-US" b="1"/>
            <a:t>168 positives</a:t>
          </a:r>
          <a:r>
            <a:rPr lang="en-US"/>
            <a:t>, yielding an overall outcome rate of </a:t>
          </a:r>
          <a:r>
            <a:rPr lang="en-US" b="1"/>
            <a:t>31.3 percent</a:t>
          </a:r>
          <a:r>
            <a:rPr lang="en-US"/>
            <a:t>.</a:t>
          </a:r>
          <a:br>
            <a:rPr lang="en-US"/>
          </a:br>
          <a:r>
            <a:rPr lang="en-US"/>
            <a:t>From a layman perspective, this population was </a:t>
          </a:r>
          <a:r>
            <a:rPr lang="en-US" b="1"/>
            <a:t>highly opaque</a:t>
          </a:r>
          <a:r>
            <a:rPr lang="en-US"/>
            <a:t>: no clear segmentation existed, and the outcome variable was heavily mixed across the entire dataset.</a:t>
          </a:r>
        </a:p>
        <a:p>
          <a:pPr>
            <a:buNone/>
          </a:pPr>
          <a:r>
            <a:rPr lang="en-US"/>
            <a:t>The </a:t>
          </a:r>
          <a:r>
            <a:rPr lang="en-US" b="1"/>
            <a:t>overall Gini impurity</a:t>
          </a:r>
          <a:r>
            <a:rPr lang="en-US"/>
            <a:t> of the dataset was </a:t>
          </a:r>
          <a:r>
            <a:rPr lang="en-US" b="1"/>
            <a:t>0.4299</a:t>
          </a:r>
          <a:r>
            <a:rPr lang="en-US"/>
            <a:t>.</a:t>
          </a:r>
          <a:br>
            <a:rPr lang="en-US"/>
          </a:br>
          <a:r>
            <a:rPr lang="en-US"/>
            <a:t>Gini ranges between:</a:t>
          </a:r>
        </a:p>
        <a:p>
          <a:pPr>
            <a:buFont typeface="Arial" panose="020B0604020202020204" pitchFamily="34" charset="0"/>
            <a:buChar char="•"/>
          </a:pPr>
          <a:r>
            <a:rPr lang="en-US" b="1"/>
            <a:t>0</a:t>
          </a:r>
          <a:r>
            <a:rPr lang="en-US"/>
            <a:t> = perfect purity (all 0’s or all 1’s)</a:t>
          </a:r>
        </a:p>
        <a:p>
          <a:pPr>
            <a:buFont typeface="Arial" panose="020B0604020202020204" pitchFamily="34" charset="0"/>
            <a:buChar char="•"/>
          </a:pPr>
          <a:r>
            <a:rPr lang="en-US" b="1"/>
            <a:t>0.5</a:t>
          </a:r>
          <a:r>
            <a:rPr lang="en-US"/>
            <a:t> = maximum mixing (no predictive structure)</a:t>
          </a:r>
        </a:p>
        <a:p>
          <a:pPr>
            <a:buNone/>
          </a:pPr>
          <a:r>
            <a:rPr lang="en-US"/>
            <a:t>A value of </a:t>
          </a:r>
          <a:r>
            <a:rPr lang="en-US" b="1"/>
            <a:t>0.4299</a:t>
          </a:r>
          <a:r>
            <a:rPr lang="en-US"/>
            <a:t> is close to full mixing, indicating that </a:t>
          </a:r>
          <a:r>
            <a:rPr lang="en-US" b="1"/>
            <a:t>prior to modeling, the dataset had very little natural separability</a:t>
          </a:r>
          <a:r>
            <a:rPr lang="en-US"/>
            <a:t>.</a:t>
          </a:r>
          <a:br>
            <a:rPr lang="en-US"/>
          </a:br>
          <a:r>
            <a:rPr lang="en-US"/>
            <a:t>There were no intuitive or obvious boundaries by which the population could be partitioned into reliably predictable subgroups.</a:t>
          </a:r>
        </a:p>
        <a:p>
          <a:pPr>
            <a:buNone/>
          </a:pPr>
          <a:r>
            <a:rPr lang="en-US"/>
            <a:t>The goal of the model is to </a:t>
          </a:r>
          <a:r>
            <a:rPr lang="en-US" b="1"/>
            <a:t>reduce this opacity</a:t>
          </a:r>
          <a:r>
            <a:rPr lang="en-US"/>
            <a:t> by identifying quantitative thresholds in the variables that create </a:t>
          </a:r>
          <a:r>
            <a:rPr lang="en-US" b="1"/>
            <a:t>more predictable (lower Gini) subgroups</a:t>
          </a:r>
          <a:r>
            <a:rPr lang="en-US"/>
            <a:t>.</a:t>
          </a:r>
        </a:p>
        <a:p>
          <a:pPr>
            <a:buNone/>
          </a:pPr>
          <a:br>
            <a:rPr lang="en-US"/>
          </a:br>
          <a:endParaRPr lang="en-US"/>
        </a:p>
        <a:p>
          <a:pPr>
            <a:buNone/>
          </a:pPr>
          <a:r>
            <a:rPr lang="en-US" b="1"/>
            <a:t>2. Model Structure</a:t>
          </a:r>
        </a:p>
        <a:p>
          <a:pPr>
            <a:buNone/>
          </a:pPr>
          <a:r>
            <a:rPr lang="en-US"/>
            <a:t>The decision tree uses three medically meaningful variables:</a:t>
          </a:r>
        </a:p>
        <a:p>
          <a:pPr>
            <a:buFont typeface="Arial" panose="020B0604020202020204" pitchFamily="34" charset="0"/>
            <a:buChar char="•"/>
          </a:pPr>
          <a:r>
            <a:rPr lang="en-US" b="1"/>
            <a:t>Age</a:t>
          </a:r>
          <a:r>
            <a:rPr lang="en-US"/>
            <a:t> (general risk progression)</a:t>
          </a:r>
        </a:p>
        <a:p>
          <a:pPr>
            <a:buFont typeface="Arial" panose="020B0604020202020204" pitchFamily="34" charset="0"/>
            <a:buChar char="•"/>
          </a:pPr>
          <a:r>
            <a:rPr lang="en-US" b="1"/>
            <a:t>Insulin level</a:t>
          </a:r>
          <a:r>
            <a:rPr lang="en-US"/>
            <a:t> (indicator of insulin resistance)</a:t>
          </a:r>
        </a:p>
        <a:p>
          <a:pPr>
            <a:buFont typeface="Arial" panose="020B0604020202020204" pitchFamily="34" charset="0"/>
            <a:buChar char="•"/>
          </a:pPr>
          <a:r>
            <a:rPr lang="en-US" b="1"/>
            <a:t>Pregnancy count</a:t>
          </a:r>
          <a:r>
            <a:rPr lang="en-US"/>
            <a:t> (related to glucose regulation)</a:t>
          </a:r>
        </a:p>
        <a:p>
          <a:pPr>
            <a:buNone/>
          </a:pPr>
          <a:r>
            <a:rPr lang="en-US"/>
            <a:t>These variables are clinically relevant and statistically effective for segmentation.</a:t>
          </a:r>
          <a:br>
            <a:rPr lang="en-US"/>
          </a:br>
          <a:r>
            <a:rPr lang="en-US"/>
            <a:t>The tree discovers thresholds that convert a previously opaque dataset into </a:t>
          </a:r>
          <a:r>
            <a:rPr lang="en-US" b="1"/>
            <a:t>risk-differentiated subpopulations</a:t>
          </a:r>
          <a:r>
            <a:rPr lang="en-US"/>
            <a:t>.</a:t>
          </a:r>
        </a:p>
        <a:p>
          <a:pPr>
            <a:buNone/>
          </a:pPr>
          <a:r>
            <a:rPr lang="en-US"/>
            <a:t>Supervisors typically expect segmentation models to answer:</a:t>
          </a:r>
        </a:p>
        <a:p>
          <a:pPr>
            <a:buFont typeface="Arial" panose="020B0604020202020204" pitchFamily="34" charset="0"/>
            <a:buChar char="•"/>
          </a:pPr>
          <a:r>
            <a:rPr lang="en-US" b="1"/>
            <a:t>Where does the population naturally separate?</a:t>
          </a:r>
          <a:endParaRPr lang="en-US"/>
        </a:p>
        <a:p>
          <a:pPr>
            <a:buFont typeface="Arial" panose="020B0604020202020204" pitchFamily="34" charset="0"/>
            <a:buChar char="•"/>
          </a:pPr>
          <a:r>
            <a:rPr lang="en-US" b="1"/>
            <a:t>How much does uncertainty decrease after each split?</a:t>
          </a:r>
          <a:endParaRPr lang="en-US"/>
        </a:p>
        <a:p>
          <a:pPr>
            <a:buFont typeface="Arial" panose="020B0604020202020204" pitchFamily="34" charset="0"/>
            <a:buChar char="•"/>
          </a:pPr>
          <a:r>
            <a:rPr lang="en-US" b="1"/>
            <a:t>How meaningful are these boundaries?</a:t>
          </a:r>
          <a:endParaRPr lang="en-US"/>
        </a:p>
      </xdr:txBody>
    </xdr:sp>
    <xdr:clientData/>
  </xdr:twoCellAnchor>
  <xdr:twoCellAnchor>
    <xdr:from>
      <xdr:col>22</xdr:col>
      <xdr:colOff>0</xdr:colOff>
      <xdr:row>16</xdr:row>
      <xdr:rowOff>0</xdr:rowOff>
    </xdr:from>
    <xdr:to>
      <xdr:col>29</xdr:col>
      <xdr:colOff>419100</xdr:colOff>
      <xdr:row>62</xdr:row>
      <xdr:rowOff>43851</xdr:rowOff>
    </xdr:to>
    <mc:AlternateContent xmlns:mc="http://schemas.openxmlformats.org/markup-compatibility/2006" xmlns:a14="http://schemas.microsoft.com/office/drawing/2010/main">
      <mc:Choice Requires="a14">
        <xdr:sp macro="" textlink="">
          <xdr:nvSpPr>
            <xdr:cNvPr id="3" name="TextBox 26">
              <a:extLst>
                <a:ext uri="{FF2B5EF4-FFF2-40B4-BE49-F238E27FC236}">
                  <a16:creationId xmlns:a16="http://schemas.microsoft.com/office/drawing/2014/main" id="{A840EB51-8F86-F763-7B9B-1B0823BC1989}"/>
                </a:ext>
              </a:extLst>
            </xdr:cNvPr>
            <xdr:cNvSpPr txBox="1"/>
          </xdr:nvSpPr>
          <xdr:spPr>
            <a:xfrm>
              <a:off x="15468600" y="2914650"/>
              <a:ext cx="6096000" cy="836870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3. How the Tree Reduces Data Opacity (Quantitative Evidence)</a:t>
              </a:r>
            </a:p>
            <a:p>
              <a:pPr>
                <a:buNone/>
              </a:pPr>
              <a:r>
                <a:rPr lang="en-US" b="1"/>
                <a:t>3.1 Baseline uncertainty</a:t>
              </a:r>
            </a:p>
            <a:p>
              <a:pPr>
                <a:buFont typeface="Arial" panose="020B0604020202020204" pitchFamily="34" charset="0"/>
                <a:buChar char="•"/>
              </a:pPr>
              <a:r>
                <a:rPr lang="en-US"/>
                <a:t>Gini_parent = </a:t>
              </a:r>
              <a:r>
                <a:rPr lang="en-US" b="1"/>
                <a:t>0.4299</a:t>
              </a:r>
              <a:endParaRPr lang="en-US"/>
            </a:p>
            <a:p>
              <a:pPr>
                <a:buFont typeface="Arial" panose="020B0604020202020204" pitchFamily="34" charset="0"/>
                <a:buChar char="•"/>
              </a:pPr>
              <a:r>
                <a:rPr lang="en-US"/>
                <a:t>No distinct subgroups visible</a:t>
              </a:r>
            </a:p>
            <a:p>
              <a:pPr>
                <a:buFont typeface="Arial" panose="020B0604020202020204" pitchFamily="34" charset="0"/>
                <a:buChar char="•"/>
              </a:pPr>
              <a:r>
                <a:rPr lang="en-US"/>
                <a:t>Outcome distribution is flat (31% positive across the whole population)</a:t>
              </a:r>
            </a:p>
            <a:p>
              <a:pPr>
                <a:buNone/>
              </a:pPr>
              <a:r>
                <a:rPr lang="en-US" b="1"/>
                <a:t>3.2 After segmentation</a:t>
              </a:r>
            </a:p>
            <a:p>
              <a:pPr>
                <a:buNone/>
              </a:pPr>
              <a:r>
                <a:rPr lang="en-US"/>
                <a:t>The five splits of the tree create </a:t>
              </a:r>
              <a:r>
                <a:rPr lang="en-US" b="1"/>
                <a:t>distinct subgroups</a:t>
              </a:r>
              <a:r>
                <a:rPr lang="en-US"/>
                <a:t> with outcome rates ranging from:</a:t>
              </a:r>
            </a:p>
            <a:p>
              <a:pPr>
                <a:buFont typeface="Arial" panose="020B0604020202020204" pitchFamily="34" charset="0"/>
                <a:buChar char="•"/>
              </a:pPr>
              <a:r>
                <a:rPr lang="en-US" b="1"/>
                <a:t>19.9 percent</a:t>
              </a:r>
              <a:r>
                <a:rPr lang="en-US"/>
                <a:t> (lowest-risk)</a:t>
              </a:r>
            </a:p>
            <a:p>
              <a:pPr>
                <a:buFont typeface="Arial" panose="020B0604020202020204" pitchFamily="34" charset="0"/>
                <a:buChar char="•"/>
              </a:pPr>
              <a:r>
                <a:rPr lang="en-US"/>
                <a:t>to </a:t>
              </a:r>
              <a:r>
                <a:rPr lang="en-US" b="1"/>
                <a:t>91.7 percent</a:t>
              </a:r>
              <a:r>
                <a:rPr lang="en-US"/>
                <a:t> (highest-risk)</a:t>
              </a:r>
            </a:p>
            <a:p>
              <a:pPr>
                <a:buNone/>
              </a:pPr>
              <a:r>
                <a:rPr lang="en-US"/>
                <a:t>This is a </a:t>
              </a:r>
              <a:r>
                <a:rPr lang="en-US" b="1"/>
                <a:t>71.8-percentage-point range</a:t>
              </a:r>
              <a:r>
                <a:rPr lang="en-US"/>
                <a:t>, whereas originally every individual had the same base probability (31 percent).</a:t>
              </a:r>
              <a:br>
                <a:rPr lang="en-US"/>
              </a:br>
              <a:r>
                <a:rPr lang="en-US"/>
                <a:t>This is a </a:t>
              </a:r>
              <a:r>
                <a:rPr lang="en-US" i="1"/>
                <a:t>structural</a:t>
              </a:r>
              <a:r>
                <a:rPr lang="en-US"/>
                <a:t> reduction in opacity.</a:t>
              </a:r>
            </a:p>
            <a:p>
              <a:pPr>
                <a:buNone/>
              </a:pPr>
              <a:r>
                <a:rPr lang="en-US" b="1"/>
                <a:t>3.3 Quantifying the clarity improvement</a:t>
              </a:r>
            </a:p>
            <a:p>
              <a:pPr>
                <a:buNone/>
              </a:pPr>
              <a:r>
                <a:rPr lang="en-US"/>
                <a:t>Total weighted impurity reduction (SUM of Weighted Gain Z-column): </a:t>
              </a:r>
              <a:r>
                <a:rPr lang="en-US" b="1"/>
                <a:t>0.089</a:t>
              </a:r>
              <a:endParaRPr lang="en-US"/>
            </a:p>
            <a:p>
              <a:pPr>
                <a:buNone/>
              </a:pPr>
              <a:r>
                <a:rPr lang="en-US"/>
                <a:t>Thus:</a:t>
              </a:r>
            </a:p>
            <a:p>
              <a:pPr>
                <a:buNone/>
              </a:pPr>
              <a14:m>
                <m:oMathPara xmlns:m="http://schemas.openxmlformats.org/officeDocument/2006/math">
                  <m:oMathParaPr>
                    <m:jc m:val="centerGroup"/>
                  </m:oMathParaPr>
                  <m:oMath xmlns:m="http://schemas.openxmlformats.org/officeDocument/2006/math">
                    <m:r>
                      <m:rPr>
                        <m:nor/>
                      </m:rPr>
                      <a:rPr lang="en-US" b="0"/>
                      <m:t>Reduction</m:t>
                    </m:r>
                    <m:r>
                      <m:rPr>
                        <m:nor/>
                      </m:rPr>
                      <a:rPr lang="en-US" b="0" i="1"/>
                      <m:t> </m:t>
                    </m:r>
                    <m:r>
                      <m:rPr>
                        <m:nor/>
                      </m:rPr>
                      <a:rPr lang="en-US" b="0" i="1"/>
                      <m:t>ratio</m:t>
                    </m:r>
                    <m:r>
                      <a:rPr lang="en-US" b="0" i="0">
                        <a:latin typeface="Cambria Math" panose="02040503050406030204" pitchFamily="18" charset="0"/>
                      </a:rPr>
                      <m:t>=</m:t>
                    </m:r>
                    <m:f>
                      <m:fPr>
                        <m:ctrlPr>
                          <a:rPr lang="ar-AE" b="0" i="1">
                            <a:latin typeface="Cambria Math" panose="02040503050406030204" pitchFamily="18" charset="0"/>
                          </a:rPr>
                        </m:ctrlPr>
                      </m:fPr>
                      <m:num>
                        <m:r>
                          <a:rPr lang="ar-AE" b="0" i="0">
                            <a:latin typeface="Cambria Math" panose="02040503050406030204" pitchFamily="18" charset="0"/>
                          </a:rPr>
                          <m:t>0</m:t>
                        </m:r>
                        <m:r>
                          <a:rPr lang="ar-AE" b="0" i="0">
                            <a:latin typeface="Cambria Math" panose="02040503050406030204" pitchFamily="18" charset="0"/>
                          </a:rPr>
                          <m:t>.</m:t>
                        </m:r>
                        <m:r>
                          <a:rPr lang="ar-AE" b="0" i="0">
                            <a:latin typeface="Cambria Math" panose="02040503050406030204" pitchFamily="18" charset="0"/>
                          </a:rPr>
                          <m:t>089</m:t>
                        </m:r>
                      </m:num>
                      <m:den>
                        <m:r>
                          <a:rPr lang="ar-AE" b="0" i="0">
                            <a:latin typeface="Cambria Math" panose="02040503050406030204" pitchFamily="18" charset="0"/>
                          </a:rPr>
                          <m:t>0</m:t>
                        </m:r>
                        <m:r>
                          <a:rPr lang="ar-AE" b="0" i="0">
                            <a:latin typeface="Cambria Math" panose="02040503050406030204" pitchFamily="18" charset="0"/>
                          </a:rPr>
                          <m:t>.</m:t>
                        </m:r>
                        <m:r>
                          <a:rPr lang="ar-AE" b="0" i="0">
                            <a:latin typeface="Cambria Math" panose="02040503050406030204" pitchFamily="18" charset="0"/>
                          </a:rPr>
                          <m:t>4299</m:t>
                        </m:r>
                      </m:den>
                    </m:f>
                    <m:r>
                      <a:rPr lang="ar-AE" b="0" i="0">
                        <a:latin typeface="Cambria Math" panose="02040503050406030204" pitchFamily="18" charset="0"/>
                      </a:rPr>
                      <m:t>≈</m:t>
                    </m:r>
                    <m:r>
                      <a:rPr lang="ar-AE" b="0" i="0">
                        <a:latin typeface="Cambria Math" panose="02040503050406030204" pitchFamily="18" charset="0"/>
                      </a:rPr>
                      <m:t>21</m:t>
                    </m:r>
                    <m:r>
                      <a:rPr lang="ar-AE" b="0" i="0">
                        <a:latin typeface="Cambria Math" panose="02040503050406030204" pitchFamily="18" charset="0"/>
                      </a:rPr>
                      <m:t>%</m:t>
                    </m:r>
                  </m:oMath>
                </m:oMathPara>
              </a14:m>
              <a:endParaRPr lang="ar-AE" b="0"/>
            </a:p>
            <a:p>
              <a:pPr>
                <a:buNone/>
              </a:pPr>
              <a:r>
                <a:rPr lang="en-US" b="1"/>
                <a:t>Interpretation:</a:t>
              </a:r>
              <a:br>
                <a:rPr lang="en-US"/>
              </a:br>
              <a:r>
                <a:rPr lang="en-US"/>
                <a:t>The tree reduces uncertainty in the population by </a:t>
              </a:r>
              <a:r>
                <a:rPr lang="en-US" b="1"/>
                <a:t>21 percent</a:t>
              </a:r>
              <a:r>
                <a:rPr lang="en-US"/>
                <a:t> relative to the original mixed state.</a:t>
              </a:r>
            </a:p>
            <a:p>
              <a:pPr>
                <a:buNone/>
              </a:pPr>
              <a:r>
                <a:rPr lang="en-US"/>
                <a:t>This means:</a:t>
              </a:r>
            </a:p>
            <a:p>
              <a:pPr>
                <a:buNone/>
              </a:pPr>
              <a:r>
                <a:rPr lang="en-US"/>
                <a:t>Prior to modeling, the dataset had no clear structure.</a:t>
              </a:r>
              <a:br>
                <a:rPr lang="en-US"/>
              </a:br>
              <a:r>
                <a:rPr lang="en-US"/>
                <a:t>After segmentation, 21 percent of the ambiguity has been converted into predictable, interpretable subpopulations.</a:t>
              </a:r>
            </a:p>
            <a:p>
              <a:pPr>
                <a:buNone/>
              </a:pPr>
              <a:r>
                <a:rPr lang="en-US"/>
                <a:t>This is the numerical essence of </a:t>
              </a:r>
              <a:r>
                <a:rPr lang="en-US" b="1"/>
                <a:t>reduction of opacity</a:t>
              </a:r>
              <a:r>
                <a:rPr lang="en-US"/>
                <a:t>.</a:t>
              </a:r>
            </a:p>
          </xdr:txBody>
        </xdr:sp>
      </mc:Choice>
      <mc:Fallback xmlns="">
        <xdr:sp macro="" textlink="">
          <xdr:nvSpPr>
            <xdr:cNvPr id="3" name="TextBox 26">
              <a:extLst>
                <a:ext uri="{FF2B5EF4-FFF2-40B4-BE49-F238E27FC236}">
                  <a16:creationId xmlns:a16="http://schemas.microsoft.com/office/drawing/2014/main" id="{A840EB51-8F86-F763-7B9B-1B0823BC1989}"/>
                </a:ext>
              </a:extLst>
            </xdr:cNvPr>
            <xdr:cNvSpPr txBox="1"/>
          </xdr:nvSpPr>
          <xdr:spPr>
            <a:xfrm>
              <a:off x="15468600" y="2914650"/>
              <a:ext cx="6096000" cy="836870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3. How the Tree Reduces Data Opacity (Quantitative Evidence)</a:t>
              </a:r>
            </a:p>
            <a:p>
              <a:pPr>
                <a:buNone/>
              </a:pPr>
              <a:r>
                <a:rPr lang="en-US" b="1"/>
                <a:t>3.1 Baseline uncertainty</a:t>
              </a:r>
            </a:p>
            <a:p>
              <a:pPr>
                <a:buFont typeface="Arial" panose="020B0604020202020204" pitchFamily="34" charset="0"/>
                <a:buChar char="•"/>
              </a:pPr>
              <a:r>
                <a:rPr lang="en-US"/>
                <a:t>Gini_parent = </a:t>
              </a:r>
              <a:r>
                <a:rPr lang="en-US" b="1"/>
                <a:t>0.4299</a:t>
              </a:r>
              <a:endParaRPr lang="en-US"/>
            </a:p>
            <a:p>
              <a:pPr>
                <a:buFont typeface="Arial" panose="020B0604020202020204" pitchFamily="34" charset="0"/>
                <a:buChar char="•"/>
              </a:pPr>
              <a:r>
                <a:rPr lang="en-US"/>
                <a:t>No distinct subgroups visible</a:t>
              </a:r>
            </a:p>
            <a:p>
              <a:pPr>
                <a:buFont typeface="Arial" panose="020B0604020202020204" pitchFamily="34" charset="0"/>
                <a:buChar char="•"/>
              </a:pPr>
              <a:r>
                <a:rPr lang="en-US"/>
                <a:t>Outcome distribution is flat (31% positive across the whole population)</a:t>
              </a:r>
            </a:p>
            <a:p>
              <a:pPr>
                <a:buNone/>
              </a:pPr>
              <a:r>
                <a:rPr lang="en-US" b="1"/>
                <a:t>3.2 After segmentation</a:t>
              </a:r>
            </a:p>
            <a:p>
              <a:pPr>
                <a:buNone/>
              </a:pPr>
              <a:r>
                <a:rPr lang="en-US"/>
                <a:t>The five splits of the tree create </a:t>
              </a:r>
              <a:r>
                <a:rPr lang="en-US" b="1"/>
                <a:t>distinct subgroups</a:t>
              </a:r>
              <a:r>
                <a:rPr lang="en-US"/>
                <a:t> with outcome rates ranging from:</a:t>
              </a:r>
            </a:p>
            <a:p>
              <a:pPr>
                <a:buFont typeface="Arial" panose="020B0604020202020204" pitchFamily="34" charset="0"/>
                <a:buChar char="•"/>
              </a:pPr>
              <a:r>
                <a:rPr lang="en-US" b="1"/>
                <a:t>19.9 percent</a:t>
              </a:r>
              <a:r>
                <a:rPr lang="en-US"/>
                <a:t> (lowest-risk)</a:t>
              </a:r>
            </a:p>
            <a:p>
              <a:pPr>
                <a:buFont typeface="Arial" panose="020B0604020202020204" pitchFamily="34" charset="0"/>
                <a:buChar char="•"/>
              </a:pPr>
              <a:r>
                <a:rPr lang="en-US"/>
                <a:t>to </a:t>
              </a:r>
              <a:r>
                <a:rPr lang="en-US" b="1"/>
                <a:t>91.7 percent</a:t>
              </a:r>
              <a:r>
                <a:rPr lang="en-US"/>
                <a:t> (highest-risk)</a:t>
              </a:r>
            </a:p>
            <a:p>
              <a:pPr>
                <a:buNone/>
              </a:pPr>
              <a:r>
                <a:rPr lang="en-US"/>
                <a:t>This is a </a:t>
              </a:r>
              <a:r>
                <a:rPr lang="en-US" b="1"/>
                <a:t>71.8-percentage-point range</a:t>
              </a:r>
              <a:r>
                <a:rPr lang="en-US"/>
                <a:t>, whereas originally every individual had the same base probability (31 percent).</a:t>
              </a:r>
              <a:br>
                <a:rPr lang="en-US"/>
              </a:br>
              <a:r>
                <a:rPr lang="en-US"/>
                <a:t>This is a </a:t>
              </a:r>
              <a:r>
                <a:rPr lang="en-US" i="1"/>
                <a:t>structural</a:t>
              </a:r>
              <a:r>
                <a:rPr lang="en-US"/>
                <a:t> reduction in opacity.</a:t>
              </a:r>
            </a:p>
            <a:p>
              <a:pPr>
                <a:buNone/>
              </a:pPr>
              <a:r>
                <a:rPr lang="en-US" b="1"/>
                <a:t>3.3 Quantifying the clarity improvement</a:t>
              </a:r>
            </a:p>
            <a:p>
              <a:pPr>
                <a:buNone/>
              </a:pPr>
              <a:r>
                <a:rPr lang="en-US"/>
                <a:t>Total weighted impurity reduction (SUM of Weighted Gain Z-column): </a:t>
              </a:r>
              <a:r>
                <a:rPr lang="en-US" b="1"/>
                <a:t>0.089</a:t>
              </a:r>
              <a:endParaRPr lang="en-US"/>
            </a:p>
            <a:p>
              <a:pPr>
                <a:buNone/>
              </a:pPr>
              <a:r>
                <a:rPr lang="en-US"/>
                <a:t>Thus:</a:t>
              </a:r>
            </a:p>
            <a:p>
              <a:pPr>
                <a:buNone/>
              </a:pPr>
              <a:r>
                <a:rPr lang="en-US" b="0" i="0">
                  <a:latin typeface="Cambria Math" panose="02040503050406030204" pitchFamily="18" charset="0"/>
                </a:rPr>
                <a:t>"Reduction ratio"=</a:t>
              </a:r>
              <a:r>
                <a:rPr lang="ar-AE" b="0" i="0">
                  <a:latin typeface="Cambria Math" panose="02040503050406030204" pitchFamily="18" charset="0"/>
                </a:rPr>
                <a:t>0.089/0.4299≈21%</a:t>
              </a:r>
              <a:endParaRPr lang="ar-AE" b="0"/>
            </a:p>
            <a:p>
              <a:pPr>
                <a:buNone/>
              </a:pPr>
              <a:r>
                <a:rPr lang="en-US" b="1"/>
                <a:t>Interpretation:</a:t>
              </a:r>
              <a:br>
                <a:rPr lang="en-US"/>
              </a:br>
              <a:r>
                <a:rPr lang="en-US"/>
                <a:t>The tree reduces uncertainty in the population by </a:t>
              </a:r>
              <a:r>
                <a:rPr lang="en-US" b="1"/>
                <a:t>21 percent</a:t>
              </a:r>
              <a:r>
                <a:rPr lang="en-US"/>
                <a:t> relative to the original mixed state.</a:t>
              </a:r>
            </a:p>
            <a:p>
              <a:pPr>
                <a:buNone/>
              </a:pPr>
              <a:r>
                <a:rPr lang="en-US"/>
                <a:t>This means:</a:t>
              </a:r>
            </a:p>
            <a:p>
              <a:pPr>
                <a:buNone/>
              </a:pPr>
              <a:r>
                <a:rPr lang="en-US"/>
                <a:t>Prior to modeling, the dataset had no clear structure.</a:t>
              </a:r>
              <a:br>
                <a:rPr lang="en-US"/>
              </a:br>
              <a:r>
                <a:rPr lang="en-US"/>
                <a:t>After segmentation, 21 percent of the ambiguity has been converted into predictable, interpretable subpopulations.</a:t>
              </a:r>
            </a:p>
            <a:p>
              <a:pPr>
                <a:buNone/>
              </a:pPr>
              <a:r>
                <a:rPr lang="en-US"/>
                <a:t>This is the numerical essence of </a:t>
              </a:r>
              <a:r>
                <a:rPr lang="en-US" b="1"/>
                <a:t>reduction of opacity</a:t>
              </a:r>
              <a:r>
                <a:rPr lang="en-US"/>
                <a:t>.</a:t>
              </a:r>
            </a:p>
          </xdr:txBody>
        </xdr:sp>
      </mc:Fallback>
    </mc:AlternateContent>
    <xdr:clientData/>
  </xdr:twoCellAnchor>
  <xdr:twoCellAnchor>
    <xdr:from>
      <xdr:col>30</xdr:col>
      <xdr:colOff>0</xdr:colOff>
      <xdr:row>16</xdr:row>
      <xdr:rowOff>0</xdr:rowOff>
    </xdr:from>
    <xdr:to>
      <xdr:col>40</xdr:col>
      <xdr:colOff>0</xdr:colOff>
      <xdr:row>123</xdr:row>
      <xdr:rowOff>117931</xdr:rowOff>
    </xdr:to>
    <xdr:sp macro="" textlink="">
      <xdr:nvSpPr>
        <xdr:cNvPr id="4" name="TextBox 28">
          <a:extLst>
            <a:ext uri="{FF2B5EF4-FFF2-40B4-BE49-F238E27FC236}">
              <a16:creationId xmlns:a16="http://schemas.microsoft.com/office/drawing/2014/main" id="{AF1BBBF6-4D46-DF6F-9FD8-96DEECC6DFD7}"/>
            </a:ext>
          </a:extLst>
        </xdr:cNvPr>
        <xdr:cNvSpPr txBox="1"/>
      </xdr:nvSpPr>
      <xdr:spPr>
        <a:xfrm>
          <a:off x="21755100" y="2914650"/>
          <a:ext cx="6096000" cy="19482256"/>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4. Detailed Analysis of Each Split Using Regulatory Concepts</a:t>
          </a:r>
        </a:p>
        <a:p>
          <a:pPr>
            <a:buNone/>
          </a:pPr>
          <a:r>
            <a:rPr lang="en-US"/>
            <a:t>Each split is evaluated using:</a:t>
          </a:r>
        </a:p>
        <a:p>
          <a:pPr>
            <a:buFont typeface="Arial" panose="020B0604020202020204" pitchFamily="34" charset="0"/>
            <a:buChar char="•"/>
          </a:pPr>
          <a:r>
            <a:rPr lang="en-US" b="1"/>
            <a:t>Gini reduction (Gain)</a:t>
          </a:r>
          <a:endParaRPr lang="en-US"/>
        </a:p>
        <a:p>
          <a:pPr>
            <a:buFont typeface="Arial" panose="020B0604020202020204" pitchFamily="34" charset="0"/>
            <a:buChar char="•"/>
          </a:pPr>
          <a:r>
            <a:rPr lang="en-US" b="1"/>
            <a:t>Weighted Gain (importance)</a:t>
          </a:r>
          <a:endParaRPr lang="en-US"/>
        </a:p>
        <a:p>
          <a:pPr>
            <a:buFont typeface="Arial" panose="020B0604020202020204" pitchFamily="34" charset="0"/>
            <a:buChar char="•"/>
          </a:pPr>
          <a:r>
            <a:rPr lang="en-US" b="1"/>
            <a:t>Class separation (|pL – pR|)</a:t>
          </a:r>
          <a:endParaRPr lang="en-US"/>
        </a:p>
        <a:p>
          <a:pPr>
            <a:buFont typeface="Arial" panose="020B0604020202020204" pitchFamily="34" charset="0"/>
            <a:buChar char="•"/>
          </a:pPr>
          <a:r>
            <a:rPr lang="en-US" b="1"/>
            <a:t>Lift</a:t>
          </a:r>
          <a:endParaRPr lang="en-US"/>
        </a:p>
        <a:p>
          <a:pPr>
            <a:buFont typeface="Arial" panose="020B0604020202020204" pitchFamily="34" charset="0"/>
            <a:buChar char="•"/>
          </a:pPr>
          <a:r>
            <a:rPr lang="en-US" b="1"/>
            <a:t>Confidence</a:t>
          </a:r>
          <a:endParaRPr lang="en-US"/>
        </a:p>
        <a:p>
          <a:pPr>
            <a:buNone/>
          </a:pPr>
          <a:r>
            <a:rPr lang="en-US"/>
            <a:t>These metrics are </a:t>
          </a:r>
          <a:r>
            <a:rPr lang="en-US" b="1"/>
            <a:t>universal</a:t>
          </a:r>
          <a:r>
            <a:rPr lang="en-US"/>
            <a:t> across domains (credit risk, fraud, AML, medical triage).</a:t>
          </a:r>
        </a:p>
        <a:p>
          <a:pPr>
            <a:buNone/>
          </a:pPr>
          <a:br>
            <a:rPr lang="en-US"/>
          </a:br>
          <a:endParaRPr lang="en-US"/>
        </a:p>
        <a:p>
          <a:pPr>
            <a:buNone/>
          </a:pPr>
          <a:r>
            <a:rPr lang="en-US" b="1"/>
            <a:t>Split 1 – Age ≤ 42.5</a:t>
          </a:r>
        </a:p>
        <a:p>
          <a:pPr>
            <a:buNone/>
          </a:pPr>
          <a:r>
            <a:rPr lang="en-US" b="1"/>
            <a:t>Quantitative impact</a:t>
          </a:r>
          <a:endParaRPr lang="en-US" b="1">
            <a:solidFill>
              <a:srgbClr val="92D050"/>
            </a:solidFill>
          </a:endParaRPr>
        </a:p>
        <a:p>
          <a:pPr>
            <a:buFont typeface="Arial" panose="020B0604020202020204" pitchFamily="34" charset="0"/>
            <a:buChar char="•"/>
          </a:pPr>
          <a:r>
            <a:rPr lang="en-US">
              <a:solidFill>
                <a:srgbClr val="92D050"/>
              </a:solidFill>
            </a:rPr>
            <a:t>pL = </a:t>
          </a:r>
          <a:r>
            <a:rPr lang="en-US" b="1">
              <a:solidFill>
                <a:srgbClr val="92D050"/>
              </a:solidFill>
            </a:rPr>
            <a:t>25.2 percent</a:t>
          </a:r>
          <a:r>
            <a:rPr lang="en-US"/>
            <a:t>, </a:t>
          </a:r>
          <a:r>
            <a:rPr lang="en-US">
              <a:solidFill>
                <a:srgbClr val="00B050"/>
              </a:solidFill>
            </a:rPr>
            <a:t>pR = </a:t>
          </a:r>
          <a:r>
            <a:rPr lang="en-US" b="1">
              <a:solidFill>
                <a:srgbClr val="00B050"/>
              </a:solidFill>
            </a:rPr>
            <a:t>58.8 percent</a:t>
          </a:r>
          <a:endParaRPr lang="en-US">
            <a:solidFill>
              <a:srgbClr val="00B050"/>
            </a:solidFill>
          </a:endParaRPr>
        </a:p>
        <a:p>
          <a:pPr>
            <a:buFont typeface="Arial" panose="020B0604020202020204" pitchFamily="34" charset="0"/>
            <a:buChar char="•"/>
          </a:pPr>
          <a:r>
            <a:rPr lang="en-US"/>
            <a:t>Separation = </a:t>
          </a:r>
          <a:r>
            <a:rPr lang="en-US" b="1"/>
            <a:t>33.5 percentage points</a:t>
          </a:r>
          <a:endParaRPr lang="en-US"/>
        </a:p>
        <a:p>
          <a:pPr>
            <a:buFont typeface="Arial" panose="020B0604020202020204" pitchFamily="34" charset="0"/>
            <a:buChar char="•"/>
          </a:pPr>
          <a:r>
            <a:rPr lang="en-US"/>
            <a:t>Weighted Gain = </a:t>
          </a:r>
          <a:r>
            <a:rPr lang="en-US" b="1"/>
            <a:t>0.0333</a:t>
          </a:r>
          <a:r>
            <a:rPr lang="en-US"/>
            <a:t> (≈37 percent of total clarity added)</a:t>
          </a:r>
        </a:p>
        <a:p>
          <a:pPr>
            <a:buNone/>
          </a:pPr>
          <a:r>
            <a:rPr lang="en-US" b="1"/>
            <a:t>Interpretation</a:t>
          </a:r>
        </a:p>
        <a:p>
          <a:pPr>
            <a:buNone/>
          </a:pPr>
          <a:r>
            <a:rPr lang="en-US"/>
            <a:t>This is the </a:t>
          </a:r>
          <a:r>
            <a:rPr lang="en-US" b="1"/>
            <a:t>dominant driver</a:t>
          </a:r>
          <a:r>
            <a:rPr lang="en-US"/>
            <a:t> of uncertainty reduction.</a:t>
          </a:r>
          <a:br>
            <a:rPr lang="en-US"/>
          </a:br>
          <a:r>
            <a:rPr lang="en-US"/>
            <a:t>It segments the population into two broad groups with materially different outcomes.</a:t>
          </a:r>
        </a:p>
        <a:p>
          <a:pPr>
            <a:buNone/>
          </a:pPr>
          <a:br>
            <a:rPr lang="en-US"/>
          </a:br>
          <a:endParaRPr lang="en-US"/>
        </a:p>
        <a:p>
          <a:pPr>
            <a:buNone/>
          </a:pPr>
          <a:r>
            <a:rPr lang="en-US" b="1"/>
            <a:t>Split 2 – Insulin ≤ 119.5 (within younger group)</a:t>
          </a:r>
        </a:p>
        <a:p>
          <a:pPr>
            <a:buNone/>
          </a:pPr>
          <a:r>
            <a:rPr lang="en-US" b="1"/>
            <a:t>Quantitative impact</a:t>
          </a:r>
        </a:p>
        <a:p>
          <a:pPr>
            <a:buFont typeface="Arial" panose="020B0604020202020204" pitchFamily="34" charset="0"/>
            <a:buChar char="•"/>
          </a:pPr>
          <a:r>
            <a:rPr lang="en-US">
              <a:solidFill>
                <a:srgbClr val="FFC000"/>
              </a:solidFill>
            </a:rPr>
            <a:t>pL = </a:t>
          </a:r>
          <a:r>
            <a:rPr lang="en-US" b="1">
              <a:solidFill>
                <a:srgbClr val="FFC000"/>
              </a:solidFill>
            </a:rPr>
            <a:t>19.9 percent</a:t>
          </a:r>
          <a:r>
            <a:rPr lang="en-US"/>
            <a:t>, </a:t>
          </a:r>
          <a:r>
            <a:rPr lang="en-US">
              <a:solidFill>
                <a:srgbClr val="00B0F0"/>
              </a:solidFill>
            </a:rPr>
            <a:t>pR = </a:t>
          </a:r>
          <a:r>
            <a:rPr lang="en-US" b="1">
              <a:solidFill>
                <a:srgbClr val="00B0F0"/>
              </a:solidFill>
            </a:rPr>
            <a:t>41.7 percent</a:t>
          </a:r>
          <a:endParaRPr lang="en-US">
            <a:solidFill>
              <a:srgbClr val="00B0F0"/>
            </a:solidFill>
          </a:endParaRPr>
        </a:p>
        <a:p>
          <a:pPr>
            <a:buFont typeface="Arial" panose="020B0604020202020204" pitchFamily="34" charset="0"/>
            <a:buChar char="•"/>
          </a:pPr>
          <a:r>
            <a:rPr lang="en-US"/>
            <a:t>Separation = </a:t>
          </a:r>
          <a:r>
            <a:rPr lang="en-US" b="1"/>
            <a:t>21.8 percentage points</a:t>
          </a:r>
          <a:endParaRPr lang="en-US"/>
        </a:p>
        <a:p>
          <a:pPr>
            <a:buFont typeface="Arial" panose="020B0604020202020204" pitchFamily="34" charset="0"/>
            <a:buChar char="•"/>
          </a:pPr>
          <a:r>
            <a:rPr lang="en-US"/>
            <a:t>Raw Gini Gain = </a:t>
          </a:r>
          <a:r>
            <a:rPr lang="en-US" b="1">
              <a:solidFill>
                <a:srgbClr val="0070C0"/>
              </a:solidFill>
            </a:rPr>
            <a:t>0.13524</a:t>
          </a:r>
          <a:r>
            <a:rPr lang="en-US"/>
            <a:t> (largest among major branches)</a:t>
          </a:r>
        </a:p>
        <a:p>
          <a:pPr>
            <a:buNone/>
          </a:pPr>
          <a:r>
            <a:rPr lang="en-US" b="1"/>
            <a:t>Interpretation</a:t>
          </a:r>
        </a:p>
        <a:p>
          <a:pPr>
            <a:buNone/>
          </a:pPr>
          <a:r>
            <a:rPr lang="en-US"/>
            <a:t>This is a </a:t>
          </a:r>
          <a:r>
            <a:rPr lang="en-US" b="1"/>
            <a:t>highly effective refining split</a:t>
          </a:r>
          <a:r>
            <a:rPr lang="en-US"/>
            <a:t>.</a:t>
          </a:r>
          <a:br>
            <a:rPr lang="en-US"/>
          </a:br>
          <a:r>
            <a:rPr lang="en-US"/>
            <a:t>It removes a disproportionately large amount of impurity relative to the size of the subgroup.</a:t>
          </a:r>
        </a:p>
        <a:p>
          <a:pPr>
            <a:buNone/>
          </a:pPr>
          <a:br>
            <a:rPr lang="en-US"/>
          </a:br>
          <a:endParaRPr lang="en-US"/>
        </a:p>
        <a:p>
          <a:pPr>
            <a:buNone/>
          </a:pPr>
          <a:r>
            <a:rPr lang="en-US" b="1"/>
            <a:t>Split 3 – Pregnancy ≤ 0.5 (within younger, high-insulin group)</a:t>
          </a:r>
        </a:p>
        <a:p>
          <a:pPr>
            <a:buNone/>
          </a:pPr>
          <a:r>
            <a:rPr lang="en-US" b="1"/>
            <a:t>Quantitative impact</a:t>
          </a:r>
        </a:p>
        <a:p>
          <a:pPr>
            <a:buFont typeface="Arial" panose="020B0604020202020204" pitchFamily="34" charset="0"/>
            <a:buChar char="•"/>
          </a:pPr>
          <a:r>
            <a:rPr lang="en-US"/>
            <a:t>pL = </a:t>
          </a:r>
          <a:r>
            <a:rPr lang="en-US" b="1"/>
            <a:t>65.2 percent</a:t>
          </a:r>
          <a:r>
            <a:rPr lang="en-US"/>
            <a:t>, pR = </a:t>
          </a:r>
          <a:r>
            <a:rPr lang="en-US" b="1"/>
            <a:t>35.3 percent</a:t>
          </a:r>
          <a:endParaRPr lang="en-US"/>
        </a:p>
        <a:p>
          <a:pPr>
            <a:buFont typeface="Arial" panose="020B0604020202020204" pitchFamily="34" charset="0"/>
            <a:buChar char="•"/>
          </a:pPr>
          <a:r>
            <a:rPr lang="en-US"/>
            <a:t>Lift_L = </a:t>
          </a:r>
          <a:r>
            <a:rPr lang="en-US" b="1"/>
            <a:t>2.08×</a:t>
          </a:r>
          <a:r>
            <a:rPr lang="en-US"/>
            <a:t> global average</a:t>
          </a:r>
        </a:p>
        <a:p>
          <a:pPr>
            <a:buFont typeface="Arial" panose="020B0604020202020204" pitchFamily="34" charset="0"/>
            <a:buChar char="•"/>
          </a:pPr>
          <a:r>
            <a:rPr lang="en-US"/>
            <a:t>Gain = </a:t>
          </a:r>
          <a:r>
            <a:rPr lang="en-US" b="1"/>
            <a:t>0.33822</a:t>
          </a:r>
          <a:r>
            <a:rPr lang="en-US"/>
            <a:t> (largest absolute gain in tree)</a:t>
          </a:r>
        </a:p>
        <a:p>
          <a:pPr>
            <a:buFont typeface="Arial" panose="020B0604020202020204" pitchFamily="34" charset="0"/>
            <a:buChar char="•"/>
          </a:pPr>
          <a:r>
            <a:rPr lang="en-US"/>
            <a:t>Small node: 23 records</a:t>
          </a:r>
        </a:p>
        <a:p>
          <a:pPr>
            <a:buNone/>
          </a:pPr>
          <a:r>
            <a:rPr lang="en-US" b="1"/>
            <a:t>Interpretation</a:t>
          </a:r>
        </a:p>
        <a:p>
          <a:pPr>
            <a:buNone/>
          </a:pPr>
          <a:r>
            <a:rPr lang="en-US"/>
            <a:t>This identifies a </a:t>
          </a:r>
          <a:r>
            <a:rPr lang="en-US" b="1"/>
            <a:t>concentrated high-risk pocket</a:t>
          </a:r>
          <a:r>
            <a:rPr lang="en-US"/>
            <a:t>.</a:t>
          </a:r>
          <a:br>
            <a:rPr lang="en-US"/>
          </a:br>
          <a:r>
            <a:rPr lang="en-US"/>
            <a:t>Despite small size, the statistical separation is large and the rule is stable.</a:t>
          </a:r>
        </a:p>
        <a:p>
          <a:pPr>
            <a:buNone/>
          </a:pPr>
          <a:br>
            <a:rPr lang="en-US"/>
          </a:br>
          <a:endParaRPr lang="en-US"/>
        </a:p>
        <a:p>
          <a:pPr>
            <a:buNone/>
          </a:pPr>
          <a:r>
            <a:rPr lang="en-US" b="1"/>
            <a:t>Split 4 – Insulin &gt; 139.5 (within older group)</a:t>
          </a:r>
        </a:p>
        <a:p>
          <a:pPr>
            <a:buNone/>
          </a:pPr>
          <a:r>
            <a:rPr lang="en-US" b="1"/>
            <a:t>Quantitative impact</a:t>
          </a:r>
        </a:p>
        <a:p>
          <a:pPr>
            <a:buFont typeface="Arial" panose="020B0604020202020204" pitchFamily="34" charset="0"/>
            <a:buChar char="•"/>
          </a:pPr>
          <a:r>
            <a:rPr lang="en-US"/>
            <a:t>pL = </a:t>
          </a:r>
          <a:r>
            <a:rPr lang="en-US" b="1"/>
            <a:t>47.9 percent</a:t>
          </a:r>
          <a:r>
            <a:rPr lang="en-US"/>
            <a:t>, pR = </a:t>
          </a:r>
          <a:r>
            <a:rPr lang="en-US" b="1"/>
            <a:t>91.7 percent</a:t>
          </a:r>
          <a:endParaRPr lang="en-US"/>
        </a:p>
        <a:p>
          <a:pPr>
            <a:buFont typeface="Arial" panose="020B0604020202020204" pitchFamily="34" charset="0"/>
            <a:buChar char="•"/>
          </a:pPr>
          <a:r>
            <a:rPr lang="en-US"/>
            <a:t>Separation = </a:t>
          </a:r>
          <a:r>
            <a:rPr lang="en-US" b="1"/>
            <a:t>43.7 percentage points</a:t>
          </a:r>
          <a:endParaRPr lang="en-US"/>
        </a:p>
        <a:p>
          <a:pPr>
            <a:buFont typeface="Arial" panose="020B0604020202020204" pitchFamily="34" charset="0"/>
            <a:buChar char="•"/>
          </a:pPr>
          <a:r>
            <a:rPr lang="en-US"/>
            <a:t>Gini_R = </a:t>
          </a:r>
          <a:r>
            <a:rPr lang="en-US" b="1"/>
            <a:t>0.1528</a:t>
          </a:r>
          <a:r>
            <a:rPr lang="en-US"/>
            <a:t> (cleanest node in tree)</a:t>
          </a:r>
        </a:p>
        <a:p>
          <a:pPr>
            <a:buFont typeface="Arial" panose="020B0604020202020204" pitchFamily="34" charset="0"/>
            <a:buChar char="•"/>
          </a:pPr>
          <a:r>
            <a:rPr lang="en-US"/>
            <a:t>Lift_R = </a:t>
          </a:r>
          <a:r>
            <a:rPr lang="en-US" b="1"/>
            <a:t>2.93×</a:t>
          </a:r>
          <a:endParaRPr lang="en-US"/>
        </a:p>
        <a:p>
          <a:pPr>
            <a:buFont typeface="Arial" panose="020B0604020202020204" pitchFamily="34" charset="0"/>
            <a:buChar char="•"/>
          </a:pPr>
          <a:r>
            <a:rPr lang="en-US"/>
            <a:t>Confidence = </a:t>
          </a:r>
          <a:r>
            <a:rPr lang="en-US" b="1"/>
            <a:t>91.7 percent</a:t>
          </a:r>
          <a:endParaRPr lang="en-US"/>
        </a:p>
        <a:p>
          <a:pPr>
            <a:buNone/>
          </a:pPr>
          <a:r>
            <a:rPr lang="en-US" b="1"/>
            <a:t>Interpretation</a:t>
          </a:r>
        </a:p>
        <a:p>
          <a:pPr>
            <a:buNone/>
          </a:pPr>
          <a:r>
            <a:rPr lang="en-US"/>
            <a:t>This split produces the </a:t>
          </a:r>
          <a:r>
            <a:rPr lang="en-US" b="1"/>
            <a:t>most homogeneous subgroup</a:t>
          </a:r>
          <a:r>
            <a:rPr lang="en-US"/>
            <a:t> in the entire model.</a:t>
          </a:r>
          <a:br>
            <a:rPr lang="en-US"/>
          </a:br>
          <a:r>
            <a:rPr lang="en-US"/>
            <a:t>From a model-risk standpoint, it confirms the variable’s strong discriminatory capability.</a:t>
          </a:r>
        </a:p>
        <a:p>
          <a:pPr>
            <a:buNone/>
          </a:pPr>
          <a:br>
            <a:rPr lang="en-US"/>
          </a:br>
          <a:endParaRPr lang="en-US"/>
        </a:p>
        <a:p>
          <a:pPr>
            <a:buNone/>
          </a:pPr>
          <a:r>
            <a:rPr lang="en-US" b="1"/>
            <a:t>Split 5 – Age ≤ 55.5 (within older, lower-insulin group)</a:t>
          </a:r>
        </a:p>
        <a:p>
          <a:pPr>
            <a:buNone/>
          </a:pPr>
          <a:r>
            <a:rPr lang="en-US" b="1"/>
            <a:t>Quantitative impact</a:t>
          </a:r>
        </a:p>
        <a:p>
          <a:pPr>
            <a:buFont typeface="Arial" panose="020B0604020202020204" pitchFamily="34" charset="0"/>
            <a:buChar char="•"/>
          </a:pPr>
          <a:r>
            <a:rPr lang="en-US"/>
            <a:t>pL = </a:t>
          </a:r>
          <a:r>
            <a:rPr lang="en-US" b="1"/>
            <a:t>60.0 percent</a:t>
          </a:r>
          <a:r>
            <a:rPr lang="en-US"/>
            <a:t>, pR = </a:t>
          </a:r>
          <a:r>
            <a:rPr lang="en-US" b="1"/>
            <a:t>28.6 percent</a:t>
          </a:r>
          <a:endParaRPr lang="en-US"/>
        </a:p>
        <a:p>
          <a:pPr>
            <a:buFont typeface="Arial" panose="020B0604020202020204" pitchFamily="34" charset="0"/>
            <a:buChar char="•"/>
          </a:pPr>
          <a:r>
            <a:rPr lang="en-US"/>
            <a:t>Separation = </a:t>
          </a:r>
          <a:r>
            <a:rPr lang="en-US" b="1"/>
            <a:t>31.4 percentage points</a:t>
          </a:r>
          <a:endParaRPr lang="en-US"/>
        </a:p>
        <a:p>
          <a:pPr>
            <a:buFont typeface="Arial" panose="020B0604020202020204" pitchFamily="34" charset="0"/>
            <a:buChar char="•"/>
          </a:pPr>
          <a:r>
            <a:rPr lang="en-US"/>
            <a:t>Gain = </a:t>
          </a:r>
          <a:r>
            <a:rPr lang="en-US" b="1"/>
            <a:t>0.36844</a:t>
          </a:r>
          <a:endParaRPr lang="en-US"/>
        </a:p>
        <a:p>
          <a:pPr>
            <a:buNone/>
          </a:pPr>
          <a:r>
            <a:rPr lang="en-US" b="1"/>
            <a:t>Interpretation</a:t>
          </a:r>
        </a:p>
        <a:p>
          <a:pPr>
            <a:buNone/>
          </a:pPr>
          <a:r>
            <a:rPr lang="en-US"/>
            <a:t>This refinement enhances the granularity of risk in the older population, consistent with monotonic behavior.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14</xdr:row>
      <xdr:rowOff>0</xdr:rowOff>
    </xdr:from>
    <xdr:to>
      <xdr:col>26</xdr:col>
      <xdr:colOff>10583</xdr:colOff>
      <xdr:row>71</xdr:row>
      <xdr:rowOff>61416</xdr:rowOff>
    </xdr:to>
    <xdr:sp macro="" textlink="">
      <xdr:nvSpPr>
        <xdr:cNvPr id="2" name="TextBox 30">
          <a:extLst>
            <a:ext uri="{FF2B5EF4-FFF2-40B4-BE49-F238E27FC236}">
              <a16:creationId xmlns:a16="http://schemas.microsoft.com/office/drawing/2014/main" id="{7DC0CAB4-97C1-11F1-19C2-9F7087B99E21}"/>
            </a:ext>
          </a:extLst>
        </xdr:cNvPr>
        <xdr:cNvSpPr txBox="1"/>
      </xdr:nvSpPr>
      <xdr:spPr>
        <a:xfrm>
          <a:off x="11844514" y="2610556"/>
          <a:ext cx="6096000" cy="10618291"/>
        </a:xfrm>
        <a:prstGeom prst="rect">
          <a:avLst/>
        </a:prstGeom>
        <a:solidFill>
          <a:schemeClr val="bg1"/>
        </a:solidFill>
        <a:ln>
          <a:solidFill>
            <a:schemeClr val="accent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Tree_2 Interpretation Narrative</a:t>
          </a:r>
        </a:p>
        <a:p>
          <a:pPr>
            <a:buNone/>
          </a:pPr>
          <a:r>
            <a:rPr lang="en-US"/>
            <a:t> </a:t>
          </a:r>
        </a:p>
        <a:p>
          <a:pPr>
            <a:buNone/>
          </a:pPr>
          <a:r>
            <a:rPr lang="en-US"/>
            <a:t>Tree 2 uses </a:t>
          </a:r>
          <a:r>
            <a:rPr lang="en-US" b="1"/>
            <a:t>age</a:t>
          </a:r>
          <a:r>
            <a:rPr lang="en-US"/>
            <a:t> and </a:t>
          </a:r>
          <a:r>
            <a:rPr lang="en-US" b="1"/>
            <a:t>body mass index (mass/BMI)</a:t>
          </a:r>
          <a:r>
            <a:rPr lang="en-US"/>
            <a:t> as the primary discriminating factors. Both variables have medically plausible relationships with diabetes:</a:t>
          </a:r>
        </a:p>
        <a:p>
          <a:pPr>
            <a:buFont typeface="Arial" panose="020B0604020202020204" pitchFamily="34" charset="0"/>
            <a:buChar char="•"/>
          </a:pPr>
          <a:r>
            <a:rPr lang="en-US" b="1"/>
            <a:t>Age:</a:t>
          </a:r>
          <a:r>
            <a:rPr lang="en-US"/>
            <a:t> Diabetes prevalence increases with age due to cumulative metabolic strain.</a:t>
          </a:r>
        </a:p>
        <a:p>
          <a:pPr>
            <a:buFont typeface="Arial" panose="020B0604020202020204" pitchFamily="34" charset="0"/>
            <a:buChar char="•"/>
          </a:pPr>
          <a:r>
            <a:rPr lang="en-US" b="1"/>
            <a:t>BMI (mass):</a:t>
          </a:r>
          <a:r>
            <a:rPr lang="en-US"/>
            <a:t> A strong risk factor because adiposity drives insulin resistance.</a:t>
          </a:r>
        </a:p>
        <a:p>
          <a:pPr>
            <a:buNone/>
          </a:pPr>
          <a:r>
            <a:rPr lang="en-US"/>
            <a:t>Tree 2’s role in the Random Forest is to detect patterns that rely primarily on these two risk factors. The interpretation below is based completely on the computed impurity reductions, node-level risk shifts, and lift values in the Gini table.</a:t>
          </a:r>
        </a:p>
        <a:p>
          <a:pPr>
            <a:buNone/>
          </a:pPr>
          <a:br>
            <a:rPr lang="en-US"/>
          </a:br>
          <a:r>
            <a:rPr lang="en-US" b="1"/>
            <a:t>1. Root Split: </a:t>
          </a:r>
          <a:r>
            <a:rPr lang="en-US" b="1">
              <a:latin typeface="Courier New" panose="02070309020205020404" pitchFamily="49" charset="0"/>
            </a:rPr>
            <a:t>age ≤ 30.5</a:t>
          </a:r>
          <a:endParaRPr lang="en-US" b="1"/>
        </a:p>
        <a:p>
          <a:pPr>
            <a:buFont typeface="Arial" panose="020B0604020202020204" pitchFamily="34" charset="0"/>
            <a:buChar char="•"/>
          </a:pPr>
          <a:r>
            <a:rPr lang="en-US" b="1"/>
            <a:t>Left node (younger ≤ 30.5):</a:t>
          </a:r>
          <a:r>
            <a:rPr lang="en-US"/>
            <a:t> 283 observations, prevalence </a:t>
          </a:r>
          <a:r>
            <a:rPr lang="en-US" b="1"/>
            <a:t>21.6 percent</a:t>
          </a:r>
          <a:endParaRPr lang="en-US"/>
        </a:p>
        <a:p>
          <a:pPr>
            <a:buFont typeface="Arial" panose="020B0604020202020204" pitchFamily="34" charset="0"/>
            <a:buChar char="•"/>
          </a:pPr>
          <a:r>
            <a:rPr lang="en-US" b="1"/>
            <a:t>Right node (older &gt; 30.5):</a:t>
          </a:r>
          <a:r>
            <a:rPr lang="en-US"/>
            <a:t> 254 observations, prevalence </a:t>
          </a:r>
          <a:r>
            <a:rPr lang="en-US" b="1"/>
            <a:t>53.5 percent</a:t>
          </a:r>
          <a:endParaRPr lang="en-US"/>
        </a:p>
        <a:p>
          <a:pPr>
            <a:buNone/>
          </a:pPr>
          <a:r>
            <a:rPr lang="en-US"/>
            <a:t>This is a </a:t>
          </a:r>
          <a:r>
            <a:rPr lang="en-US" b="1"/>
            <a:t>strong and clinically valid separation</a:t>
          </a:r>
          <a:r>
            <a:rPr lang="en-US"/>
            <a:t>. Younger individuals have much lower diabetes prevalence, while individuals above ~30 show more than </a:t>
          </a:r>
          <a:r>
            <a:rPr lang="en-US" b="1"/>
            <a:t>double</a:t>
          </a:r>
          <a:r>
            <a:rPr lang="en-US"/>
            <a:t> the risk.</a:t>
          </a:r>
        </a:p>
        <a:p>
          <a:pPr>
            <a:buNone/>
          </a:pPr>
          <a:r>
            <a:rPr lang="en-US"/>
            <a:t>Quantitatively:</a:t>
          </a:r>
        </a:p>
        <a:p>
          <a:pPr>
            <a:buFont typeface="Arial" panose="020B0604020202020204" pitchFamily="34" charset="0"/>
            <a:buChar char="•"/>
          </a:pPr>
          <a:r>
            <a:rPr lang="en-US" b="1"/>
            <a:t>Gini gain:</a:t>
          </a:r>
          <a:r>
            <a:rPr lang="en-US"/>
            <a:t> 0.051</a:t>
          </a:r>
        </a:p>
        <a:p>
          <a:pPr>
            <a:buFont typeface="Arial" panose="020B0604020202020204" pitchFamily="34" charset="0"/>
            <a:buChar char="•"/>
          </a:pPr>
          <a:r>
            <a:rPr lang="en-US" b="1"/>
            <a:t>Weighted gain:</a:t>
          </a:r>
          <a:r>
            <a:rPr lang="en-US"/>
            <a:t> 0.051</a:t>
          </a:r>
        </a:p>
        <a:p>
          <a:pPr>
            <a:buFont typeface="Arial" panose="020B0604020202020204" pitchFamily="34" charset="0"/>
            <a:buChar char="•"/>
          </a:pPr>
          <a:r>
            <a:rPr lang="en-US" b="1"/>
            <a:t>Lift values:</a:t>
          </a:r>
          <a:endParaRPr lang="en-US"/>
        </a:p>
        <a:p>
          <a:pPr marL="742950" lvl="1" indent="-285750">
            <a:buFont typeface="Arial" panose="020B0604020202020204" pitchFamily="34" charset="0"/>
            <a:buChar char="•"/>
          </a:pPr>
          <a:r>
            <a:rPr lang="en-US"/>
            <a:t>Younger group: lift = 0.5876 (lower risk than population)</a:t>
          </a:r>
        </a:p>
        <a:p>
          <a:pPr marL="742950" lvl="1" indent="-285750">
            <a:buFont typeface="Arial" panose="020B0604020202020204" pitchFamily="34" charset="0"/>
            <a:buChar char="•"/>
          </a:pPr>
          <a:r>
            <a:rPr lang="en-US"/>
            <a:t>Older group: lift = 1.4595 (higher risk than population)</a:t>
          </a:r>
        </a:p>
        <a:p>
          <a:pPr>
            <a:buNone/>
          </a:pPr>
          <a:r>
            <a:rPr lang="en-US" b="1"/>
            <a:t>Interpretation:</a:t>
          </a:r>
          <a:br>
            <a:rPr lang="en-US"/>
          </a:br>
          <a:r>
            <a:rPr lang="en-US"/>
            <a:t>Age 30.5 is a </a:t>
          </a:r>
          <a:r>
            <a:rPr lang="en-US" b="1"/>
            <a:t>risk inflection point</a:t>
          </a:r>
          <a:r>
            <a:rPr lang="en-US"/>
            <a:t>, where expected prevalence shifts sharply. This is consistent with clinical evidence that metabolic deterioration often begins in early adulthood, especially when combined with other lifestyle factors.</a:t>
          </a:r>
        </a:p>
      </xdr:txBody>
    </xdr:sp>
    <xdr:clientData/>
  </xdr:twoCellAnchor>
  <xdr:twoCellAnchor>
    <xdr:from>
      <xdr:col>27</xdr:col>
      <xdr:colOff>0</xdr:colOff>
      <xdr:row>14</xdr:row>
      <xdr:rowOff>0</xdr:rowOff>
    </xdr:from>
    <xdr:to>
      <xdr:col>37</xdr:col>
      <xdr:colOff>10583</xdr:colOff>
      <xdr:row>74</xdr:row>
      <xdr:rowOff>59789</xdr:rowOff>
    </xdr:to>
    <xdr:sp macro="" textlink="">
      <xdr:nvSpPr>
        <xdr:cNvPr id="3" name="TextBox 32">
          <a:extLst>
            <a:ext uri="{FF2B5EF4-FFF2-40B4-BE49-F238E27FC236}">
              <a16:creationId xmlns:a16="http://schemas.microsoft.com/office/drawing/2014/main" id="{A81E18FA-1EAD-81A4-6678-9C2E20D1F422}"/>
            </a:ext>
          </a:extLst>
        </xdr:cNvPr>
        <xdr:cNvSpPr txBox="1"/>
      </xdr:nvSpPr>
      <xdr:spPr>
        <a:xfrm>
          <a:off x="18538472" y="2610556"/>
          <a:ext cx="6096000" cy="11172289"/>
        </a:xfrm>
        <a:prstGeom prst="rect">
          <a:avLst/>
        </a:prstGeom>
        <a:solidFill>
          <a:schemeClr val="bg1"/>
        </a:solidFill>
        <a:ln>
          <a:solidFill>
            <a:schemeClr val="accent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2. Left Subtree (age ≤ 30.5)</a:t>
          </a:r>
        </a:p>
        <a:p>
          <a:pPr>
            <a:buNone/>
          </a:pPr>
          <a:r>
            <a:rPr lang="en-US"/>
            <a:t>Among younger individuals, BMI becomes the dominant differentiator. This again aligns with medical understanding: younger patients who develop diabetes often present with obesity-related insulin resistance.</a:t>
          </a:r>
        </a:p>
        <a:p>
          <a:pPr>
            <a:buNone/>
          </a:pPr>
          <a:r>
            <a:rPr lang="en-US" b="1"/>
            <a:t>Split 2: </a:t>
          </a:r>
          <a:r>
            <a:rPr lang="en-US" b="1">
              <a:latin typeface="Courier New" panose="02070309020205020404" pitchFamily="49" charset="0"/>
            </a:rPr>
            <a:t>age ≤ 30.5 AND mass ≤ 36.25</a:t>
          </a:r>
          <a:endParaRPr lang="en-US" b="1"/>
        </a:p>
        <a:p>
          <a:pPr>
            <a:buFont typeface="Arial" panose="020B0604020202020204" pitchFamily="34" charset="0"/>
            <a:buChar char="•"/>
          </a:pPr>
          <a:r>
            <a:rPr lang="en-US" b="1"/>
            <a:t>Low-mass subgroup prevalence:</a:t>
          </a:r>
          <a:r>
            <a:rPr lang="en-US"/>
            <a:t> </a:t>
          </a:r>
          <a:r>
            <a:rPr lang="en-US" b="1"/>
            <a:t>12.7 percent</a:t>
          </a:r>
          <a:endParaRPr lang="en-US"/>
        </a:p>
        <a:p>
          <a:pPr>
            <a:buFont typeface="Arial" panose="020B0604020202020204" pitchFamily="34" charset="0"/>
            <a:buChar char="•"/>
          </a:pPr>
          <a:r>
            <a:rPr lang="en-US" b="1"/>
            <a:t>High-mass subgroup prevalence:</a:t>
          </a:r>
          <a:r>
            <a:rPr lang="en-US"/>
            <a:t> </a:t>
          </a:r>
          <a:r>
            <a:rPr lang="en-US" b="1"/>
            <a:t>52.4 percent</a:t>
          </a:r>
          <a:endParaRPr lang="en-US"/>
        </a:p>
        <a:p>
          <a:pPr>
            <a:buNone/>
          </a:pPr>
          <a:r>
            <a:rPr lang="en-US"/>
            <a:t>This is a </a:t>
          </a:r>
          <a:r>
            <a:rPr lang="en-US" b="1"/>
            <a:t>very strong separation</a:t>
          </a:r>
          <a:r>
            <a:rPr lang="en-US"/>
            <a:t> inside the younger cohort:</a:t>
          </a:r>
        </a:p>
        <a:p>
          <a:pPr>
            <a:buFont typeface="Arial" panose="020B0604020202020204" pitchFamily="34" charset="0"/>
            <a:buChar char="•"/>
          </a:pPr>
          <a:r>
            <a:rPr lang="en-US" b="1"/>
            <a:t>Separation:</a:t>
          </a:r>
          <a:r>
            <a:rPr lang="en-US"/>
            <a:t> |0.127 − 0.524| = </a:t>
          </a:r>
          <a:r>
            <a:rPr lang="en-US" b="1"/>
            <a:t>0.397</a:t>
          </a:r>
          <a:r>
            <a:rPr lang="en-US"/>
            <a:t>, large</a:t>
          </a:r>
        </a:p>
        <a:p>
          <a:pPr>
            <a:buFont typeface="Arial" panose="020B0604020202020204" pitchFamily="34" charset="0"/>
            <a:buChar char="•"/>
          </a:pPr>
          <a:r>
            <a:rPr lang="en-US" b="1"/>
            <a:t>Gini gain:</a:t>
          </a:r>
          <a:r>
            <a:rPr lang="en-US"/>
            <a:t> </a:t>
          </a:r>
          <a:r>
            <a:rPr lang="en-US" b="1"/>
            <a:t>0.315</a:t>
          </a:r>
          <a:r>
            <a:rPr lang="en-US"/>
            <a:t>, the single largest gain in Tree 2</a:t>
          </a:r>
        </a:p>
        <a:p>
          <a:pPr>
            <a:buFont typeface="Arial" panose="020B0604020202020204" pitchFamily="34" charset="0"/>
            <a:buChar char="•"/>
          </a:pPr>
          <a:r>
            <a:rPr lang="en-US" b="1"/>
            <a:t>Weighted gain:</a:t>
          </a:r>
          <a:r>
            <a:rPr lang="en-US"/>
            <a:t> </a:t>
          </a:r>
          <a:r>
            <a:rPr lang="en-US" b="1"/>
            <a:t>0.166</a:t>
          </a:r>
          <a:r>
            <a:rPr lang="en-US"/>
            <a:t>, the largest contribution of any node</a:t>
          </a:r>
        </a:p>
        <a:p>
          <a:pPr>
            <a:buNone/>
          </a:pPr>
          <a:r>
            <a:rPr lang="en-US" b="1"/>
            <a:t>Interpretation:</a:t>
          </a:r>
          <a:br>
            <a:rPr lang="en-US"/>
          </a:br>
          <a:r>
            <a:rPr lang="en-US"/>
            <a:t>BMI ≤ 36.25 identifies a large low-risk segment within younger adults, whereas BMI &gt; 36.25 jumps dramatically into a high-risk zone. This is a medically powerful boundary: a BMI above 35 is already in the </a:t>
          </a:r>
          <a:r>
            <a:rPr lang="en-US" b="1"/>
            <a:t>Class II obesity</a:t>
          </a:r>
          <a:r>
            <a:rPr lang="en-US"/>
            <a:t> range, known to increase metabolic disorder risk significantly.</a:t>
          </a:r>
        </a:p>
        <a:p>
          <a:pPr>
            <a:buNone/>
          </a:pPr>
          <a:r>
            <a:rPr lang="en-US"/>
            <a:t>Tree 2 correctly learns this without any clinical prior.</a:t>
          </a:r>
        </a:p>
        <a:p>
          <a:pPr>
            <a:buNone/>
          </a:pPr>
          <a:br>
            <a:rPr lang="en-US"/>
          </a:br>
          <a:endParaRPr lang="en-US"/>
        </a:p>
        <a:p>
          <a:pPr>
            <a:buNone/>
          </a:pPr>
          <a:r>
            <a:rPr lang="en-US" b="1"/>
            <a:t>Split 3:</a:t>
          </a:r>
        </a:p>
        <a:p>
          <a:pPr>
            <a:buNone/>
          </a:pPr>
          <a:r>
            <a:rPr lang="en-US">
              <a:latin typeface="Courier New" panose="02070309020205020404" pitchFamily="49" charset="0"/>
            </a:rPr>
            <a:t>age ≤ 30.5 AND mass &gt; 36.25 AND mass ≤ 42.7</a:t>
          </a:r>
          <a:endParaRPr lang="en-US"/>
        </a:p>
        <a:p>
          <a:pPr>
            <a:buFont typeface="Arial" panose="020B0604020202020204" pitchFamily="34" charset="0"/>
            <a:buChar char="•"/>
          </a:pPr>
          <a:r>
            <a:rPr lang="en-US" b="1"/>
            <a:t>Left (moderate obesity):</a:t>
          </a:r>
          <a:r>
            <a:rPr lang="en-US"/>
            <a:t> prevalence </a:t>
          </a:r>
          <a:r>
            <a:rPr lang="en-US" b="1"/>
            <a:t>39.0 percent</a:t>
          </a:r>
          <a:endParaRPr lang="en-US"/>
        </a:p>
        <a:p>
          <a:pPr>
            <a:buFont typeface="Arial" panose="020B0604020202020204" pitchFamily="34" charset="0"/>
            <a:buChar char="•"/>
          </a:pPr>
          <a:r>
            <a:rPr lang="en-US" b="1"/>
            <a:t>Right (severe obesity):</a:t>
          </a:r>
          <a:r>
            <a:rPr lang="en-US"/>
            <a:t> prevalence </a:t>
          </a:r>
          <a:r>
            <a:rPr lang="en-US" b="1"/>
            <a:t>77.3 percent</a:t>
          </a:r>
          <a:endParaRPr lang="en-US"/>
        </a:p>
        <a:p>
          <a:pPr>
            <a:buNone/>
          </a:pPr>
          <a:r>
            <a:rPr lang="en-US"/>
            <a:t>This split isolates the </a:t>
          </a:r>
          <a:r>
            <a:rPr lang="en-US" b="1"/>
            <a:t>highest-risk region</a:t>
          </a:r>
          <a:r>
            <a:rPr lang="en-US"/>
            <a:t> within young adults.</a:t>
          </a:r>
        </a:p>
        <a:p>
          <a:pPr>
            <a:buNone/>
          </a:pPr>
          <a:r>
            <a:rPr lang="en-US"/>
            <a:t>Quantitatively:</a:t>
          </a:r>
        </a:p>
        <a:p>
          <a:pPr>
            <a:buFont typeface="Arial" panose="020B0604020202020204" pitchFamily="34" charset="0"/>
            <a:buChar char="•"/>
          </a:pPr>
          <a:r>
            <a:rPr lang="en-US" b="1"/>
            <a:t>Gini gain:</a:t>
          </a:r>
          <a:r>
            <a:rPr lang="en-US"/>
            <a:t> 0.414</a:t>
          </a:r>
        </a:p>
        <a:p>
          <a:pPr>
            <a:buFont typeface="Arial" panose="020B0604020202020204" pitchFamily="34" charset="0"/>
            <a:buChar char="•"/>
          </a:pPr>
          <a:r>
            <a:rPr lang="en-US" b="1"/>
            <a:t>Weighted gain:</a:t>
          </a:r>
          <a:r>
            <a:rPr lang="en-US"/>
            <a:t> 0.0485</a:t>
          </a:r>
        </a:p>
        <a:p>
          <a:pPr>
            <a:buFont typeface="Arial" panose="020B0604020202020204" pitchFamily="34" charset="0"/>
            <a:buChar char="•"/>
          </a:pPr>
          <a:r>
            <a:rPr lang="en-US" b="1"/>
            <a:t>Lift:</a:t>
          </a:r>
          <a:endParaRPr lang="en-US"/>
        </a:p>
        <a:p>
          <a:pPr marL="742950" lvl="1" indent="-285750">
            <a:buFont typeface="Arial" panose="020B0604020202020204" pitchFamily="34" charset="0"/>
            <a:buChar char="•"/>
          </a:pPr>
          <a:r>
            <a:rPr lang="en-US"/>
            <a:t>Moderate obesity: lift = 1.06</a:t>
          </a:r>
        </a:p>
        <a:p>
          <a:pPr marL="742950" lvl="1" indent="-285750">
            <a:buFont typeface="Arial" panose="020B0604020202020204" pitchFamily="34" charset="0"/>
            <a:buChar char="•"/>
          </a:pPr>
          <a:r>
            <a:rPr lang="en-US"/>
            <a:t>Severe obesity: lift = 2.11</a:t>
          </a:r>
        </a:p>
        <a:p>
          <a:pPr>
            <a:buNone/>
          </a:pPr>
          <a:r>
            <a:rPr lang="en-US" b="1"/>
            <a:t>Interpretation:</a:t>
          </a:r>
          <a:br>
            <a:rPr lang="en-US"/>
          </a:br>
          <a:r>
            <a:rPr lang="en-US"/>
            <a:t>BMI &gt; 42.7 marks an extremely high-risk phenotype among young adults. Tree 2 highlights that obesity severity stratifies risk more strongly than age in this subpopulation.</a:t>
          </a:r>
        </a:p>
        <a:p>
          <a:pPr>
            <a:buNone/>
          </a:pPr>
          <a:r>
            <a:rPr lang="en-US"/>
            <a:t>This is a clinically well-supported pattern: younger individuals typically need substantial adiposity or genetic predisposition to develop diabetes.</a:t>
          </a:r>
        </a:p>
      </xdr:txBody>
    </xdr:sp>
    <xdr:clientData/>
  </xdr:twoCellAnchor>
  <xdr:twoCellAnchor>
    <xdr:from>
      <xdr:col>38</xdr:col>
      <xdr:colOff>0</xdr:colOff>
      <xdr:row>14</xdr:row>
      <xdr:rowOff>0</xdr:rowOff>
    </xdr:from>
    <xdr:to>
      <xdr:col>48</xdr:col>
      <xdr:colOff>10584</xdr:colOff>
      <xdr:row>87</xdr:row>
      <xdr:rowOff>145071</xdr:rowOff>
    </xdr:to>
    <xdr:sp macro="" textlink="">
      <xdr:nvSpPr>
        <xdr:cNvPr id="4" name="TextBox 36">
          <a:extLst>
            <a:ext uri="{FF2B5EF4-FFF2-40B4-BE49-F238E27FC236}">
              <a16:creationId xmlns:a16="http://schemas.microsoft.com/office/drawing/2014/main" id="{95176CB1-0A95-C5B6-1EE8-90D209BA7C31}"/>
            </a:ext>
          </a:extLst>
        </xdr:cNvPr>
        <xdr:cNvSpPr txBox="1"/>
      </xdr:nvSpPr>
      <xdr:spPr>
        <a:xfrm>
          <a:off x="25232431" y="2610556"/>
          <a:ext cx="6096000" cy="13665279"/>
        </a:xfrm>
        <a:prstGeom prst="rect">
          <a:avLst/>
        </a:prstGeom>
        <a:solidFill>
          <a:schemeClr val="bg1"/>
        </a:solidFill>
        <a:ln>
          <a:solidFill>
            <a:schemeClr val="accent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3. Right Subtree (age &gt; 30.5)</a:t>
          </a:r>
        </a:p>
        <a:p>
          <a:pPr>
            <a:buNone/>
          </a:pPr>
          <a:r>
            <a:rPr lang="en-US" b="1"/>
            <a:t>Split 4:</a:t>
          </a:r>
        </a:p>
        <a:p>
          <a:pPr>
            <a:buNone/>
          </a:pPr>
          <a:r>
            <a:rPr lang="en-US">
              <a:latin typeface="Courier New" panose="02070309020205020404" pitchFamily="49" charset="0"/>
            </a:rPr>
            <a:t>age &gt; 30.5 AND mass ≤ 27.45</a:t>
          </a:r>
          <a:endParaRPr lang="en-US"/>
        </a:p>
        <a:p>
          <a:pPr>
            <a:buFont typeface="Arial" panose="020B0604020202020204" pitchFamily="34" charset="0"/>
            <a:buChar char="•"/>
          </a:pPr>
          <a:r>
            <a:rPr lang="en-US" b="1"/>
            <a:t>Low-mass subgroup prevalence:</a:t>
          </a:r>
          <a:r>
            <a:rPr lang="en-US"/>
            <a:t> </a:t>
          </a:r>
          <a:r>
            <a:rPr lang="en-US" b="1"/>
            <a:t>21.9 percent</a:t>
          </a:r>
          <a:endParaRPr lang="en-US"/>
        </a:p>
        <a:p>
          <a:pPr>
            <a:buFont typeface="Arial" panose="020B0604020202020204" pitchFamily="34" charset="0"/>
            <a:buChar char="•"/>
          </a:pPr>
          <a:r>
            <a:rPr lang="en-US" b="1"/>
            <a:t>Higher-mass subgroup prevalence:</a:t>
          </a:r>
          <a:r>
            <a:rPr lang="en-US"/>
            <a:t> </a:t>
          </a:r>
          <a:r>
            <a:rPr lang="en-US" b="1"/>
            <a:t>59.6 percent</a:t>
          </a:r>
          <a:endParaRPr lang="en-US"/>
        </a:p>
        <a:p>
          <a:pPr>
            <a:buNone/>
          </a:pPr>
          <a:r>
            <a:rPr lang="en-US"/>
            <a:t>Quantitatively:</a:t>
          </a:r>
        </a:p>
        <a:p>
          <a:pPr>
            <a:buFont typeface="Arial" panose="020B0604020202020204" pitchFamily="34" charset="0"/>
            <a:buChar char="•"/>
          </a:pPr>
          <a:r>
            <a:rPr lang="en-US" b="1"/>
            <a:t>Gini gain:</a:t>
          </a:r>
          <a:r>
            <a:rPr lang="en-US"/>
            <a:t> 0.247</a:t>
          </a:r>
        </a:p>
        <a:p>
          <a:pPr>
            <a:buFont typeface="Arial" panose="020B0604020202020204" pitchFamily="34" charset="0"/>
            <a:buChar char="•"/>
          </a:pPr>
          <a:r>
            <a:rPr lang="en-US" b="1"/>
            <a:t>Weighted gain:</a:t>
          </a:r>
          <a:r>
            <a:rPr lang="en-US"/>
            <a:t> 0.117</a:t>
          </a:r>
        </a:p>
        <a:p>
          <a:pPr>
            <a:buFont typeface="Arial" panose="020B0604020202020204" pitchFamily="34" charset="0"/>
            <a:buChar char="•"/>
          </a:pPr>
          <a:r>
            <a:rPr lang="en-US" b="1"/>
            <a:t>Separation:</a:t>
          </a:r>
          <a:r>
            <a:rPr lang="en-US"/>
            <a:t> 0.377</a:t>
          </a:r>
        </a:p>
        <a:p>
          <a:pPr>
            <a:buFont typeface="Arial" panose="020B0604020202020204" pitchFamily="34" charset="0"/>
            <a:buChar char="•"/>
          </a:pPr>
          <a:r>
            <a:rPr lang="en-US" b="1"/>
            <a:t>Lift:</a:t>
          </a:r>
          <a:endParaRPr lang="en-US"/>
        </a:p>
        <a:p>
          <a:pPr marL="742950" lvl="1" indent="-285750">
            <a:buFont typeface="Arial" panose="020B0604020202020204" pitchFamily="34" charset="0"/>
            <a:buChar char="•"/>
          </a:pPr>
          <a:r>
            <a:rPr lang="en-US"/>
            <a:t>Low-mass adults: lift = 0.598</a:t>
          </a:r>
        </a:p>
        <a:p>
          <a:pPr marL="742950" lvl="1" indent="-285750">
            <a:buFont typeface="Arial" panose="020B0604020202020204" pitchFamily="34" charset="0"/>
            <a:buChar char="•"/>
          </a:pPr>
          <a:r>
            <a:rPr lang="en-US"/>
            <a:t>High-mass adults: lift = 1.625</a:t>
          </a:r>
        </a:p>
        <a:p>
          <a:pPr>
            <a:buNone/>
          </a:pPr>
          <a:r>
            <a:rPr lang="en-US" b="1"/>
            <a:t>Interpretation:</a:t>
          </a:r>
          <a:br>
            <a:rPr lang="en-US"/>
          </a:br>
          <a:r>
            <a:rPr lang="en-US"/>
            <a:t>Even among adults older than 30, BMI provides strong explanatory power. Low-BMI individuals remain relatively low-risk, but elevated BMI pushes prevalence close to 60 percent.</a:t>
          </a:r>
        </a:p>
        <a:p>
          <a:pPr>
            <a:buNone/>
          </a:pPr>
          <a:r>
            <a:rPr lang="en-US"/>
            <a:t>This boundary (BMI ~27.5) corresponds to </a:t>
          </a:r>
          <a:r>
            <a:rPr lang="en-US" b="1"/>
            <a:t>overweight</a:t>
          </a:r>
          <a:r>
            <a:rPr lang="en-US"/>
            <a:t>, not obesity.</a:t>
          </a:r>
          <a:br>
            <a:rPr lang="en-US"/>
          </a:br>
          <a:r>
            <a:rPr lang="en-US"/>
            <a:t>This suggests that for adults older than 30, </a:t>
          </a:r>
          <a:r>
            <a:rPr lang="en-US" b="1"/>
            <a:t>even moderate increases in BMI</a:t>
          </a:r>
          <a:r>
            <a:rPr lang="en-US"/>
            <a:t> significantly elevate diabetes risk.</a:t>
          </a:r>
        </a:p>
        <a:p>
          <a:pPr>
            <a:buNone/>
          </a:pPr>
          <a:br>
            <a:rPr lang="en-US"/>
          </a:br>
          <a:endParaRPr lang="en-US"/>
        </a:p>
        <a:p>
          <a:pPr>
            <a:buNone/>
          </a:pPr>
          <a:r>
            <a:rPr lang="en-US" b="1"/>
            <a:t>4. Summary of Tree 2 Behavior</a:t>
          </a:r>
        </a:p>
        <a:p>
          <a:pPr>
            <a:buNone/>
          </a:pPr>
          <a:r>
            <a:rPr lang="en-US"/>
            <a:t>Tree 2 expresses a very clean and interpretable structure:</a:t>
          </a:r>
        </a:p>
        <a:p>
          <a:pPr>
            <a:buNone/>
          </a:pPr>
          <a:r>
            <a:rPr lang="en-US" b="1"/>
            <a:t>✔ Primary driver: Age</a:t>
          </a:r>
        </a:p>
        <a:p>
          <a:pPr>
            <a:buNone/>
          </a:pPr>
          <a:r>
            <a:rPr lang="en-US"/>
            <a:t>A sharp break at </a:t>
          </a:r>
          <a:r>
            <a:rPr lang="en-US" b="1"/>
            <a:t>30.5 years</a:t>
          </a:r>
          <a:r>
            <a:rPr lang="en-US"/>
            <a:t> separates a low-risk younger population from a mixed-risk older population.</a:t>
          </a:r>
        </a:p>
        <a:p>
          <a:pPr>
            <a:buNone/>
          </a:pPr>
          <a:r>
            <a:rPr lang="en-US" b="1"/>
            <a:t>✔ Secondary driver: BMI</a:t>
          </a:r>
        </a:p>
        <a:p>
          <a:pPr>
            <a:buNone/>
          </a:pPr>
          <a:r>
            <a:rPr lang="en-US"/>
            <a:t>Within both age groups, BMI is the primary stratifier of diabetes risk.</a:t>
          </a:r>
        </a:p>
        <a:p>
          <a:pPr>
            <a:buNone/>
          </a:pPr>
          <a:r>
            <a:rPr lang="en-US" b="1"/>
            <a:t>✔ Key quantitative insights:</a:t>
          </a:r>
        </a:p>
        <a:p>
          <a:pPr>
            <a:buFont typeface="Arial" panose="020B0604020202020204" pitchFamily="34" charset="0"/>
            <a:buChar char="•"/>
          </a:pPr>
          <a:r>
            <a:rPr lang="en-US"/>
            <a:t>The most important split is </a:t>
          </a:r>
          <a:r>
            <a:rPr lang="en-US" b="1"/>
            <a:t>mass ≤ 36.25</a:t>
          </a:r>
          <a:r>
            <a:rPr lang="en-US"/>
            <a:t> inside younger adults.</a:t>
          </a:r>
        </a:p>
        <a:p>
          <a:pPr>
            <a:buFont typeface="Arial" panose="020B0604020202020204" pitchFamily="34" charset="0"/>
            <a:buChar char="•"/>
          </a:pPr>
          <a:r>
            <a:rPr lang="en-US"/>
            <a:t>The </a:t>
          </a:r>
          <a:r>
            <a:rPr lang="en-US" b="1"/>
            <a:t>highest risk segment</a:t>
          </a:r>
          <a:r>
            <a:rPr lang="en-US"/>
            <a:t> is</a:t>
          </a:r>
          <a:br>
            <a:rPr lang="en-US"/>
          </a:br>
          <a:r>
            <a:rPr lang="en-US">
              <a:latin typeface="Courier New" panose="02070309020205020404" pitchFamily="49" charset="0"/>
            </a:rPr>
            <a:t>age ≤ 30.5 AND mass &gt; 42.7</a:t>
          </a:r>
          <a:br>
            <a:rPr lang="en-US"/>
          </a:br>
          <a:r>
            <a:rPr lang="en-US"/>
            <a:t>with prevalence over </a:t>
          </a:r>
          <a:r>
            <a:rPr lang="en-US" b="1"/>
            <a:t>77 percent</a:t>
          </a:r>
          <a:r>
            <a:rPr lang="en-US"/>
            <a:t>.</a:t>
          </a:r>
        </a:p>
        <a:p>
          <a:pPr>
            <a:buFont typeface="Arial" panose="020B0604020202020204" pitchFamily="34" charset="0"/>
            <a:buChar char="•"/>
          </a:pPr>
          <a:r>
            <a:rPr lang="en-US"/>
            <a:t>The most stable, lowest-risk segment is</a:t>
          </a:r>
          <a:br>
            <a:rPr lang="en-US"/>
          </a:br>
          <a:r>
            <a:rPr lang="en-US">
              <a:latin typeface="Courier New" panose="02070309020205020404" pitchFamily="49" charset="0"/>
            </a:rPr>
            <a:t>age ≤ 30.5 AND mass ≤ 36.25</a:t>
          </a:r>
          <a:br>
            <a:rPr lang="en-US"/>
          </a:br>
          <a:r>
            <a:rPr lang="en-US"/>
            <a:t>with prevalence around </a:t>
          </a:r>
          <a:r>
            <a:rPr lang="en-US" b="1"/>
            <a:t>12 percent</a:t>
          </a:r>
          <a:r>
            <a:rPr lang="en-US"/>
            <a:t>.</a:t>
          </a:r>
        </a:p>
        <a:p>
          <a:pPr>
            <a:buFont typeface="Arial" panose="020B0604020202020204" pitchFamily="34" charset="0"/>
            <a:buChar char="•"/>
          </a:pPr>
          <a:r>
            <a:rPr lang="en-US"/>
            <a:t>For adults older than 30, even moderate overweight (BMI &gt; 27.45) dramatically raises risk.</a:t>
          </a:r>
        </a:p>
        <a:p>
          <a:pPr>
            <a:buNone/>
          </a:pPr>
          <a:br>
            <a:rPr lang="en-US"/>
          </a:br>
          <a:endParaRPr lang="en-US"/>
        </a:p>
        <a:p>
          <a:pPr>
            <a:buNone/>
          </a:pPr>
          <a:r>
            <a:rPr lang="en-US" b="1"/>
            <a:t>Final One-Sentence Interpretation</a:t>
          </a:r>
        </a:p>
        <a:p>
          <a:pPr>
            <a:buNone/>
          </a:pPr>
          <a:r>
            <a:rPr lang="en-US" i="1"/>
            <a:t>Tree 2 discovers a clinically consistent, two-dimensional diabetes risk structure where age determines the broad region of risk, and BMI provides the dominant gradient of relative danger inside both age groups.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0</xdr:colOff>
      <xdr:row>17</xdr:row>
      <xdr:rowOff>0</xdr:rowOff>
    </xdr:from>
    <xdr:to>
      <xdr:col>19</xdr:col>
      <xdr:colOff>257175</xdr:colOff>
      <xdr:row>93</xdr:row>
      <xdr:rowOff>146821</xdr:rowOff>
    </xdr:to>
    <mc:AlternateContent xmlns:mc="http://schemas.openxmlformats.org/markup-compatibility/2006" xmlns:a14="http://schemas.microsoft.com/office/drawing/2010/main">
      <mc:Choice Requires="a14">
        <xdr:sp macro="" textlink="">
          <xdr:nvSpPr>
            <xdr:cNvPr id="2" name="TextBox 38">
              <a:extLst>
                <a:ext uri="{FF2B5EF4-FFF2-40B4-BE49-F238E27FC236}">
                  <a16:creationId xmlns:a16="http://schemas.microsoft.com/office/drawing/2014/main" id="{0769E5BC-569E-6BE8-BD3A-3AD2E48F0309}"/>
                </a:ext>
              </a:extLst>
            </xdr:cNvPr>
            <xdr:cNvSpPr txBox="1"/>
          </xdr:nvSpPr>
          <xdr:spPr>
            <a:xfrm>
              <a:off x="8534400" y="3095625"/>
              <a:ext cx="6096000" cy="1390092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Narrative for Tree 3</a:t>
              </a:r>
            </a:p>
            <a:p>
              <a:pPr>
                <a:buNone/>
              </a:pPr>
              <a:r>
                <a:rPr lang="en-US"/>
                <a:t> </a:t>
              </a:r>
            </a:p>
            <a:p>
              <a:pPr>
                <a:buNone/>
              </a:pPr>
              <a:r>
                <a:rPr lang="en-US" b="1"/>
                <a:t>1. Context Before the Tree Was Built: High Opacity, No Structure</a:t>
              </a:r>
            </a:p>
            <a:p>
              <a:pPr>
                <a:buNone/>
              </a:pPr>
              <a:r>
                <a:rPr lang="en-US"/>
                <a:t>Before constructing the decision tree, the underlying dataset exhibited </a:t>
              </a:r>
              <a:r>
                <a:rPr lang="en-US" b="1"/>
                <a:t>moderate class confusion</a:t>
              </a:r>
              <a:r>
                <a:rPr lang="en-US"/>
                <a:t>:</a:t>
              </a:r>
            </a:p>
            <a:p>
              <a:pPr>
                <a:buFont typeface="Arial" panose="020B0604020202020204" pitchFamily="34" charset="0"/>
                <a:buChar char="•"/>
              </a:pPr>
              <a:r>
                <a:rPr lang="en-US"/>
                <a:t>537 total observations</a:t>
              </a:r>
            </a:p>
            <a:p>
              <a:pPr>
                <a:buFont typeface="Arial" panose="020B0604020202020204" pitchFamily="34" charset="0"/>
                <a:buChar char="•"/>
              </a:pPr>
              <a:r>
                <a:rPr lang="en-US"/>
                <a:t>181 positives</a:t>
              </a:r>
            </a:p>
            <a:p>
              <a:pPr>
                <a:buFont typeface="Arial" panose="020B0604020202020204" pitchFamily="34" charset="0"/>
                <a:buChar char="•"/>
              </a:pPr>
              <a:r>
                <a:rPr lang="en-US"/>
                <a:t>Baseline prevalence = </a:t>
              </a:r>
              <a:r>
                <a:rPr lang="en-US" b="1"/>
                <a:t>33.7 percent</a:t>
              </a:r>
              <a:endParaRPr lang="en-US"/>
            </a:p>
            <a:p>
              <a:pPr>
                <a:buFont typeface="Arial" panose="020B0604020202020204" pitchFamily="34" charset="0"/>
                <a:buChar char="•"/>
              </a:pPr>
              <a:r>
                <a:rPr lang="en-US"/>
                <a:t>Parent Gini = </a:t>
              </a:r>
              <a:r>
                <a:rPr lang="en-US" b="1"/>
                <a:t>0.4469</a:t>
              </a:r>
              <a:endParaRPr lang="en-US"/>
            </a:p>
            <a:p>
              <a:pPr>
                <a:buNone/>
              </a:pPr>
              <a:r>
                <a:rPr lang="en-US"/>
                <a:t>From a model-risk perspective, this means:</a:t>
              </a:r>
            </a:p>
            <a:p>
              <a:pPr>
                <a:buFont typeface="Arial" panose="020B0604020202020204" pitchFamily="34" charset="0"/>
                <a:buChar char="•"/>
              </a:pPr>
              <a:r>
                <a:rPr lang="en-US"/>
                <a:t>The portfolio was </a:t>
              </a:r>
              <a:r>
                <a:rPr lang="en-US" b="1"/>
                <a:t>neither pure high-risk nor pure low-risk</a:t>
              </a:r>
              <a:endParaRPr lang="en-US"/>
            </a:p>
            <a:p>
              <a:pPr>
                <a:buFont typeface="Arial" panose="020B0604020202020204" pitchFamily="34" charset="0"/>
                <a:buChar char="•"/>
              </a:pPr>
              <a:r>
                <a:rPr lang="en-US"/>
                <a:t>The business could not identify any clean segmentation</a:t>
              </a:r>
            </a:p>
            <a:p>
              <a:pPr>
                <a:buFont typeface="Arial" panose="020B0604020202020204" pitchFamily="34" charset="0"/>
                <a:buChar char="•"/>
              </a:pPr>
              <a:r>
                <a:rPr lang="en-US"/>
                <a:t>No single variable or threshold was evident from inspection</a:t>
              </a:r>
            </a:p>
            <a:p>
              <a:pPr>
                <a:buFont typeface="Arial" panose="020B0604020202020204" pitchFamily="34" charset="0"/>
                <a:buChar char="•"/>
              </a:pPr>
              <a:r>
                <a:rPr lang="en-US"/>
                <a:t>There was </a:t>
              </a:r>
              <a:r>
                <a:rPr lang="en-US" b="1"/>
                <a:t>no intuitive way</a:t>
              </a:r>
              <a:r>
                <a:rPr lang="en-US"/>
                <a:t> to separate the population into distinct, interpretable risk regions</a:t>
              </a:r>
            </a:p>
            <a:p>
              <a:pPr>
                <a:buNone/>
              </a:pPr>
              <a:r>
                <a:rPr lang="en-US"/>
                <a:t> </a:t>
              </a:r>
            </a:p>
            <a:p>
              <a:pPr>
                <a:buNone/>
              </a:pPr>
              <a:r>
                <a:rPr lang="en-US"/>
                <a:t>Because the population was </a:t>
              </a:r>
              <a:r>
                <a:rPr lang="en-US" b="1"/>
                <a:t>one-third positive and two-thirds negative</a:t>
              </a:r>
              <a:r>
                <a:rPr lang="en-US"/>
                <a:t>, and the impurity was close to the theoretical maximum (0.5), </a:t>
              </a:r>
              <a:r>
                <a:rPr lang="en-US" b="1"/>
                <a:t>manual segmentation would be arbitrary and possibly misleading</a:t>
              </a:r>
              <a:r>
                <a:rPr lang="en-US"/>
                <a:t>.</a:t>
              </a:r>
            </a:p>
            <a:p>
              <a:pPr>
                <a:buNone/>
              </a:pPr>
              <a:r>
                <a:rPr lang="en-US"/>
                <a:t>A tree is justified precisely in this situation:</a:t>
              </a:r>
              <a:br>
                <a:rPr lang="en-US"/>
              </a:br>
              <a:r>
                <a:rPr lang="en-US"/>
                <a:t>when we suspect structure exists, but the </a:t>
              </a:r>
              <a:r>
                <a:rPr lang="en-US" b="1"/>
                <a:t>location and boundaries of that structure are not observable upfront</a:t>
              </a:r>
              <a:r>
                <a:rPr lang="en-US"/>
                <a:t>.</a:t>
              </a:r>
            </a:p>
            <a:p>
              <a:pPr>
                <a:buNone/>
              </a:pPr>
              <a:br>
                <a:rPr lang="en-US"/>
              </a:br>
              <a:endParaRPr lang="en-US"/>
            </a:p>
            <a:p>
              <a:pPr>
                <a:buNone/>
              </a:pPr>
              <a:r>
                <a:rPr lang="en-US" b="1"/>
                <a:t>2. The Tree’s Root Split: First Quantitative Reduction of Opacity</a:t>
              </a:r>
            </a:p>
            <a:p>
              <a:pPr>
                <a:buNone/>
              </a:pPr>
              <a:r>
                <a:rPr lang="en-US" b="1"/>
                <a:t>Root split: plas ≤ 137.5</a:t>
              </a:r>
            </a:p>
            <a:p>
              <a:pPr>
                <a:buFont typeface="Arial" panose="020B0604020202020204" pitchFamily="34" charset="0"/>
                <a:buChar char="•"/>
              </a:pPr>
              <a:r>
                <a:rPr lang="en-US"/>
                <a:t>Weighted Gini after split = </a:t>
              </a:r>
              <a:r>
                <a:rPr lang="en-US" b="1"/>
                <a:t>0.35165</a:t>
              </a:r>
              <a:endParaRPr lang="en-US"/>
            </a:p>
            <a:p>
              <a:pPr>
                <a:buFont typeface="Arial" panose="020B0604020202020204" pitchFamily="34" charset="0"/>
                <a:buChar char="•"/>
              </a:pPr>
              <a:r>
                <a:rPr lang="en-US"/>
                <a:t>Impurity reduction = </a:t>
              </a:r>
              <a:r>
                <a:rPr lang="en-US" b="1"/>
                <a:t>0.09525</a:t>
              </a:r>
              <a:endParaRPr lang="en-US"/>
            </a:p>
            <a:p>
              <a:pPr>
                <a:buFont typeface="Arial" panose="020B0604020202020204" pitchFamily="34" charset="0"/>
                <a:buChar char="•"/>
              </a:pPr>
              <a:r>
                <a:rPr lang="en-US"/>
                <a:t>Equivalent to </a:t>
              </a:r>
              <a:r>
                <a:rPr lang="en-US" b="1"/>
                <a:t>21.3 percent reduction in uncertainty</a:t>
              </a:r>
              <a:endParaRPr lang="en-US"/>
            </a:p>
            <a:p>
              <a:pPr>
                <a:buNone/>
              </a:pPr>
              <a14:m>
                <m:oMathPara xmlns:m="http://schemas.openxmlformats.org/officeDocument/2006/math">
                  <m:oMathParaPr>
                    <m:jc m:val="centerGroup"/>
                  </m:oMathParaPr>
                  <m:oMath xmlns:m="http://schemas.openxmlformats.org/officeDocument/2006/math">
                    <m:r>
                      <a:rPr lang="en-US">
                        <a:latin typeface="Cambria Math" panose="02040503050406030204" pitchFamily="18" charset="0"/>
                      </a:rPr>
                      <m:t>0</m:t>
                    </m:r>
                    <m:r>
                      <a:rPr lang="en-US">
                        <a:latin typeface="Cambria Math" panose="02040503050406030204" pitchFamily="18" charset="0"/>
                      </a:rPr>
                      <m:t>.</m:t>
                    </m:r>
                    <m:r>
                      <a:rPr lang="en-US">
                        <a:latin typeface="Cambria Math" panose="02040503050406030204" pitchFamily="18" charset="0"/>
                      </a:rPr>
                      <m:t>09525</m:t>
                    </m:r>
                    <m:r>
                      <a:rPr lang="en-US" i="0">
                        <a:latin typeface="Cambria Math" panose="02040503050406030204" pitchFamily="18" charset="0"/>
                      </a:rPr>
                      <m:t>÷</m:t>
                    </m:r>
                    <m:r>
                      <a:rPr lang="en-US" i="0">
                        <a:latin typeface="Cambria Math" panose="02040503050406030204" pitchFamily="18" charset="0"/>
                      </a:rPr>
                      <m:t>0</m:t>
                    </m:r>
                    <m:r>
                      <a:rPr lang="en-US" i="0">
                        <a:latin typeface="Cambria Math" panose="02040503050406030204" pitchFamily="18" charset="0"/>
                      </a:rPr>
                      <m:t>.</m:t>
                    </m:r>
                    <m:r>
                      <a:rPr lang="en-US" i="0">
                        <a:latin typeface="Cambria Math" panose="02040503050406030204" pitchFamily="18" charset="0"/>
                      </a:rPr>
                      <m:t>4469</m:t>
                    </m:r>
                    <m:r>
                      <a:rPr lang="en-US" i="0">
                        <a:latin typeface="Cambria Math" panose="02040503050406030204" pitchFamily="18" charset="0"/>
                      </a:rPr>
                      <m:t>=</m:t>
                    </m:r>
                    <m:r>
                      <a:rPr lang="en-US" i="0">
                        <a:latin typeface="Cambria Math" panose="02040503050406030204" pitchFamily="18" charset="0"/>
                      </a:rPr>
                      <m:t>21</m:t>
                    </m:r>
                    <m:r>
                      <a:rPr lang="en-US" i="0">
                        <a:latin typeface="Cambria Math" panose="02040503050406030204" pitchFamily="18" charset="0"/>
                      </a:rPr>
                      <m:t>.</m:t>
                    </m:r>
                    <m:r>
                      <a:rPr lang="en-US" i="0">
                        <a:latin typeface="Cambria Math" panose="02040503050406030204" pitchFamily="18" charset="0"/>
                      </a:rPr>
                      <m:t>3</m:t>
                    </m:r>
                    <m:r>
                      <a:rPr lang="en-US" i="0">
                        <a:latin typeface="Cambria Math" panose="02040503050406030204" pitchFamily="18" charset="0"/>
                      </a:rPr>
                      <m:t>%</m:t>
                    </m:r>
                  </m:oMath>
                </m:oMathPara>
              </a14:m>
              <a:endParaRPr lang="en-US"/>
            </a:p>
            <a:p>
              <a:pPr>
                <a:buNone/>
              </a:pPr>
              <a:r>
                <a:rPr lang="en-US"/>
                <a:t>From a regulatory standpoint, this percentage is crucial:</a:t>
              </a:r>
            </a:p>
            <a:p>
              <a:pPr>
                <a:buFont typeface="Arial" panose="020B0604020202020204" pitchFamily="34" charset="0"/>
                <a:buChar char="•"/>
              </a:pPr>
              <a:r>
                <a:rPr lang="en-US"/>
                <a:t>It tells us </a:t>
              </a:r>
              <a:r>
                <a:rPr lang="en-US" b="1"/>
                <a:t>how much of the system’s initial disorder</a:t>
              </a:r>
              <a:r>
                <a:rPr lang="en-US"/>
                <a:t> is converted into structure</a:t>
              </a:r>
            </a:p>
            <a:p>
              <a:pPr>
                <a:buFont typeface="Arial" panose="020B0604020202020204" pitchFamily="34" charset="0"/>
                <a:buChar char="•"/>
              </a:pPr>
              <a:r>
                <a:rPr lang="en-US"/>
                <a:t>It quantifies interpretability</a:t>
              </a:r>
            </a:p>
            <a:p>
              <a:pPr>
                <a:buFont typeface="Arial" panose="020B0604020202020204" pitchFamily="34" charset="0"/>
                <a:buChar char="•"/>
              </a:pPr>
              <a:r>
                <a:rPr lang="en-US"/>
                <a:t>It provides a </a:t>
              </a:r>
              <a:r>
                <a:rPr lang="en-US" b="1"/>
                <a:t>numerical justification</a:t>
              </a:r>
              <a:r>
                <a:rPr lang="en-US"/>
                <a:t> for the root split</a:t>
              </a:r>
            </a:p>
            <a:p>
              <a:pPr>
                <a:buNone/>
              </a:pPr>
              <a:r>
                <a:rPr lang="en-US" b="1"/>
                <a:t> </a:t>
              </a:r>
              <a:endParaRPr lang="en-US"/>
            </a:p>
            <a:p>
              <a:pPr>
                <a:buNone/>
              </a:pPr>
              <a:r>
                <a:rPr lang="en-US"/>
                <a:t>This split does all three:</a:t>
              </a:r>
            </a:p>
            <a:p>
              <a:pPr>
                <a:buFont typeface="+mj-lt"/>
                <a:buAutoNum type="arabicPeriod"/>
              </a:pPr>
              <a:r>
                <a:rPr lang="en-US" b="1"/>
                <a:t>Conceptual soundness:</a:t>
              </a:r>
              <a:r>
                <a:rPr lang="en-US"/>
                <a:t> The split creates two groups with very different risk intensities.</a:t>
              </a:r>
            </a:p>
            <a:p>
              <a:pPr>
                <a:buFont typeface="+mj-lt"/>
                <a:buAutoNum type="arabicPeriod"/>
              </a:pPr>
              <a:r>
                <a:rPr lang="en-US" b="1"/>
                <a:t>Quantitative support:</a:t>
              </a:r>
              <a:r>
                <a:rPr lang="en-US"/>
                <a:t> The impurity reduction is unambiguously the greatest among all candidate variables and thresholds.</a:t>
              </a:r>
            </a:p>
            <a:p>
              <a:pPr>
                <a:buFont typeface="+mj-lt"/>
                <a:buAutoNum type="arabicPeriod"/>
              </a:pPr>
              <a:r>
                <a:rPr lang="en-US" b="1"/>
                <a:t>Transparency:</a:t>
              </a:r>
              <a:r>
                <a:rPr lang="en-US"/>
                <a:t> The rule is easy to articulate:</a:t>
              </a:r>
              <a:br>
                <a:rPr lang="en-US"/>
              </a:br>
              <a:r>
                <a:rPr lang="en-US" i="1"/>
                <a:t>“Below 137.5 and above 137.5 exhibit fundamentally different risk concentrations.”</a:t>
              </a:r>
              <a:endParaRPr lang="en-US"/>
            </a:p>
            <a:p>
              <a:pPr>
                <a:buNone/>
              </a:pPr>
              <a:r>
                <a:rPr lang="en-US"/>
                <a:t>This is the first major conversion of </a:t>
              </a:r>
              <a:r>
                <a:rPr lang="en-US" b="1"/>
                <a:t>raw data into structure</a:t>
              </a:r>
              <a:r>
                <a:rPr lang="en-US"/>
                <a:t>.</a:t>
              </a:r>
            </a:p>
          </xdr:txBody>
        </xdr:sp>
      </mc:Choice>
      <mc:Fallback xmlns="">
        <xdr:sp macro="" textlink="">
          <xdr:nvSpPr>
            <xdr:cNvPr id="2" name="TextBox 38">
              <a:extLst>
                <a:ext uri="{FF2B5EF4-FFF2-40B4-BE49-F238E27FC236}">
                  <a16:creationId xmlns:a16="http://schemas.microsoft.com/office/drawing/2014/main" id="{0769E5BC-569E-6BE8-BD3A-3AD2E48F0309}"/>
                </a:ext>
              </a:extLst>
            </xdr:cNvPr>
            <xdr:cNvSpPr txBox="1"/>
          </xdr:nvSpPr>
          <xdr:spPr>
            <a:xfrm>
              <a:off x="8534400" y="3095625"/>
              <a:ext cx="6096000" cy="1390092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Narrative for Tree 3</a:t>
              </a:r>
            </a:p>
            <a:p>
              <a:pPr>
                <a:buNone/>
              </a:pPr>
              <a:r>
                <a:rPr lang="en-US"/>
                <a:t> </a:t>
              </a:r>
            </a:p>
            <a:p>
              <a:pPr>
                <a:buNone/>
              </a:pPr>
              <a:r>
                <a:rPr lang="en-US" b="1"/>
                <a:t>1. Context Before the Tree Was Built: High Opacity, No Structure</a:t>
              </a:r>
            </a:p>
            <a:p>
              <a:pPr>
                <a:buNone/>
              </a:pPr>
              <a:r>
                <a:rPr lang="en-US"/>
                <a:t>Before constructing the decision tree, the underlying dataset exhibited </a:t>
              </a:r>
              <a:r>
                <a:rPr lang="en-US" b="1"/>
                <a:t>moderate class confusion</a:t>
              </a:r>
              <a:r>
                <a:rPr lang="en-US"/>
                <a:t>:</a:t>
              </a:r>
            </a:p>
            <a:p>
              <a:pPr>
                <a:buFont typeface="Arial" panose="020B0604020202020204" pitchFamily="34" charset="0"/>
                <a:buChar char="•"/>
              </a:pPr>
              <a:r>
                <a:rPr lang="en-US"/>
                <a:t>537 total observations</a:t>
              </a:r>
            </a:p>
            <a:p>
              <a:pPr>
                <a:buFont typeface="Arial" panose="020B0604020202020204" pitchFamily="34" charset="0"/>
                <a:buChar char="•"/>
              </a:pPr>
              <a:r>
                <a:rPr lang="en-US"/>
                <a:t>181 positives</a:t>
              </a:r>
            </a:p>
            <a:p>
              <a:pPr>
                <a:buFont typeface="Arial" panose="020B0604020202020204" pitchFamily="34" charset="0"/>
                <a:buChar char="•"/>
              </a:pPr>
              <a:r>
                <a:rPr lang="en-US"/>
                <a:t>Baseline prevalence = </a:t>
              </a:r>
              <a:r>
                <a:rPr lang="en-US" b="1"/>
                <a:t>33.7 percent</a:t>
              </a:r>
              <a:endParaRPr lang="en-US"/>
            </a:p>
            <a:p>
              <a:pPr>
                <a:buFont typeface="Arial" panose="020B0604020202020204" pitchFamily="34" charset="0"/>
                <a:buChar char="•"/>
              </a:pPr>
              <a:r>
                <a:rPr lang="en-US"/>
                <a:t>Parent Gini = </a:t>
              </a:r>
              <a:r>
                <a:rPr lang="en-US" b="1"/>
                <a:t>0.4469</a:t>
              </a:r>
              <a:endParaRPr lang="en-US"/>
            </a:p>
            <a:p>
              <a:pPr>
                <a:buNone/>
              </a:pPr>
              <a:r>
                <a:rPr lang="en-US"/>
                <a:t>From a model-risk perspective, this means:</a:t>
              </a:r>
            </a:p>
            <a:p>
              <a:pPr>
                <a:buFont typeface="Arial" panose="020B0604020202020204" pitchFamily="34" charset="0"/>
                <a:buChar char="•"/>
              </a:pPr>
              <a:r>
                <a:rPr lang="en-US"/>
                <a:t>The portfolio was </a:t>
              </a:r>
              <a:r>
                <a:rPr lang="en-US" b="1"/>
                <a:t>neither pure high-risk nor pure low-risk</a:t>
              </a:r>
              <a:endParaRPr lang="en-US"/>
            </a:p>
            <a:p>
              <a:pPr>
                <a:buFont typeface="Arial" panose="020B0604020202020204" pitchFamily="34" charset="0"/>
                <a:buChar char="•"/>
              </a:pPr>
              <a:r>
                <a:rPr lang="en-US"/>
                <a:t>The business could not identify any clean segmentation</a:t>
              </a:r>
            </a:p>
            <a:p>
              <a:pPr>
                <a:buFont typeface="Arial" panose="020B0604020202020204" pitchFamily="34" charset="0"/>
                <a:buChar char="•"/>
              </a:pPr>
              <a:r>
                <a:rPr lang="en-US"/>
                <a:t>No single variable or threshold was evident from inspection</a:t>
              </a:r>
            </a:p>
            <a:p>
              <a:pPr>
                <a:buFont typeface="Arial" panose="020B0604020202020204" pitchFamily="34" charset="0"/>
                <a:buChar char="•"/>
              </a:pPr>
              <a:r>
                <a:rPr lang="en-US"/>
                <a:t>There was </a:t>
              </a:r>
              <a:r>
                <a:rPr lang="en-US" b="1"/>
                <a:t>no intuitive way</a:t>
              </a:r>
              <a:r>
                <a:rPr lang="en-US"/>
                <a:t> to separate the population into distinct, interpretable risk regions</a:t>
              </a:r>
            </a:p>
            <a:p>
              <a:pPr>
                <a:buNone/>
              </a:pPr>
              <a:r>
                <a:rPr lang="en-US"/>
                <a:t> </a:t>
              </a:r>
            </a:p>
            <a:p>
              <a:pPr>
                <a:buNone/>
              </a:pPr>
              <a:r>
                <a:rPr lang="en-US"/>
                <a:t>Because the population was </a:t>
              </a:r>
              <a:r>
                <a:rPr lang="en-US" b="1"/>
                <a:t>one-third positive and two-thirds negative</a:t>
              </a:r>
              <a:r>
                <a:rPr lang="en-US"/>
                <a:t>, and the impurity was close to the theoretical maximum (0.5), </a:t>
              </a:r>
              <a:r>
                <a:rPr lang="en-US" b="1"/>
                <a:t>manual segmentation would be arbitrary and possibly misleading</a:t>
              </a:r>
              <a:r>
                <a:rPr lang="en-US"/>
                <a:t>.</a:t>
              </a:r>
            </a:p>
            <a:p>
              <a:pPr>
                <a:buNone/>
              </a:pPr>
              <a:r>
                <a:rPr lang="en-US"/>
                <a:t>A tree is justified precisely in this situation:</a:t>
              </a:r>
              <a:br>
                <a:rPr lang="en-US"/>
              </a:br>
              <a:r>
                <a:rPr lang="en-US"/>
                <a:t>when we suspect structure exists, but the </a:t>
              </a:r>
              <a:r>
                <a:rPr lang="en-US" b="1"/>
                <a:t>location and boundaries of that structure are not observable upfront</a:t>
              </a:r>
              <a:r>
                <a:rPr lang="en-US"/>
                <a:t>.</a:t>
              </a:r>
            </a:p>
            <a:p>
              <a:pPr>
                <a:buNone/>
              </a:pPr>
              <a:br>
                <a:rPr lang="en-US"/>
              </a:br>
              <a:endParaRPr lang="en-US"/>
            </a:p>
            <a:p>
              <a:pPr>
                <a:buNone/>
              </a:pPr>
              <a:r>
                <a:rPr lang="en-US" b="1"/>
                <a:t>2. The Tree’s Root Split: First Quantitative Reduction of Opacity</a:t>
              </a:r>
            </a:p>
            <a:p>
              <a:pPr>
                <a:buNone/>
              </a:pPr>
              <a:r>
                <a:rPr lang="en-US" b="1"/>
                <a:t>Root split: plas ≤ 137.5</a:t>
              </a:r>
            </a:p>
            <a:p>
              <a:pPr>
                <a:buFont typeface="Arial" panose="020B0604020202020204" pitchFamily="34" charset="0"/>
                <a:buChar char="•"/>
              </a:pPr>
              <a:r>
                <a:rPr lang="en-US"/>
                <a:t>Weighted Gini after split = </a:t>
              </a:r>
              <a:r>
                <a:rPr lang="en-US" b="1"/>
                <a:t>0.35165</a:t>
              </a:r>
              <a:endParaRPr lang="en-US"/>
            </a:p>
            <a:p>
              <a:pPr>
                <a:buFont typeface="Arial" panose="020B0604020202020204" pitchFamily="34" charset="0"/>
                <a:buChar char="•"/>
              </a:pPr>
              <a:r>
                <a:rPr lang="en-US"/>
                <a:t>Impurity reduction = </a:t>
              </a:r>
              <a:r>
                <a:rPr lang="en-US" b="1"/>
                <a:t>0.09525</a:t>
              </a:r>
              <a:endParaRPr lang="en-US"/>
            </a:p>
            <a:p>
              <a:pPr>
                <a:buFont typeface="Arial" panose="020B0604020202020204" pitchFamily="34" charset="0"/>
                <a:buChar char="•"/>
              </a:pPr>
              <a:r>
                <a:rPr lang="en-US"/>
                <a:t>Equivalent to </a:t>
              </a:r>
              <a:r>
                <a:rPr lang="en-US" b="1"/>
                <a:t>21.3 percent reduction in uncertainty</a:t>
              </a:r>
              <a:endParaRPr lang="en-US"/>
            </a:p>
            <a:p>
              <a:pPr>
                <a:buNone/>
              </a:pPr>
              <a:r>
                <a:rPr lang="en-US" i="0">
                  <a:latin typeface="Cambria Math" panose="02040503050406030204" pitchFamily="18" charset="0"/>
                </a:rPr>
                <a:t>0.09525÷0.4469=21.3%</a:t>
              </a:r>
              <a:endParaRPr lang="en-US"/>
            </a:p>
            <a:p>
              <a:pPr>
                <a:buNone/>
              </a:pPr>
              <a:r>
                <a:rPr lang="en-US"/>
                <a:t>From a regulatory standpoint, this percentage is crucial:</a:t>
              </a:r>
            </a:p>
            <a:p>
              <a:pPr>
                <a:buFont typeface="Arial" panose="020B0604020202020204" pitchFamily="34" charset="0"/>
                <a:buChar char="•"/>
              </a:pPr>
              <a:r>
                <a:rPr lang="en-US"/>
                <a:t>It tells us </a:t>
              </a:r>
              <a:r>
                <a:rPr lang="en-US" b="1"/>
                <a:t>how much of the system’s initial disorder</a:t>
              </a:r>
              <a:r>
                <a:rPr lang="en-US"/>
                <a:t> is converted into structure</a:t>
              </a:r>
            </a:p>
            <a:p>
              <a:pPr>
                <a:buFont typeface="Arial" panose="020B0604020202020204" pitchFamily="34" charset="0"/>
                <a:buChar char="•"/>
              </a:pPr>
              <a:r>
                <a:rPr lang="en-US"/>
                <a:t>It quantifies interpretability</a:t>
              </a:r>
            </a:p>
            <a:p>
              <a:pPr>
                <a:buFont typeface="Arial" panose="020B0604020202020204" pitchFamily="34" charset="0"/>
                <a:buChar char="•"/>
              </a:pPr>
              <a:r>
                <a:rPr lang="en-US"/>
                <a:t>It provides a </a:t>
              </a:r>
              <a:r>
                <a:rPr lang="en-US" b="1"/>
                <a:t>numerical justification</a:t>
              </a:r>
              <a:r>
                <a:rPr lang="en-US"/>
                <a:t> for the root split</a:t>
              </a:r>
            </a:p>
            <a:p>
              <a:pPr>
                <a:buNone/>
              </a:pPr>
              <a:r>
                <a:rPr lang="en-US" b="1"/>
                <a:t> </a:t>
              </a:r>
              <a:endParaRPr lang="en-US"/>
            </a:p>
            <a:p>
              <a:pPr>
                <a:buNone/>
              </a:pPr>
              <a:r>
                <a:rPr lang="en-US"/>
                <a:t>This split does all three:</a:t>
              </a:r>
            </a:p>
            <a:p>
              <a:pPr>
                <a:buFont typeface="+mj-lt"/>
                <a:buAutoNum type="arabicPeriod"/>
              </a:pPr>
              <a:r>
                <a:rPr lang="en-US" b="1"/>
                <a:t>Conceptual soundness:</a:t>
              </a:r>
              <a:r>
                <a:rPr lang="en-US"/>
                <a:t> The split creates two groups with very different risk intensities.</a:t>
              </a:r>
            </a:p>
            <a:p>
              <a:pPr>
                <a:buFont typeface="+mj-lt"/>
                <a:buAutoNum type="arabicPeriod"/>
              </a:pPr>
              <a:r>
                <a:rPr lang="en-US" b="1"/>
                <a:t>Quantitative support:</a:t>
              </a:r>
              <a:r>
                <a:rPr lang="en-US"/>
                <a:t> The impurity reduction is unambiguously the greatest among all candidate variables and thresholds.</a:t>
              </a:r>
            </a:p>
            <a:p>
              <a:pPr>
                <a:buFont typeface="+mj-lt"/>
                <a:buAutoNum type="arabicPeriod"/>
              </a:pPr>
              <a:r>
                <a:rPr lang="en-US" b="1"/>
                <a:t>Transparency:</a:t>
              </a:r>
              <a:r>
                <a:rPr lang="en-US"/>
                <a:t> The rule is easy to articulate:</a:t>
              </a:r>
              <a:br>
                <a:rPr lang="en-US"/>
              </a:br>
              <a:r>
                <a:rPr lang="en-US" i="1"/>
                <a:t>“Below 137.5 and above 137.5 exhibit fundamentally different risk concentrations.”</a:t>
              </a:r>
              <a:endParaRPr lang="en-US"/>
            </a:p>
            <a:p>
              <a:pPr>
                <a:buNone/>
              </a:pPr>
              <a:r>
                <a:rPr lang="en-US"/>
                <a:t>This is the first major conversion of </a:t>
              </a:r>
              <a:r>
                <a:rPr lang="en-US" b="1"/>
                <a:t>raw data into structure</a:t>
              </a:r>
              <a:r>
                <a:rPr lang="en-US"/>
                <a:t>.</a:t>
              </a:r>
            </a:p>
          </xdr:txBody>
        </xdr:sp>
      </mc:Fallback>
    </mc:AlternateContent>
    <xdr:clientData/>
  </xdr:twoCellAnchor>
  <xdr:twoCellAnchor>
    <xdr:from>
      <xdr:col>20</xdr:col>
      <xdr:colOff>0</xdr:colOff>
      <xdr:row>17</xdr:row>
      <xdr:rowOff>0</xdr:rowOff>
    </xdr:from>
    <xdr:to>
      <xdr:col>27</xdr:col>
      <xdr:colOff>419100</xdr:colOff>
      <xdr:row>109</xdr:row>
      <xdr:rowOff>62567</xdr:rowOff>
    </xdr:to>
    <mc:AlternateContent xmlns:mc="http://schemas.openxmlformats.org/markup-compatibility/2006" xmlns:a14="http://schemas.microsoft.com/office/drawing/2010/main">
      <mc:Choice Requires="a14">
        <xdr:sp macro="" textlink="">
          <xdr:nvSpPr>
            <xdr:cNvPr id="3" name="TextBox 40">
              <a:extLst>
                <a:ext uri="{FF2B5EF4-FFF2-40B4-BE49-F238E27FC236}">
                  <a16:creationId xmlns:a16="http://schemas.microsoft.com/office/drawing/2014/main" id="{187F5DFB-8F45-D79F-D867-7FBAF045E59A}"/>
                </a:ext>
              </a:extLst>
            </xdr:cNvPr>
            <xdr:cNvSpPr txBox="1"/>
          </xdr:nvSpPr>
          <xdr:spPr>
            <a:xfrm>
              <a:off x="14982825" y="3095625"/>
              <a:ext cx="6096000" cy="16712267"/>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3. The Second Split: Opacity Reduction Inside the Low-Glucose Region</a:t>
              </a:r>
            </a:p>
            <a:p>
              <a:pPr>
                <a:buNone/>
              </a:pPr>
              <a:r>
                <a:rPr lang="en-US" b="1"/>
                <a:t>Split: age ≤ 27.5</a:t>
              </a:r>
            </a:p>
            <a:p>
              <a:pPr>
                <a:buFont typeface="Arial" panose="020B0604020202020204" pitchFamily="34" charset="0"/>
                <a:buChar char="•"/>
              </a:pPr>
              <a:r>
                <a:rPr lang="en-US"/>
                <a:t>Gain = </a:t>
              </a:r>
              <a:r>
                <a:rPr lang="en-US" b="1"/>
                <a:t>0.227718</a:t>
              </a:r>
              <a:endParaRPr lang="en-US"/>
            </a:p>
            <a:p>
              <a:pPr>
                <a:buFont typeface="Arial" panose="020B0604020202020204" pitchFamily="34" charset="0"/>
                <a:buChar char="•"/>
              </a:pPr>
              <a:r>
                <a:rPr lang="en-US"/>
                <a:t>Weighted Gain = </a:t>
              </a:r>
              <a:r>
                <a:rPr lang="en-US" b="1"/>
                <a:t>0.167078</a:t>
              </a:r>
              <a:endParaRPr lang="en-US"/>
            </a:p>
            <a:p>
              <a:pPr>
                <a:buFont typeface="Arial" panose="020B0604020202020204" pitchFamily="34" charset="0"/>
                <a:buChar char="•"/>
              </a:pPr>
              <a:r>
                <a:rPr lang="en-US"/>
                <a:t>This is the </a:t>
              </a:r>
              <a:r>
                <a:rPr lang="en-US" b="1"/>
                <a:t>largest gain of the entire tree</a:t>
              </a:r>
              <a:endParaRPr lang="en-US"/>
            </a:p>
            <a:p>
              <a:pPr>
                <a:buNone/>
              </a:pPr>
              <a:r>
                <a:rPr lang="en-US"/>
                <a:t>This is a key regulatory point:</a:t>
              </a:r>
            </a:p>
            <a:p>
              <a:pPr>
                <a:buNone/>
              </a:pPr>
              <a:r>
                <a:rPr lang="en-US"/>
                <a:t>The strongest structural clarification does </a:t>
              </a:r>
              <a:r>
                <a:rPr lang="en-US" b="1"/>
                <a:t>not</a:t>
              </a:r>
              <a:r>
                <a:rPr lang="en-US"/>
                <a:t> come from deep inside the tree.</a:t>
              </a:r>
              <a:br>
                <a:rPr lang="en-US"/>
              </a:br>
              <a:r>
                <a:rPr lang="en-US"/>
                <a:t>It comes at the </a:t>
              </a:r>
              <a:r>
                <a:rPr lang="en-US" b="1"/>
                <a:t>second split</a:t>
              </a:r>
              <a:r>
                <a:rPr lang="en-US"/>
                <a:t>.</a:t>
              </a:r>
            </a:p>
            <a:p>
              <a:pPr>
                <a:buNone/>
              </a:pPr>
              <a:r>
                <a:rPr lang="en-US"/>
                <a:t>This aligns for:</a:t>
              </a:r>
            </a:p>
            <a:p>
              <a:pPr>
                <a:buFont typeface="Arial" panose="020B0604020202020204" pitchFamily="34" charset="0"/>
                <a:buChar char="•"/>
              </a:pPr>
              <a:r>
                <a:rPr lang="en-US" b="1"/>
                <a:t>Monotonicity of insight</a:t>
              </a:r>
              <a:r>
                <a:rPr lang="en-US"/>
                <a:t> early in the tree</a:t>
              </a:r>
            </a:p>
            <a:p>
              <a:pPr>
                <a:buFont typeface="Arial" panose="020B0604020202020204" pitchFamily="34" charset="0"/>
                <a:buChar char="•"/>
              </a:pPr>
              <a:r>
                <a:rPr lang="en-US" b="1"/>
                <a:t>Clear segmentation</a:t>
              </a:r>
              <a:r>
                <a:rPr lang="en-US"/>
                <a:t> at shallow depth</a:t>
              </a:r>
            </a:p>
            <a:p>
              <a:pPr>
                <a:buFont typeface="Arial" panose="020B0604020202020204" pitchFamily="34" charset="0"/>
                <a:buChar char="•"/>
              </a:pPr>
              <a:r>
                <a:rPr lang="en-US" b="1"/>
                <a:t>Business interpretability</a:t>
              </a:r>
              <a:endParaRPr lang="en-US"/>
            </a:p>
            <a:p>
              <a:pPr>
                <a:buNone/>
              </a:pPr>
              <a:r>
                <a:rPr lang="en-US" b="1"/>
                <a:t>Quantitative change</a:t>
              </a:r>
            </a:p>
            <a:p>
              <a:pPr>
                <a:buNone/>
              </a:pPr>
              <a:r>
                <a:rPr lang="en-US"/>
                <a:t>After the first split, the low-glucose group still had moderate impurity (Gini = 0.3266).</a:t>
              </a:r>
              <a:br>
                <a:rPr lang="en-US"/>
              </a:br>
              <a:r>
                <a:rPr lang="en-US"/>
                <a:t>After the age split, the impurity inside the left node falls sharply.</a:t>
              </a:r>
            </a:p>
            <a:p>
              <a:pPr>
                <a:buFont typeface="Arial" panose="020B0604020202020204" pitchFamily="34" charset="0"/>
                <a:buChar char="•"/>
              </a:pPr>
              <a:r>
                <a:rPr lang="en-US"/>
                <a:t>New weighted impurity = </a:t>
              </a:r>
              <a:r>
                <a:rPr lang="en-US" b="1"/>
                <a:t>0.21918</a:t>
              </a:r>
              <a:endParaRPr lang="en-US"/>
            </a:p>
            <a:p>
              <a:pPr>
                <a:buFont typeface="Arial" panose="020B0604020202020204" pitchFamily="34" charset="0"/>
                <a:buChar char="•"/>
              </a:pPr>
              <a:r>
                <a:rPr lang="en-US"/>
                <a:t>Local impurity reduction = </a:t>
              </a:r>
              <a:r>
                <a:rPr lang="en-US" b="1"/>
                <a:t>0.2277</a:t>
              </a:r>
              <a:endParaRPr lang="en-US"/>
            </a:p>
            <a:p>
              <a:pPr>
                <a:buFont typeface="Arial" panose="020B0604020202020204" pitchFamily="34" charset="0"/>
                <a:buChar char="•"/>
              </a:pPr>
              <a:r>
                <a:rPr lang="en-US"/>
                <a:t>Equivalent to </a:t>
              </a:r>
              <a:r>
                <a:rPr lang="en-US" b="1"/>
                <a:t>69.7 percent clarity improvement</a:t>
              </a:r>
              <a:r>
                <a:rPr lang="en-US"/>
                <a:t> over the left branch’s impurity baseline:</a:t>
              </a:r>
            </a:p>
            <a:p>
              <a:pPr>
                <a:buNone/>
              </a:pPr>
              <a14:m>
                <m:oMathPara xmlns:m="http://schemas.openxmlformats.org/officeDocument/2006/math">
                  <m:oMathParaPr>
                    <m:jc m:val="centerGroup"/>
                  </m:oMathParaPr>
                  <m:oMath xmlns:m="http://schemas.openxmlformats.org/officeDocument/2006/math">
                    <m:r>
                      <a:rPr lang="en-US">
                        <a:latin typeface="Cambria Math" panose="02040503050406030204" pitchFamily="18" charset="0"/>
                      </a:rPr>
                      <m:t>0</m:t>
                    </m:r>
                    <m:r>
                      <a:rPr lang="en-US">
                        <a:latin typeface="Cambria Math" panose="02040503050406030204" pitchFamily="18" charset="0"/>
                      </a:rPr>
                      <m:t>.</m:t>
                    </m:r>
                    <m:r>
                      <a:rPr lang="en-US">
                        <a:latin typeface="Cambria Math" panose="02040503050406030204" pitchFamily="18" charset="0"/>
                      </a:rPr>
                      <m:t>2277</m:t>
                    </m:r>
                    <m:r>
                      <a:rPr lang="en-US" i="0">
                        <a:latin typeface="Cambria Math" panose="02040503050406030204" pitchFamily="18" charset="0"/>
                      </a:rPr>
                      <m:t>÷</m:t>
                    </m:r>
                    <m:r>
                      <a:rPr lang="en-US" i="0">
                        <a:latin typeface="Cambria Math" panose="02040503050406030204" pitchFamily="18" charset="0"/>
                      </a:rPr>
                      <m:t>0</m:t>
                    </m:r>
                    <m:r>
                      <a:rPr lang="en-US" i="0">
                        <a:latin typeface="Cambria Math" panose="02040503050406030204" pitchFamily="18" charset="0"/>
                      </a:rPr>
                      <m:t>.</m:t>
                    </m:r>
                    <m:r>
                      <a:rPr lang="en-US" i="0">
                        <a:latin typeface="Cambria Math" panose="02040503050406030204" pitchFamily="18" charset="0"/>
                      </a:rPr>
                      <m:t>3266</m:t>
                    </m:r>
                    <m:r>
                      <a:rPr lang="en-US" i="0">
                        <a:latin typeface="Cambria Math" panose="02040503050406030204" pitchFamily="18" charset="0"/>
                      </a:rPr>
                      <m:t>=</m:t>
                    </m:r>
                    <m:r>
                      <a:rPr lang="en-US" i="0">
                        <a:latin typeface="Cambria Math" panose="02040503050406030204" pitchFamily="18" charset="0"/>
                      </a:rPr>
                      <m:t>69</m:t>
                    </m:r>
                    <m:r>
                      <a:rPr lang="en-US" i="0">
                        <a:latin typeface="Cambria Math" panose="02040503050406030204" pitchFamily="18" charset="0"/>
                      </a:rPr>
                      <m:t>.</m:t>
                    </m:r>
                    <m:r>
                      <a:rPr lang="en-US" i="0">
                        <a:latin typeface="Cambria Math" panose="02040503050406030204" pitchFamily="18" charset="0"/>
                      </a:rPr>
                      <m:t>7</m:t>
                    </m:r>
                    <m:r>
                      <a:rPr lang="en-US" i="0">
                        <a:latin typeface="Cambria Math" panose="02040503050406030204" pitchFamily="18" charset="0"/>
                      </a:rPr>
                      <m:t>%</m:t>
                    </m:r>
                  </m:oMath>
                </m:oMathPara>
              </a14:m>
              <a:endParaRPr lang="en-US"/>
            </a:p>
            <a:p>
              <a:pPr>
                <a:buNone/>
              </a:pPr>
              <a:r>
                <a:rPr lang="en-US" b="1"/>
                <a:t>Interpretation</a:t>
              </a:r>
            </a:p>
            <a:p>
              <a:pPr>
                <a:buNone/>
              </a:pPr>
              <a:r>
                <a:rPr lang="en-US"/>
                <a:t>The tree reveals a </a:t>
              </a:r>
              <a:r>
                <a:rPr lang="en-US" b="1"/>
                <a:t>latent structure</a:t>
              </a:r>
              <a:r>
                <a:rPr lang="en-US"/>
                <a:t> the business did not know:</a:t>
              </a:r>
            </a:p>
            <a:p>
              <a:pPr>
                <a:buFont typeface="Arial" panose="020B0604020202020204" pitchFamily="34" charset="0"/>
                <a:buChar char="•"/>
              </a:pPr>
              <a:r>
                <a:rPr lang="en-US"/>
                <a:t>A large young subgroup with extremely low risk</a:t>
              </a:r>
            </a:p>
            <a:p>
              <a:pPr>
                <a:buFont typeface="Arial" panose="020B0604020202020204" pitchFamily="34" charset="0"/>
                <a:buChar char="•"/>
              </a:pPr>
              <a:r>
                <a:rPr lang="en-US"/>
                <a:t>An older subgroup with meaningfully higher risk</a:t>
              </a:r>
            </a:p>
            <a:p>
              <a:pPr>
                <a:buNone/>
              </a:pPr>
              <a:r>
                <a:rPr lang="en-US"/>
                <a:t>This insight </a:t>
              </a:r>
              <a:r>
                <a:rPr lang="en-US" b="1"/>
                <a:t>did not exist prior to modeling</a:t>
              </a:r>
              <a:r>
                <a:rPr lang="en-US"/>
                <a:t>.</a:t>
              </a:r>
              <a:br>
                <a:rPr lang="en-US"/>
              </a:br>
              <a:r>
                <a:rPr lang="en-US"/>
                <a:t>It now becomes a </a:t>
              </a:r>
              <a:r>
                <a:rPr lang="en-US" b="1"/>
                <a:t>risk-based segmentation</a:t>
              </a:r>
              <a:r>
                <a:rPr lang="en-US"/>
                <a:t> justified by impurity reduction.</a:t>
              </a:r>
            </a:p>
            <a:p>
              <a:pPr>
                <a:buNone/>
              </a:pPr>
              <a:br>
                <a:rPr lang="en-US"/>
              </a:br>
              <a:endParaRPr lang="en-US"/>
            </a:p>
            <a:p>
              <a:pPr>
                <a:buNone/>
              </a:pPr>
              <a:r>
                <a:rPr lang="en-US" b="1"/>
                <a:t>4. The Third Split: Pedigree Function Defines a Near-Pure Region</a:t>
              </a:r>
            </a:p>
            <a:p>
              <a:pPr>
                <a:buNone/>
              </a:pPr>
              <a:r>
                <a:rPr lang="en-US" b="1"/>
                <a:t>Split: pedi ≤ 0.4945</a:t>
              </a:r>
            </a:p>
            <a:p>
              <a:pPr>
                <a:buFont typeface="Arial" panose="020B0604020202020204" pitchFamily="34" charset="0"/>
                <a:buChar char="•"/>
              </a:pPr>
              <a:r>
                <a:rPr lang="en-US"/>
                <a:t>Gain = </a:t>
              </a:r>
              <a:r>
                <a:rPr lang="en-US" b="1"/>
                <a:t>0.15778</a:t>
              </a:r>
              <a:endParaRPr lang="en-US"/>
            </a:p>
            <a:p>
              <a:pPr>
                <a:buFont typeface="Arial" panose="020B0604020202020204" pitchFamily="34" charset="0"/>
                <a:buChar char="•"/>
              </a:pPr>
              <a:r>
                <a:rPr lang="en-US"/>
                <a:t>Left child prevalence = </a:t>
              </a:r>
              <a:r>
                <a:rPr lang="en-US" b="1"/>
                <a:t>2.8 percent</a:t>
              </a:r>
              <a:endParaRPr lang="en-US"/>
            </a:p>
            <a:p>
              <a:pPr>
                <a:buFont typeface="Arial" panose="020B0604020202020204" pitchFamily="34" charset="0"/>
                <a:buChar char="•"/>
              </a:pPr>
              <a:r>
                <a:rPr lang="en-US"/>
                <a:t>Right child prevalence = </a:t>
              </a:r>
              <a:r>
                <a:rPr lang="en-US" b="1"/>
                <a:t>23.5 percent</a:t>
              </a:r>
              <a:endParaRPr lang="en-US"/>
            </a:p>
            <a:p>
              <a:pPr>
                <a:buNone/>
              </a:pPr>
              <a:r>
                <a:rPr lang="en-US"/>
                <a:t>Left-side Gini drops to </a:t>
              </a:r>
              <a:r>
                <a:rPr lang="en-US" b="1"/>
                <a:t>0.054</a:t>
              </a:r>
              <a:r>
                <a:rPr lang="en-US"/>
                <a:t>.</a:t>
              </a:r>
              <a:br>
                <a:rPr lang="en-US"/>
              </a:br>
              <a:r>
                <a:rPr lang="en-US"/>
                <a:t>This is essentially a </a:t>
              </a:r>
              <a:r>
                <a:rPr lang="en-US" b="1"/>
                <a:t>pure leaf</a:t>
              </a:r>
              <a:r>
                <a:rPr lang="en-US"/>
                <a:t>.</a:t>
              </a:r>
            </a:p>
            <a:p>
              <a:pPr>
                <a:buNone/>
              </a:pPr>
              <a:r>
                <a:rPr lang="en-US" b="1"/>
                <a:t>Opacity Reduction</a:t>
              </a:r>
            </a:p>
            <a:p>
              <a:pPr>
                <a:buNone/>
              </a:pPr>
              <a:r>
                <a:rPr lang="en-US"/>
                <a:t>In the left node before this split, impurity was 0.2277.</a:t>
              </a:r>
              <a:br>
                <a:rPr lang="en-US"/>
              </a:br>
              <a:r>
                <a:rPr lang="en-US"/>
                <a:t>After split, weighted impurity becomes 0.068646.</a:t>
              </a:r>
            </a:p>
            <a:p>
              <a:pPr>
                <a:buNone/>
              </a:pPr>
              <a:r>
                <a:rPr lang="en-US"/>
                <a:t>Reduction:</a:t>
              </a:r>
            </a:p>
            <a:p>
              <a:pPr>
                <a:buNone/>
              </a:pPr>
              <a14:m>
                <m:oMathPara xmlns:m="http://schemas.openxmlformats.org/officeDocument/2006/math">
                  <m:oMathParaPr>
                    <m:jc m:val="centerGroup"/>
                  </m:oMathParaPr>
                  <m:oMath xmlns:m="http://schemas.openxmlformats.org/officeDocument/2006/math">
                    <m:r>
                      <a:rPr lang="en-US">
                        <a:latin typeface="Cambria Math" panose="02040503050406030204" pitchFamily="18" charset="0"/>
                      </a:rPr>
                      <m:t>0</m:t>
                    </m:r>
                    <m:r>
                      <a:rPr lang="en-US">
                        <a:latin typeface="Cambria Math" panose="02040503050406030204" pitchFamily="18" charset="0"/>
                      </a:rPr>
                      <m:t>.</m:t>
                    </m:r>
                    <m:r>
                      <a:rPr lang="en-US">
                        <a:latin typeface="Cambria Math" panose="02040503050406030204" pitchFamily="18" charset="0"/>
                      </a:rPr>
                      <m:t>2277</m:t>
                    </m:r>
                    <m:r>
                      <a:rPr lang="en-US" i="0">
                        <a:latin typeface="Cambria Math" panose="02040503050406030204" pitchFamily="18" charset="0"/>
                      </a:rPr>
                      <m:t>−</m:t>
                    </m:r>
                    <m:r>
                      <a:rPr lang="en-US" i="0">
                        <a:latin typeface="Cambria Math" panose="02040503050406030204" pitchFamily="18" charset="0"/>
                      </a:rPr>
                      <m:t>0</m:t>
                    </m:r>
                    <m:r>
                      <a:rPr lang="en-US" i="0">
                        <a:latin typeface="Cambria Math" panose="02040503050406030204" pitchFamily="18" charset="0"/>
                      </a:rPr>
                      <m:t>.</m:t>
                    </m:r>
                    <m:r>
                      <a:rPr lang="en-US" i="0">
                        <a:latin typeface="Cambria Math" panose="02040503050406030204" pitchFamily="18" charset="0"/>
                      </a:rPr>
                      <m:t>06865</m:t>
                    </m:r>
                    <m:r>
                      <a:rPr lang="en-US" i="0">
                        <a:latin typeface="Cambria Math" panose="02040503050406030204" pitchFamily="18" charset="0"/>
                      </a:rPr>
                      <m:t>=</m:t>
                    </m:r>
                    <m:r>
                      <a:rPr lang="en-US" i="0">
                        <a:latin typeface="Cambria Math" panose="02040503050406030204" pitchFamily="18" charset="0"/>
                      </a:rPr>
                      <m:t>0</m:t>
                    </m:r>
                    <m:r>
                      <a:rPr lang="en-US" i="0">
                        <a:latin typeface="Cambria Math" panose="02040503050406030204" pitchFamily="18" charset="0"/>
                      </a:rPr>
                      <m:t>.</m:t>
                    </m:r>
                    <m:r>
                      <a:rPr lang="en-US" i="0">
                        <a:latin typeface="Cambria Math" panose="02040503050406030204" pitchFamily="18" charset="0"/>
                      </a:rPr>
                      <m:t>15905</m:t>
                    </m:r>
                  </m:oMath>
                </m:oMathPara>
              </a14:m>
              <a:endParaRPr lang="en-US"/>
            </a:p>
            <a:p>
              <a:pPr>
                <a:buNone/>
              </a:pPr>
              <a:r>
                <a:rPr lang="en-US"/>
                <a:t>Percentage reduction:</a:t>
              </a:r>
            </a:p>
            <a:p>
              <a:pPr>
                <a:buNone/>
              </a:pPr>
              <a14:m>
                <m:oMathPara xmlns:m="http://schemas.openxmlformats.org/officeDocument/2006/math">
                  <m:oMathParaPr>
                    <m:jc m:val="centerGroup"/>
                  </m:oMathParaPr>
                  <m:oMath xmlns:m="http://schemas.openxmlformats.org/officeDocument/2006/math">
                    <m:r>
                      <a:rPr lang="en-US">
                        <a:latin typeface="Cambria Math" panose="02040503050406030204" pitchFamily="18" charset="0"/>
                      </a:rPr>
                      <m:t>0</m:t>
                    </m:r>
                    <m:r>
                      <a:rPr lang="en-US">
                        <a:latin typeface="Cambria Math" panose="02040503050406030204" pitchFamily="18" charset="0"/>
                      </a:rPr>
                      <m:t>.</m:t>
                    </m:r>
                    <m:r>
                      <a:rPr lang="en-US">
                        <a:latin typeface="Cambria Math" panose="02040503050406030204" pitchFamily="18" charset="0"/>
                      </a:rPr>
                      <m:t>15905</m:t>
                    </m:r>
                    <m:r>
                      <a:rPr lang="en-US" i="0">
                        <a:latin typeface="Cambria Math" panose="02040503050406030204" pitchFamily="18" charset="0"/>
                      </a:rPr>
                      <m:t>÷</m:t>
                    </m:r>
                    <m:r>
                      <a:rPr lang="en-US" i="0">
                        <a:latin typeface="Cambria Math" panose="02040503050406030204" pitchFamily="18" charset="0"/>
                      </a:rPr>
                      <m:t>0</m:t>
                    </m:r>
                    <m:r>
                      <a:rPr lang="en-US" i="0">
                        <a:latin typeface="Cambria Math" panose="02040503050406030204" pitchFamily="18" charset="0"/>
                      </a:rPr>
                      <m:t>.</m:t>
                    </m:r>
                    <m:r>
                      <a:rPr lang="en-US" i="0">
                        <a:latin typeface="Cambria Math" panose="02040503050406030204" pitchFamily="18" charset="0"/>
                      </a:rPr>
                      <m:t>2277</m:t>
                    </m:r>
                    <m:r>
                      <a:rPr lang="en-US" i="0">
                        <a:latin typeface="Cambria Math" panose="02040503050406030204" pitchFamily="18" charset="0"/>
                      </a:rPr>
                      <m:t>=</m:t>
                    </m:r>
                    <m:r>
                      <a:rPr lang="en-US" i="0">
                        <a:latin typeface="Cambria Math" panose="02040503050406030204" pitchFamily="18" charset="0"/>
                      </a:rPr>
                      <m:t>69</m:t>
                    </m:r>
                    <m:r>
                      <a:rPr lang="en-US" i="0">
                        <a:latin typeface="Cambria Math" panose="02040503050406030204" pitchFamily="18" charset="0"/>
                      </a:rPr>
                      <m:t>.</m:t>
                    </m:r>
                    <m:r>
                      <a:rPr lang="en-US" i="0">
                        <a:latin typeface="Cambria Math" panose="02040503050406030204" pitchFamily="18" charset="0"/>
                      </a:rPr>
                      <m:t>8</m:t>
                    </m:r>
                    <m:r>
                      <a:rPr lang="en-US" i="0">
                        <a:latin typeface="Cambria Math" panose="02040503050406030204" pitchFamily="18" charset="0"/>
                      </a:rPr>
                      <m:t>%</m:t>
                    </m:r>
                  </m:oMath>
                </m:oMathPara>
              </a14:m>
              <a:endParaRPr lang="en-US"/>
            </a:p>
            <a:p>
              <a:pPr>
                <a:buNone/>
              </a:pPr>
              <a:r>
                <a:rPr lang="en-US" b="1"/>
                <a:t>Interpretation</a:t>
              </a:r>
            </a:p>
            <a:p>
              <a:pPr>
                <a:buNone/>
              </a:pPr>
              <a:r>
                <a:rPr lang="en-US"/>
                <a:t>This split:</a:t>
              </a:r>
            </a:p>
            <a:p>
              <a:pPr>
                <a:buFont typeface="Arial" panose="020B0604020202020204" pitchFamily="34" charset="0"/>
                <a:buChar char="•"/>
              </a:pPr>
              <a:r>
                <a:rPr lang="en-US" b="1"/>
                <a:t>Extracts an almost entirely homogeneous region</a:t>
              </a:r>
              <a:r>
                <a:rPr lang="en-US"/>
                <a:t> from a mixed population</a:t>
              </a:r>
            </a:p>
            <a:p>
              <a:pPr>
                <a:buFont typeface="Arial" panose="020B0604020202020204" pitchFamily="34" charset="0"/>
                <a:buChar char="•"/>
              </a:pPr>
              <a:r>
                <a:rPr lang="en-US"/>
                <a:t>Converts uncertainty into a near-deterministic segment</a:t>
              </a:r>
            </a:p>
            <a:p>
              <a:pPr>
                <a:buFont typeface="Arial" panose="020B0604020202020204" pitchFamily="34" charset="0"/>
                <a:buChar char="•"/>
              </a:pPr>
              <a:r>
                <a:rPr lang="en-US"/>
                <a:t>Adds </a:t>
              </a:r>
              <a:r>
                <a:rPr lang="en-US" b="1"/>
                <a:t>interpretive power</a:t>
              </a:r>
              <a:r>
                <a:rPr lang="en-US"/>
                <a:t> without adding complexity in prediction (both leaves predict 0)</a:t>
              </a:r>
            </a:p>
            <a:p>
              <a:pPr>
                <a:buNone/>
              </a:pPr>
              <a:r>
                <a:rPr lang="en-US"/>
                <a:t>A regulator would classify this as:</a:t>
              </a:r>
            </a:p>
            <a:p>
              <a:pPr>
                <a:buNone/>
              </a:pPr>
              <a:r>
                <a:rPr lang="en-US"/>
                <a:t>“A high-purity, high-stability, low-risk subgroup discovered empirically through impurity minimization.”</a:t>
              </a:r>
            </a:p>
          </xdr:txBody>
        </xdr:sp>
      </mc:Choice>
      <mc:Fallback xmlns="">
        <xdr:sp macro="" textlink="">
          <xdr:nvSpPr>
            <xdr:cNvPr id="3" name="TextBox 40">
              <a:extLst>
                <a:ext uri="{FF2B5EF4-FFF2-40B4-BE49-F238E27FC236}">
                  <a16:creationId xmlns:a16="http://schemas.microsoft.com/office/drawing/2014/main" id="{187F5DFB-8F45-D79F-D867-7FBAF045E59A}"/>
                </a:ext>
              </a:extLst>
            </xdr:cNvPr>
            <xdr:cNvSpPr txBox="1"/>
          </xdr:nvSpPr>
          <xdr:spPr>
            <a:xfrm>
              <a:off x="14982825" y="3095625"/>
              <a:ext cx="6096000" cy="16712267"/>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3. The Second Split: Opacity Reduction Inside the Low-Glucose Region</a:t>
              </a:r>
            </a:p>
            <a:p>
              <a:pPr>
                <a:buNone/>
              </a:pPr>
              <a:r>
                <a:rPr lang="en-US" b="1"/>
                <a:t>Split: age ≤ 27.5</a:t>
              </a:r>
            </a:p>
            <a:p>
              <a:pPr>
                <a:buFont typeface="Arial" panose="020B0604020202020204" pitchFamily="34" charset="0"/>
                <a:buChar char="•"/>
              </a:pPr>
              <a:r>
                <a:rPr lang="en-US"/>
                <a:t>Gain = </a:t>
              </a:r>
              <a:r>
                <a:rPr lang="en-US" b="1"/>
                <a:t>0.227718</a:t>
              </a:r>
              <a:endParaRPr lang="en-US"/>
            </a:p>
            <a:p>
              <a:pPr>
                <a:buFont typeface="Arial" panose="020B0604020202020204" pitchFamily="34" charset="0"/>
                <a:buChar char="•"/>
              </a:pPr>
              <a:r>
                <a:rPr lang="en-US"/>
                <a:t>Weighted Gain = </a:t>
              </a:r>
              <a:r>
                <a:rPr lang="en-US" b="1"/>
                <a:t>0.167078</a:t>
              </a:r>
              <a:endParaRPr lang="en-US"/>
            </a:p>
            <a:p>
              <a:pPr>
                <a:buFont typeface="Arial" panose="020B0604020202020204" pitchFamily="34" charset="0"/>
                <a:buChar char="•"/>
              </a:pPr>
              <a:r>
                <a:rPr lang="en-US"/>
                <a:t>This is the </a:t>
              </a:r>
              <a:r>
                <a:rPr lang="en-US" b="1"/>
                <a:t>largest gain of the entire tree</a:t>
              </a:r>
              <a:endParaRPr lang="en-US"/>
            </a:p>
            <a:p>
              <a:pPr>
                <a:buNone/>
              </a:pPr>
              <a:r>
                <a:rPr lang="en-US"/>
                <a:t>This is a key regulatory point:</a:t>
              </a:r>
            </a:p>
            <a:p>
              <a:pPr>
                <a:buNone/>
              </a:pPr>
              <a:r>
                <a:rPr lang="en-US"/>
                <a:t>The strongest structural clarification does </a:t>
              </a:r>
              <a:r>
                <a:rPr lang="en-US" b="1"/>
                <a:t>not</a:t>
              </a:r>
              <a:r>
                <a:rPr lang="en-US"/>
                <a:t> come from deep inside the tree.</a:t>
              </a:r>
              <a:br>
                <a:rPr lang="en-US"/>
              </a:br>
              <a:r>
                <a:rPr lang="en-US"/>
                <a:t>It comes at the </a:t>
              </a:r>
              <a:r>
                <a:rPr lang="en-US" b="1"/>
                <a:t>second split</a:t>
              </a:r>
              <a:r>
                <a:rPr lang="en-US"/>
                <a:t>.</a:t>
              </a:r>
            </a:p>
            <a:p>
              <a:pPr>
                <a:buNone/>
              </a:pPr>
              <a:r>
                <a:rPr lang="en-US"/>
                <a:t>This aligns for:</a:t>
              </a:r>
            </a:p>
            <a:p>
              <a:pPr>
                <a:buFont typeface="Arial" panose="020B0604020202020204" pitchFamily="34" charset="0"/>
                <a:buChar char="•"/>
              </a:pPr>
              <a:r>
                <a:rPr lang="en-US" b="1"/>
                <a:t>Monotonicity of insight</a:t>
              </a:r>
              <a:r>
                <a:rPr lang="en-US"/>
                <a:t> early in the tree</a:t>
              </a:r>
            </a:p>
            <a:p>
              <a:pPr>
                <a:buFont typeface="Arial" panose="020B0604020202020204" pitchFamily="34" charset="0"/>
                <a:buChar char="•"/>
              </a:pPr>
              <a:r>
                <a:rPr lang="en-US" b="1"/>
                <a:t>Clear segmentation</a:t>
              </a:r>
              <a:r>
                <a:rPr lang="en-US"/>
                <a:t> at shallow depth</a:t>
              </a:r>
            </a:p>
            <a:p>
              <a:pPr>
                <a:buFont typeface="Arial" panose="020B0604020202020204" pitchFamily="34" charset="0"/>
                <a:buChar char="•"/>
              </a:pPr>
              <a:r>
                <a:rPr lang="en-US" b="1"/>
                <a:t>Business interpretability</a:t>
              </a:r>
              <a:endParaRPr lang="en-US"/>
            </a:p>
            <a:p>
              <a:pPr>
                <a:buNone/>
              </a:pPr>
              <a:r>
                <a:rPr lang="en-US" b="1"/>
                <a:t>Quantitative change</a:t>
              </a:r>
            </a:p>
            <a:p>
              <a:pPr>
                <a:buNone/>
              </a:pPr>
              <a:r>
                <a:rPr lang="en-US"/>
                <a:t>After the first split, the low-glucose group still had moderate impurity (Gini = 0.3266).</a:t>
              </a:r>
              <a:br>
                <a:rPr lang="en-US"/>
              </a:br>
              <a:r>
                <a:rPr lang="en-US"/>
                <a:t>After the age split, the impurity inside the left node falls sharply.</a:t>
              </a:r>
            </a:p>
            <a:p>
              <a:pPr>
                <a:buFont typeface="Arial" panose="020B0604020202020204" pitchFamily="34" charset="0"/>
                <a:buChar char="•"/>
              </a:pPr>
              <a:r>
                <a:rPr lang="en-US"/>
                <a:t>New weighted impurity = </a:t>
              </a:r>
              <a:r>
                <a:rPr lang="en-US" b="1"/>
                <a:t>0.21918</a:t>
              </a:r>
              <a:endParaRPr lang="en-US"/>
            </a:p>
            <a:p>
              <a:pPr>
                <a:buFont typeface="Arial" panose="020B0604020202020204" pitchFamily="34" charset="0"/>
                <a:buChar char="•"/>
              </a:pPr>
              <a:r>
                <a:rPr lang="en-US"/>
                <a:t>Local impurity reduction = </a:t>
              </a:r>
              <a:r>
                <a:rPr lang="en-US" b="1"/>
                <a:t>0.2277</a:t>
              </a:r>
              <a:endParaRPr lang="en-US"/>
            </a:p>
            <a:p>
              <a:pPr>
                <a:buFont typeface="Arial" panose="020B0604020202020204" pitchFamily="34" charset="0"/>
                <a:buChar char="•"/>
              </a:pPr>
              <a:r>
                <a:rPr lang="en-US"/>
                <a:t>Equivalent to </a:t>
              </a:r>
              <a:r>
                <a:rPr lang="en-US" b="1"/>
                <a:t>69.7 percent clarity improvement</a:t>
              </a:r>
              <a:r>
                <a:rPr lang="en-US"/>
                <a:t> over the left branch’s impurity baseline:</a:t>
              </a:r>
            </a:p>
            <a:p>
              <a:pPr>
                <a:buNone/>
              </a:pPr>
              <a:r>
                <a:rPr lang="en-US" i="0">
                  <a:latin typeface="Cambria Math" panose="02040503050406030204" pitchFamily="18" charset="0"/>
                </a:rPr>
                <a:t>0.2277÷0.3266=69.7%</a:t>
              </a:r>
              <a:endParaRPr lang="en-US"/>
            </a:p>
            <a:p>
              <a:pPr>
                <a:buNone/>
              </a:pPr>
              <a:r>
                <a:rPr lang="en-US" b="1"/>
                <a:t>Interpretation</a:t>
              </a:r>
            </a:p>
            <a:p>
              <a:pPr>
                <a:buNone/>
              </a:pPr>
              <a:r>
                <a:rPr lang="en-US"/>
                <a:t>The tree reveals a </a:t>
              </a:r>
              <a:r>
                <a:rPr lang="en-US" b="1"/>
                <a:t>latent structure</a:t>
              </a:r>
              <a:r>
                <a:rPr lang="en-US"/>
                <a:t> the business did not know:</a:t>
              </a:r>
            </a:p>
            <a:p>
              <a:pPr>
                <a:buFont typeface="Arial" panose="020B0604020202020204" pitchFamily="34" charset="0"/>
                <a:buChar char="•"/>
              </a:pPr>
              <a:r>
                <a:rPr lang="en-US"/>
                <a:t>A large young subgroup with extremely low risk</a:t>
              </a:r>
            </a:p>
            <a:p>
              <a:pPr>
                <a:buFont typeface="Arial" panose="020B0604020202020204" pitchFamily="34" charset="0"/>
                <a:buChar char="•"/>
              </a:pPr>
              <a:r>
                <a:rPr lang="en-US"/>
                <a:t>An older subgroup with meaningfully higher risk</a:t>
              </a:r>
            </a:p>
            <a:p>
              <a:pPr>
                <a:buNone/>
              </a:pPr>
              <a:r>
                <a:rPr lang="en-US"/>
                <a:t>This insight </a:t>
              </a:r>
              <a:r>
                <a:rPr lang="en-US" b="1"/>
                <a:t>did not exist prior to modeling</a:t>
              </a:r>
              <a:r>
                <a:rPr lang="en-US"/>
                <a:t>.</a:t>
              </a:r>
              <a:br>
                <a:rPr lang="en-US"/>
              </a:br>
              <a:r>
                <a:rPr lang="en-US"/>
                <a:t>It now becomes a </a:t>
              </a:r>
              <a:r>
                <a:rPr lang="en-US" b="1"/>
                <a:t>risk-based segmentation</a:t>
              </a:r>
              <a:r>
                <a:rPr lang="en-US"/>
                <a:t> justified by impurity reduction.</a:t>
              </a:r>
            </a:p>
            <a:p>
              <a:pPr>
                <a:buNone/>
              </a:pPr>
              <a:br>
                <a:rPr lang="en-US"/>
              </a:br>
              <a:endParaRPr lang="en-US"/>
            </a:p>
            <a:p>
              <a:pPr>
                <a:buNone/>
              </a:pPr>
              <a:r>
                <a:rPr lang="en-US" b="1"/>
                <a:t>4. The Third Split: Pedigree Function Defines a Near-Pure Region</a:t>
              </a:r>
            </a:p>
            <a:p>
              <a:pPr>
                <a:buNone/>
              </a:pPr>
              <a:r>
                <a:rPr lang="en-US" b="1"/>
                <a:t>Split: pedi ≤ 0.4945</a:t>
              </a:r>
            </a:p>
            <a:p>
              <a:pPr>
                <a:buFont typeface="Arial" panose="020B0604020202020204" pitchFamily="34" charset="0"/>
                <a:buChar char="•"/>
              </a:pPr>
              <a:r>
                <a:rPr lang="en-US"/>
                <a:t>Gain = </a:t>
              </a:r>
              <a:r>
                <a:rPr lang="en-US" b="1"/>
                <a:t>0.15778</a:t>
              </a:r>
              <a:endParaRPr lang="en-US"/>
            </a:p>
            <a:p>
              <a:pPr>
                <a:buFont typeface="Arial" panose="020B0604020202020204" pitchFamily="34" charset="0"/>
                <a:buChar char="•"/>
              </a:pPr>
              <a:r>
                <a:rPr lang="en-US"/>
                <a:t>Left child prevalence = </a:t>
              </a:r>
              <a:r>
                <a:rPr lang="en-US" b="1"/>
                <a:t>2.8 percent</a:t>
              </a:r>
              <a:endParaRPr lang="en-US"/>
            </a:p>
            <a:p>
              <a:pPr>
                <a:buFont typeface="Arial" panose="020B0604020202020204" pitchFamily="34" charset="0"/>
                <a:buChar char="•"/>
              </a:pPr>
              <a:r>
                <a:rPr lang="en-US"/>
                <a:t>Right child prevalence = </a:t>
              </a:r>
              <a:r>
                <a:rPr lang="en-US" b="1"/>
                <a:t>23.5 percent</a:t>
              </a:r>
              <a:endParaRPr lang="en-US"/>
            </a:p>
            <a:p>
              <a:pPr>
                <a:buNone/>
              </a:pPr>
              <a:r>
                <a:rPr lang="en-US"/>
                <a:t>Left-side Gini drops to </a:t>
              </a:r>
              <a:r>
                <a:rPr lang="en-US" b="1"/>
                <a:t>0.054</a:t>
              </a:r>
              <a:r>
                <a:rPr lang="en-US"/>
                <a:t>.</a:t>
              </a:r>
              <a:br>
                <a:rPr lang="en-US"/>
              </a:br>
              <a:r>
                <a:rPr lang="en-US"/>
                <a:t>This is essentially a </a:t>
              </a:r>
              <a:r>
                <a:rPr lang="en-US" b="1"/>
                <a:t>pure leaf</a:t>
              </a:r>
              <a:r>
                <a:rPr lang="en-US"/>
                <a:t>.</a:t>
              </a:r>
            </a:p>
            <a:p>
              <a:pPr>
                <a:buNone/>
              </a:pPr>
              <a:r>
                <a:rPr lang="en-US" b="1"/>
                <a:t>Opacity Reduction</a:t>
              </a:r>
            </a:p>
            <a:p>
              <a:pPr>
                <a:buNone/>
              </a:pPr>
              <a:r>
                <a:rPr lang="en-US"/>
                <a:t>In the left node before this split, impurity was 0.2277.</a:t>
              </a:r>
              <a:br>
                <a:rPr lang="en-US"/>
              </a:br>
              <a:r>
                <a:rPr lang="en-US"/>
                <a:t>After split, weighted impurity becomes 0.068646.</a:t>
              </a:r>
            </a:p>
            <a:p>
              <a:pPr>
                <a:buNone/>
              </a:pPr>
              <a:r>
                <a:rPr lang="en-US"/>
                <a:t>Reduction:</a:t>
              </a:r>
            </a:p>
            <a:p>
              <a:pPr>
                <a:buNone/>
              </a:pPr>
              <a:r>
                <a:rPr lang="en-US" i="0">
                  <a:latin typeface="Cambria Math" panose="02040503050406030204" pitchFamily="18" charset="0"/>
                </a:rPr>
                <a:t>0.2277−0.06865=0.15905</a:t>
              </a:r>
              <a:endParaRPr lang="en-US"/>
            </a:p>
            <a:p>
              <a:pPr>
                <a:buNone/>
              </a:pPr>
              <a:r>
                <a:rPr lang="en-US"/>
                <a:t>Percentage reduction:</a:t>
              </a:r>
            </a:p>
            <a:p>
              <a:pPr>
                <a:buNone/>
              </a:pPr>
              <a:r>
                <a:rPr lang="en-US" i="0">
                  <a:latin typeface="Cambria Math" panose="02040503050406030204" pitchFamily="18" charset="0"/>
                </a:rPr>
                <a:t>0.15905÷0.2277=69.8%</a:t>
              </a:r>
              <a:endParaRPr lang="en-US"/>
            </a:p>
            <a:p>
              <a:pPr>
                <a:buNone/>
              </a:pPr>
              <a:r>
                <a:rPr lang="en-US" b="1"/>
                <a:t>Interpretation</a:t>
              </a:r>
            </a:p>
            <a:p>
              <a:pPr>
                <a:buNone/>
              </a:pPr>
              <a:r>
                <a:rPr lang="en-US"/>
                <a:t>This split:</a:t>
              </a:r>
            </a:p>
            <a:p>
              <a:pPr>
                <a:buFont typeface="Arial" panose="020B0604020202020204" pitchFamily="34" charset="0"/>
                <a:buChar char="•"/>
              </a:pPr>
              <a:r>
                <a:rPr lang="en-US" b="1"/>
                <a:t>Extracts an almost entirely homogeneous region</a:t>
              </a:r>
              <a:r>
                <a:rPr lang="en-US"/>
                <a:t> from a mixed population</a:t>
              </a:r>
            </a:p>
            <a:p>
              <a:pPr>
                <a:buFont typeface="Arial" panose="020B0604020202020204" pitchFamily="34" charset="0"/>
                <a:buChar char="•"/>
              </a:pPr>
              <a:r>
                <a:rPr lang="en-US"/>
                <a:t>Converts uncertainty into a near-deterministic segment</a:t>
              </a:r>
            </a:p>
            <a:p>
              <a:pPr>
                <a:buFont typeface="Arial" panose="020B0604020202020204" pitchFamily="34" charset="0"/>
                <a:buChar char="•"/>
              </a:pPr>
              <a:r>
                <a:rPr lang="en-US"/>
                <a:t>Adds </a:t>
              </a:r>
              <a:r>
                <a:rPr lang="en-US" b="1"/>
                <a:t>interpretive power</a:t>
              </a:r>
              <a:r>
                <a:rPr lang="en-US"/>
                <a:t> without adding complexity in prediction (both leaves predict 0)</a:t>
              </a:r>
            </a:p>
            <a:p>
              <a:pPr>
                <a:buNone/>
              </a:pPr>
              <a:r>
                <a:rPr lang="en-US"/>
                <a:t>A regulator would classify this as:</a:t>
              </a:r>
            </a:p>
            <a:p>
              <a:pPr>
                <a:buNone/>
              </a:pPr>
              <a:r>
                <a:rPr lang="en-US"/>
                <a:t>“A high-purity, high-stability, low-risk subgroup discovered empirically through impurity minimization.”</a:t>
              </a:r>
            </a:p>
          </xdr:txBody>
        </xdr:sp>
      </mc:Fallback>
    </mc:AlternateContent>
    <xdr:clientData/>
  </xdr:twoCellAnchor>
  <xdr:twoCellAnchor>
    <xdr:from>
      <xdr:col>28</xdr:col>
      <xdr:colOff>0</xdr:colOff>
      <xdr:row>17</xdr:row>
      <xdr:rowOff>0</xdr:rowOff>
    </xdr:from>
    <xdr:to>
      <xdr:col>38</xdr:col>
      <xdr:colOff>0</xdr:colOff>
      <xdr:row>77</xdr:row>
      <xdr:rowOff>3191</xdr:rowOff>
    </xdr:to>
    <mc:AlternateContent xmlns:mc="http://schemas.openxmlformats.org/markup-compatibility/2006" xmlns:a14="http://schemas.microsoft.com/office/drawing/2010/main">
      <mc:Choice Requires="a14">
        <xdr:sp macro="" textlink="">
          <xdr:nvSpPr>
            <xdr:cNvPr id="4" name="TextBox 42">
              <a:extLst>
                <a:ext uri="{FF2B5EF4-FFF2-40B4-BE49-F238E27FC236}">
                  <a16:creationId xmlns:a16="http://schemas.microsoft.com/office/drawing/2014/main" id="{D2B6C7DA-EFE7-D72A-53E8-3956F9972B02}"/>
                </a:ext>
              </a:extLst>
            </xdr:cNvPr>
            <xdr:cNvSpPr txBox="1"/>
          </xdr:nvSpPr>
          <xdr:spPr>
            <a:xfrm>
              <a:off x="21269325" y="3095625"/>
              <a:ext cx="6096000" cy="1086169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5. High-Glucose Region: Sequential Gini Gains Reveal a Risk Gradient</a:t>
              </a:r>
            </a:p>
            <a:p>
              <a:pPr>
                <a:buNone/>
              </a:pPr>
              <a:r>
                <a:rPr lang="en-US"/>
                <a:t>In plas &gt; 137.5, the model finds </a:t>
              </a:r>
              <a:r>
                <a:rPr lang="en-US" b="1"/>
                <a:t>three additional impurity-reducing thresholds</a:t>
              </a:r>
              <a:r>
                <a:rPr lang="en-US"/>
                <a:t>:</a:t>
              </a:r>
            </a:p>
            <a:p>
              <a:pPr>
                <a:buNone/>
              </a:pPr>
              <a:r>
                <a:rPr lang="en-US" b="1"/>
                <a:t>5a. plas ≤ 155.5</a:t>
              </a:r>
            </a:p>
            <a:p>
              <a:pPr>
                <a:buFont typeface="Arial" panose="020B0604020202020204" pitchFamily="34" charset="0"/>
                <a:buChar char="•"/>
              </a:pPr>
              <a:r>
                <a:rPr lang="en-US"/>
                <a:t>Gain = </a:t>
              </a:r>
              <a:r>
                <a:rPr lang="en-US" b="1"/>
                <a:t>0.345712</a:t>
              </a:r>
              <a:endParaRPr lang="en-US"/>
            </a:p>
            <a:p>
              <a:pPr>
                <a:buNone/>
              </a:pPr>
              <a:r>
                <a:rPr lang="en-US" b="1"/>
                <a:t>5b. plas ≤ 146.5</a:t>
              </a:r>
            </a:p>
            <a:p>
              <a:pPr>
                <a:buFont typeface="Arial" panose="020B0604020202020204" pitchFamily="34" charset="0"/>
                <a:buChar char="•"/>
              </a:pPr>
              <a:r>
                <a:rPr lang="en-US"/>
                <a:t>Gain = </a:t>
              </a:r>
              <a:r>
                <a:rPr lang="en-US" b="1"/>
                <a:t>0.395045</a:t>
              </a:r>
              <a:endParaRPr lang="en-US"/>
            </a:p>
            <a:p>
              <a:pPr>
                <a:buNone/>
              </a:pPr>
              <a:r>
                <a:rPr lang="en-US" b="1"/>
                <a:t>5c. age ≤ 44.5</a:t>
              </a:r>
            </a:p>
            <a:p>
              <a:pPr>
                <a:buFont typeface="Arial" panose="020B0604020202020204" pitchFamily="34" charset="0"/>
                <a:buChar char="•"/>
              </a:pPr>
              <a:r>
                <a:rPr lang="en-US"/>
                <a:t>Gain = </a:t>
              </a:r>
              <a:r>
                <a:rPr lang="en-US" b="1"/>
                <a:t>0.41101</a:t>
              </a:r>
              <a:r>
                <a:rPr lang="en-US"/>
                <a:t> (highest single-split gain in the upper branch)</a:t>
              </a:r>
            </a:p>
            <a:p>
              <a:pPr>
                <a:buNone/>
              </a:pPr>
              <a:r>
                <a:rPr lang="en-US" b="1"/>
                <a:t>SR 11-7 interpretation</a:t>
              </a:r>
            </a:p>
            <a:p>
              <a:pPr>
                <a:buNone/>
              </a:pPr>
              <a:r>
                <a:rPr lang="en-US"/>
                <a:t>These splits show that </a:t>
              </a:r>
              <a:r>
                <a:rPr lang="en-US" b="1"/>
                <a:t>risk is not binary</a:t>
              </a:r>
              <a:r>
                <a:rPr lang="en-US"/>
                <a:t> in the high-glucose range.</a:t>
              </a:r>
              <a:br>
                <a:rPr lang="en-US"/>
              </a:br>
              <a:r>
                <a:rPr lang="en-US"/>
                <a:t>Instead, there is a </a:t>
              </a:r>
              <a:r>
                <a:rPr lang="en-US" b="1"/>
                <a:t>risk gradient</a:t>
              </a:r>
              <a:r>
                <a:rPr lang="en-US"/>
                <a:t>, and the tree captures it by:</a:t>
              </a:r>
            </a:p>
            <a:p>
              <a:pPr>
                <a:buFont typeface="+mj-lt"/>
                <a:buAutoNum type="arabicPeriod"/>
              </a:pPr>
              <a:r>
                <a:rPr lang="en-US"/>
                <a:t>Identifying a moderately high group</a:t>
              </a:r>
            </a:p>
            <a:p>
              <a:pPr>
                <a:buFont typeface="+mj-lt"/>
                <a:buAutoNum type="arabicPeriod"/>
              </a:pPr>
              <a:r>
                <a:rPr lang="en-US"/>
                <a:t>A sharply elevated group</a:t>
              </a:r>
            </a:p>
            <a:p>
              <a:pPr>
                <a:buFont typeface="+mj-lt"/>
                <a:buAutoNum type="arabicPeriod"/>
              </a:pPr>
              <a:r>
                <a:rPr lang="en-US"/>
                <a:t>A nearly deterministic high-risk group</a:t>
              </a:r>
            </a:p>
            <a:p>
              <a:pPr>
                <a:buNone/>
              </a:pPr>
              <a:r>
                <a:rPr lang="en-US"/>
                <a:t>This satisfies regulatory expectations for:</a:t>
              </a:r>
            </a:p>
            <a:p>
              <a:pPr>
                <a:buFont typeface="Arial" panose="020B0604020202020204" pitchFamily="34" charset="0"/>
                <a:buChar char="•"/>
              </a:pPr>
              <a:r>
                <a:rPr lang="en-US" b="1"/>
                <a:t>Monotonicity in segmentation</a:t>
              </a:r>
              <a:endParaRPr lang="en-US"/>
            </a:p>
            <a:p>
              <a:pPr>
                <a:buFont typeface="Arial" panose="020B0604020202020204" pitchFamily="34" charset="0"/>
                <a:buChar char="•"/>
              </a:pPr>
              <a:r>
                <a:rPr lang="en-US" b="1"/>
                <a:t>Meaningful impurity reduction at each depth</a:t>
              </a:r>
              <a:endParaRPr lang="en-US"/>
            </a:p>
            <a:p>
              <a:pPr>
                <a:buFont typeface="Arial" panose="020B0604020202020204" pitchFamily="34" charset="0"/>
                <a:buChar char="•"/>
              </a:pPr>
              <a:r>
                <a:rPr lang="en-US" b="1"/>
                <a:t>No arbitrary or unstable splits</a:t>
              </a:r>
              <a:endParaRPr lang="en-US"/>
            </a:p>
            <a:p>
              <a:pPr>
                <a:buNone/>
              </a:pPr>
              <a:r>
                <a:rPr lang="en-US"/>
                <a:t>The impurity reductions mathematically justify why each threshold is chosen.</a:t>
              </a:r>
            </a:p>
            <a:p>
              <a:pPr>
                <a:buNone/>
              </a:pPr>
              <a:br>
                <a:rPr lang="en-US"/>
              </a:br>
              <a:endParaRPr lang="en-US"/>
            </a:p>
            <a:p>
              <a:pPr>
                <a:buNone/>
              </a:pPr>
              <a:r>
                <a:rPr lang="en-US" b="1"/>
                <a:t>6. How Much Opacity Was Removed by the Entire Tree?</a:t>
              </a:r>
            </a:p>
            <a:p>
              <a:pPr>
                <a:buNone/>
              </a:pPr>
              <a:r>
                <a:rPr lang="en-US"/>
                <a:t>Start: </a:t>
              </a:r>
              <a:r>
                <a:rPr lang="en-US" b="1"/>
                <a:t>Gini = 0.4469</a:t>
              </a:r>
              <a:br>
                <a:rPr lang="en-US"/>
              </a:br>
              <a:r>
                <a:rPr lang="en-US"/>
                <a:t>Final pure leaves have Gini near </a:t>
              </a:r>
              <a:r>
                <a:rPr lang="en-US" b="1"/>
                <a:t>0</a:t>
              </a:r>
              <a:r>
                <a:rPr lang="en-US"/>
                <a:t>.</a:t>
              </a:r>
            </a:p>
            <a:p>
              <a:pPr>
                <a:buNone/>
              </a:pPr>
              <a:r>
                <a:rPr lang="en-US"/>
                <a:t>A well-known SR 11-7 metric is </a:t>
              </a:r>
              <a:r>
                <a:rPr lang="en-US" b="1"/>
                <a:t>proportion of impurity eliminated</a:t>
              </a:r>
              <a:r>
                <a:rPr lang="en-US"/>
                <a:t>:</a:t>
              </a:r>
            </a:p>
            <a:p>
              <a:pPr>
                <a:buNone/>
              </a:pPr>
              <a14:m>
                <m:oMathPara xmlns:m="http://schemas.openxmlformats.org/officeDocument/2006/math">
                  <m:oMathParaPr>
                    <m:jc m:val="centerGroup"/>
                  </m:oMathParaPr>
                  <m:oMath xmlns:m="http://schemas.openxmlformats.org/officeDocument/2006/math">
                    <m:r>
                      <m:rPr>
                        <m:nor/>
                      </m:rPr>
                      <a:rPr lang="en-US" b="0"/>
                      <m:t>Opacity</m:t>
                    </m:r>
                    <m:r>
                      <m:rPr>
                        <m:nor/>
                      </m:rPr>
                      <a:rPr lang="en-US" b="0" i="1"/>
                      <m:t> </m:t>
                    </m:r>
                    <m:r>
                      <m:rPr>
                        <m:nor/>
                      </m:rPr>
                      <a:rPr lang="en-US" b="0" i="1"/>
                      <m:t>removed</m:t>
                    </m:r>
                    <m:r>
                      <a:rPr lang="en-US" b="0" i="0">
                        <a:latin typeface="Cambria Math" panose="02040503050406030204" pitchFamily="18" charset="0"/>
                      </a:rPr>
                      <m:t>=</m:t>
                    </m:r>
                    <m:f>
                      <m:fPr>
                        <m:ctrlPr>
                          <a:rPr lang="ar-AE" b="0" i="1">
                            <a:latin typeface="Cambria Math" panose="02040503050406030204" pitchFamily="18" charset="0"/>
                          </a:rPr>
                        </m:ctrlPr>
                      </m:fPr>
                      <m:num>
                        <m:r>
                          <a:rPr lang="ar-AE" b="0" i="0">
                            <a:latin typeface="Cambria Math" panose="02040503050406030204" pitchFamily="18" charset="0"/>
                          </a:rPr>
                          <m:t>0</m:t>
                        </m:r>
                        <m:r>
                          <a:rPr lang="ar-AE" b="0" i="0">
                            <a:latin typeface="Cambria Math" panose="02040503050406030204" pitchFamily="18" charset="0"/>
                          </a:rPr>
                          <m:t>.</m:t>
                        </m:r>
                        <m:r>
                          <a:rPr lang="ar-AE" b="0" i="0">
                            <a:latin typeface="Cambria Math" panose="02040503050406030204" pitchFamily="18" charset="0"/>
                          </a:rPr>
                          <m:t>4469</m:t>
                        </m:r>
                        <m:r>
                          <a:rPr lang="ar-AE" b="0" i="0">
                            <a:latin typeface="Cambria Math" panose="02040503050406030204" pitchFamily="18" charset="0"/>
                          </a:rPr>
                          <m:t>−</m:t>
                        </m:r>
                        <m:r>
                          <a:rPr lang="ar-AE" b="0" i="0">
                            <a:latin typeface="Cambria Math" panose="02040503050406030204" pitchFamily="18" charset="0"/>
                          </a:rPr>
                          <m:t>0</m:t>
                        </m:r>
                      </m:num>
                      <m:den>
                        <m:r>
                          <a:rPr lang="ar-AE" b="0" i="0">
                            <a:latin typeface="Cambria Math" panose="02040503050406030204" pitchFamily="18" charset="0"/>
                          </a:rPr>
                          <m:t>0</m:t>
                        </m:r>
                        <m:r>
                          <a:rPr lang="ar-AE" b="0" i="0">
                            <a:latin typeface="Cambria Math" panose="02040503050406030204" pitchFamily="18" charset="0"/>
                          </a:rPr>
                          <m:t>.</m:t>
                        </m:r>
                        <m:r>
                          <a:rPr lang="ar-AE" b="0" i="0">
                            <a:latin typeface="Cambria Math" panose="02040503050406030204" pitchFamily="18" charset="0"/>
                          </a:rPr>
                          <m:t>4469</m:t>
                        </m:r>
                      </m:den>
                    </m:f>
                    <m:r>
                      <a:rPr lang="ar-AE" b="0" i="0">
                        <a:latin typeface="Cambria Math" panose="02040503050406030204" pitchFamily="18" charset="0"/>
                      </a:rPr>
                      <m:t>=</m:t>
                    </m:r>
                    <m:r>
                      <a:rPr lang="ar-AE" b="0" i="0">
                        <a:latin typeface="Cambria Math" panose="02040503050406030204" pitchFamily="18" charset="0"/>
                      </a:rPr>
                      <m:t>100</m:t>
                    </m:r>
                    <m:r>
                      <a:rPr lang="ar-AE" b="0" i="0">
                        <a:latin typeface="Cambria Math" panose="02040503050406030204" pitchFamily="18" charset="0"/>
                      </a:rPr>
                      <m:t>%</m:t>
                    </m:r>
                  </m:oMath>
                </m:oMathPara>
              </a14:m>
              <a:endParaRPr lang="ar-AE" b="0"/>
            </a:p>
            <a:p>
              <a:pPr>
                <a:buNone/>
              </a:pPr>
              <a:r>
                <a:rPr lang="en-US"/>
                <a:t>Of course, this is conceptual; the tree does not reduce impurity in </a:t>
              </a:r>
              <a:r>
                <a:rPr lang="en-US" i="1"/>
                <a:t>every</a:t>
              </a:r>
              <a:r>
                <a:rPr lang="en-US"/>
                <a:t> region to zero at once, but at the </a:t>
              </a:r>
              <a:r>
                <a:rPr lang="en-US" b="1"/>
                <a:t>leaf level</a:t>
              </a:r>
              <a:r>
                <a:rPr lang="en-US"/>
                <a:t>, the tree produces regions of:</a:t>
              </a:r>
            </a:p>
            <a:p>
              <a:pPr>
                <a:buFont typeface="Arial" panose="020B0604020202020204" pitchFamily="34" charset="0"/>
                <a:buChar char="•"/>
              </a:pPr>
              <a:r>
                <a:rPr lang="en-US"/>
                <a:t>near-zero impurity (pure 0s)</a:t>
              </a:r>
            </a:p>
            <a:p>
              <a:pPr>
                <a:buFont typeface="Arial" panose="020B0604020202020204" pitchFamily="34" charset="0"/>
                <a:buChar char="•"/>
              </a:pPr>
              <a:r>
                <a:rPr lang="en-US"/>
                <a:t>near-zero impurity (pure 1s)</a:t>
              </a:r>
            </a:p>
            <a:p>
              <a:pPr>
                <a:buFont typeface="Arial" panose="020B0604020202020204" pitchFamily="34" charset="0"/>
                <a:buChar char="•"/>
              </a:pPr>
              <a:r>
                <a:rPr lang="en-US"/>
                <a:t>moderate impurity in small transitional zones</a:t>
              </a:r>
            </a:p>
          </xdr:txBody>
        </xdr:sp>
      </mc:Choice>
      <mc:Fallback xmlns="">
        <xdr:sp macro="" textlink="">
          <xdr:nvSpPr>
            <xdr:cNvPr id="4" name="TextBox 42">
              <a:extLst>
                <a:ext uri="{FF2B5EF4-FFF2-40B4-BE49-F238E27FC236}">
                  <a16:creationId xmlns:a16="http://schemas.microsoft.com/office/drawing/2014/main" id="{D2B6C7DA-EFE7-D72A-53E8-3956F9972B02}"/>
                </a:ext>
              </a:extLst>
            </xdr:cNvPr>
            <xdr:cNvSpPr txBox="1"/>
          </xdr:nvSpPr>
          <xdr:spPr>
            <a:xfrm>
              <a:off x="21269325" y="3095625"/>
              <a:ext cx="6096000" cy="1086169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5. High-Glucose Region: Sequential Gini Gains Reveal a Risk Gradient</a:t>
              </a:r>
            </a:p>
            <a:p>
              <a:pPr>
                <a:buNone/>
              </a:pPr>
              <a:r>
                <a:rPr lang="en-US"/>
                <a:t>In plas &gt; 137.5, the model finds </a:t>
              </a:r>
              <a:r>
                <a:rPr lang="en-US" b="1"/>
                <a:t>three additional impurity-reducing thresholds</a:t>
              </a:r>
              <a:r>
                <a:rPr lang="en-US"/>
                <a:t>:</a:t>
              </a:r>
            </a:p>
            <a:p>
              <a:pPr>
                <a:buNone/>
              </a:pPr>
              <a:r>
                <a:rPr lang="en-US" b="1"/>
                <a:t>5a. plas ≤ 155.5</a:t>
              </a:r>
            </a:p>
            <a:p>
              <a:pPr>
                <a:buFont typeface="Arial" panose="020B0604020202020204" pitchFamily="34" charset="0"/>
                <a:buChar char="•"/>
              </a:pPr>
              <a:r>
                <a:rPr lang="en-US"/>
                <a:t>Gain = </a:t>
              </a:r>
              <a:r>
                <a:rPr lang="en-US" b="1"/>
                <a:t>0.345712</a:t>
              </a:r>
              <a:endParaRPr lang="en-US"/>
            </a:p>
            <a:p>
              <a:pPr>
                <a:buNone/>
              </a:pPr>
              <a:r>
                <a:rPr lang="en-US" b="1"/>
                <a:t>5b. plas ≤ 146.5</a:t>
              </a:r>
            </a:p>
            <a:p>
              <a:pPr>
                <a:buFont typeface="Arial" panose="020B0604020202020204" pitchFamily="34" charset="0"/>
                <a:buChar char="•"/>
              </a:pPr>
              <a:r>
                <a:rPr lang="en-US"/>
                <a:t>Gain = </a:t>
              </a:r>
              <a:r>
                <a:rPr lang="en-US" b="1"/>
                <a:t>0.395045</a:t>
              </a:r>
              <a:endParaRPr lang="en-US"/>
            </a:p>
            <a:p>
              <a:pPr>
                <a:buNone/>
              </a:pPr>
              <a:r>
                <a:rPr lang="en-US" b="1"/>
                <a:t>5c. age ≤ 44.5</a:t>
              </a:r>
            </a:p>
            <a:p>
              <a:pPr>
                <a:buFont typeface="Arial" panose="020B0604020202020204" pitchFamily="34" charset="0"/>
                <a:buChar char="•"/>
              </a:pPr>
              <a:r>
                <a:rPr lang="en-US"/>
                <a:t>Gain = </a:t>
              </a:r>
              <a:r>
                <a:rPr lang="en-US" b="1"/>
                <a:t>0.41101</a:t>
              </a:r>
              <a:r>
                <a:rPr lang="en-US"/>
                <a:t> (highest single-split gain in the upper branch)</a:t>
              </a:r>
            </a:p>
            <a:p>
              <a:pPr>
                <a:buNone/>
              </a:pPr>
              <a:r>
                <a:rPr lang="en-US" b="1"/>
                <a:t>SR 11-7 interpretation</a:t>
              </a:r>
            </a:p>
            <a:p>
              <a:pPr>
                <a:buNone/>
              </a:pPr>
              <a:r>
                <a:rPr lang="en-US"/>
                <a:t>These splits show that </a:t>
              </a:r>
              <a:r>
                <a:rPr lang="en-US" b="1"/>
                <a:t>risk is not binary</a:t>
              </a:r>
              <a:r>
                <a:rPr lang="en-US"/>
                <a:t> in the high-glucose range.</a:t>
              </a:r>
              <a:br>
                <a:rPr lang="en-US"/>
              </a:br>
              <a:r>
                <a:rPr lang="en-US"/>
                <a:t>Instead, there is a </a:t>
              </a:r>
              <a:r>
                <a:rPr lang="en-US" b="1"/>
                <a:t>risk gradient</a:t>
              </a:r>
              <a:r>
                <a:rPr lang="en-US"/>
                <a:t>, and the tree captures it by:</a:t>
              </a:r>
            </a:p>
            <a:p>
              <a:pPr>
                <a:buFont typeface="+mj-lt"/>
                <a:buAutoNum type="arabicPeriod"/>
              </a:pPr>
              <a:r>
                <a:rPr lang="en-US"/>
                <a:t>Identifying a moderately high group</a:t>
              </a:r>
            </a:p>
            <a:p>
              <a:pPr>
                <a:buFont typeface="+mj-lt"/>
                <a:buAutoNum type="arabicPeriod"/>
              </a:pPr>
              <a:r>
                <a:rPr lang="en-US"/>
                <a:t>A sharply elevated group</a:t>
              </a:r>
            </a:p>
            <a:p>
              <a:pPr>
                <a:buFont typeface="+mj-lt"/>
                <a:buAutoNum type="arabicPeriod"/>
              </a:pPr>
              <a:r>
                <a:rPr lang="en-US"/>
                <a:t>A nearly deterministic high-risk group</a:t>
              </a:r>
            </a:p>
            <a:p>
              <a:pPr>
                <a:buNone/>
              </a:pPr>
              <a:r>
                <a:rPr lang="en-US"/>
                <a:t>This satisfies regulatory expectations for:</a:t>
              </a:r>
            </a:p>
            <a:p>
              <a:pPr>
                <a:buFont typeface="Arial" panose="020B0604020202020204" pitchFamily="34" charset="0"/>
                <a:buChar char="•"/>
              </a:pPr>
              <a:r>
                <a:rPr lang="en-US" b="1"/>
                <a:t>Monotonicity in segmentation</a:t>
              </a:r>
              <a:endParaRPr lang="en-US"/>
            </a:p>
            <a:p>
              <a:pPr>
                <a:buFont typeface="Arial" panose="020B0604020202020204" pitchFamily="34" charset="0"/>
                <a:buChar char="•"/>
              </a:pPr>
              <a:r>
                <a:rPr lang="en-US" b="1"/>
                <a:t>Meaningful impurity reduction at each depth</a:t>
              </a:r>
              <a:endParaRPr lang="en-US"/>
            </a:p>
            <a:p>
              <a:pPr>
                <a:buFont typeface="Arial" panose="020B0604020202020204" pitchFamily="34" charset="0"/>
                <a:buChar char="•"/>
              </a:pPr>
              <a:r>
                <a:rPr lang="en-US" b="1"/>
                <a:t>No arbitrary or unstable splits</a:t>
              </a:r>
              <a:endParaRPr lang="en-US"/>
            </a:p>
            <a:p>
              <a:pPr>
                <a:buNone/>
              </a:pPr>
              <a:r>
                <a:rPr lang="en-US"/>
                <a:t>The impurity reductions mathematically justify why each threshold is chosen.</a:t>
              </a:r>
            </a:p>
            <a:p>
              <a:pPr>
                <a:buNone/>
              </a:pPr>
              <a:br>
                <a:rPr lang="en-US"/>
              </a:br>
              <a:endParaRPr lang="en-US"/>
            </a:p>
            <a:p>
              <a:pPr>
                <a:buNone/>
              </a:pPr>
              <a:r>
                <a:rPr lang="en-US" b="1"/>
                <a:t>6. How Much Opacity Was Removed by the Entire Tree?</a:t>
              </a:r>
            </a:p>
            <a:p>
              <a:pPr>
                <a:buNone/>
              </a:pPr>
              <a:r>
                <a:rPr lang="en-US"/>
                <a:t>Start: </a:t>
              </a:r>
              <a:r>
                <a:rPr lang="en-US" b="1"/>
                <a:t>Gini = 0.4469</a:t>
              </a:r>
              <a:br>
                <a:rPr lang="en-US"/>
              </a:br>
              <a:r>
                <a:rPr lang="en-US"/>
                <a:t>Final pure leaves have Gini near </a:t>
              </a:r>
              <a:r>
                <a:rPr lang="en-US" b="1"/>
                <a:t>0</a:t>
              </a:r>
              <a:r>
                <a:rPr lang="en-US"/>
                <a:t>.</a:t>
              </a:r>
            </a:p>
            <a:p>
              <a:pPr>
                <a:buNone/>
              </a:pPr>
              <a:r>
                <a:rPr lang="en-US"/>
                <a:t>A well-known SR 11-7 metric is </a:t>
              </a:r>
              <a:r>
                <a:rPr lang="en-US" b="1"/>
                <a:t>proportion of impurity eliminated</a:t>
              </a:r>
              <a:r>
                <a:rPr lang="en-US"/>
                <a:t>:</a:t>
              </a:r>
            </a:p>
            <a:p>
              <a:pPr>
                <a:buNone/>
              </a:pPr>
              <a:r>
                <a:rPr lang="en-US" b="0" i="0">
                  <a:latin typeface="Cambria Math" panose="02040503050406030204" pitchFamily="18" charset="0"/>
                </a:rPr>
                <a:t>"Opacity removed"=</a:t>
              </a:r>
              <a:r>
                <a:rPr lang="ar-AE" b="0" i="0">
                  <a:latin typeface="Cambria Math" panose="02040503050406030204" pitchFamily="18" charset="0"/>
                </a:rPr>
                <a:t>(0.4469−0)/0.4469=100%</a:t>
              </a:r>
              <a:endParaRPr lang="ar-AE" b="0"/>
            </a:p>
            <a:p>
              <a:pPr>
                <a:buNone/>
              </a:pPr>
              <a:r>
                <a:rPr lang="en-US"/>
                <a:t>Of course, this is conceptual; the tree does not reduce impurity in </a:t>
              </a:r>
              <a:r>
                <a:rPr lang="en-US" i="1"/>
                <a:t>every</a:t>
              </a:r>
              <a:r>
                <a:rPr lang="en-US"/>
                <a:t> region to zero at once, but at the </a:t>
              </a:r>
              <a:r>
                <a:rPr lang="en-US" b="1"/>
                <a:t>leaf level</a:t>
              </a:r>
              <a:r>
                <a:rPr lang="en-US"/>
                <a:t>, the tree produces regions of:</a:t>
              </a:r>
            </a:p>
            <a:p>
              <a:pPr>
                <a:buFont typeface="Arial" panose="020B0604020202020204" pitchFamily="34" charset="0"/>
                <a:buChar char="•"/>
              </a:pPr>
              <a:r>
                <a:rPr lang="en-US"/>
                <a:t>near-zero impurity (pure 0s)</a:t>
              </a:r>
            </a:p>
            <a:p>
              <a:pPr>
                <a:buFont typeface="Arial" panose="020B0604020202020204" pitchFamily="34" charset="0"/>
                <a:buChar char="•"/>
              </a:pPr>
              <a:r>
                <a:rPr lang="en-US"/>
                <a:t>near-zero impurity (pure 1s)</a:t>
              </a:r>
            </a:p>
            <a:p>
              <a:pPr>
                <a:buFont typeface="Arial" panose="020B0604020202020204" pitchFamily="34" charset="0"/>
                <a:buChar char="•"/>
              </a:pPr>
              <a:r>
                <a:rPr lang="en-US"/>
                <a:t>moderate impurity in small transitional zones</a:t>
              </a:r>
            </a:p>
          </xdr:txBody>
        </xdr:sp>
      </mc:Fallback>
    </mc:AlternateContent>
    <xdr:clientData/>
  </xdr:twoCellAnchor>
  <xdr:twoCellAnchor>
    <xdr:from>
      <xdr:col>28</xdr:col>
      <xdr:colOff>0</xdr:colOff>
      <xdr:row>79</xdr:row>
      <xdr:rowOff>0</xdr:rowOff>
    </xdr:from>
    <xdr:to>
      <xdr:col>38</xdr:col>
      <xdr:colOff>0</xdr:colOff>
      <xdr:row>93</xdr:row>
      <xdr:rowOff>51673</xdr:rowOff>
    </xdr:to>
    <xdr:sp macro="" textlink="">
      <xdr:nvSpPr>
        <xdr:cNvPr id="5" name="TextBox 44">
          <a:extLst>
            <a:ext uri="{FF2B5EF4-FFF2-40B4-BE49-F238E27FC236}">
              <a16:creationId xmlns:a16="http://schemas.microsoft.com/office/drawing/2014/main" id="{BE8F6E32-0D38-E901-F65C-02BE00C0C54B}"/>
            </a:ext>
          </a:extLst>
        </xdr:cNvPr>
        <xdr:cNvSpPr txBox="1"/>
      </xdr:nvSpPr>
      <xdr:spPr>
        <a:xfrm>
          <a:off x="21269325" y="14316075"/>
          <a:ext cx="6096000" cy="2585323"/>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Summary Statement</a:t>
          </a:r>
        </a:p>
        <a:p>
          <a:pPr>
            <a:buNone/>
          </a:pPr>
          <a:r>
            <a:rPr lang="en-US"/>
            <a:t>Tree 3 converts a moderately opaque dataset (Gini = 0.4469) into highly interpretable, impurity-minimized regions through a sequence of defensible, quantitatively optimal splits. Each split is justified by measurable reductions in Gini impurity, and the cumulative effect is a complete transformation of the raw data into structured, low-uncertainty segments. This provides model transparency, supports business interpretability.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18</xdr:row>
      <xdr:rowOff>0</xdr:rowOff>
    </xdr:from>
    <xdr:to>
      <xdr:col>20</xdr:col>
      <xdr:colOff>281940</xdr:colOff>
      <xdr:row>36</xdr:row>
      <xdr:rowOff>8150</xdr:rowOff>
    </xdr:to>
    <xdr:sp macro="" textlink="">
      <xdr:nvSpPr>
        <xdr:cNvPr id="2" name="TextBox 50">
          <a:extLst>
            <a:ext uri="{FF2B5EF4-FFF2-40B4-BE49-F238E27FC236}">
              <a16:creationId xmlns:a16="http://schemas.microsoft.com/office/drawing/2014/main" id="{56EFCA96-4884-8CDC-2830-3DF4FCAB8F6A}"/>
            </a:ext>
          </a:extLst>
        </xdr:cNvPr>
        <xdr:cNvSpPr txBox="1"/>
      </xdr:nvSpPr>
      <xdr:spPr>
        <a:xfrm>
          <a:off x="8572500" y="3211286"/>
          <a:ext cx="6092190" cy="319222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Narrative for Tree 4 (Based on Your Exact Gini Block)</a:t>
          </a:r>
        </a:p>
        <a:p>
          <a:pPr>
            <a:buNone/>
          </a:pPr>
          <a:r>
            <a:rPr lang="en-US" b="1"/>
            <a:t>1. Context Before Modeling</a:t>
          </a:r>
        </a:p>
        <a:p>
          <a:pPr>
            <a:buNone/>
          </a:pPr>
          <a:r>
            <a:rPr lang="en-US"/>
            <a:t>Before constructing the tree, the dataset was </a:t>
          </a:r>
          <a:r>
            <a:rPr lang="en-US" b="1"/>
            <a:t>opaque</a:t>
          </a:r>
          <a:r>
            <a:rPr lang="en-US"/>
            <a:t>:</a:t>
          </a:r>
        </a:p>
        <a:p>
          <a:pPr>
            <a:buFont typeface="Arial" panose="020B0604020202020204" pitchFamily="34" charset="0"/>
            <a:buChar char="•"/>
          </a:pPr>
          <a:r>
            <a:rPr lang="en-US"/>
            <a:t>Overall event rate (</a:t>
          </a:r>
          <a:r>
            <a:rPr lang="en-US" b="1"/>
            <a:t>p1_parent</a:t>
          </a:r>
          <a:r>
            <a:rPr lang="en-US"/>
            <a:t>) = </a:t>
          </a:r>
          <a:r>
            <a:rPr lang="en-US" b="1"/>
            <a:t>0.35568</a:t>
          </a:r>
          <a:r>
            <a:rPr lang="en-US"/>
            <a:t>, meaning </a:t>
          </a:r>
          <a:r>
            <a:rPr lang="en-US" b="1"/>
            <a:t>36 percent</a:t>
          </a:r>
          <a:r>
            <a:rPr lang="en-US"/>
            <a:t> of patients are diabetic.</a:t>
          </a:r>
        </a:p>
        <a:p>
          <a:pPr>
            <a:buFont typeface="Arial" panose="020B0604020202020204" pitchFamily="34" charset="0"/>
            <a:buChar char="•"/>
          </a:pPr>
          <a:r>
            <a:rPr lang="en-US"/>
            <a:t>Gini impurity (</a:t>
          </a:r>
          <a:r>
            <a:rPr lang="en-US" b="1"/>
            <a:t>Gini_parent</a:t>
          </a:r>
          <a:r>
            <a:rPr lang="en-US"/>
            <a:t>) = </a:t>
          </a:r>
          <a:r>
            <a:rPr lang="en-US" b="1"/>
            <a:t>0.45834</a:t>
          </a:r>
          <a:r>
            <a:rPr lang="en-US"/>
            <a:t>, indicating a </a:t>
          </a:r>
          <a:r>
            <a:rPr lang="en-US" b="1"/>
            <a:t>highly mixed</a:t>
          </a:r>
          <a:r>
            <a:rPr lang="en-US"/>
            <a:t> population.</a:t>
          </a:r>
          <a:br>
            <a:rPr lang="en-US"/>
          </a:br>
          <a:r>
            <a:rPr lang="en-US"/>
            <a:t>No obvious univariate split immediately explains diabetes risk.</a:t>
          </a:r>
        </a:p>
        <a:p>
          <a:pPr>
            <a:buNone/>
          </a:pPr>
          <a:r>
            <a:rPr lang="en-US"/>
            <a:t>Our objective is to determine whether the tree provides </a:t>
          </a:r>
          <a:r>
            <a:rPr lang="en-US" b="1"/>
            <a:t>material clarity</a:t>
          </a:r>
          <a:r>
            <a:rPr lang="en-US"/>
            <a:t>, </a:t>
          </a:r>
          <a:r>
            <a:rPr lang="en-US" b="1"/>
            <a:t>coherent splits</a:t>
          </a:r>
          <a:r>
            <a:rPr lang="en-US"/>
            <a:t>, and </a:t>
          </a:r>
          <a:r>
            <a:rPr lang="en-US" b="1"/>
            <a:t>meaningful reductions in impurity</a:t>
          </a:r>
          <a:r>
            <a:rPr lang="en-US"/>
            <a:t>.</a:t>
          </a:r>
        </a:p>
      </xdr:txBody>
    </xdr:sp>
    <xdr:clientData/>
  </xdr:twoCellAnchor>
  <xdr:twoCellAnchor editAs="oneCell">
    <xdr:from>
      <xdr:col>14</xdr:col>
      <xdr:colOff>0</xdr:colOff>
      <xdr:row>44</xdr:row>
      <xdr:rowOff>120752</xdr:rowOff>
    </xdr:from>
    <xdr:to>
      <xdr:col>23</xdr:col>
      <xdr:colOff>17890</xdr:colOff>
      <xdr:row>59</xdr:row>
      <xdr:rowOff>18154</xdr:rowOff>
    </xdr:to>
    <xdr:pic>
      <xdr:nvPicPr>
        <xdr:cNvPr id="3" name="table">
          <a:extLst>
            <a:ext uri="{FF2B5EF4-FFF2-40B4-BE49-F238E27FC236}">
              <a16:creationId xmlns:a16="http://schemas.microsoft.com/office/drawing/2014/main" id="{C5678CAA-6C07-6A8E-467A-5E4047C83CC9}"/>
            </a:ext>
          </a:extLst>
        </xdr:cNvPr>
        <xdr:cNvPicPr>
          <a:picLocks noChangeAspect="1"/>
        </xdr:cNvPicPr>
      </xdr:nvPicPr>
      <xdr:blipFill>
        <a:blip xmlns:r="http://schemas.openxmlformats.org/officeDocument/2006/relationships" r:embed="rId1"/>
        <a:stretch>
          <a:fillRect/>
        </a:stretch>
      </xdr:blipFill>
      <xdr:spPr>
        <a:xfrm>
          <a:off x="8572500" y="7931252"/>
          <a:ext cx="7674629" cy="2560320"/>
        </a:xfrm>
        <a:prstGeom prst="rect">
          <a:avLst/>
        </a:prstGeom>
        <a:solidFill>
          <a:schemeClr val="bg1"/>
        </a:solidFill>
        <a:ln>
          <a:solidFill>
            <a:schemeClr val="tx1"/>
          </a:solidFill>
        </a:ln>
      </xdr:spPr>
    </xdr:pic>
    <xdr:clientData/>
  </xdr:twoCellAnchor>
  <xdr:twoCellAnchor>
    <xdr:from>
      <xdr:col>14</xdr:col>
      <xdr:colOff>170362</xdr:colOff>
      <xdr:row>38</xdr:row>
      <xdr:rowOff>130416</xdr:rowOff>
    </xdr:from>
    <xdr:to>
      <xdr:col>18</xdr:col>
      <xdr:colOff>324425</xdr:colOff>
      <xdr:row>43</xdr:row>
      <xdr:rowOff>75666</xdr:rowOff>
    </xdr:to>
    <xdr:sp macro="" textlink="">
      <xdr:nvSpPr>
        <xdr:cNvPr id="4" name="Rectangle 3">
          <a:extLst>
            <a:ext uri="{FF2B5EF4-FFF2-40B4-BE49-F238E27FC236}">
              <a16:creationId xmlns:a16="http://schemas.microsoft.com/office/drawing/2014/main" id="{2395DEA9-5864-0D02-63FE-5C753550A54F}"/>
            </a:ext>
          </a:extLst>
        </xdr:cNvPr>
        <xdr:cNvSpPr>
          <a:spLocks noChangeArrowheads="1"/>
        </xdr:cNvSpPr>
      </xdr:nvSpPr>
      <xdr:spPr bwMode="auto">
        <a:xfrm>
          <a:off x="8742862" y="6879559"/>
          <a:ext cx="4739670" cy="829714"/>
        </a:xfrm>
        <a:prstGeom prst="rect">
          <a:avLst/>
        </a:prstGeom>
        <a:solidFill>
          <a:schemeClr val="bg1"/>
        </a:solidFill>
        <a:ln>
          <a:solidFill>
            <a:schemeClr val="tx1"/>
          </a:solidFill>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2. Root Split: plas ≤ 133.5</a:t>
          </a:r>
        </a:p>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Quantitative outcome:</a:t>
          </a:r>
          <a:endParaRPr kumimoji="0" lang="en-US" altLang="en-US" sz="1600" b="0" i="0" u="none" strike="noStrike" cap="none" normalizeH="0" baseline="0">
            <a:ln>
              <a:noFill/>
            </a:ln>
            <a:solidFill>
              <a:schemeClr val="tx1"/>
            </a:solidFill>
            <a:effectLst/>
            <a:latin typeface="Arial" panose="020B0604020202020204" pitchFamily="34" charset="0"/>
          </a:endParaRP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1800" b="0"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14</xdr:col>
      <xdr:colOff>0</xdr:colOff>
      <xdr:row>61</xdr:row>
      <xdr:rowOff>0</xdr:rowOff>
    </xdr:from>
    <xdr:to>
      <xdr:col>20</xdr:col>
      <xdr:colOff>285750</xdr:colOff>
      <xdr:row>87</xdr:row>
      <xdr:rowOff>2046</xdr:rowOff>
    </xdr:to>
    <xdr:sp macro="" textlink="">
      <xdr:nvSpPr>
        <xdr:cNvPr id="5" name="TextBox 54">
          <a:extLst>
            <a:ext uri="{FF2B5EF4-FFF2-40B4-BE49-F238E27FC236}">
              <a16:creationId xmlns:a16="http://schemas.microsoft.com/office/drawing/2014/main" id="{B148DC87-88CA-30ED-6610-8D3D2F972A8C}"/>
            </a:ext>
          </a:extLst>
        </xdr:cNvPr>
        <xdr:cNvSpPr txBox="1"/>
      </xdr:nvSpPr>
      <xdr:spPr>
        <a:xfrm>
          <a:off x="8572500" y="10817679"/>
          <a:ext cx="6096000" cy="4601260"/>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This split reduces impurity by </a:t>
          </a:r>
          <a:r>
            <a:rPr lang="en-US" b="1"/>
            <a:t>20.6 percent</a:t>
          </a:r>
          <a:r>
            <a:rPr lang="en-US"/>
            <a:t> (0.0947 / 0.4583).</a:t>
          </a:r>
          <a:br>
            <a:rPr lang="en-US"/>
          </a:br>
          <a:r>
            <a:rPr lang="en-US"/>
            <a:t>It is the </a:t>
          </a:r>
          <a:r>
            <a:rPr lang="en-US" b="1"/>
            <a:t>largest single impurity reduction</a:t>
          </a:r>
          <a:r>
            <a:rPr lang="en-US"/>
            <a:t> in Tree 4.</a:t>
          </a:r>
        </a:p>
        <a:p>
          <a:pPr>
            <a:buNone/>
          </a:pPr>
          <a:r>
            <a:rPr lang="en-US" b="1"/>
            <a:t>Why it matters:</a:t>
          </a:r>
          <a:endParaRPr lang="en-US"/>
        </a:p>
        <a:p>
          <a:pPr>
            <a:buFont typeface="Arial" panose="020B0604020202020204" pitchFamily="34" charset="0"/>
            <a:buChar char="•"/>
          </a:pPr>
          <a:r>
            <a:rPr lang="en-US"/>
            <a:t>The event rate jumps from </a:t>
          </a:r>
          <a:r>
            <a:rPr lang="en-US" b="1"/>
            <a:t>21.6 percent</a:t>
          </a:r>
          <a:r>
            <a:rPr lang="en-US"/>
            <a:t> (left) to </a:t>
          </a:r>
          <a:r>
            <a:rPr lang="en-US" b="1"/>
            <a:t>69.4 percent</a:t>
          </a:r>
          <a:r>
            <a:rPr lang="en-US"/>
            <a:t> (right).</a:t>
          </a:r>
        </a:p>
        <a:p>
          <a:pPr>
            <a:buFont typeface="Arial" panose="020B0604020202020204" pitchFamily="34" charset="0"/>
            <a:buChar char="•"/>
          </a:pPr>
          <a:r>
            <a:rPr lang="en-US"/>
            <a:t>This is a </a:t>
          </a:r>
          <a:r>
            <a:rPr lang="en-US" b="1"/>
            <a:t>47.8-point separation</a:t>
          </a:r>
          <a:r>
            <a:rPr lang="en-US"/>
            <a:t>, consistent with medical understanding that </a:t>
          </a:r>
          <a:r>
            <a:rPr lang="en-US" b="1"/>
            <a:t>higher plasma glucose sharply increases diabetes likelihood</a:t>
          </a:r>
          <a:r>
            <a:rPr lang="en-US"/>
            <a:t>.</a:t>
          </a:r>
        </a:p>
        <a:p>
          <a:pPr>
            <a:buFont typeface="Arial" panose="020B0604020202020204" pitchFamily="34" charset="0"/>
            <a:buChar char="•"/>
          </a:pPr>
          <a:r>
            <a:rPr lang="en-US"/>
            <a:t>The left branch is strongly conservative: </a:t>
          </a:r>
          <a:r>
            <a:rPr lang="en-US" b="1"/>
            <a:t>78 percent confidently assigned to “no diabetes”.</a:t>
          </a:r>
        </a:p>
        <a:p>
          <a:pPr>
            <a:buFont typeface="Arial" panose="020B0604020202020204" pitchFamily="34" charset="0"/>
            <a:buChar char="•"/>
          </a:pPr>
          <a:endParaRPr lang="en-US" b="1"/>
        </a:p>
        <a:p>
          <a:r>
            <a:rPr lang="en-US"/>
            <a:t>This root split materially reduces opacity by forming </a:t>
          </a:r>
          <a:r>
            <a:rPr lang="en-US" b="1"/>
            <a:t>two well-defined physiological groups</a:t>
          </a:r>
          <a:r>
            <a:rPr lang="en-US"/>
            <a:t>.</a:t>
          </a:r>
          <a:br>
            <a:rPr lang="en-US"/>
          </a:br>
          <a:r>
            <a:rPr lang="en-US"/>
            <a:t>It establishes "plas" as the </a:t>
          </a:r>
          <a:r>
            <a:rPr lang="en-US" b="1"/>
            <a:t>primary driver</a:t>
          </a:r>
          <a:r>
            <a:rPr lang="en-US"/>
            <a:t> of model behavior.</a:t>
          </a:r>
        </a:p>
        <a:p>
          <a:pPr>
            <a:buFont typeface="Arial" panose="020B0604020202020204" pitchFamily="34" charset="0"/>
            <a:buChar char="•"/>
          </a:pPr>
          <a:endParaRPr lang="en-US"/>
        </a:p>
      </xdr:txBody>
    </xdr:sp>
    <xdr:clientData/>
  </xdr:twoCellAnchor>
  <xdr:twoCellAnchor editAs="oneCell">
    <xdr:from>
      <xdr:col>23</xdr:col>
      <xdr:colOff>204107</xdr:colOff>
      <xdr:row>21</xdr:row>
      <xdr:rowOff>13386</xdr:rowOff>
    </xdr:from>
    <xdr:to>
      <xdr:col>32</xdr:col>
      <xdr:colOff>553538</xdr:colOff>
      <xdr:row>29</xdr:row>
      <xdr:rowOff>55568</xdr:rowOff>
    </xdr:to>
    <xdr:pic>
      <xdr:nvPicPr>
        <xdr:cNvPr id="6" name="table">
          <a:extLst>
            <a:ext uri="{FF2B5EF4-FFF2-40B4-BE49-F238E27FC236}">
              <a16:creationId xmlns:a16="http://schemas.microsoft.com/office/drawing/2014/main" id="{0ACA6DC4-76CC-552B-F3DC-2B6C15D43A58}"/>
            </a:ext>
          </a:extLst>
        </xdr:cNvPr>
        <xdr:cNvPicPr>
          <a:picLocks noChangeAspect="1"/>
        </xdr:cNvPicPr>
      </xdr:nvPicPr>
      <xdr:blipFill>
        <a:blip xmlns:r="http://schemas.openxmlformats.org/officeDocument/2006/relationships" r:embed="rId2"/>
        <a:stretch>
          <a:fillRect/>
        </a:stretch>
      </xdr:blipFill>
      <xdr:spPr>
        <a:xfrm>
          <a:off x="16423821" y="3755350"/>
          <a:ext cx="5856514" cy="1466850"/>
        </a:xfrm>
        <a:prstGeom prst="rect">
          <a:avLst/>
        </a:prstGeom>
        <a:solidFill>
          <a:schemeClr val="bg1"/>
        </a:solidFill>
        <a:ln>
          <a:solidFill>
            <a:schemeClr val="tx1"/>
          </a:solidFill>
        </a:ln>
      </xdr:spPr>
    </xdr:pic>
    <xdr:clientData/>
  </xdr:twoCellAnchor>
  <xdr:twoCellAnchor>
    <xdr:from>
      <xdr:col>23</xdr:col>
      <xdr:colOff>0</xdr:colOff>
      <xdr:row>17</xdr:row>
      <xdr:rowOff>0</xdr:rowOff>
    </xdr:from>
    <xdr:to>
      <xdr:col>34</xdr:col>
      <xdr:colOff>155120</xdr:colOff>
      <xdr:row>20</xdr:row>
      <xdr:rowOff>84875</xdr:rowOff>
    </xdr:to>
    <xdr:sp macro="" textlink="">
      <xdr:nvSpPr>
        <xdr:cNvPr id="7" name="Rectangle 6">
          <a:extLst>
            <a:ext uri="{FF2B5EF4-FFF2-40B4-BE49-F238E27FC236}">
              <a16:creationId xmlns:a16="http://schemas.microsoft.com/office/drawing/2014/main" id="{3E25F023-8FE6-7528-FC3D-E9451A87C9F3}"/>
            </a:ext>
          </a:extLst>
        </xdr:cNvPr>
        <xdr:cNvSpPr>
          <a:spLocks noChangeArrowheads="1"/>
        </xdr:cNvSpPr>
      </xdr:nvSpPr>
      <xdr:spPr bwMode="auto">
        <a:xfrm>
          <a:off x="16219714" y="3034393"/>
          <a:ext cx="6890656" cy="615553"/>
        </a:xfrm>
        <a:prstGeom prst="rect">
          <a:avLst/>
        </a:prstGeom>
        <a:solidFill>
          <a:schemeClr val="bg1"/>
        </a:solidFill>
        <a:ln>
          <a:solidFill>
            <a:schemeClr val="tx1"/>
          </a:solidFill>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3. Second Split (Row 10): plas ≤ 133.5 AND pedi ≤ 0.5095</a:t>
          </a: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1800" b="0"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23</xdr:col>
      <xdr:colOff>0</xdr:colOff>
      <xdr:row>32</xdr:row>
      <xdr:rowOff>0</xdr:rowOff>
    </xdr:from>
    <xdr:to>
      <xdr:col>32</xdr:col>
      <xdr:colOff>592727</xdr:colOff>
      <xdr:row>54</xdr:row>
      <xdr:rowOff>146001</xdr:rowOff>
    </xdr:to>
    <xdr:sp macro="" textlink="">
      <xdr:nvSpPr>
        <xdr:cNvPr id="8" name="TextBox 58">
          <a:extLst>
            <a:ext uri="{FF2B5EF4-FFF2-40B4-BE49-F238E27FC236}">
              <a16:creationId xmlns:a16="http://schemas.microsoft.com/office/drawing/2014/main" id="{308C2CBA-0D17-5440-35C6-D5E9685503AD}"/>
            </a:ext>
          </a:extLst>
        </xdr:cNvPr>
        <xdr:cNvSpPr txBox="1"/>
      </xdr:nvSpPr>
      <xdr:spPr>
        <a:xfrm>
          <a:off x="16219714" y="5687786"/>
          <a:ext cx="6103620" cy="4037644"/>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a:t>This is the </a:t>
          </a:r>
          <a:r>
            <a:rPr lang="en-US" b="1"/>
            <a:t>largest gain in the entire tree</a:t>
          </a:r>
          <a:r>
            <a:rPr lang="en-US"/>
            <a:t>.</a:t>
          </a:r>
        </a:p>
        <a:p>
          <a:pPr>
            <a:buNone/>
          </a:pPr>
          <a:r>
            <a:rPr lang="en-US" b="1"/>
            <a:t>Interpretation</a:t>
          </a:r>
        </a:p>
        <a:p>
          <a:pPr>
            <a:buNone/>
          </a:pPr>
          <a:r>
            <a:rPr lang="en-US"/>
            <a:t>Within the “low glucose” population (plas ≤ 133.5), family history (pedi) cleanly separates:</a:t>
          </a:r>
        </a:p>
        <a:p>
          <a:pPr>
            <a:buFont typeface="Arial" panose="020B0604020202020204" pitchFamily="34" charset="0"/>
            <a:buChar char="•"/>
          </a:pPr>
          <a:r>
            <a:rPr lang="en-US"/>
            <a:t>Low genetic risk: </a:t>
          </a:r>
          <a:r>
            <a:rPr lang="en-US" b="1"/>
            <a:t>12.7 percent</a:t>
          </a:r>
          <a:r>
            <a:rPr lang="en-US"/>
            <a:t> diabetic</a:t>
          </a:r>
        </a:p>
        <a:p>
          <a:pPr>
            <a:buFont typeface="Arial" panose="020B0604020202020204" pitchFamily="34" charset="0"/>
            <a:buChar char="•"/>
          </a:pPr>
          <a:r>
            <a:rPr lang="en-US"/>
            <a:t>Elevated genetic risk: </a:t>
          </a:r>
          <a:r>
            <a:rPr lang="en-US" b="1"/>
            <a:t>63.4 percent</a:t>
          </a:r>
          <a:r>
            <a:rPr lang="en-US"/>
            <a:t> diabetic</a:t>
          </a:r>
        </a:p>
        <a:p>
          <a:pPr>
            <a:buNone/>
          </a:pPr>
          <a:r>
            <a:rPr lang="en-US"/>
            <a:t>This is a </a:t>
          </a:r>
          <a:r>
            <a:rPr lang="en-US" b="1"/>
            <a:t>50-point separation</a:t>
          </a:r>
          <a:r>
            <a:rPr lang="en-US"/>
            <a:t>, a compelling indicator that </a:t>
          </a:r>
          <a:r>
            <a:rPr lang="en-US" b="1"/>
            <a:t>genetic predisposition remains a major differentiator even when glucose looks safe</a:t>
          </a:r>
          <a:r>
            <a:rPr lang="en-US"/>
            <a:t>.</a:t>
          </a:r>
        </a:p>
        <a:p>
          <a:pPr>
            <a:buNone/>
          </a:pPr>
          <a:endParaRPr lang="en-US"/>
        </a:p>
        <a:p>
          <a:pPr>
            <a:buNone/>
          </a:pPr>
          <a:r>
            <a:rPr lang="en-US"/>
            <a:t>This branch demonstrates </a:t>
          </a:r>
          <a:r>
            <a:rPr lang="en-US" b="1"/>
            <a:t>orthogonal risk contribution</a:t>
          </a:r>
          <a:r>
            <a:rPr lang="en-US"/>
            <a:t>.</a:t>
          </a:r>
          <a:br>
            <a:rPr lang="en-US"/>
          </a:br>
          <a:r>
            <a:rPr lang="en-US"/>
            <a:t>Genetic predisposition adds information not already captured by glucose, satisfying model-risk requirements for </a:t>
          </a:r>
          <a:r>
            <a:rPr lang="en-US" b="1"/>
            <a:t>incremental predictive value</a:t>
          </a:r>
          <a:r>
            <a:rPr lang="en-US"/>
            <a:t>.</a:t>
          </a:r>
        </a:p>
      </xdr:txBody>
    </xdr:sp>
    <xdr:clientData/>
  </xdr:twoCellAnchor>
  <xdr:twoCellAnchor editAs="oneCell">
    <xdr:from>
      <xdr:col>24</xdr:col>
      <xdr:colOff>0</xdr:colOff>
      <xdr:row>61</xdr:row>
      <xdr:rowOff>5697</xdr:rowOff>
    </xdr:from>
    <xdr:to>
      <xdr:col>35</xdr:col>
      <xdr:colOff>282485</xdr:colOff>
      <xdr:row>69</xdr:row>
      <xdr:rowOff>57405</xdr:rowOff>
    </xdr:to>
    <xdr:pic>
      <xdr:nvPicPr>
        <xdr:cNvPr id="9" name="table">
          <a:extLst>
            <a:ext uri="{FF2B5EF4-FFF2-40B4-BE49-F238E27FC236}">
              <a16:creationId xmlns:a16="http://schemas.microsoft.com/office/drawing/2014/main" id="{13335031-BF50-7C59-2F85-FF36D035F144}"/>
            </a:ext>
          </a:extLst>
        </xdr:cNvPr>
        <xdr:cNvPicPr>
          <a:picLocks noChangeAspect="1"/>
        </xdr:cNvPicPr>
      </xdr:nvPicPr>
      <xdr:blipFill>
        <a:blip xmlns:r="http://schemas.openxmlformats.org/officeDocument/2006/relationships" r:embed="rId3"/>
        <a:stretch>
          <a:fillRect/>
        </a:stretch>
      </xdr:blipFill>
      <xdr:spPr>
        <a:xfrm>
          <a:off x="16832036" y="10823376"/>
          <a:ext cx="7010400" cy="1463040"/>
        </a:xfrm>
        <a:prstGeom prst="rect">
          <a:avLst/>
        </a:prstGeom>
        <a:solidFill>
          <a:schemeClr val="bg1"/>
        </a:solidFill>
        <a:ln>
          <a:solidFill>
            <a:schemeClr val="tx1"/>
          </a:solidFill>
        </a:ln>
      </xdr:spPr>
    </xdr:pic>
    <xdr:clientData/>
  </xdr:twoCellAnchor>
  <xdr:twoCellAnchor>
    <xdr:from>
      <xdr:col>23</xdr:col>
      <xdr:colOff>585108</xdr:colOff>
      <xdr:row>56</xdr:row>
      <xdr:rowOff>163286</xdr:rowOff>
    </xdr:from>
    <xdr:to>
      <xdr:col>35</xdr:col>
      <xdr:colOff>249556</xdr:colOff>
      <xdr:row>60</xdr:row>
      <xdr:rowOff>73172</xdr:rowOff>
    </xdr:to>
    <xdr:sp macro="" textlink="">
      <xdr:nvSpPr>
        <xdr:cNvPr id="10" name="Rectangle 9">
          <a:extLst>
            <a:ext uri="{FF2B5EF4-FFF2-40B4-BE49-F238E27FC236}">
              <a16:creationId xmlns:a16="http://schemas.microsoft.com/office/drawing/2014/main" id="{258CFD2F-3E4C-D333-C448-D82904AEF968}"/>
            </a:ext>
          </a:extLst>
        </xdr:cNvPr>
        <xdr:cNvSpPr>
          <a:spLocks noChangeArrowheads="1"/>
        </xdr:cNvSpPr>
      </xdr:nvSpPr>
      <xdr:spPr bwMode="auto">
        <a:xfrm>
          <a:off x="16804822" y="10096500"/>
          <a:ext cx="7012305" cy="617458"/>
        </a:xfrm>
        <a:prstGeom prst="rect">
          <a:avLst/>
        </a:prstGeom>
        <a:solidFill>
          <a:schemeClr val="bg1"/>
        </a:solidFill>
        <a:ln>
          <a:solidFill>
            <a:schemeClr val="tx1"/>
          </a:solidFill>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4. Third Split (Row 11): LL — plas ≤ 94.5</a:t>
          </a: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1800" b="0"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24</xdr:col>
      <xdr:colOff>0</xdr:colOff>
      <xdr:row>71</xdr:row>
      <xdr:rowOff>0</xdr:rowOff>
    </xdr:from>
    <xdr:to>
      <xdr:col>33</xdr:col>
      <xdr:colOff>592727</xdr:colOff>
      <xdr:row>87</xdr:row>
      <xdr:rowOff>80126</xdr:rowOff>
    </xdr:to>
    <xdr:sp macro="" textlink="">
      <xdr:nvSpPr>
        <xdr:cNvPr id="11" name="TextBox 62">
          <a:extLst>
            <a:ext uri="{FF2B5EF4-FFF2-40B4-BE49-F238E27FC236}">
              <a16:creationId xmlns:a16="http://schemas.microsoft.com/office/drawing/2014/main" id="{8B9E2397-7452-8CB9-4B2E-8D9B06D0F667}"/>
            </a:ext>
          </a:extLst>
        </xdr:cNvPr>
        <xdr:cNvSpPr txBox="1"/>
      </xdr:nvSpPr>
      <xdr:spPr>
        <a:xfrm>
          <a:off x="16832036" y="12586607"/>
          <a:ext cx="6103620" cy="2910412"/>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This split refines an already low-risk region:</a:t>
          </a:r>
        </a:p>
        <a:p>
          <a:pPr>
            <a:buFont typeface="Arial" panose="020B0604020202020204" pitchFamily="34" charset="0"/>
            <a:buChar char="•"/>
          </a:pPr>
          <a:r>
            <a:rPr lang="en-US"/>
            <a:t>Both subgroups remain low risk (14 percent vs 18 percent).</a:t>
          </a:r>
        </a:p>
        <a:p>
          <a:pPr>
            <a:buFont typeface="Arial" panose="020B0604020202020204" pitchFamily="34" charset="0"/>
            <a:buChar char="•"/>
          </a:pPr>
          <a:r>
            <a:rPr lang="en-US"/>
            <a:t>Gain is modest but </a:t>
          </a:r>
          <a:r>
            <a:rPr lang="en-US" b="1"/>
            <a:t>consistent</a:t>
          </a:r>
          <a:r>
            <a:rPr lang="en-US"/>
            <a:t>: a </a:t>
          </a:r>
          <a:r>
            <a:rPr lang="en-US" b="1"/>
            <a:t>13 percent</a:t>
          </a:r>
          <a:r>
            <a:rPr lang="en-US"/>
            <a:t> reduction in impurity relative to the node’s parent.</a:t>
          </a:r>
        </a:p>
        <a:p>
          <a:pPr>
            <a:buNone/>
          </a:pPr>
          <a:endParaRPr lang="en-US"/>
        </a:p>
        <a:p>
          <a:pPr>
            <a:buNone/>
          </a:pPr>
          <a:r>
            <a:rPr lang="en-US"/>
            <a:t>The split is </a:t>
          </a:r>
          <a:r>
            <a:rPr lang="en-US" b="1"/>
            <a:t>valid but not decision-critical</a:t>
          </a:r>
          <a:r>
            <a:rPr lang="en-US"/>
            <a:t>.</a:t>
          </a:r>
          <a:br>
            <a:rPr lang="en-US"/>
          </a:br>
          <a:r>
            <a:rPr lang="en-US"/>
            <a:t>Its presence does not compromise the model and remains monotonic with clinical expectation: extremely low glucose implies low diabetes probability.</a:t>
          </a:r>
        </a:p>
      </xdr:txBody>
    </xdr:sp>
    <xdr:clientData/>
  </xdr:twoCellAnchor>
  <xdr:twoCellAnchor>
    <xdr:from>
      <xdr:col>24</xdr:col>
      <xdr:colOff>0</xdr:colOff>
      <xdr:row>90</xdr:row>
      <xdr:rowOff>0</xdr:rowOff>
    </xdr:from>
    <xdr:to>
      <xdr:col>33</xdr:col>
      <xdr:colOff>585107</xdr:colOff>
      <xdr:row>93</xdr:row>
      <xdr:rowOff>115652</xdr:rowOff>
    </xdr:to>
    <xdr:sp macro="" textlink="">
      <xdr:nvSpPr>
        <xdr:cNvPr id="12" name="TextBox 64">
          <a:extLst>
            <a:ext uri="{FF2B5EF4-FFF2-40B4-BE49-F238E27FC236}">
              <a16:creationId xmlns:a16="http://schemas.microsoft.com/office/drawing/2014/main" id="{582509AE-9DAE-0F19-3EBC-AE42DAD99CA7}"/>
            </a:ext>
          </a:extLst>
        </xdr:cNvPr>
        <xdr:cNvSpPr txBox="1"/>
      </xdr:nvSpPr>
      <xdr:spPr>
        <a:xfrm>
          <a:off x="16832036" y="15947571"/>
          <a:ext cx="6096000" cy="64633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5. </a:t>
          </a:r>
          <a:r>
            <a:rPr lang="en-US" b="1"/>
            <a:t>Third Split (Row 12): LR — plas ≤ 133.5, pedi &gt; 0.5095, skin ≤ 28.5</a:t>
          </a:r>
          <a:endParaRPr lang="en-US"/>
        </a:p>
      </xdr:txBody>
    </xdr:sp>
    <xdr:clientData/>
  </xdr:twoCellAnchor>
  <xdr:twoCellAnchor editAs="oneCell">
    <xdr:from>
      <xdr:col>24</xdr:col>
      <xdr:colOff>0</xdr:colOff>
      <xdr:row>94</xdr:row>
      <xdr:rowOff>142167</xdr:rowOff>
    </xdr:from>
    <xdr:to>
      <xdr:col>34</xdr:col>
      <xdr:colOff>324940</xdr:colOff>
      <xdr:row>103</xdr:row>
      <xdr:rowOff>16981</xdr:rowOff>
    </xdr:to>
    <xdr:pic>
      <xdr:nvPicPr>
        <xdr:cNvPr id="13" name="table">
          <a:extLst>
            <a:ext uri="{FF2B5EF4-FFF2-40B4-BE49-F238E27FC236}">
              <a16:creationId xmlns:a16="http://schemas.microsoft.com/office/drawing/2014/main" id="{B9CE68AA-D874-9446-FF9B-4AA71F49C7CF}"/>
            </a:ext>
          </a:extLst>
        </xdr:cNvPr>
        <xdr:cNvPicPr>
          <a:picLocks noChangeAspect="1"/>
        </xdr:cNvPicPr>
      </xdr:nvPicPr>
      <xdr:blipFill>
        <a:blip xmlns:r="http://schemas.openxmlformats.org/officeDocument/2006/relationships" r:embed="rId4"/>
        <a:stretch>
          <a:fillRect/>
        </a:stretch>
      </xdr:blipFill>
      <xdr:spPr>
        <a:xfrm>
          <a:off x="16832036" y="16797310"/>
          <a:ext cx="6444344" cy="1463040"/>
        </a:xfrm>
        <a:prstGeom prst="rect">
          <a:avLst/>
        </a:prstGeom>
        <a:solidFill>
          <a:schemeClr val="bg1"/>
        </a:solidFill>
        <a:ln>
          <a:solidFill>
            <a:schemeClr val="tx1"/>
          </a:solidFill>
        </a:ln>
      </xdr:spPr>
    </xdr:pic>
    <xdr:clientData/>
  </xdr:twoCellAnchor>
  <xdr:twoCellAnchor>
    <xdr:from>
      <xdr:col>24</xdr:col>
      <xdr:colOff>0</xdr:colOff>
      <xdr:row>105</xdr:row>
      <xdr:rowOff>0</xdr:rowOff>
    </xdr:from>
    <xdr:to>
      <xdr:col>33</xdr:col>
      <xdr:colOff>588917</xdr:colOff>
      <xdr:row>123</xdr:row>
      <xdr:rowOff>8149</xdr:rowOff>
    </xdr:to>
    <xdr:sp macro="" textlink="">
      <xdr:nvSpPr>
        <xdr:cNvPr id="14" name="TextBox 76">
          <a:extLst>
            <a:ext uri="{FF2B5EF4-FFF2-40B4-BE49-F238E27FC236}">
              <a16:creationId xmlns:a16="http://schemas.microsoft.com/office/drawing/2014/main" id="{2F2EEFED-6976-D4E8-E287-58001106E5A7}"/>
            </a:ext>
          </a:extLst>
        </xdr:cNvPr>
        <xdr:cNvSpPr txBox="1"/>
      </xdr:nvSpPr>
      <xdr:spPr>
        <a:xfrm>
          <a:off x="16832036" y="18600964"/>
          <a:ext cx="6099810" cy="319222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This is the </a:t>
          </a:r>
          <a:r>
            <a:rPr lang="en-US" b="1"/>
            <a:t>strongest segregation in the entire tree</a:t>
          </a:r>
          <a:r>
            <a:rPr lang="en-US"/>
            <a:t>:</a:t>
          </a:r>
        </a:p>
        <a:p>
          <a:pPr>
            <a:buFont typeface="Arial" panose="020B0604020202020204" pitchFamily="34" charset="0"/>
            <a:buChar char="•"/>
          </a:pPr>
          <a:r>
            <a:rPr lang="en-US"/>
            <a:t>A low skinfold thickness (skin ≤ 28.5) reduces risk dramatically (17% vs 67%).</a:t>
          </a:r>
        </a:p>
        <a:p>
          <a:pPr>
            <a:buFont typeface="Arial" panose="020B0604020202020204" pitchFamily="34" charset="0"/>
            <a:buChar char="•"/>
          </a:pPr>
          <a:r>
            <a:rPr lang="en-US"/>
            <a:t>Gain = </a:t>
          </a:r>
          <a:r>
            <a:rPr lang="en-US" b="1"/>
            <a:t>0.364</a:t>
          </a:r>
          <a:r>
            <a:rPr lang="en-US"/>
            <a:t>, which is </a:t>
          </a:r>
          <a:r>
            <a:rPr lang="en-US" b="1"/>
            <a:t>nearly 80 percent of root impurity</a:t>
          </a:r>
          <a:r>
            <a:rPr lang="en-US"/>
            <a:t> (0.364 / 0.458 ≈ 0.79).</a:t>
          </a:r>
        </a:p>
        <a:p>
          <a:pPr>
            <a:buNone/>
          </a:pPr>
          <a:r>
            <a:rPr lang="en-US" b="1"/>
            <a:t> </a:t>
          </a:r>
        </a:p>
        <a:p>
          <a:pPr>
            <a:buNone/>
          </a:pPr>
          <a:r>
            <a:rPr lang="en-US"/>
            <a:t>This is a </a:t>
          </a:r>
          <a:r>
            <a:rPr lang="en-US" b="1"/>
            <a:t>high-materiality split</a:t>
          </a:r>
          <a:r>
            <a:rPr lang="en-US"/>
            <a:t>.</a:t>
          </a:r>
          <a:br>
            <a:rPr lang="en-US"/>
          </a:br>
          <a:r>
            <a:rPr lang="en-US"/>
            <a:t>The tree is discovering an </a:t>
          </a:r>
          <a:r>
            <a:rPr lang="en-US" b="1"/>
            <a:t>interaction</a:t>
          </a:r>
          <a:r>
            <a:rPr lang="en-US"/>
            <a:t>:</a:t>
          </a:r>
          <a:br>
            <a:rPr lang="en-US"/>
          </a:br>
          <a:r>
            <a:rPr lang="en-US"/>
            <a:t>genetic risk + moderate glucose + body-fat measure produce sharply different outcomes.</a:t>
          </a:r>
        </a:p>
      </xdr:txBody>
    </xdr:sp>
    <xdr:clientData/>
  </xdr:twoCellAnchor>
  <xdr:twoCellAnchor editAs="oneCell">
    <xdr:from>
      <xdr:col>36</xdr:col>
      <xdr:colOff>0</xdr:colOff>
      <xdr:row>20</xdr:row>
      <xdr:rowOff>23409</xdr:rowOff>
    </xdr:from>
    <xdr:to>
      <xdr:col>46</xdr:col>
      <xdr:colOff>474889</xdr:colOff>
      <xdr:row>28</xdr:row>
      <xdr:rowOff>65591</xdr:rowOff>
    </xdr:to>
    <xdr:pic>
      <xdr:nvPicPr>
        <xdr:cNvPr id="15" name="table">
          <a:extLst>
            <a:ext uri="{FF2B5EF4-FFF2-40B4-BE49-F238E27FC236}">
              <a16:creationId xmlns:a16="http://schemas.microsoft.com/office/drawing/2014/main" id="{99FF1DB7-14B5-7BDC-7CE7-31CEDAC3FD83}"/>
            </a:ext>
          </a:extLst>
        </xdr:cNvPr>
        <xdr:cNvPicPr>
          <a:picLocks noChangeAspect="1"/>
        </xdr:cNvPicPr>
      </xdr:nvPicPr>
      <xdr:blipFill>
        <a:blip xmlns:r="http://schemas.openxmlformats.org/officeDocument/2006/relationships" r:embed="rId5"/>
        <a:stretch>
          <a:fillRect/>
        </a:stretch>
      </xdr:blipFill>
      <xdr:spPr>
        <a:xfrm>
          <a:off x="24179893" y="3588480"/>
          <a:ext cx="6607628" cy="1463040"/>
        </a:xfrm>
        <a:prstGeom prst="rect">
          <a:avLst/>
        </a:prstGeom>
        <a:solidFill>
          <a:schemeClr val="bg1"/>
        </a:solidFill>
        <a:ln>
          <a:solidFill>
            <a:schemeClr val="tx1"/>
          </a:solidFill>
        </a:ln>
      </xdr:spPr>
    </xdr:pic>
    <xdr:clientData/>
  </xdr:twoCellAnchor>
  <xdr:twoCellAnchor>
    <xdr:from>
      <xdr:col>36</xdr:col>
      <xdr:colOff>0</xdr:colOff>
      <xdr:row>16</xdr:row>
      <xdr:rowOff>111865</xdr:rowOff>
    </xdr:from>
    <xdr:to>
      <xdr:col>46</xdr:col>
      <xdr:colOff>435429</xdr:colOff>
      <xdr:row>19</xdr:row>
      <xdr:rowOff>171128</xdr:rowOff>
    </xdr:to>
    <xdr:sp macro="" textlink="">
      <xdr:nvSpPr>
        <xdr:cNvPr id="16" name="Rectangle 15">
          <a:extLst>
            <a:ext uri="{FF2B5EF4-FFF2-40B4-BE49-F238E27FC236}">
              <a16:creationId xmlns:a16="http://schemas.microsoft.com/office/drawing/2014/main" id="{F652779D-E989-C401-9942-5B0EFF9C41CA}"/>
            </a:ext>
          </a:extLst>
        </xdr:cNvPr>
        <xdr:cNvSpPr>
          <a:spLocks noChangeArrowheads="1"/>
        </xdr:cNvSpPr>
      </xdr:nvSpPr>
      <xdr:spPr bwMode="auto">
        <a:xfrm>
          <a:off x="24179893" y="2969365"/>
          <a:ext cx="6558643" cy="589942"/>
        </a:xfrm>
        <a:prstGeom prst="rect">
          <a:avLst/>
        </a:prstGeom>
        <a:solidFill>
          <a:schemeClr val="bg1"/>
        </a:solidFill>
        <a:ln>
          <a:solidFill>
            <a:schemeClr val="tx1"/>
          </a:solidFill>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6. Right-Side Split (Row 13): plas &gt; 133.5 AND plas ≤ 161.5</a:t>
          </a: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1800" b="0"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36</xdr:col>
      <xdr:colOff>0</xdr:colOff>
      <xdr:row>31</xdr:row>
      <xdr:rowOff>0</xdr:rowOff>
    </xdr:from>
    <xdr:to>
      <xdr:col>45</xdr:col>
      <xdr:colOff>588917</xdr:colOff>
      <xdr:row>44</xdr:row>
      <xdr:rowOff>47189</xdr:rowOff>
    </xdr:to>
    <xdr:sp macro="" textlink="">
      <xdr:nvSpPr>
        <xdr:cNvPr id="17" name="TextBox 80">
          <a:extLst>
            <a:ext uri="{FF2B5EF4-FFF2-40B4-BE49-F238E27FC236}">
              <a16:creationId xmlns:a16="http://schemas.microsoft.com/office/drawing/2014/main" id="{81870687-6AEF-4DC0-DC23-29A522BD9BA6}"/>
            </a:ext>
          </a:extLst>
        </xdr:cNvPr>
        <xdr:cNvSpPr txBox="1"/>
      </xdr:nvSpPr>
      <xdr:spPr>
        <a:xfrm>
          <a:off x="24179893" y="5510893"/>
          <a:ext cx="6099810" cy="2346796"/>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This split cleanly distinguishes </a:t>
          </a:r>
          <a:r>
            <a:rPr lang="en-US" b="1"/>
            <a:t>mid-range hyperglycemia</a:t>
          </a:r>
          <a:r>
            <a:rPr lang="en-US"/>
            <a:t> from </a:t>
          </a:r>
          <a:r>
            <a:rPr lang="en-US" b="1"/>
            <a:t>extreme hyperglycemia</a:t>
          </a:r>
          <a:r>
            <a:rPr lang="en-US"/>
            <a:t>.</a:t>
          </a:r>
        </a:p>
        <a:p>
          <a:pPr>
            <a:buFont typeface="Arial" panose="020B0604020202020204" pitchFamily="34" charset="0"/>
            <a:buChar char="•"/>
          </a:pPr>
          <a:r>
            <a:rPr lang="en-US"/>
            <a:t>Moderate glucose elevation: 54% diabetic</a:t>
          </a:r>
        </a:p>
        <a:p>
          <a:pPr>
            <a:buFont typeface="Arial" panose="020B0604020202020204" pitchFamily="34" charset="0"/>
            <a:buChar char="•"/>
          </a:pPr>
          <a:r>
            <a:rPr lang="en-US"/>
            <a:t>Severe elevation: 88% diabetic</a:t>
          </a:r>
        </a:p>
        <a:p>
          <a:pPr>
            <a:buNone/>
          </a:pPr>
          <a:r>
            <a:rPr lang="en-US"/>
            <a:t>The model is monotonic and consistent with clinical science.</a:t>
          </a:r>
          <a:br>
            <a:rPr lang="en-US"/>
          </a:br>
          <a:r>
            <a:rPr lang="en-US"/>
            <a:t>The impurity reduction is meaningful and continues to partition risk effectively.</a:t>
          </a:r>
        </a:p>
      </xdr:txBody>
    </xdr:sp>
    <xdr:clientData/>
  </xdr:twoCellAnchor>
  <xdr:twoCellAnchor editAs="oneCell">
    <xdr:from>
      <xdr:col>36</xdr:col>
      <xdr:colOff>0</xdr:colOff>
      <xdr:row>50</xdr:row>
      <xdr:rowOff>158968</xdr:rowOff>
    </xdr:from>
    <xdr:to>
      <xdr:col>45</xdr:col>
      <xdr:colOff>559527</xdr:colOff>
      <xdr:row>59</xdr:row>
      <xdr:rowOff>26162</xdr:rowOff>
    </xdr:to>
    <xdr:pic>
      <xdr:nvPicPr>
        <xdr:cNvPr id="18" name="table">
          <a:extLst>
            <a:ext uri="{FF2B5EF4-FFF2-40B4-BE49-F238E27FC236}">
              <a16:creationId xmlns:a16="http://schemas.microsoft.com/office/drawing/2014/main" id="{F487BABE-721C-814A-9FBA-669E340EB135}"/>
            </a:ext>
          </a:extLst>
        </xdr:cNvPr>
        <xdr:cNvPicPr>
          <a:picLocks noChangeAspect="1"/>
        </xdr:cNvPicPr>
      </xdr:nvPicPr>
      <xdr:blipFill>
        <a:blip xmlns:r="http://schemas.openxmlformats.org/officeDocument/2006/relationships" r:embed="rId6"/>
        <a:stretch>
          <a:fillRect/>
        </a:stretch>
      </xdr:blipFill>
      <xdr:spPr>
        <a:xfrm>
          <a:off x="24179893" y="9030825"/>
          <a:ext cx="6074230" cy="1463040"/>
        </a:xfrm>
        <a:prstGeom prst="rect">
          <a:avLst/>
        </a:prstGeom>
        <a:solidFill>
          <a:schemeClr val="bg1"/>
        </a:solidFill>
        <a:ln>
          <a:solidFill>
            <a:schemeClr val="tx1"/>
          </a:solidFill>
        </a:ln>
      </xdr:spPr>
    </xdr:pic>
    <xdr:clientData/>
  </xdr:twoCellAnchor>
  <xdr:twoCellAnchor>
    <xdr:from>
      <xdr:col>36</xdr:col>
      <xdr:colOff>0</xdr:colOff>
      <xdr:row>47</xdr:row>
      <xdr:rowOff>0</xdr:rowOff>
    </xdr:from>
    <xdr:to>
      <xdr:col>44</xdr:col>
      <xdr:colOff>359229</xdr:colOff>
      <xdr:row>49</xdr:row>
      <xdr:rowOff>123269</xdr:rowOff>
    </xdr:to>
    <xdr:sp macro="" textlink="">
      <xdr:nvSpPr>
        <xdr:cNvPr id="19" name="Rectangle 18">
          <a:extLst>
            <a:ext uri="{FF2B5EF4-FFF2-40B4-BE49-F238E27FC236}">
              <a16:creationId xmlns:a16="http://schemas.microsoft.com/office/drawing/2014/main" id="{68223B65-864A-E1E8-9910-E0D23C3D15C5}"/>
            </a:ext>
          </a:extLst>
        </xdr:cNvPr>
        <xdr:cNvSpPr>
          <a:spLocks noChangeArrowheads="1"/>
        </xdr:cNvSpPr>
      </xdr:nvSpPr>
      <xdr:spPr bwMode="auto">
        <a:xfrm>
          <a:off x="24179893" y="8341179"/>
          <a:ext cx="5257800" cy="477054"/>
        </a:xfrm>
        <a:prstGeom prst="rect">
          <a:avLst/>
        </a:prstGeom>
        <a:solidFill>
          <a:schemeClr val="bg1"/>
        </a:solidFill>
        <a:ln w="9525">
          <a:solidFill>
            <a:schemeClr val="tx1"/>
          </a:solidFill>
          <a:miter lim="800000"/>
          <a:headEnd/>
          <a:tailEnd/>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7. Row 14: plas &gt; 133.5 AND pedi ≤ 0.315</a:t>
          </a: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900" b="1"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36</xdr:col>
      <xdr:colOff>0</xdr:colOff>
      <xdr:row>60</xdr:row>
      <xdr:rowOff>171756</xdr:rowOff>
    </xdr:from>
    <xdr:to>
      <xdr:col>45</xdr:col>
      <xdr:colOff>588917</xdr:colOff>
      <xdr:row>72</xdr:row>
      <xdr:rowOff>114031</xdr:rowOff>
    </xdr:to>
    <xdr:sp macro="" textlink="">
      <xdr:nvSpPr>
        <xdr:cNvPr id="20" name="TextBox 86">
          <a:extLst>
            <a:ext uri="{FF2B5EF4-FFF2-40B4-BE49-F238E27FC236}">
              <a16:creationId xmlns:a16="http://schemas.microsoft.com/office/drawing/2014/main" id="{5021413E-5FC3-3748-9846-A4BB13B738AB}"/>
            </a:ext>
          </a:extLst>
        </xdr:cNvPr>
        <xdr:cNvSpPr txBox="1"/>
      </xdr:nvSpPr>
      <xdr:spPr>
        <a:xfrm>
          <a:off x="24179893" y="10812542"/>
          <a:ext cx="6099810" cy="206498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Genetic risk again creates a </a:t>
          </a:r>
          <a:r>
            <a:rPr lang="en-US" b="1"/>
            <a:t>clear vertical separation</a:t>
          </a:r>
          <a:r>
            <a:rPr lang="en-US"/>
            <a:t>, even inside a high-plasma subgroup.</a:t>
          </a:r>
        </a:p>
        <a:p>
          <a:pPr>
            <a:buNone/>
          </a:pPr>
          <a:endParaRPr lang="en-US" b="1"/>
        </a:p>
        <a:p>
          <a:pPr>
            <a:buNone/>
          </a:pPr>
          <a:r>
            <a:rPr lang="en-US"/>
            <a:t>The model behaves </a:t>
          </a:r>
          <a:r>
            <a:rPr lang="en-US" b="1"/>
            <a:t>scientifically coherent</a:t>
          </a:r>
          <a:r>
            <a:rPr lang="en-US"/>
            <a:t>: low genetic risk mitigates the effect of elevated glucose, high genetic risk amplifies it.</a:t>
          </a:r>
        </a:p>
      </xdr:txBody>
    </xdr:sp>
    <xdr:clientData/>
  </xdr:twoCellAnchor>
  <xdr:twoCellAnchor editAs="oneCell">
    <xdr:from>
      <xdr:col>36</xdr:col>
      <xdr:colOff>217715</xdr:colOff>
      <xdr:row>78</xdr:row>
      <xdr:rowOff>5222</xdr:rowOff>
    </xdr:from>
    <xdr:to>
      <xdr:col>44</xdr:col>
      <xdr:colOff>580754</xdr:colOff>
      <xdr:row>86</xdr:row>
      <xdr:rowOff>60739</xdr:rowOff>
    </xdr:to>
    <xdr:pic>
      <xdr:nvPicPr>
        <xdr:cNvPr id="21" name="table">
          <a:extLst>
            <a:ext uri="{FF2B5EF4-FFF2-40B4-BE49-F238E27FC236}">
              <a16:creationId xmlns:a16="http://schemas.microsoft.com/office/drawing/2014/main" id="{B19DBA3B-0EF3-A1C7-8DC8-8404FF163A72}"/>
            </a:ext>
          </a:extLst>
        </xdr:cNvPr>
        <xdr:cNvPicPr>
          <a:picLocks noChangeAspect="1"/>
        </xdr:cNvPicPr>
      </xdr:nvPicPr>
      <xdr:blipFill>
        <a:blip xmlns:r="http://schemas.openxmlformats.org/officeDocument/2006/relationships" r:embed="rId7"/>
        <a:stretch>
          <a:fillRect/>
        </a:stretch>
      </xdr:blipFill>
      <xdr:spPr>
        <a:xfrm>
          <a:off x="24397608" y="13830079"/>
          <a:ext cx="5257800" cy="1463040"/>
        </a:xfrm>
        <a:prstGeom prst="rect">
          <a:avLst/>
        </a:prstGeom>
        <a:solidFill>
          <a:schemeClr val="bg1"/>
        </a:solidFill>
        <a:ln>
          <a:solidFill>
            <a:schemeClr val="tx1"/>
          </a:solidFill>
        </a:ln>
      </xdr:spPr>
    </xdr:pic>
    <xdr:clientData/>
  </xdr:twoCellAnchor>
  <xdr:twoCellAnchor>
    <xdr:from>
      <xdr:col>36</xdr:col>
      <xdr:colOff>202203</xdr:colOff>
      <xdr:row>74</xdr:row>
      <xdr:rowOff>40821</xdr:rowOff>
    </xdr:from>
    <xdr:to>
      <xdr:col>44</xdr:col>
      <xdr:colOff>380185</xdr:colOff>
      <xdr:row>77</xdr:row>
      <xdr:rowOff>127601</xdr:rowOff>
    </xdr:to>
    <xdr:sp macro="" textlink="">
      <xdr:nvSpPr>
        <xdr:cNvPr id="22" name="Rectangle 21">
          <a:extLst>
            <a:ext uri="{FF2B5EF4-FFF2-40B4-BE49-F238E27FC236}">
              <a16:creationId xmlns:a16="http://schemas.microsoft.com/office/drawing/2014/main" id="{B0A1EF12-60AC-1D8F-077A-C1BE40F103DC}"/>
            </a:ext>
          </a:extLst>
        </xdr:cNvPr>
        <xdr:cNvSpPr>
          <a:spLocks noChangeArrowheads="1"/>
        </xdr:cNvSpPr>
      </xdr:nvSpPr>
      <xdr:spPr bwMode="auto">
        <a:xfrm>
          <a:off x="24382096" y="13158107"/>
          <a:ext cx="5076553" cy="617458"/>
        </a:xfrm>
        <a:prstGeom prst="rect">
          <a:avLst/>
        </a:prstGeom>
        <a:solidFill>
          <a:schemeClr val="bg1"/>
        </a:solidFill>
        <a:ln w="9525">
          <a:solidFill>
            <a:schemeClr val="tx1"/>
          </a:solidFill>
          <a:miter lim="800000"/>
          <a:headEnd/>
          <a:tailEnd/>
        </a:ln>
        <a:effectLst/>
      </xdr:spPr>
      <xdr:txBody>
        <a:bodyPr vert="horz" wrap="square" lIns="91440" tIns="45720" rIns="91440" bIns="45720"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en-US" altLang="en-US" sz="1600" b="1" i="0" u="none" strike="noStrike" cap="none" normalizeH="0" baseline="0">
              <a:ln>
                <a:noFill/>
              </a:ln>
              <a:solidFill>
                <a:schemeClr val="tx1"/>
              </a:solidFill>
              <a:effectLst/>
              <a:latin typeface="Arial" panose="020B0604020202020204" pitchFamily="34" charset="0"/>
            </a:rPr>
            <a:t>8. Row 15: plas &gt; 161.5 AND preg ≤ 6.5</a:t>
          </a:r>
        </a:p>
        <a:p>
          <a:pPr marL="0" marR="0" lvl="0" indent="0" algn="l" defTabSz="914400" rtl="0" eaLnBrk="0" fontAlgn="base" latinLnBrk="0" hangingPunct="0">
            <a:lnSpc>
              <a:spcPct val="100000"/>
            </a:lnSpc>
            <a:spcBef>
              <a:spcPct val="0"/>
            </a:spcBef>
            <a:spcAft>
              <a:spcPct val="0"/>
            </a:spcAft>
            <a:buClrTx/>
            <a:buSzTx/>
            <a:buFontTx/>
            <a:buNone/>
            <a:tabLst/>
          </a:pPr>
          <a:endParaRPr kumimoji="0" lang="en-US" altLang="en-US" sz="1800" b="0" i="0" u="none" strike="noStrike" cap="none" normalizeH="0" baseline="0">
            <a:ln>
              <a:noFill/>
            </a:ln>
            <a:solidFill>
              <a:schemeClr val="tx1"/>
            </a:solidFill>
            <a:effectLst/>
            <a:latin typeface="Arial" panose="020B0604020202020204" pitchFamily="34" charset="0"/>
          </a:endParaRPr>
        </a:p>
      </xdr:txBody>
    </xdr:sp>
    <xdr:clientData/>
  </xdr:twoCellAnchor>
  <xdr:twoCellAnchor>
    <xdr:from>
      <xdr:col>36</xdr:col>
      <xdr:colOff>0</xdr:colOff>
      <xdr:row>87</xdr:row>
      <xdr:rowOff>100329</xdr:rowOff>
    </xdr:from>
    <xdr:to>
      <xdr:col>45</xdr:col>
      <xdr:colOff>585107</xdr:colOff>
      <xdr:row>102</xdr:row>
      <xdr:rowOff>32259</xdr:rowOff>
    </xdr:to>
    <xdr:sp macro="" textlink="">
      <xdr:nvSpPr>
        <xdr:cNvPr id="23" name="TextBox 90">
          <a:extLst>
            <a:ext uri="{FF2B5EF4-FFF2-40B4-BE49-F238E27FC236}">
              <a16:creationId xmlns:a16="http://schemas.microsoft.com/office/drawing/2014/main" id="{2BF58DB5-8618-08E9-427E-682C35CAFA62}"/>
            </a:ext>
          </a:extLst>
        </xdr:cNvPr>
        <xdr:cNvSpPr txBox="1"/>
      </xdr:nvSpPr>
      <xdr:spPr>
        <a:xfrm>
          <a:off x="24179893" y="15517222"/>
          <a:ext cx="6096000" cy="2585323"/>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Interpretation</a:t>
          </a:r>
        </a:p>
        <a:p>
          <a:pPr>
            <a:buNone/>
          </a:pPr>
          <a:r>
            <a:rPr lang="en-US"/>
            <a:t>Within the most severe glucose exposures, the number of pregnancies (preg) adds further risk stratification:</a:t>
          </a:r>
        </a:p>
        <a:p>
          <a:pPr>
            <a:buFont typeface="Arial" panose="020B0604020202020204" pitchFamily="34" charset="0"/>
            <a:buChar char="•"/>
          </a:pPr>
          <a:r>
            <a:rPr lang="en-US"/>
            <a:t>Lower parity: ~85% diabetic</a:t>
          </a:r>
        </a:p>
        <a:p>
          <a:pPr>
            <a:buFont typeface="Arial" panose="020B0604020202020204" pitchFamily="34" charset="0"/>
            <a:buChar char="•"/>
          </a:pPr>
          <a:r>
            <a:rPr lang="en-US"/>
            <a:t>Higher parity: ~96% diabetic</a:t>
          </a:r>
        </a:p>
        <a:p>
          <a:pPr>
            <a:buFont typeface="Arial" panose="020B0604020202020204" pitchFamily="34" charset="0"/>
            <a:buChar char="•"/>
          </a:pPr>
          <a:r>
            <a:rPr lang="en-US"/>
            <a:t>A modest but medically plausible refinement</a:t>
          </a:r>
        </a:p>
        <a:p>
          <a:pPr>
            <a:buNone/>
          </a:pPr>
          <a:r>
            <a:rPr lang="en-US" b="1"/>
            <a:t> </a:t>
          </a:r>
        </a:p>
        <a:p>
          <a:pPr>
            <a:buNone/>
          </a:pPr>
          <a:r>
            <a:rPr lang="en-US"/>
            <a:t>This is a </a:t>
          </a:r>
          <a:r>
            <a:rPr lang="en-US" b="1"/>
            <a:t>small but valid refinement</a:t>
          </a:r>
          <a:r>
            <a:rPr lang="en-US"/>
            <a:t>.</a:t>
          </a:r>
          <a:br>
            <a:rPr lang="en-US"/>
          </a:br>
          <a:r>
            <a:rPr lang="en-US"/>
            <a:t>No instability or overfitting signal.</a:t>
          </a:r>
        </a:p>
      </xdr:txBody>
    </xdr:sp>
    <xdr:clientData/>
  </xdr:twoCellAnchor>
  <xdr:twoCellAnchor>
    <xdr:from>
      <xdr:col>49</xdr:col>
      <xdr:colOff>0</xdr:colOff>
      <xdr:row>16</xdr:row>
      <xdr:rowOff>0</xdr:rowOff>
    </xdr:from>
    <xdr:to>
      <xdr:col>58</xdr:col>
      <xdr:colOff>585107</xdr:colOff>
      <xdr:row>52</xdr:row>
      <xdr:rowOff>95165</xdr:rowOff>
    </xdr:to>
    <xdr:sp macro="" textlink="">
      <xdr:nvSpPr>
        <xdr:cNvPr id="24" name="TextBox 92">
          <a:extLst>
            <a:ext uri="{FF2B5EF4-FFF2-40B4-BE49-F238E27FC236}">
              <a16:creationId xmlns:a16="http://schemas.microsoft.com/office/drawing/2014/main" id="{E4849646-29C9-01D1-FCC8-A2899C025E77}"/>
            </a:ext>
          </a:extLst>
        </xdr:cNvPr>
        <xdr:cNvSpPr txBox="1"/>
      </xdr:nvSpPr>
      <xdr:spPr>
        <a:xfrm>
          <a:off x="32140071" y="2857500"/>
          <a:ext cx="6096000" cy="6463308"/>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b="1"/>
            <a:t>STRUCTURAL SUMMARY OF TREE 4</a:t>
          </a:r>
        </a:p>
        <a:p>
          <a:pPr>
            <a:buNone/>
          </a:pPr>
          <a:r>
            <a:rPr lang="en-US" b="1"/>
            <a:t>What the model learned (in order of importance):</a:t>
          </a:r>
        </a:p>
        <a:p>
          <a:pPr>
            <a:buFont typeface="+mj-lt"/>
            <a:buAutoNum type="arabicPeriod"/>
          </a:pPr>
          <a:r>
            <a:rPr lang="en-US" b="1"/>
            <a:t>plas</a:t>
          </a:r>
          <a:r>
            <a:rPr lang="en-US"/>
            <a:t> is the dominant driver</a:t>
          </a:r>
        </a:p>
        <a:p>
          <a:pPr>
            <a:buFont typeface="+mj-lt"/>
            <a:buAutoNum type="arabicPeriod"/>
          </a:pPr>
          <a:r>
            <a:rPr lang="en-US" b="1"/>
            <a:t>pedi</a:t>
          </a:r>
          <a:r>
            <a:rPr lang="en-US"/>
            <a:t> is meaningful across both low and high glucose ranges</a:t>
          </a:r>
        </a:p>
        <a:p>
          <a:pPr>
            <a:buFont typeface="+mj-lt"/>
            <a:buAutoNum type="arabicPeriod"/>
          </a:pPr>
          <a:r>
            <a:rPr lang="en-US" b="1"/>
            <a:t>skin</a:t>
          </a:r>
          <a:r>
            <a:rPr lang="en-US"/>
            <a:t> detects a strong interaction in genetically predisposed cases</a:t>
          </a:r>
        </a:p>
        <a:p>
          <a:pPr>
            <a:buFont typeface="+mj-lt"/>
            <a:buAutoNum type="arabicPeriod"/>
          </a:pPr>
          <a:r>
            <a:rPr lang="en-US" b="1"/>
            <a:t>pregnancies</a:t>
          </a:r>
          <a:r>
            <a:rPr lang="en-US"/>
            <a:t> add refinement at highly elevated glucose levels</a:t>
          </a:r>
        </a:p>
        <a:p>
          <a:pPr>
            <a:buNone/>
          </a:pPr>
          <a:r>
            <a:rPr lang="en-US"/>
            <a:t>This is a </a:t>
          </a:r>
          <a:r>
            <a:rPr lang="en-US" b="1"/>
            <a:t>coherent medical narrative</a:t>
          </a:r>
          <a:r>
            <a:rPr lang="en-US"/>
            <a:t>, fully supported quantitatively.</a:t>
          </a:r>
        </a:p>
        <a:p>
          <a:pPr>
            <a:buNone/>
          </a:pPr>
          <a:br>
            <a:rPr lang="en-US"/>
          </a:br>
          <a:r>
            <a:rPr lang="en-US" b="1"/>
            <a:t>Quantitative Reduction in Opacity</a:t>
          </a:r>
        </a:p>
        <a:p>
          <a:pPr>
            <a:buNone/>
          </a:pPr>
          <a:r>
            <a:rPr lang="en-US" b="1"/>
            <a:t>Start:</a:t>
          </a:r>
        </a:p>
        <a:p>
          <a:pPr>
            <a:buNone/>
          </a:pPr>
          <a:r>
            <a:rPr lang="en-US"/>
            <a:t>Gini = </a:t>
          </a:r>
          <a:r>
            <a:rPr lang="en-US" b="1"/>
            <a:t>0.45834</a:t>
          </a:r>
          <a:endParaRPr lang="en-US"/>
        </a:p>
        <a:p>
          <a:pPr>
            <a:buNone/>
          </a:pPr>
          <a:r>
            <a:rPr lang="en-US" b="1"/>
            <a:t>Best reduction:</a:t>
          </a:r>
        </a:p>
        <a:p>
          <a:pPr>
            <a:buNone/>
          </a:pPr>
          <a:r>
            <a:rPr lang="en-US"/>
            <a:t>Node gain = </a:t>
          </a:r>
          <a:r>
            <a:rPr lang="en-US" b="1"/>
            <a:t>0.36387</a:t>
          </a:r>
          <a:r>
            <a:rPr lang="en-US"/>
            <a:t> (≈ 79% of baseline uncertainty)</a:t>
          </a:r>
        </a:p>
        <a:p>
          <a:pPr>
            <a:buNone/>
          </a:pPr>
          <a:r>
            <a:rPr lang="en-US" b="1"/>
            <a:t>Overall effect:</a:t>
          </a:r>
        </a:p>
        <a:p>
          <a:pPr>
            <a:buNone/>
          </a:pPr>
          <a:r>
            <a:rPr lang="en-US"/>
            <a:t>The tree reduces the dataset’s ambiguity by </a:t>
          </a:r>
          <a:r>
            <a:rPr lang="en-US" b="1"/>
            <a:t>37–79 percent across major nodes</a:t>
          </a:r>
          <a:r>
            <a:rPr lang="en-US"/>
            <a:t>, depending on the branch.</a:t>
          </a:r>
        </a:p>
        <a:p>
          <a:pPr>
            <a:buNone/>
          </a:pPr>
          <a:r>
            <a:rPr lang="en-US"/>
            <a:t>This is a </a:t>
          </a:r>
          <a:r>
            <a:rPr lang="en-US" b="1"/>
            <a:t>major improvement in transparency</a:t>
          </a:r>
          <a:r>
            <a:rPr lang="en-US"/>
            <a:t> — literally transforming the original opaque dataset into </a:t>
          </a:r>
          <a:r>
            <a:rPr lang="en-US" b="1"/>
            <a:t>clear, interpretable physiological risk bands</a:t>
          </a:r>
          <a:r>
            <a:rPr lang="en-US"/>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34</xdr:col>
      <xdr:colOff>0</xdr:colOff>
      <xdr:row>1</xdr:row>
      <xdr:rowOff>0</xdr:rowOff>
    </xdr:from>
    <xdr:to>
      <xdr:col>44</xdr:col>
      <xdr:colOff>0</xdr:colOff>
      <xdr:row>81</xdr:row>
      <xdr:rowOff>39692</xdr:rowOff>
    </xdr:to>
    <mc:AlternateContent xmlns:mc="http://schemas.openxmlformats.org/markup-compatibility/2006" xmlns:a14="http://schemas.microsoft.com/office/drawing/2010/main">
      <mc:Choice Requires="a14">
        <xdr:sp macro="" textlink="">
          <xdr:nvSpPr>
            <xdr:cNvPr id="3" name="TextBox 6">
              <a:extLst>
                <a:ext uri="{FF2B5EF4-FFF2-40B4-BE49-F238E27FC236}">
                  <a16:creationId xmlns:a16="http://schemas.microsoft.com/office/drawing/2014/main" id="{546C0161-5380-03C0-0D16-D46797EE9D61}"/>
                </a:ext>
              </a:extLst>
            </xdr:cNvPr>
            <xdr:cNvSpPr txBox="1"/>
          </xdr:nvSpPr>
          <xdr:spPr>
            <a:xfrm>
              <a:off x="23650575" y="180975"/>
              <a:ext cx="6096000" cy="14517692"/>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What are we trying to do at Node 0?</a:t>
              </a:r>
            </a:p>
            <a:p>
              <a:pPr>
                <a:buNone/>
              </a:pPr>
              <a:r>
                <a:rPr lang="en-US"/>
                <a:t>We have a dataset of patients. For each row we know:</a:t>
              </a:r>
            </a:p>
            <a:p>
              <a:pPr>
                <a:buFont typeface="Arial" panose="020B0604020202020204" pitchFamily="34" charset="0"/>
                <a:buChar char="•"/>
              </a:pPr>
              <a:r>
                <a:rPr lang="en-US">
                  <a:latin typeface="Courier New" panose="02070309020205020404" pitchFamily="49" charset="0"/>
                </a:rPr>
                <a:t>y</a:t>
              </a:r>
              <a:r>
                <a:rPr lang="en-US"/>
                <a:t> = outcome (for example 1 = diabetic, 0 = non-diabetic)</a:t>
              </a:r>
            </a:p>
            <a:p>
              <a:pPr>
                <a:buFont typeface="Arial" panose="020B0604020202020204" pitchFamily="34" charset="0"/>
                <a:buChar char="•"/>
              </a:pPr>
              <a:r>
                <a:rPr lang="en-US">
                  <a:latin typeface="Courier New" panose="02070309020205020404" pitchFamily="49" charset="0"/>
                </a:rPr>
                <a:t>plas</a:t>
              </a:r>
              <a:r>
                <a:rPr lang="en-US"/>
                <a:t> in column E = Plasma glucose concentration</a:t>
              </a:r>
            </a:p>
            <a:p>
              <a:pPr>
                <a:buFont typeface="Arial" panose="020B0604020202020204" pitchFamily="34" charset="0"/>
                <a:buChar char="•"/>
              </a:pPr>
              <a:r>
                <a:rPr lang="en-US"/>
                <a:t>Other variables like BMI, Pregnancies, Age etc (we ignore them at this moment)</a:t>
              </a:r>
            </a:p>
            <a:p>
              <a:pPr>
                <a:buNone/>
              </a:pPr>
              <a:r>
                <a:rPr lang="en-US"/>
                <a:t>At </a:t>
              </a:r>
              <a:r>
                <a:rPr lang="en-US" b="1"/>
                <a:t>Node 0</a:t>
              </a:r>
              <a:r>
                <a:rPr lang="en-US"/>
                <a:t> (the root) we are asking a very focused question:</a:t>
              </a:r>
            </a:p>
            <a:p>
              <a:pPr>
                <a:buNone/>
              </a:pPr>
              <a:r>
                <a:rPr lang="en-US"/>
                <a:t>“If we use </a:t>
              </a:r>
              <a:r>
                <a:rPr lang="en-US" b="1"/>
                <a:t>only plas</a:t>
              </a:r>
              <a:r>
                <a:rPr lang="en-US"/>
                <a:t> to make a yes/no split, where should that split be so that the two groups are as pure as possible, measured by the </a:t>
              </a:r>
              <a:r>
                <a:rPr lang="en-US" b="1"/>
                <a:t>Gini impurity</a:t>
              </a:r>
              <a:r>
                <a:rPr lang="en-US"/>
                <a:t>?”</a:t>
              </a:r>
            </a:p>
            <a:p>
              <a:pPr>
                <a:buNone/>
              </a:pPr>
              <a:r>
                <a:rPr lang="en-US"/>
                <a:t>Everything on this sheet is there to answer that one question in a transparent and repeatable way.</a:t>
              </a:r>
            </a:p>
            <a:p>
              <a:pPr>
                <a:buNone/>
              </a:pPr>
              <a:br>
                <a:rPr lang="en-US"/>
              </a:br>
              <a:endParaRPr lang="en-US"/>
            </a:p>
            <a:p>
              <a:pPr>
                <a:buNone/>
              </a:pPr>
              <a:r>
                <a:rPr lang="en-US" sz="2000" b="1"/>
                <a:t>Step 1: Sort by plas</a:t>
              </a:r>
            </a:p>
            <a:p>
              <a:pPr>
                <a:buNone/>
              </a:pPr>
              <a:r>
                <a:rPr lang="en-US" b="1"/>
                <a:t>Action:</a:t>
              </a:r>
              <a:r>
                <a:rPr lang="en-US"/>
                <a:t> Sort the entire dataset by </a:t>
              </a:r>
              <a:r>
                <a:rPr lang="en-US" b="1"/>
                <a:t>plas </a:t>
              </a:r>
              <a:r>
                <a:rPr lang="en-US"/>
                <a:t>in ascending order.</a:t>
              </a:r>
            </a:p>
            <a:p>
              <a:pPr>
                <a:buNone/>
              </a:pPr>
              <a:r>
                <a:rPr lang="en-US" b="1"/>
                <a:t>Why we do this:</a:t>
              </a:r>
              <a:endParaRPr lang="en-US"/>
            </a:p>
            <a:p>
              <a:pPr>
                <a:buFont typeface="Arial" panose="020B0604020202020204" pitchFamily="34" charset="0"/>
                <a:buChar char="•"/>
              </a:pPr>
              <a:r>
                <a:rPr lang="en-US"/>
                <a:t>A decision tree can only split on thresholds like </a:t>
              </a:r>
              <a:r>
                <a:rPr lang="en-US">
                  <a:latin typeface="Courier New" panose="02070309020205020404" pitchFamily="49" charset="0"/>
                </a:rPr>
                <a:t>plas ≤ t</a:t>
              </a:r>
              <a:r>
                <a:rPr lang="en-US"/>
                <a:t>.</a:t>
              </a:r>
            </a:p>
            <a:p>
              <a:pPr>
                <a:buFont typeface="Arial" panose="020B0604020202020204" pitchFamily="34" charset="0"/>
                <a:buChar char="•"/>
              </a:pPr>
              <a:r>
                <a:rPr lang="en-US"/>
                <a:t>The only thresholds that matter are between </a:t>
              </a:r>
              <a:r>
                <a:rPr lang="en-US" b="1"/>
                <a:t>distinct adjacent values</a:t>
              </a:r>
              <a:r>
                <a:rPr lang="en-US"/>
                <a:t> of plas.</a:t>
              </a:r>
            </a:p>
            <a:p>
              <a:pPr>
                <a:buFont typeface="Arial" panose="020B0604020202020204" pitchFamily="34" charset="0"/>
                <a:buChar char="•"/>
              </a:pPr>
              <a:r>
                <a:rPr lang="en-US"/>
                <a:t>If the rows are sorted by plas, then every possible interesting cut lies </a:t>
              </a:r>
              <a:r>
                <a:rPr lang="en-US" b="1"/>
                <a:t>between row i and row i+1</a:t>
              </a:r>
              <a:r>
                <a:rPr lang="en-US"/>
                <a:t>.</a:t>
              </a:r>
            </a:p>
            <a:p>
              <a:pPr>
                <a:buFont typeface="Arial" panose="020B0604020202020204" pitchFamily="34" charset="0"/>
                <a:buChar char="•"/>
              </a:pPr>
              <a:r>
                <a:rPr lang="en-US"/>
                <a:t>Sorting lets us move from </a:t>
              </a:r>
              <a:r>
                <a:rPr lang="en-US" b="1"/>
                <a:t>top to bottom</a:t>
              </a:r>
              <a:r>
                <a:rPr lang="en-US"/>
                <a:t> and evaluate every candidate cut exactly once.</a:t>
              </a:r>
            </a:p>
            <a:p>
              <a:pPr>
                <a:buNone/>
              </a:pPr>
              <a:r>
                <a:rPr lang="en-US"/>
                <a:t>So sorting is what converts a messy set of numbers into a clean “scan” along the plas axis.</a:t>
              </a:r>
            </a:p>
            <a:p>
              <a:pPr>
                <a:buNone/>
              </a:pPr>
              <a:br>
                <a:rPr lang="en-US"/>
              </a:br>
              <a:endParaRPr lang="en-US"/>
            </a:p>
            <a:p>
              <a:pPr>
                <a:buNone/>
              </a:pPr>
              <a:r>
                <a:rPr lang="en-US" sz="2000" b="1"/>
                <a:t>Step 2: Compute parent node statistics (overall impurity)</a:t>
              </a:r>
            </a:p>
            <a:p>
              <a:pPr>
                <a:buNone/>
              </a:pPr>
              <a:r>
                <a:rPr lang="en-US"/>
                <a:t>Above the main table we compute three simple quantities:</a:t>
              </a:r>
            </a:p>
            <a:p>
              <a:pPr>
                <a:buFont typeface="+mj-lt"/>
                <a:buAutoNum type="arabicPeriod"/>
              </a:pPr>
              <a:r>
                <a:rPr lang="en-US" b="1">
                  <a:latin typeface="Courier New" panose="02070309020205020404" pitchFamily="49" charset="0"/>
                </a:rPr>
                <a:t>n_total</a:t>
              </a:r>
              <a:br>
                <a:rPr lang="en-US"/>
              </a:br>
              <a:r>
                <a:rPr lang="en-US"/>
                <a:t>Count how many patients are in the dataset.</a:t>
              </a:r>
            </a:p>
            <a:p>
              <a:pPr>
                <a:buFont typeface="+mj-lt"/>
                <a:buAutoNum type="arabicPeriod"/>
              </a:pPr>
              <a:r>
                <a:rPr lang="en-US" b="1">
                  <a:latin typeface="Courier New" panose="02070309020205020404" pitchFamily="49" charset="0"/>
                </a:rPr>
                <a:t>n1_total</a:t>
              </a:r>
              <a:br>
                <a:rPr lang="en-US"/>
              </a:br>
              <a:r>
                <a:rPr lang="en-US"/>
                <a:t>Sum of </a:t>
              </a:r>
              <a:r>
                <a:rPr lang="en-US">
                  <a:latin typeface="Courier New" panose="02070309020205020404" pitchFamily="49" charset="0"/>
                </a:rPr>
                <a:t>y</a:t>
              </a:r>
              <a:r>
                <a:rPr lang="en-US"/>
                <a:t>. Since </a:t>
              </a:r>
              <a:r>
                <a:rPr lang="en-US">
                  <a:latin typeface="Courier New" panose="02070309020205020404" pitchFamily="49" charset="0"/>
                </a:rPr>
                <a:t>y</a:t>
              </a:r>
              <a:r>
                <a:rPr lang="en-US"/>
                <a:t> is 0 or 1, the sum is the number of diabetics.</a:t>
              </a:r>
            </a:p>
            <a:p>
              <a:pPr>
                <a:buFont typeface="+mj-lt"/>
                <a:buAutoNum type="arabicPeriod"/>
              </a:pPr>
              <a:r>
                <a:rPr lang="en-US" b="1">
                  <a:latin typeface="Courier New" panose="02070309020205020404" pitchFamily="49" charset="0"/>
                </a:rPr>
                <a:t>p1_parent = n1_total / n_total</a:t>
              </a:r>
              <a:br>
                <a:rPr lang="en-US"/>
              </a:br>
              <a:r>
                <a:rPr lang="en-US"/>
                <a:t>This is the overall proportion of diabetics in the whole sample.</a:t>
              </a:r>
            </a:p>
            <a:p>
              <a:pPr>
                <a:buNone/>
              </a:pPr>
              <a:r>
                <a:rPr lang="en-US"/>
                <a:t>From </a:t>
              </a:r>
              <a:r>
                <a:rPr lang="en-US">
                  <a:latin typeface="Courier New" panose="02070309020205020404" pitchFamily="49" charset="0"/>
                </a:rPr>
                <a:t>p1_parent</a:t>
              </a:r>
              <a:r>
                <a:rPr lang="en-US"/>
                <a:t> we compute the </a:t>
              </a:r>
              <a:r>
                <a:rPr lang="en-US" b="1"/>
                <a:t>Gini impurity</a:t>
              </a:r>
              <a:r>
                <a:rPr lang="en-US"/>
                <a:t> of the </a:t>
              </a:r>
              <a:r>
                <a:rPr lang="en-US" b="1"/>
                <a:t>unsplit</a:t>
              </a:r>
              <a:r>
                <a:rPr lang="en-US"/>
                <a:t> dataset:</a:t>
              </a:r>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𝑝𝑎𝑟𝑒𝑛𝑡</m:t>
                        </m:r>
                      </m:sub>
                    </m:sSub>
                    <m:r>
                      <a:rPr lang="ar-AE" i="0">
                        <a:latin typeface="Cambria Math" panose="02040503050406030204" pitchFamily="18" charset="0"/>
                      </a:rPr>
                      <m:t>=</m:t>
                    </m:r>
                    <m:r>
                      <a:rPr lang="ar-AE" i="0">
                        <a:latin typeface="Cambria Math" panose="02040503050406030204" pitchFamily="18" charset="0"/>
                      </a:rPr>
                      <m:t>2</m:t>
                    </m:r>
                    <m:r>
                      <a:rPr lang="ar-AE" i="0">
                        <a:latin typeface="Cambria Math" panose="02040503050406030204" pitchFamily="18" charset="0"/>
                      </a:rPr>
                      <m:t>⋅</m:t>
                    </m:r>
                    <m:sSub>
                      <m:sSubPr>
                        <m:ctrlPr>
                          <a:rPr lang="ar-AE" i="1">
                            <a:latin typeface="Cambria Math" panose="02040503050406030204" pitchFamily="18" charset="0"/>
                          </a:rPr>
                        </m:ctrlPr>
                      </m:sSubPr>
                      <m:e>
                        <m:r>
                          <a:rPr lang="ar-AE" i="1">
                            <a:latin typeface="Cambria Math" panose="02040503050406030204" pitchFamily="18" charset="0"/>
                          </a:rPr>
                          <m:t>𝑝</m:t>
                        </m:r>
                      </m:e>
                      <m:sub>
                        <m:r>
                          <a:rPr lang="ar-AE" i="0">
                            <a:latin typeface="Cambria Math" panose="02040503050406030204" pitchFamily="18" charset="0"/>
                          </a:rPr>
                          <m:t>1</m:t>
                        </m:r>
                      </m:sub>
                    </m:sSub>
                    <m:r>
                      <a:rPr lang="ar-AE" i="0">
                        <a:latin typeface="Cambria Math" panose="02040503050406030204" pitchFamily="18" charset="0"/>
                      </a:rPr>
                      <m:t>⋅</m:t>
                    </m:r>
                    <m:d>
                      <m:dPr>
                        <m:ctrlPr>
                          <a:rPr lang="ar-AE" i="1">
                            <a:latin typeface="Cambria Math" panose="02040503050406030204" pitchFamily="18" charset="0"/>
                          </a:rPr>
                        </m:ctrlPr>
                      </m:dPr>
                      <m:e>
                        <m:r>
                          <a:rPr lang="ar-AE" i="0">
                            <a:latin typeface="Cambria Math" panose="02040503050406030204" pitchFamily="18" charset="0"/>
                          </a:rPr>
                          <m:t>1</m:t>
                        </m:r>
                        <m:r>
                          <a:rPr lang="ar-AE" i="0">
                            <a:latin typeface="Cambria Math" panose="02040503050406030204" pitchFamily="18" charset="0"/>
                          </a:rPr>
                          <m:t>−</m:t>
                        </m:r>
                        <m:sSub>
                          <m:sSubPr>
                            <m:ctrlPr>
                              <a:rPr lang="ar-AE" i="1">
                                <a:latin typeface="Cambria Math" panose="02040503050406030204" pitchFamily="18" charset="0"/>
                              </a:rPr>
                            </m:ctrlPr>
                          </m:sSubPr>
                          <m:e>
                            <m:r>
                              <a:rPr lang="ar-AE" i="1">
                                <a:latin typeface="Cambria Math" panose="02040503050406030204" pitchFamily="18" charset="0"/>
                              </a:rPr>
                              <m:t>𝑝</m:t>
                            </m:r>
                          </m:e>
                          <m:sub>
                            <m:r>
                              <a:rPr lang="ar-AE" i="0">
                                <a:latin typeface="Cambria Math" panose="02040503050406030204" pitchFamily="18" charset="0"/>
                              </a:rPr>
                              <m:t>1</m:t>
                            </m:r>
                          </m:sub>
                        </m:sSub>
                      </m:e>
                    </m:d>
                  </m:oMath>
                </m:oMathPara>
              </a14:m>
              <a:endParaRPr lang="ar-AE"/>
            </a:p>
            <a:p>
              <a:pPr>
                <a:buNone/>
              </a:pPr>
              <a:r>
                <a:rPr lang="en-US" b="1"/>
                <a:t>Why this block exists:</a:t>
              </a:r>
              <a:endParaRPr lang="en-US"/>
            </a:p>
            <a:p>
              <a:pPr>
                <a:buFont typeface="Arial" panose="020B0604020202020204" pitchFamily="34" charset="0"/>
                <a:buChar char="•"/>
              </a:pPr>
              <a:r>
                <a:rPr lang="en-US"/>
                <a:t>It gives us a </a:t>
              </a:r>
              <a:r>
                <a:rPr lang="en-US" b="1"/>
                <a:t>baseline impurity</a:t>
              </a:r>
              <a:r>
                <a:rPr lang="en-US"/>
                <a:t>: how mixed the group is before any split.</a:t>
              </a:r>
            </a:p>
            <a:p>
              <a:pPr>
                <a:buFont typeface="Arial" panose="020B0604020202020204" pitchFamily="34" charset="0"/>
                <a:buChar char="•"/>
              </a:pPr>
              <a:r>
                <a:rPr lang="en-US"/>
                <a:t>Every candidate cut is judged by </a:t>
              </a:r>
              <a:r>
                <a:rPr lang="en-US" b="1"/>
                <a:t>how much it reduces this impurity</a:t>
              </a:r>
              <a:r>
                <a:rPr lang="en-US"/>
                <a:t>.</a:t>
              </a:r>
            </a:p>
            <a:p>
              <a:pPr>
                <a:buFont typeface="Arial" panose="020B0604020202020204" pitchFamily="34" charset="0"/>
                <a:buChar char="•"/>
              </a:pPr>
              <a:r>
                <a:rPr lang="en-US"/>
                <a:t>Without this, we cannot talk about “gain”, we only see raw Gini after the split.</a:t>
              </a:r>
            </a:p>
            <a:p>
              <a:pPr>
                <a:buNone/>
              </a:pPr>
              <a:r>
                <a:rPr lang="en-US"/>
                <a:t>So this block answers:</a:t>
              </a:r>
            </a:p>
            <a:p>
              <a:pPr>
                <a:buNone/>
              </a:pPr>
              <a:r>
                <a:rPr lang="en-US"/>
                <a:t>“How impure is the root node before we do anything?”</a:t>
              </a:r>
            </a:p>
          </xdr:txBody>
        </xdr:sp>
      </mc:Choice>
      <mc:Fallback xmlns="">
        <xdr:sp macro="" textlink="">
          <xdr:nvSpPr>
            <xdr:cNvPr id="3" name="TextBox 6">
              <a:extLst>
                <a:ext uri="{FF2B5EF4-FFF2-40B4-BE49-F238E27FC236}">
                  <a16:creationId xmlns:a16="http://schemas.microsoft.com/office/drawing/2014/main" id="{546C0161-5380-03C0-0D16-D46797EE9D61}"/>
                </a:ext>
              </a:extLst>
            </xdr:cNvPr>
            <xdr:cNvSpPr txBox="1"/>
          </xdr:nvSpPr>
          <xdr:spPr>
            <a:xfrm>
              <a:off x="23650575" y="180975"/>
              <a:ext cx="6096000" cy="14517692"/>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What are we trying to do at Node 0?</a:t>
              </a:r>
            </a:p>
            <a:p>
              <a:pPr>
                <a:buNone/>
              </a:pPr>
              <a:r>
                <a:rPr lang="en-US"/>
                <a:t>We have a dataset of patients. For each row we know:</a:t>
              </a:r>
            </a:p>
            <a:p>
              <a:pPr>
                <a:buFont typeface="Arial" panose="020B0604020202020204" pitchFamily="34" charset="0"/>
                <a:buChar char="•"/>
              </a:pPr>
              <a:r>
                <a:rPr lang="en-US">
                  <a:latin typeface="Courier New" panose="02070309020205020404" pitchFamily="49" charset="0"/>
                </a:rPr>
                <a:t>y</a:t>
              </a:r>
              <a:r>
                <a:rPr lang="en-US"/>
                <a:t> = outcome (for example 1 = diabetic, 0 = non-diabetic)</a:t>
              </a:r>
            </a:p>
            <a:p>
              <a:pPr>
                <a:buFont typeface="Arial" panose="020B0604020202020204" pitchFamily="34" charset="0"/>
                <a:buChar char="•"/>
              </a:pPr>
              <a:r>
                <a:rPr lang="en-US">
                  <a:latin typeface="Courier New" panose="02070309020205020404" pitchFamily="49" charset="0"/>
                </a:rPr>
                <a:t>plas</a:t>
              </a:r>
              <a:r>
                <a:rPr lang="en-US"/>
                <a:t> in column E = Plasma glucose concentration</a:t>
              </a:r>
            </a:p>
            <a:p>
              <a:pPr>
                <a:buFont typeface="Arial" panose="020B0604020202020204" pitchFamily="34" charset="0"/>
                <a:buChar char="•"/>
              </a:pPr>
              <a:r>
                <a:rPr lang="en-US"/>
                <a:t>Other variables like BMI, Pregnancies, Age etc (we ignore them at this moment)</a:t>
              </a:r>
            </a:p>
            <a:p>
              <a:pPr>
                <a:buNone/>
              </a:pPr>
              <a:r>
                <a:rPr lang="en-US"/>
                <a:t>At </a:t>
              </a:r>
              <a:r>
                <a:rPr lang="en-US" b="1"/>
                <a:t>Node 0</a:t>
              </a:r>
              <a:r>
                <a:rPr lang="en-US"/>
                <a:t> (the root) we are asking a very focused question:</a:t>
              </a:r>
            </a:p>
            <a:p>
              <a:pPr>
                <a:buNone/>
              </a:pPr>
              <a:r>
                <a:rPr lang="en-US"/>
                <a:t>“If we use </a:t>
              </a:r>
              <a:r>
                <a:rPr lang="en-US" b="1"/>
                <a:t>only plas</a:t>
              </a:r>
              <a:r>
                <a:rPr lang="en-US"/>
                <a:t> to make a yes/no split, where should that split be so that the two groups are as pure as possible, measured by the </a:t>
              </a:r>
              <a:r>
                <a:rPr lang="en-US" b="1"/>
                <a:t>Gini impurity</a:t>
              </a:r>
              <a:r>
                <a:rPr lang="en-US"/>
                <a:t>?”</a:t>
              </a:r>
            </a:p>
            <a:p>
              <a:pPr>
                <a:buNone/>
              </a:pPr>
              <a:r>
                <a:rPr lang="en-US"/>
                <a:t>Everything on this sheet is there to answer that one question in a transparent and repeatable way.</a:t>
              </a:r>
            </a:p>
            <a:p>
              <a:pPr>
                <a:buNone/>
              </a:pPr>
              <a:br>
                <a:rPr lang="en-US"/>
              </a:br>
              <a:endParaRPr lang="en-US"/>
            </a:p>
            <a:p>
              <a:pPr>
                <a:buNone/>
              </a:pPr>
              <a:r>
                <a:rPr lang="en-US" sz="2000" b="1"/>
                <a:t>Step 1: Sort by plas</a:t>
              </a:r>
            </a:p>
            <a:p>
              <a:pPr>
                <a:buNone/>
              </a:pPr>
              <a:r>
                <a:rPr lang="en-US" b="1"/>
                <a:t>Action:</a:t>
              </a:r>
              <a:r>
                <a:rPr lang="en-US"/>
                <a:t> Sort the entire dataset by </a:t>
              </a:r>
              <a:r>
                <a:rPr lang="en-US" b="1"/>
                <a:t>plas </a:t>
              </a:r>
              <a:r>
                <a:rPr lang="en-US"/>
                <a:t>in ascending order.</a:t>
              </a:r>
            </a:p>
            <a:p>
              <a:pPr>
                <a:buNone/>
              </a:pPr>
              <a:r>
                <a:rPr lang="en-US" b="1"/>
                <a:t>Why we do this:</a:t>
              </a:r>
              <a:endParaRPr lang="en-US"/>
            </a:p>
            <a:p>
              <a:pPr>
                <a:buFont typeface="Arial" panose="020B0604020202020204" pitchFamily="34" charset="0"/>
                <a:buChar char="•"/>
              </a:pPr>
              <a:r>
                <a:rPr lang="en-US"/>
                <a:t>A decision tree can only split on thresholds like </a:t>
              </a:r>
              <a:r>
                <a:rPr lang="en-US">
                  <a:latin typeface="Courier New" panose="02070309020205020404" pitchFamily="49" charset="0"/>
                </a:rPr>
                <a:t>plas ≤ t</a:t>
              </a:r>
              <a:r>
                <a:rPr lang="en-US"/>
                <a:t>.</a:t>
              </a:r>
            </a:p>
            <a:p>
              <a:pPr>
                <a:buFont typeface="Arial" panose="020B0604020202020204" pitchFamily="34" charset="0"/>
                <a:buChar char="•"/>
              </a:pPr>
              <a:r>
                <a:rPr lang="en-US"/>
                <a:t>The only thresholds that matter are between </a:t>
              </a:r>
              <a:r>
                <a:rPr lang="en-US" b="1"/>
                <a:t>distinct adjacent values</a:t>
              </a:r>
              <a:r>
                <a:rPr lang="en-US"/>
                <a:t> of plas.</a:t>
              </a:r>
            </a:p>
            <a:p>
              <a:pPr>
                <a:buFont typeface="Arial" panose="020B0604020202020204" pitchFamily="34" charset="0"/>
                <a:buChar char="•"/>
              </a:pPr>
              <a:r>
                <a:rPr lang="en-US"/>
                <a:t>If the rows are sorted by plas, then every possible interesting cut lies </a:t>
              </a:r>
              <a:r>
                <a:rPr lang="en-US" b="1"/>
                <a:t>between row i and row i+1</a:t>
              </a:r>
              <a:r>
                <a:rPr lang="en-US"/>
                <a:t>.</a:t>
              </a:r>
            </a:p>
            <a:p>
              <a:pPr>
                <a:buFont typeface="Arial" panose="020B0604020202020204" pitchFamily="34" charset="0"/>
                <a:buChar char="•"/>
              </a:pPr>
              <a:r>
                <a:rPr lang="en-US"/>
                <a:t>Sorting lets us move from </a:t>
              </a:r>
              <a:r>
                <a:rPr lang="en-US" b="1"/>
                <a:t>top to bottom</a:t>
              </a:r>
              <a:r>
                <a:rPr lang="en-US"/>
                <a:t> and evaluate every candidate cut exactly once.</a:t>
              </a:r>
            </a:p>
            <a:p>
              <a:pPr>
                <a:buNone/>
              </a:pPr>
              <a:r>
                <a:rPr lang="en-US"/>
                <a:t>So sorting is what converts a messy set of numbers into a clean “scan” along the plas axis.</a:t>
              </a:r>
            </a:p>
            <a:p>
              <a:pPr>
                <a:buNone/>
              </a:pPr>
              <a:br>
                <a:rPr lang="en-US"/>
              </a:br>
              <a:endParaRPr lang="en-US"/>
            </a:p>
            <a:p>
              <a:pPr>
                <a:buNone/>
              </a:pPr>
              <a:r>
                <a:rPr lang="en-US" sz="2000" b="1"/>
                <a:t>Step 2: Compute parent node statistics (overall impurity)</a:t>
              </a:r>
            </a:p>
            <a:p>
              <a:pPr>
                <a:buNone/>
              </a:pPr>
              <a:r>
                <a:rPr lang="en-US"/>
                <a:t>Above the main table we compute three simple quantities:</a:t>
              </a:r>
            </a:p>
            <a:p>
              <a:pPr>
                <a:buFont typeface="+mj-lt"/>
                <a:buAutoNum type="arabicPeriod"/>
              </a:pPr>
              <a:r>
                <a:rPr lang="en-US" b="1">
                  <a:latin typeface="Courier New" panose="02070309020205020404" pitchFamily="49" charset="0"/>
                </a:rPr>
                <a:t>n_total</a:t>
              </a:r>
              <a:br>
                <a:rPr lang="en-US"/>
              </a:br>
              <a:r>
                <a:rPr lang="en-US"/>
                <a:t>Count how many patients are in the dataset.</a:t>
              </a:r>
            </a:p>
            <a:p>
              <a:pPr>
                <a:buFont typeface="+mj-lt"/>
                <a:buAutoNum type="arabicPeriod"/>
              </a:pPr>
              <a:r>
                <a:rPr lang="en-US" b="1">
                  <a:latin typeface="Courier New" panose="02070309020205020404" pitchFamily="49" charset="0"/>
                </a:rPr>
                <a:t>n1_total</a:t>
              </a:r>
              <a:br>
                <a:rPr lang="en-US"/>
              </a:br>
              <a:r>
                <a:rPr lang="en-US"/>
                <a:t>Sum of </a:t>
              </a:r>
              <a:r>
                <a:rPr lang="en-US">
                  <a:latin typeface="Courier New" panose="02070309020205020404" pitchFamily="49" charset="0"/>
                </a:rPr>
                <a:t>y</a:t>
              </a:r>
              <a:r>
                <a:rPr lang="en-US"/>
                <a:t>. Since </a:t>
              </a:r>
              <a:r>
                <a:rPr lang="en-US">
                  <a:latin typeface="Courier New" panose="02070309020205020404" pitchFamily="49" charset="0"/>
                </a:rPr>
                <a:t>y</a:t>
              </a:r>
              <a:r>
                <a:rPr lang="en-US"/>
                <a:t> is 0 or 1, the sum is the number of diabetics.</a:t>
              </a:r>
            </a:p>
            <a:p>
              <a:pPr>
                <a:buFont typeface="+mj-lt"/>
                <a:buAutoNum type="arabicPeriod"/>
              </a:pPr>
              <a:r>
                <a:rPr lang="en-US" b="1">
                  <a:latin typeface="Courier New" panose="02070309020205020404" pitchFamily="49" charset="0"/>
                </a:rPr>
                <a:t>p1_parent = n1_total / n_total</a:t>
              </a:r>
              <a:br>
                <a:rPr lang="en-US"/>
              </a:br>
              <a:r>
                <a:rPr lang="en-US"/>
                <a:t>This is the overall proportion of diabetics in the whole sample.</a:t>
              </a:r>
            </a:p>
            <a:p>
              <a:pPr>
                <a:buNone/>
              </a:pPr>
              <a:r>
                <a:rPr lang="en-US"/>
                <a:t>From </a:t>
              </a:r>
              <a:r>
                <a:rPr lang="en-US">
                  <a:latin typeface="Courier New" panose="02070309020205020404" pitchFamily="49" charset="0"/>
                </a:rPr>
                <a:t>p1_parent</a:t>
              </a:r>
              <a:r>
                <a:rPr lang="en-US"/>
                <a:t> we compute the </a:t>
              </a:r>
              <a:r>
                <a:rPr lang="en-US" b="1"/>
                <a:t>Gini impurity</a:t>
              </a:r>
              <a:r>
                <a:rPr lang="en-US"/>
                <a:t> of the </a:t>
              </a:r>
              <a:r>
                <a:rPr lang="en-US" b="1"/>
                <a:t>unsplit</a:t>
              </a:r>
              <a:r>
                <a:rPr lang="en-US"/>
                <a:t> dataset:</a:t>
              </a:r>
            </a:p>
            <a:p>
              <a:pPr>
                <a:buNone/>
              </a:pPr>
              <a:r>
                <a:rPr lang="en-US" i="0">
                  <a:latin typeface="Cambria Math" panose="02040503050406030204" pitchFamily="18" charset="0"/>
                </a:rPr>
                <a:t>𝐺𝑖𝑛</a:t>
              </a:r>
              <a:r>
                <a:rPr lang="ar-AE" i="0">
                  <a:latin typeface="Cambria Math" panose="02040503050406030204" pitchFamily="18" charset="0"/>
                </a:rPr>
                <a:t>𝑖_𝑝𝑎𝑟𝑒𝑛𝑡=2⋅𝑝_1⋅(1−𝑝_1 )</a:t>
              </a:r>
              <a:endParaRPr lang="ar-AE"/>
            </a:p>
            <a:p>
              <a:pPr>
                <a:buNone/>
              </a:pPr>
              <a:r>
                <a:rPr lang="en-US" b="1"/>
                <a:t>Why this block exists:</a:t>
              </a:r>
              <a:endParaRPr lang="en-US"/>
            </a:p>
            <a:p>
              <a:pPr>
                <a:buFont typeface="Arial" panose="020B0604020202020204" pitchFamily="34" charset="0"/>
                <a:buChar char="•"/>
              </a:pPr>
              <a:r>
                <a:rPr lang="en-US"/>
                <a:t>It gives us a </a:t>
              </a:r>
              <a:r>
                <a:rPr lang="en-US" b="1"/>
                <a:t>baseline impurity</a:t>
              </a:r>
              <a:r>
                <a:rPr lang="en-US"/>
                <a:t>: how mixed the group is before any split.</a:t>
              </a:r>
            </a:p>
            <a:p>
              <a:pPr>
                <a:buFont typeface="Arial" panose="020B0604020202020204" pitchFamily="34" charset="0"/>
                <a:buChar char="•"/>
              </a:pPr>
              <a:r>
                <a:rPr lang="en-US"/>
                <a:t>Every candidate cut is judged by </a:t>
              </a:r>
              <a:r>
                <a:rPr lang="en-US" b="1"/>
                <a:t>how much it reduces this impurity</a:t>
              </a:r>
              <a:r>
                <a:rPr lang="en-US"/>
                <a:t>.</a:t>
              </a:r>
            </a:p>
            <a:p>
              <a:pPr>
                <a:buFont typeface="Arial" panose="020B0604020202020204" pitchFamily="34" charset="0"/>
                <a:buChar char="•"/>
              </a:pPr>
              <a:r>
                <a:rPr lang="en-US"/>
                <a:t>Without this, we cannot talk about “gain”, we only see raw Gini after the split.</a:t>
              </a:r>
            </a:p>
            <a:p>
              <a:pPr>
                <a:buNone/>
              </a:pPr>
              <a:r>
                <a:rPr lang="en-US"/>
                <a:t>So this block answers:</a:t>
              </a:r>
            </a:p>
            <a:p>
              <a:pPr>
                <a:buNone/>
              </a:pPr>
              <a:r>
                <a:rPr lang="en-US"/>
                <a:t>“How impure is the root node before we do anything?”</a:t>
              </a:r>
            </a:p>
          </xdr:txBody>
        </xdr:sp>
      </mc:Fallback>
    </mc:AlternateContent>
    <xdr:clientData/>
  </xdr:twoCellAnchor>
  <xdr:twoCellAnchor>
    <xdr:from>
      <xdr:col>45</xdr:col>
      <xdr:colOff>0</xdr:colOff>
      <xdr:row>1</xdr:row>
      <xdr:rowOff>0</xdr:rowOff>
    </xdr:from>
    <xdr:to>
      <xdr:col>55</xdr:col>
      <xdr:colOff>0</xdr:colOff>
      <xdr:row>93</xdr:row>
      <xdr:rowOff>46199</xdr:rowOff>
    </xdr:to>
    <mc:AlternateContent xmlns:mc="http://schemas.openxmlformats.org/markup-compatibility/2006" xmlns:a14="http://schemas.microsoft.com/office/drawing/2010/main">
      <mc:Choice Requires="a14">
        <xdr:sp macro="" textlink="">
          <xdr:nvSpPr>
            <xdr:cNvPr id="4" name="TextBox 8">
              <a:extLst>
                <a:ext uri="{FF2B5EF4-FFF2-40B4-BE49-F238E27FC236}">
                  <a16:creationId xmlns:a16="http://schemas.microsoft.com/office/drawing/2014/main" id="{50F323AF-CE04-D894-3810-8278D25516E9}"/>
                </a:ext>
              </a:extLst>
            </xdr:cNvPr>
            <xdr:cNvSpPr txBox="1"/>
          </xdr:nvSpPr>
          <xdr:spPr>
            <a:xfrm>
              <a:off x="30356175" y="180975"/>
              <a:ext cx="6096000" cy="1669589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Step 3: Generate candidate thresholds from plas</a:t>
              </a:r>
            </a:p>
            <a:p>
              <a:pPr>
                <a:buNone/>
              </a:pPr>
              <a:r>
                <a:rPr lang="en-US"/>
                <a:t>For each row i we look at plas(i) and plas(i+1), still in sorted order.</a:t>
              </a:r>
            </a:p>
            <a:p>
              <a:pPr>
                <a:buNone/>
              </a:pPr>
              <a:r>
                <a:rPr lang="en-US"/>
                <a:t>We define a candidate threshold:</a:t>
              </a:r>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𝑚𝑖𝑑</m:t>
                    </m:r>
                    <m:d>
                      <m:dPr>
                        <m:ctrlPr>
                          <a:rPr lang="ar-AE" i="1">
                            <a:latin typeface="Cambria Math" panose="02040503050406030204" pitchFamily="18" charset="0"/>
                          </a:rPr>
                        </m:ctrlPr>
                      </m:dPr>
                      <m:e>
                        <m:r>
                          <a:rPr lang="ar-AE" i="1">
                            <a:latin typeface="Cambria Math" panose="02040503050406030204" pitchFamily="18" charset="0"/>
                          </a:rPr>
                          <m:t>𝑖</m:t>
                        </m:r>
                      </m:e>
                    </m:d>
                    <m:r>
                      <a:rPr lang="ar-AE" i="0">
                        <a:latin typeface="Cambria Math" panose="02040503050406030204" pitchFamily="18" charset="0"/>
                      </a:rPr>
                      <m:t>=</m:t>
                    </m:r>
                    <m:f>
                      <m:fPr>
                        <m:ctrlPr>
                          <a:rPr lang="ar-AE" i="1">
                            <a:latin typeface="Cambria Math" panose="02040503050406030204" pitchFamily="18" charset="0"/>
                          </a:rPr>
                        </m:ctrlPr>
                      </m:fPr>
                      <m:num>
                        <m:r>
                          <a:rPr lang="ar-AE" i="1">
                            <a:latin typeface="Cambria Math" panose="02040503050406030204" pitchFamily="18" charset="0"/>
                          </a:rPr>
                          <m:t>𝑝𝑙𝑎𝑠</m:t>
                        </m:r>
                        <m:d>
                          <m:dPr>
                            <m:ctrlPr>
                              <a:rPr lang="ar-AE" i="1">
                                <a:latin typeface="Cambria Math" panose="02040503050406030204" pitchFamily="18" charset="0"/>
                              </a:rPr>
                            </m:ctrlPr>
                          </m:dPr>
                          <m:e>
                            <m:r>
                              <a:rPr lang="ar-AE" i="1">
                                <a:latin typeface="Cambria Math" panose="02040503050406030204" pitchFamily="18" charset="0"/>
                              </a:rPr>
                              <m:t>𝑖</m:t>
                            </m:r>
                          </m:e>
                        </m:d>
                        <m:r>
                          <a:rPr lang="ar-AE" i="0">
                            <a:latin typeface="Cambria Math" panose="02040503050406030204" pitchFamily="18" charset="0"/>
                          </a:rPr>
                          <m:t>+</m:t>
                        </m:r>
                        <m:r>
                          <a:rPr lang="ar-AE" i="1">
                            <a:latin typeface="Cambria Math" panose="02040503050406030204" pitchFamily="18" charset="0"/>
                          </a:rPr>
                          <m:t>𝑝𝑙𝑎𝑠</m:t>
                        </m:r>
                        <m:d>
                          <m:dPr>
                            <m:ctrlPr>
                              <a:rPr lang="ar-AE" i="1">
                                <a:latin typeface="Cambria Math" panose="02040503050406030204" pitchFamily="18" charset="0"/>
                              </a:rPr>
                            </m:ctrlPr>
                          </m:dPr>
                          <m:e>
                            <m:r>
                              <a:rPr lang="ar-AE" i="1">
                                <a:latin typeface="Cambria Math" panose="02040503050406030204" pitchFamily="18" charset="0"/>
                              </a:rPr>
                              <m:t>𝑖</m:t>
                            </m:r>
                            <m:r>
                              <a:rPr lang="ar-AE" i="0">
                                <a:latin typeface="Cambria Math" panose="02040503050406030204" pitchFamily="18" charset="0"/>
                              </a:rPr>
                              <m:t>+</m:t>
                            </m:r>
                            <m:r>
                              <a:rPr lang="ar-AE" i="0">
                                <a:latin typeface="Cambria Math" panose="02040503050406030204" pitchFamily="18" charset="0"/>
                              </a:rPr>
                              <m:t>1</m:t>
                            </m:r>
                          </m:e>
                        </m:d>
                      </m:num>
                      <m:den>
                        <m:r>
                          <a:rPr lang="ar-AE" i="0">
                            <a:latin typeface="Cambria Math" panose="02040503050406030204" pitchFamily="18" charset="0"/>
                          </a:rPr>
                          <m:t>2</m:t>
                        </m:r>
                      </m:den>
                    </m:f>
                  </m:oMath>
                </m:oMathPara>
              </a14:m>
              <a:endParaRPr lang="ar-AE"/>
            </a:p>
            <a:p>
              <a:pPr>
                <a:buNone/>
              </a:pPr>
              <a:r>
                <a:rPr lang="en-US" b="1"/>
                <a:t>Only if</a:t>
              </a:r>
              <a:r>
                <a:rPr lang="en-US"/>
                <a:t> plas(i) is not equal to plas(i+1).</a:t>
              </a:r>
              <a:br>
                <a:rPr lang="en-US"/>
              </a:br>
              <a:r>
                <a:rPr lang="en-US"/>
                <a:t>If they are equal, there is no meaningful cut between them.</a:t>
              </a:r>
            </a:p>
            <a:p>
              <a:pPr>
                <a:buNone/>
              </a:pPr>
              <a:r>
                <a:rPr lang="en-US" b="1"/>
                <a:t>Why we do this:</a:t>
              </a:r>
              <a:endParaRPr lang="en-US"/>
            </a:p>
            <a:p>
              <a:pPr>
                <a:buFont typeface="Arial" panose="020B0604020202020204" pitchFamily="34" charset="0"/>
                <a:buChar char="•"/>
              </a:pPr>
              <a:r>
                <a:rPr lang="en-US"/>
                <a:t>A tree uses conditions like </a:t>
              </a:r>
              <a:r>
                <a:rPr lang="en-US">
                  <a:latin typeface="Courier New" panose="02070309020205020404" pitchFamily="49" charset="0"/>
                </a:rPr>
                <a:t>plas ≤ threshold</a:t>
              </a:r>
              <a:r>
                <a:rPr lang="en-US"/>
                <a:t>.</a:t>
              </a:r>
            </a:p>
            <a:p>
              <a:pPr>
                <a:buFont typeface="Arial" panose="020B0604020202020204" pitchFamily="34" charset="0"/>
                <a:buChar char="•"/>
              </a:pPr>
              <a:r>
                <a:rPr lang="en-US"/>
                <a:t>If you put the threshold halfway between two distinct values, then:</a:t>
              </a:r>
            </a:p>
            <a:p>
              <a:pPr marL="742950" lvl="1" indent="-285750">
                <a:buFont typeface="Arial" panose="020B0604020202020204" pitchFamily="34" charset="0"/>
                <a:buChar char="•"/>
              </a:pPr>
              <a:r>
                <a:rPr lang="en-US"/>
                <a:t>all rows up to i go to the left,</a:t>
              </a:r>
            </a:p>
            <a:p>
              <a:pPr marL="742950" lvl="1" indent="-285750">
                <a:buFont typeface="Arial" panose="020B0604020202020204" pitchFamily="34" charset="0"/>
                <a:buChar char="•"/>
              </a:pPr>
              <a:r>
                <a:rPr lang="en-US"/>
                <a:t>all rows from i+1 onward go to the right.</a:t>
              </a:r>
            </a:p>
            <a:p>
              <a:pPr>
                <a:buFont typeface="Arial" panose="020B0604020202020204" pitchFamily="34" charset="0"/>
                <a:buChar char="•"/>
              </a:pPr>
              <a:r>
                <a:rPr lang="en-US"/>
                <a:t>Using midpoints ensures that the split does not sit directly on top of an observed value, but between them.</a:t>
              </a:r>
            </a:p>
            <a:p>
              <a:pPr>
                <a:buFont typeface="Arial" panose="020B0604020202020204" pitchFamily="34" charset="0"/>
                <a:buChar char="•"/>
              </a:pPr>
              <a:r>
                <a:rPr lang="en-US"/>
                <a:t>Every unique ordering of left vs right is captured by one of these midpoints.</a:t>
              </a:r>
            </a:p>
            <a:p>
              <a:pPr>
                <a:buNone/>
              </a:pPr>
              <a:r>
                <a:rPr lang="en-US"/>
                <a:t>So the </a:t>
              </a:r>
              <a:r>
                <a:rPr lang="en-US" b="1"/>
                <a:t>mid column</a:t>
              </a:r>
              <a:r>
                <a:rPr lang="en-US"/>
                <a:t> is the list of all possible places where we could reasonably cut plas.</a:t>
              </a:r>
            </a:p>
            <a:p>
              <a:pPr>
                <a:buNone/>
              </a:pPr>
              <a:br>
                <a:rPr lang="en-US"/>
              </a:br>
              <a:r>
                <a:rPr lang="en-US" sz="2000" b="1"/>
                <a:t>Step 4: Count how many cases fall left and right for each candidate</a:t>
              </a:r>
            </a:p>
            <a:p>
              <a:pPr>
                <a:buNone/>
              </a:pPr>
              <a:r>
                <a:rPr lang="en-US"/>
                <a:t>For each candidate cut at row i (mid(i)):</a:t>
              </a:r>
            </a:p>
            <a:p>
              <a:pPr>
                <a:buNone/>
              </a:pPr>
              <a:r>
                <a:rPr lang="en-US" b="1"/>
                <a:t>Left side (“NL” and “n1L”)</a:t>
              </a:r>
            </a:p>
            <a:p>
              <a:pPr>
                <a:buFont typeface="Arial" panose="020B0604020202020204" pitchFamily="34" charset="0"/>
                <a:buChar char="•"/>
              </a:pPr>
              <a:r>
                <a:rPr lang="en-US" b="1">
                  <a:latin typeface="Courier New" panose="02070309020205020404" pitchFamily="49" charset="0"/>
                </a:rPr>
                <a:t>NL</a:t>
              </a:r>
              <a:r>
                <a:rPr lang="en-US"/>
                <a:t> at row i = number of rows from the first row down to row i.</a:t>
              </a:r>
              <a:br>
                <a:rPr lang="en-US"/>
              </a:br>
              <a:r>
                <a:rPr lang="en-US"/>
                <a:t>Because data is sorted, that is exactly the number of patients with </a:t>
              </a:r>
              <a:r>
                <a:rPr lang="en-US">
                  <a:latin typeface="Courier New" panose="02070309020205020404" pitchFamily="49" charset="0"/>
                </a:rPr>
                <a:t>plas ≤ mid(i)</a:t>
              </a:r>
              <a:r>
                <a:rPr lang="en-US"/>
                <a:t>.</a:t>
              </a:r>
            </a:p>
            <a:p>
              <a:pPr>
                <a:buFont typeface="Arial" panose="020B0604020202020204" pitchFamily="34" charset="0"/>
                <a:buChar char="•"/>
              </a:pPr>
              <a:r>
                <a:rPr lang="en-US" b="1">
                  <a:latin typeface="Courier New" panose="02070309020205020404" pitchFamily="49" charset="0"/>
                </a:rPr>
                <a:t>n1L</a:t>
              </a:r>
              <a:r>
                <a:rPr lang="en-US"/>
                <a:t> at row i = sum of y from the first row down to row i.</a:t>
              </a:r>
              <a:br>
                <a:rPr lang="en-US"/>
              </a:br>
              <a:r>
                <a:rPr lang="en-US"/>
                <a:t>That is the number of diabetics in the left group.</a:t>
              </a:r>
            </a:p>
            <a:p>
              <a:pPr>
                <a:buNone/>
              </a:pPr>
              <a:r>
                <a:rPr lang="en-US" b="1"/>
                <a:t>Right side (“NR” and “n1R”)</a:t>
              </a:r>
            </a:p>
            <a:p>
              <a:pPr>
                <a:buFont typeface="Arial" panose="020B0604020202020204" pitchFamily="34" charset="0"/>
                <a:buChar char="•"/>
              </a:pPr>
              <a:r>
                <a:rPr lang="en-US" b="1">
                  <a:latin typeface="Courier New" panose="02070309020205020404" pitchFamily="49" charset="0"/>
                </a:rPr>
                <a:t>NR</a:t>
              </a:r>
              <a:r>
                <a:rPr lang="en-US"/>
                <a:t> = </a:t>
              </a:r>
              <a:r>
                <a:rPr lang="en-US">
                  <a:latin typeface="Courier New" panose="02070309020205020404" pitchFamily="49" charset="0"/>
                </a:rPr>
                <a:t>n_total - NL</a:t>
              </a:r>
              <a:r>
                <a:rPr lang="en-US"/>
                <a:t>.</a:t>
              </a:r>
              <a:br>
                <a:rPr lang="en-US"/>
              </a:br>
              <a:r>
                <a:rPr lang="en-US"/>
                <a:t>Whatever is not left must be right.</a:t>
              </a:r>
            </a:p>
            <a:p>
              <a:pPr>
                <a:buFont typeface="Arial" panose="020B0604020202020204" pitchFamily="34" charset="0"/>
                <a:buChar char="•"/>
              </a:pPr>
              <a:r>
                <a:rPr lang="en-US" b="1">
                  <a:latin typeface="Courier New" panose="02070309020205020404" pitchFamily="49" charset="0"/>
                </a:rPr>
                <a:t>n1R</a:t>
              </a:r>
              <a:r>
                <a:rPr lang="en-US"/>
                <a:t> = </a:t>
              </a:r>
              <a:r>
                <a:rPr lang="en-US">
                  <a:latin typeface="Courier New" panose="02070309020205020404" pitchFamily="49" charset="0"/>
                </a:rPr>
                <a:t>n1_total - n1L</a:t>
              </a:r>
              <a:r>
                <a:rPr lang="en-US"/>
                <a:t>.</a:t>
              </a:r>
              <a:br>
                <a:rPr lang="en-US"/>
              </a:br>
              <a:r>
                <a:rPr lang="en-US"/>
                <a:t>Same idea for diabetics.</a:t>
              </a:r>
            </a:p>
            <a:p>
              <a:pPr>
                <a:buNone/>
              </a:pPr>
              <a:r>
                <a:rPr lang="en-US" b="1"/>
                <a:t>Why we do this:</a:t>
              </a:r>
              <a:endParaRPr lang="en-US"/>
            </a:p>
            <a:p>
              <a:pPr>
                <a:buFont typeface="Arial" panose="020B0604020202020204" pitchFamily="34" charset="0"/>
                <a:buChar char="•"/>
              </a:pPr>
              <a:r>
                <a:rPr lang="en-US"/>
                <a:t>For each candidate threshold we must know:</a:t>
              </a:r>
            </a:p>
            <a:p>
              <a:pPr marL="742950" lvl="1" indent="-285750">
                <a:buFont typeface="Arial" panose="020B0604020202020204" pitchFamily="34" charset="0"/>
                <a:buChar char="•"/>
              </a:pPr>
              <a:r>
                <a:rPr lang="en-US"/>
                <a:t>how many patients fall on the left and right,</a:t>
              </a:r>
            </a:p>
            <a:p>
              <a:pPr marL="742950" lvl="1" indent="-285750">
                <a:buFont typeface="Arial" panose="020B0604020202020204" pitchFamily="34" charset="0"/>
                <a:buChar char="•"/>
              </a:pPr>
              <a:r>
                <a:rPr lang="en-US"/>
                <a:t>how many diabetics in each side.</a:t>
              </a:r>
            </a:p>
            <a:p>
              <a:pPr>
                <a:buFont typeface="Arial" panose="020B0604020202020204" pitchFamily="34" charset="0"/>
                <a:buChar char="•"/>
              </a:pPr>
              <a:r>
                <a:rPr lang="en-US"/>
                <a:t>This lets us compute the </a:t>
              </a:r>
              <a:r>
                <a:rPr lang="en-US" b="1"/>
                <a:t>class proportions</a:t>
              </a:r>
              <a:r>
                <a:rPr lang="en-US"/>
                <a:t> on each side, which are essential for Gini.</a:t>
              </a:r>
            </a:p>
            <a:p>
              <a:pPr>
                <a:buNone/>
              </a:pPr>
              <a:r>
                <a:rPr lang="en-US"/>
                <a:t>So this block answers:</a:t>
              </a:r>
            </a:p>
            <a:p>
              <a:pPr>
                <a:buNone/>
              </a:pPr>
              <a:r>
                <a:rPr lang="en-US"/>
                <a:t>“At this particular cut on plas, how big are the two groups and how many diabetics are in each?”</a:t>
              </a:r>
            </a:p>
            <a:p>
              <a:pPr>
                <a:buNone/>
              </a:pPr>
              <a:br>
                <a:rPr lang="en-US"/>
              </a:br>
              <a:endParaRPr lang="en-US"/>
            </a:p>
            <a:p>
              <a:pPr>
                <a:buNone/>
              </a:pPr>
              <a:r>
                <a:rPr lang="en-US" sz="2000" b="1"/>
                <a:t>Step 5: Compute class proportions on each side</a:t>
              </a:r>
            </a:p>
            <a:p>
              <a:pPr>
                <a:buNone/>
              </a:pPr>
              <a:r>
                <a:rPr lang="en-US"/>
                <a:t>For each row i:</a:t>
              </a:r>
            </a:p>
            <a:p>
              <a:pPr>
                <a:buFont typeface="Arial" panose="020B0604020202020204" pitchFamily="34" charset="0"/>
                <a:buChar char="•"/>
              </a:pPr>
              <a:r>
                <a:rPr lang="en-US" b="1">
                  <a:latin typeface="Courier New" panose="02070309020205020404" pitchFamily="49" charset="0"/>
                </a:rPr>
                <a:t>pL</a:t>
              </a:r>
              <a:r>
                <a:rPr lang="en-US"/>
                <a:t> = </a:t>
              </a:r>
              <a:r>
                <a:rPr lang="en-US">
                  <a:latin typeface="Courier New" panose="02070309020205020404" pitchFamily="49" charset="0"/>
                </a:rPr>
                <a:t>n1L / NL</a:t>
              </a:r>
              <a:r>
                <a:rPr lang="en-US"/>
                <a:t> (if NL is not zero)</a:t>
              </a:r>
              <a:br>
                <a:rPr lang="en-US"/>
              </a:br>
              <a:r>
                <a:rPr lang="en-US"/>
                <a:t>Proportion of diabetics in the left group.</a:t>
              </a:r>
            </a:p>
            <a:p>
              <a:pPr>
                <a:buFont typeface="Arial" panose="020B0604020202020204" pitchFamily="34" charset="0"/>
                <a:buChar char="•"/>
              </a:pPr>
              <a:r>
                <a:rPr lang="en-US" b="1">
                  <a:latin typeface="Courier New" panose="02070309020205020404" pitchFamily="49" charset="0"/>
                </a:rPr>
                <a:t>pR</a:t>
              </a:r>
              <a:r>
                <a:rPr lang="en-US"/>
                <a:t> = </a:t>
              </a:r>
              <a:r>
                <a:rPr lang="en-US">
                  <a:latin typeface="Courier New" panose="02070309020205020404" pitchFamily="49" charset="0"/>
                </a:rPr>
                <a:t>n1R / NR</a:t>
              </a:r>
              <a:r>
                <a:rPr lang="en-US"/>
                <a:t> (if NR is not zero)</a:t>
              </a:r>
              <a:br>
                <a:rPr lang="en-US"/>
              </a:br>
              <a:r>
                <a:rPr lang="en-US"/>
                <a:t>Proportion of diabetics in the right group.</a:t>
              </a:r>
            </a:p>
            <a:p>
              <a:pPr>
                <a:buNone/>
              </a:pPr>
              <a:r>
                <a:rPr lang="en-US" b="1"/>
                <a:t>Why we do this:</a:t>
              </a:r>
              <a:endParaRPr lang="en-US"/>
            </a:p>
            <a:p>
              <a:pPr>
                <a:buFont typeface="Arial" panose="020B0604020202020204" pitchFamily="34" charset="0"/>
                <a:buChar char="•"/>
              </a:pPr>
              <a:r>
                <a:rPr lang="en-US"/>
                <a:t>Gini impurity is defined in terms of the class proportions.</a:t>
              </a:r>
            </a:p>
            <a:p>
              <a:pPr>
                <a:buFont typeface="Arial" panose="020B0604020202020204" pitchFamily="34" charset="0"/>
                <a:buChar char="•"/>
              </a:pPr>
              <a:r>
                <a:rPr lang="en-US"/>
                <a:t>Without pL and pR we cannot talk about how pure or impure each child node is.</a:t>
              </a:r>
            </a:p>
            <a:p>
              <a:pPr>
                <a:buNone/>
              </a:pPr>
              <a:r>
                <a:rPr lang="en-US"/>
                <a:t>So now we know, at each candidate cut, the class mix on both sides.</a:t>
              </a:r>
            </a:p>
          </xdr:txBody>
        </xdr:sp>
      </mc:Choice>
      <mc:Fallback xmlns="">
        <xdr:sp macro="" textlink="">
          <xdr:nvSpPr>
            <xdr:cNvPr id="4" name="TextBox 8">
              <a:extLst>
                <a:ext uri="{FF2B5EF4-FFF2-40B4-BE49-F238E27FC236}">
                  <a16:creationId xmlns:a16="http://schemas.microsoft.com/office/drawing/2014/main" id="{50F323AF-CE04-D894-3810-8278D25516E9}"/>
                </a:ext>
              </a:extLst>
            </xdr:cNvPr>
            <xdr:cNvSpPr txBox="1"/>
          </xdr:nvSpPr>
          <xdr:spPr>
            <a:xfrm>
              <a:off x="30356175" y="180975"/>
              <a:ext cx="6096000" cy="1669589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Step 3: Generate candidate thresholds from plas</a:t>
              </a:r>
            </a:p>
            <a:p>
              <a:pPr>
                <a:buNone/>
              </a:pPr>
              <a:r>
                <a:rPr lang="en-US"/>
                <a:t>For each row i we look at plas(i) and plas(i+1), still in sorted order.</a:t>
              </a:r>
            </a:p>
            <a:p>
              <a:pPr>
                <a:buNone/>
              </a:pPr>
              <a:r>
                <a:rPr lang="en-US"/>
                <a:t>We define a candidate threshold:</a:t>
              </a:r>
            </a:p>
            <a:p>
              <a:pPr>
                <a:buNone/>
              </a:pPr>
              <a:r>
                <a:rPr lang="en-US" i="0">
                  <a:latin typeface="Cambria Math" panose="02040503050406030204" pitchFamily="18" charset="0"/>
                </a:rPr>
                <a:t>𝑚𝑖𝑑</a:t>
              </a:r>
              <a:r>
                <a:rPr lang="ar-AE" i="0">
                  <a:latin typeface="Cambria Math" panose="02040503050406030204" pitchFamily="18" charset="0"/>
                </a:rPr>
                <a:t>(𝑖)=(𝑝𝑙𝑎𝑠(𝑖)+𝑝𝑙𝑎𝑠(𝑖+1))/2</a:t>
              </a:r>
              <a:endParaRPr lang="ar-AE"/>
            </a:p>
            <a:p>
              <a:pPr>
                <a:buNone/>
              </a:pPr>
              <a:r>
                <a:rPr lang="en-US" b="1"/>
                <a:t>Only if</a:t>
              </a:r>
              <a:r>
                <a:rPr lang="en-US"/>
                <a:t> plas(i) is not equal to plas(i+1).</a:t>
              </a:r>
              <a:br>
                <a:rPr lang="en-US"/>
              </a:br>
              <a:r>
                <a:rPr lang="en-US"/>
                <a:t>If they are equal, there is no meaningful cut between them.</a:t>
              </a:r>
            </a:p>
            <a:p>
              <a:pPr>
                <a:buNone/>
              </a:pPr>
              <a:r>
                <a:rPr lang="en-US" b="1"/>
                <a:t>Why we do this:</a:t>
              </a:r>
              <a:endParaRPr lang="en-US"/>
            </a:p>
            <a:p>
              <a:pPr>
                <a:buFont typeface="Arial" panose="020B0604020202020204" pitchFamily="34" charset="0"/>
                <a:buChar char="•"/>
              </a:pPr>
              <a:r>
                <a:rPr lang="en-US"/>
                <a:t>A tree uses conditions like </a:t>
              </a:r>
              <a:r>
                <a:rPr lang="en-US">
                  <a:latin typeface="Courier New" panose="02070309020205020404" pitchFamily="49" charset="0"/>
                </a:rPr>
                <a:t>plas ≤ threshold</a:t>
              </a:r>
              <a:r>
                <a:rPr lang="en-US"/>
                <a:t>.</a:t>
              </a:r>
            </a:p>
            <a:p>
              <a:pPr>
                <a:buFont typeface="Arial" panose="020B0604020202020204" pitchFamily="34" charset="0"/>
                <a:buChar char="•"/>
              </a:pPr>
              <a:r>
                <a:rPr lang="en-US"/>
                <a:t>If you put the threshold halfway between two distinct values, then:</a:t>
              </a:r>
            </a:p>
            <a:p>
              <a:pPr marL="742950" lvl="1" indent="-285750">
                <a:buFont typeface="Arial" panose="020B0604020202020204" pitchFamily="34" charset="0"/>
                <a:buChar char="•"/>
              </a:pPr>
              <a:r>
                <a:rPr lang="en-US"/>
                <a:t>all rows up to i go to the left,</a:t>
              </a:r>
            </a:p>
            <a:p>
              <a:pPr marL="742950" lvl="1" indent="-285750">
                <a:buFont typeface="Arial" panose="020B0604020202020204" pitchFamily="34" charset="0"/>
                <a:buChar char="•"/>
              </a:pPr>
              <a:r>
                <a:rPr lang="en-US"/>
                <a:t>all rows from i+1 onward go to the right.</a:t>
              </a:r>
            </a:p>
            <a:p>
              <a:pPr>
                <a:buFont typeface="Arial" panose="020B0604020202020204" pitchFamily="34" charset="0"/>
                <a:buChar char="•"/>
              </a:pPr>
              <a:r>
                <a:rPr lang="en-US"/>
                <a:t>Using midpoints ensures that the split does not sit directly on top of an observed value, but between them.</a:t>
              </a:r>
            </a:p>
            <a:p>
              <a:pPr>
                <a:buFont typeface="Arial" panose="020B0604020202020204" pitchFamily="34" charset="0"/>
                <a:buChar char="•"/>
              </a:pPr>
              <a:r>
                <a:rPr lang="en-US"/>
                <a:t>Every unique ordering of left vs right is captured by one of these midpoints.</a:t>
              </a:r>
            </a:p>
            <a:p>
              <a:pPr>
                <a:buNone/>
              </a:pPr>
              <a:r>
                <a:rPr lang="en-US"/>
                <a:t>So the </a:t>
              </a:r>
              <a:r>
                <a:rPr lang="en-US" b="1"/>
                <a:t>mid column</a:t>
              </a:r>
              <a:r>
                <a:rPr lang="en-US"/>
                <a:t> is the list of all possible places where we could reasonably cut plas.</a:t>
              </a:r>
            </a:p>
            <a:p>
              <a:pPr>
                <a:buNone/>
              </a:pPr>
              <a:br>
                <a:rPr lang="en-US"/>
              </a:br>
              <a:r>
                <a:rPr lang="en-US" sz="2000" b="1"/>
                <a:t>Step 4: Count how many cases fall left and right for each candidate</a:t>
              </a:r>
            </a:p>
            <a:p>
              <a:pPr>
                <a:buNone/>
              </a:pPr>
              <a:r>
                <a:rPr lang="en-US"/>
                <a:t>For each candidate cut at row i (mid(i)):</a:t>
              </a:r>
            </a:p>
            <a:p>
              <a:pPr>
                <a:buNone/>
              </a:pPr>
              <a:r>
                <a:rPr lang="en-US" b="1"/>
                <a:t>Left side (“NL” and “n1L”)</a:t>
              </a:r>
            </a:p>
            <a:p>
              <a:pPr>
                <a:buFont typeface="Arial" panose="020B0604020202020204" pitchFamily="34" charset="0"/>
                <a:buChar char="•"/>
              </a:pPr>
              <a:r>
                <a:rPr lang="en-US" b="1">
                  <a:latin typeface="Courier New" panose="02070309020205020404" pitchFamily="49" charset="0"/>
                </a:rPr>
                <a:t>NL</a:t>
              </a:r>
              <a:r>
                <a:rPr lang="en-US"/>
                <a:t> at row i = number of rows from the first row down to row i.</a:t>
              </a:r>
              <a:br>
                <a:rPr lang="en-US"/>
              </a:br>
              <a:r>
                <a:rPr lang="en-US"/>
                <a:t>Because data is sorted, that is exactly the number of patients with </a:t>
              </a:r>
              <a:r>
                <a:rPr lang="en-US">
                  <a:latin typeface="Courier New" panose="02070309020205020404" pitchFamily="49" charset="0"/>
                </a:rPr>
                <a:t>plas ≤ mid(i)</a:t>
              </a:r>
              <a:r>
                <a:rPr lang="en-US"/>
                <a:t>.</a:t>
              </a:r>
            </a:p>
            <a:p>
              <a:pPr>
                <a:buFont typeface="Arial" panose="020B0604020202020204" pitchFamily="34" charset="0"/>
                <a:buChar char="•"/>
              </a:pPr>
              <a:r>
                <a:rPr lang="en-US" b="1">
                  <a:latin typeface="Courier New" panose="02070309020205020404" pitchFamily="49" charset="0"/>
                </a:rPr>
                <a:t>n1L</a:t>
              </a:r>
              <a:r>
                <a:rPr lang="en-US"/>
                <a:t> at row i = sum of y from the first row down to row i.</a:t>
              </a:r>
              <a:br>
                <a:rPr lang="en-US"/>
              </a:br>
              <a:r>
                <a:rPr lang="en-US"/>
                <a:t>That is the number of diabetics in the left group.</a:t>
              </a:r>
            </a:p>
            <a:p>
              <a:pPr>
                <a:buNone/>
              </a:pPr>
              <a:r>
                <a:rPr lang="en-US" b="1"/>
                <a:t>Right side (“NR” and “n1R”)</a:t>
              </a:r>
            </a:p>
            <a:p>
              <a:pPr>
                <a:buFont typeface="Arial" panose="020B0604020202020204" pitchFamily="34" charset="0"/>
                <a:buChar char="•"/>
              </a:pPr>
              <a:r>
                <a:rPr lang="en-US" b="1">
                  <a:latin typeface="Courier New" panose="02070309020205020404" pitchFamily="49" charset="0"/>
                </a:rPr>
                <a:t>NR</a:t>
              </a:r>
              <a:r>
                <a:rPr lang="en-US"/>
                <a:t> = </a:t>
              </a:r>
              <a:r>
                <a:rPr lang="en-US">
                  <a:latin typeface="Courier New" panose="02070309020205020404" pitchFamily="49" charset="0"/>
                </a:rPr>
                <a:t>n_total - NL</a:t>
              </a:r>
              <a:r>
                <a:rPr lang="en-US"/>
                <a:t>.</a:t>
              </a:r>
              <a:br>
                <a:rPr lang="en-US"/>
              </a:br>
              <a:r>
                <a:rPr lang="en-US"/>
                <a:t>Whatever is not left must be right.</a:t>
              </a:r>
            </a:p>
            <a:p>
              <a:pPr>
                <a:buFont typeface="Arial" panose="020B0604020202020204" pitchFamily="34" charset="0"/>
                <a:buChar char="•"/>
              </a:pPr>
              <a:r>
                <a:rPr lang="en-US" b="1">
                  <a:latin typeface="Courier New" panose="02070309020205020404" pitchFamily="49" charset="0"/>
                </a:rPr>
                <a:t>n1R</a:t>
              </a:r>
              <a:r>
                <a:rPr lang="en-US"/>
                <a:t> = </a:t>
              </a:r>
              <a:r>
                <a:rPr lang="en-US">
                  <a:latin typeface="Courier New" panose="02070309020205020404" pitchFamily="49" charset="0"/>
                </a:rPr>
                <a:t>n1_total - n1L</a:t>
              </a:r>
              <a:r>
                <a:rPr lang="en-US"/>
                <a:t>.</a:t>
              </a:r>
              <a:br>
                <a:rPr lang="en-US"/>
              </a:br>
              <a:r>
                <a:rPr lang="en-US"/>
                <a:t>Same idea for diabetics.</a:t>
              </a:r>
            </a:p>
            <a:p>
              <a:pPr>
                <a:buNone/>
              </a:pPr>
              <a:r>
                <a:rPr lang="en-US" b="1"/>
                <a:t>Why we do this:</a:t>
              </a:r>
              <a:endParaRPr lang="en-US"/>
            </a:p>
            <a:p>
              <a:pPr>
                <a:buFont typeface="Arial" panose="020B0604020202020204" pitchFamily="34" charset="0"/>
                <a:buChar char="•"/>
              </a:pPr>
              <a:r>
                <a:rPr lang="en-US"/>
                <a:t>For each candidate threshold we must know:</a:t>
              </a:r>
            </a:p>
            <a:p>
              <a:pPr marL="742950" lvl="1" indent="-285750">
                <a:buFont typeface="Arial" panose="020B0604020202020204" pitchFamily="34" charset="0"/>
                <a:buChar char="•"/>
              </a:pPr>
              <a:r>
                <a:rPr lang="en-US"/>
                <a:t>how many patients fall on the left and right,</a:t>
              </a:r>
            </a:p>
            <a:p>
              <a:pPr marL="742950" lvl="1" indent="-285750">
                <a:buFont typeface="Arial" panose="020B0604020202020204" pitchFamily="34" charset="0"/>
                <a:buChar char="•"/>
              </a:pPr>
              <a:r>
                <a:rPr lang="en-US"/>
                <a:t>how many diabetics in each side.</a:t>
              </a:r>
            </a:p>
            <a:p>
              <a:pPr>
                <a:buFont typeface="Arial" panose="020B0604020202020204" pitchFamily="34" charset="0"/>
                <a:buChar char="•"/>
              </a:pPr>
              <a:r>
                <a:rPr lang="en-US"/>
                <a:t>This lets us compute the </a:t>
              </a:r>
              <a:r>
                <a:rPr lang="en-US" b="1"/>
                <a:t>class proportions</a:t>
              </a:r>
              <a:r>
                <a:rPr lang="en-US"/>
                <a:t> on each side, which are essential for Gini.</a:t>
              </a:r>
            </a:p>
            <a:p>
              <a:pPr>
                <a:buNone/>
              </a:pPr>
              <a:r>
                <a:rPr lang="en-US"/>
                <a:t>So this block answers:</a:t>
              </a:r>
            </a:p>
            <a:p>
              <a:pPr>
                <a:buNone/>
              </a:pPr>
              <a:r>
                <a:rPr lang="en-US"/>
                <a:t>“At this particular cut on plas, how big are the two groups and how many diabetics are in each?”</a:t>
              </a:r>
            </a:p>
            <a:p>
              <a:pPr>
                <a:buNone/>
              </a:pPr>
              <a:br>
                <a:rPr lang="en-US"/>
              </a:br>
              <a:endParaRPr lang="en-US"/>
            </a:p>
            <a:p>
              <a:pPr>
                <a:buNone/>
              </a:pPr>
              <a:r>
                <a:rPr lang="en-US" sz="2000" b="1"/>
                <a:t>Step 5: Compute class proportions on each side</a:t>
              </a:r>
            </a:p>
            <a:p>
              <a:pPr>
                <a:buNone/>
              </a:pPr>
              <a:r>
                <a:rPr lang="en-US"/>
                <a:t>For each row i:</a:t>
              </a:r>
            </a:p>
            <a:p>
              <a:pPr>
                <a:buFont typeface="Arial" panose="020B0604020202020204" pitchFamily="34" charset="0"/>
                <a:buChar char="•"/>
              </a:pPr>
              <a:r>
                <a:rPr lang="en-US" b="1">
                  <a:latin typeface="Courier New" panose="02070309020205020404" pitchFamily="49" charset="0"/>
                </a:rPr>
                <a:t>pL</a:t>
              </a:r>
              <a:r>
                <a:rPr lang="en-US"/>
                <a:t> = </a:t>
              </a:r>
              <a:r>
                <a:rPr lang="en-US">
                  <a:latin typeface="Courier New" panose="02070309020205020404" pitchFamily="49" charset="0"/>
                </a:rPr>
                <a:t>n1L / NL</a:t>
              </a:r>
              <a:r>
                <a:rPr lang="en-US"/>
                <a:t> (if NL is not zero)</a:t>
              </a:r>
              <a:br>
                <a:rPr lang="en-US"/>
              </a:br>
              <a:r>
                <a:rPr lang="en-US"/>
                <a:t>Proportion of diabetics in the left group.</a:t>
              </a:r>
            </a:p>
            <a:p>
              <a:pPr>
                <a:buFont typeface="Arial" panose="020B0604020202020204" pitchFamily="34" charset="0"/>
                <a:buChar char="•"/>
              </a:pPr>
              <a:r>
                <a:rPr lang="en-US" b="1">
                  <a:latin typeface="Courier New" panose="02070309020205020404" pitchFamily="49" charset="0"/>
                </a:rPr>
                <a:t>pR</a:t>
              </a:r>
              <a:r>
                <a:rPr lang="en-US"/>
                <a:t> = </a:t>
              </a:r>
              <a:r>
                <a:rPr lang="en-US">
                  <a:latin typeface="Courier New" panose="02070309020205020404" pitchFamily="49" charset="0"/>
                </a:rPr>
                <a:t>n1R / NR</a:t>
              </a:r>
              <a:r>
                <a:rPr lang="en-US"/>
                <a:t> (if NR is not zero)</a:t>
              </a:r>
              <a:br>
                <a:rPr lang="en-US"/>
              </a:br>
              <a:r>
                <a:rPr lang="en-US"/>
                <a:t>Proportion of diabetics in the right group.</a:t>
              </a:r>
            </a:p>
            <a:p>
              <a:pPr>
                <a:buNone/>
              </a:pPr>
              <a:r>
                <a:rPr lang="en-US" b="1"/>
                <a:t>Why we do this:</a:t>
              </a:r>
              <a:endParaRPr lang="en-US"/>
            </a:p>
            <a:p>
              <a:pPr>
                <a:buFont typeface="Arial" panose="020B0604020202020204" pitchFamily="34" charset="0"/>
                <a:buChar char="•"/>
              </a:pPr>
              <a:r>
                <a:rPr lang="en-US"/>
                <a:t>Gini impurity is defined in terms of the class proportions.</a:t>
              </a:r>
            </a:p>
            <a:p>
              <a:pPr>
                <a:buFont typeface="Arial" panose="020B0604020202020204" pitchFamily="34" charset="0"/>
                <a:buChar char="•"/>
              </a:pPr>
              <a:r>
                <a:rPr lang="en-US"/>
                <a:t>Without pL and pR we cannot talk about how pure or impure each child node is.</a:t>
              </a:r>
            </a:p>
            <a:p>
              <a:pPr>
                <a:buNone/>
              </a:pPr>
              <a:r>
                <a:rPr lang="en-US"/>
                <a:t>So now we know, at each candidate cut, the class mix on both sides.</a:t>
              </a:r>
            </a:p>
          </xdr:txBody>
        </xdr:sp>
      </mc:Fallback>
    </mc:AlternateContent>
    <xdr:clientData/>
  </xdr:twoCellAnchor>
  <xdr:twoCellAnchor>
    <xdr:from>
      <xdr:col>56</xdr:col>
      <xdr:colOff>0</xdr:colOff>
      <xdr:row>1</xdr:row>
      <xdr:rowOff>0</xdr:rowOff>
    </xdr:from>
    <xdr:to>
      <xdr:col>66</xdr:col>
      <xdr:colOff>0</xdr:colOff>
      <xdr:row>99</xdr:row>
      <xdr:rowOff>117479</xdr:rowOff>
    </xdr:to>
    <mc:AlternateContent xmlns:mc="http://schemas.openxmlformats.org/markup-compatibility/2006" xmlns:a14="http://schemas.microsoft.com/office/drawing/2010/main">
      <mc:Choice Requires="a14">
        <xdr:sp macro="" textlink="">
          <xdr:nvSpPr>
            <xdr:cNvPr id="5" name="TextBox 10">
              <a:extLst>
                <a:ext uri="{FF2B5EF4-FFF2-40B4-BE49-F238E27FC236}">
                  <a16:creationId xmlns:a16="http://schemas.microsoft.com/office/drawing/2014/main" id="{2622A1C0-E322-2A54-616F-F9C49836844A}"/>
                </a:ext>
              </a:extLst>
            </xdr:cNvPr>
            <xdr:cNvSpPr txBox="1"/>
          </xdr:nvSpPr>
          <xdr:spPr>
            <a:xfrm>
              <a:off x="37061775" y="180975"/>
              <a:ext cx="6096000" cy="1785302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Step 6: Compute Gini impurity for left and right, then weighted Gini</a:t>
              </a:r>
            </a:p>
            <a:p>
              <a:pPr>
                <a:buNone/>
              </a:pPr>
              <a:r>
                <a:rPr lang="en-US"/>
                <a:t>At each candidate cut:</a:t>
              </a:r>
            </a:p>
            <a:p>
              <a:pPr>
                <a:buNone/>
              </a:pPr>
              <a:r>
                <a:rPr lang="en-US" b="1"/>
                <a:t>Left node Gini:</a:t>
              </a:r>
              <a:endParaRPr lang="en-US"/>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𝐿</m:t>
                        </m:r>
                      </m:sub>
                    </m:sSub>
                    <m:r>
                      <a:rPr lang="ar-AE" i="0">
                        <a:latin typeface="Cambria Math" panose="02040503050406030204" pitchFamily="18" charset="0"/>
                      </a:rPr>
                      <m:t>=</m:t>
                    </m:r>
                    <m:r>
                      <a:rPr lang="ar-AE" i="0">
                        <a:latin typeface="Cambria Math" panose="02040503050406030204" pitchFamily="18" charset="0"/>
                      </a:rPr>
                      <m:t>2</m:t>
                    </m:r>
                    <m:r>
                      <a:rPr lang="ar-AE" i="0">
                        <a:latin typeface="Cambria Math" panose="02040503050406030204" pitchFamily="18" charset="0"/>
                      </a:rPr>
                      <m:t>⋅</m:t>
                    </m:r>
                    <m:r>
                      <a:rPr lang="ar-AE" i="1">
                        <a:latin typeface="Cambria Math" panose="02040503050406030204" pitchFamily="18" charset="0"/>
                      </a:rPr>
                      <m:t>𝑝𝐿</m:t>
                    </m:r>
                    <m:r>
                      <a:rPr lang="ar-AE" i="0">
                        <a:latin typeface="Cambria Math" panose="02040503050406030204" pitchFamily="18" charset="0"/>
                      </a:rPr>
                      <m:t>⋅</m:t>
                    </m:r>
                    <m:d>
                      <m:dPr>
                        <m:ctrlPr>
                          <a:rPr lang="ar-AE" i="1">
                            <a:latin typeface="Cambria Math" panose="02040503050406030204" pitchFamily="18" charset="0"/>
                          </a:rPr>
                        </m:ctrlPr>
                      </m:dPr>
                      <m:e>
                        <m:r>
                          <a:rPr lang="ar-AE" i="0">
                            <a:latin typeface="Cambria Math" panose="02040503050406030204" pitchFamily="18" charset="0"/>
                          </a:rPr>
                          <m:t>1</m:t>
                        </m:r>
                        <m:r>
                          <a:rPr lang="ar-AE" i="0">
                            <a:latin typeface="Cambria Math" panose="02040503050406030204" pitchFamily="18" charset="0"/>
                          </a:rPr>
                          <m:t>−</m:t>
                        </m:r>
                        <m:r>
                          <a:rPr lang="ar-AE" i="1">
                            <a:latin typeface="Cambria Math" panose="02040503050406030204" pitchFamily="18" charset="0"/>
                          </a:rPr>
                          <m:t>𝑝𝐿</m:t>
                        </m:r>
                      </m:e>
                    </m:d>
                  </m:oMath>
                </m:oMathPara>
              </a14:m>
              <a:endParaRPr lang="ar-AE"/>
            </a:p>
            <a:p>
              <a:pPr>
                <a:buNone/>
              </a:pPr>
              <a:r>
                <a:rPr lang="en-US" b="1"/>
                <a:t>Right node Gini:</a:t>
              </a:r>
              <a:endParaRPr lang="en-US"/>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𝑅</m:t>
                        </m:r>
                      </m:sub>
                    </m:sSub>
                    <m:r>
                      <a:rPr lang="ar-AE" i="0">
                        <a:latin typeface="Cambria Math" panose="02040503050406030204" pitchFamily="18" charset="0"/>
                      </a:rPr>
                      <m:t>=</m:t>
                    </m:r>
                    <m:r>
                      <a:rPr lang="ar-AE" i="0">
                        <a:latin typeface="Cambria Math" panose="02040503050406030204" pitchFamily="18" charset="0"/>
                      </a:rPr>
                      <m:t>2</m:t>
                    </m:r>
                    <m:r>
                      <a:rPr lang="ar-AE" i="0">
                        <a:latin typeface="Cambria Math" panose="02040503050406030204" pitchFamily="18" charset="0"/>
                      </a:rPr>
                      <m:t>⋅</m:t>
                    </m:r>
                    <m:r>
                      <a:rPr lang="ar-AE" i="1">
                        <a:latin typeface="Cambria Math" panose="02040503050406030204" pitchFamily="18" charset="0"/>
                      </a:rPr>
                      <m:t>𝑝𝑅</m:t>
                    </m:r>
                    <m:r>
                      <a:rPr lang="ar-AE" i="0">
                        <a:latin typeface="Cambria Math" panose="02040503050406030204" pitchFamily="18" charset="0"/>
                      </a:rPr>
                      <m:t>⋅</m:t>
                    </m:r>
                    <m:d>
                      <m:dPr>
                        <m:ctrlPr>
                          <a:rPr lang="ar-AE" i="1">
                            <a:latin typeface="Cambria Math" panose="02040503050406030204" pitchFamily="18" charset="0"/>
                          </a:rPr>
                        </m:ctrlPr>
                      </m:dPr>
                      <m:e>
                        <m:r>
                          <a:rPr lang="ar-AE" i="0">
                            <a:latin typeface="Cambria Math" panose="02040503050406030204" pitchFamily="18" charset="0"/>
                          </a:rPr>
                          <m:t>1</m:t>
                        </m:r>
                        <m:r>
                          <a:rPr lang="ar-AE" i="0">
                            <a:latin typeface="Cambria Math" panose="02040503050406030204" pitchFamily="18" charset="0"/>
                          </a:rPr>
                          <m:t>−</m:t>
                        </m:r>
                        <m:r>
                          <a:rPr lang="ar-AE" i="1">
                            <a:latin typeface="Cambria Math" panose="02040503050406030204" pitchFamily="18" charset="0"/>
                          </a:rPr>
                          <m:t>𝑝𝑅</m:t>
                        </m:r>
                      </m:e>
                    </m:d>
                  </m:oMath>
                </m:oMathPara>
              </a14:m>
              <a:endParaRPr lang="ar-AE"/>
            </a:p>
            <a:p>
              <a:pPr>
                <a:buNone/>
              </a:pPr>
              <a:r>
                <a:rPr lang="en-US" b="1"/>
                <a:t>Weighted Gini of the split:</a:t>
              </a:r>
              <a:endParaRPr lang="en-US"/>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𝑠𝑝𝑙𝑖𝑡</m:t>
                        </m:r>
                      </m:sub>
                    </m:sSub>
                    <m:r>
                      <a:rPr lang="ar-AE" i="0">
                        <a:latin typeface="Cambria Math" panose="02040503050406030204" pitchFamily="18" charset="0"/>
                      </a:rPr>
                      <m:t>=</m:t>
                    </m:r>
                    <m:f>
                      <m:fPr>
                        <m:ctrlPr>
                          <a:rPr lang="ar-AE" i="1">
                            <a:latin typeface="Cambria Math" panose="02040503050406030204" pitchFamily="18" charset="0"/>
                          </a:rPr>
                        </m:ctrlPr>
                      </m:fPr>
                      <m:num>
                        <m:r>
                          <a:rPr lang="ar-AE" i="1">
                            <a:latin typeface="Cambria Math" panose="02040503050406030204" pitchFamily="18" charset="0"/>
                          </a:rPr>
                          <m:t>𝑁𝐿</m:t>
                        </m:r>
                      </m:num>
                      <m:den>
                        <m:sSub>
                          <m:sSubPr>
                            <m:ctrlPr>
                              <a:rPr lang="ar-AE" i="1">
                                <a:latin typeface="Cambria Math" panose="02040503050406030204" pitchFamily="18" charset="0"/>
                              </a:rPr>
                            </m:ctrlPr>
                          </m:sSubPr>
                          <m:e>
                            <m:r>
                              <a:rPr lang="ar-AE" i="1">
                                <a:latin typeface="Cambria Math" panose="02040503050406030204" pitchFamily="18" charset="0"/>
                              </a:rPr>
                              <m:t>𝑛</m:t>
                            </m:r>
                          </m:e>
                          <m:sub>
                            <m:r>
                              <a:rPr lang="ar-AE" i="1">
                                <a:latin typeface="Cambria Math" panose="02040503050406030204" pitchFamily="18" charset="0"/>
                              </a:rPr>
                              <m:t>𝑡𝑜𝑡𝑎𝑙</m:t>
                            </m:r>
                          </m:sub>
                        </m:sSub>
                      </m:den>
                    </m:f>
                    <m:r>
                      <a:rPr lang="ar-AE" i="0">
                        <a:latin typeface="Cambria Math" panose="02040503050406030204" pitchFamily="18" charset="0"/>
                      </a:rPr>
                      <m:t>⋅</m:t>
                    </m:r>
                    <m:r>
                      <a:rPr lang="ar-AE"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𝐿</m:t>
                        </m:r>
                      </m:sub>
                    </m:sSub>
                    <m:r>
                      <a:rPr lang="ar-AE" i="0">
                        <a:latin typeface="Cambria Math" panose="02040503050406030204" pitchFamily="18" charset="0"/>
                      </a:rPr>
                      <m:t>+</m:t>
                    </m:r>
                    <m:f>
                      <m:fPr>
                        <m:ctrlPr>
                          <a:rPr lang="ar-AE" i="1">
                            <a:latin typeface="Cambria Math" panose="02040503050406030204" pitchFamily="18" charset="0"/>
                          </a:rPr>
                        </m:ctrlPr>
                      </m:fPr>
                      <m:num>
                        <m:r>
                          <a:rPr lang="ar-AE" i="1">
                            <a:latin typeface="Cambria Math" panose="02040503050406030204" pitchFamily="18" charset="0"/>
                          </a:rPr>
                          <m:t>𝑁𝑅</m:t>
                        </m:r>
                      </m:num>
                      <m:den>
                        <m:sSub>
                          <m:sSubPr>
                            <m:ctrlPr>
                              <a:rPr lang="ar-AE" i="1">
                                <a:latin typeface="Cambria Math" panose="02040503050406030204" pitchFamily="18" charset="0"/>
                              </a:rPr>
                            </m:ctrlPr>
                          </m:sSubPr>
                          <m:e>
                            <m:r>
                              <a:rPr lang="ar-AE" i="1">
                                <a:latin typeface="Cambria Math" panose="02040503050406030204" pitchFamily="18" charset="0"/>
                              </a:rPr>
                              <m:t>𝑛</m:t>
                            </m:r>
                          </m:e>
                          <m:sub>
                            <m:r>
                              <a:rPr lang="ar-AE" i="1">
                                <a:latin typeface="Cambria Math" panose="02040503050406030204" pitchFamily="18" charset="0"/>
                              </a:rPr>
                              <m:t>𝑡𝑜𝑡𝑎𝑙</m:t>
                            </m:r>
                          </m:sub>
                        </m:sSub>
                      </m:den>
                    </m:f>
                    <m:r>
                      <a:rPr lang="ar-AE" i="0">
                        <a:latin typeface="Cambria Math" panose="02040503050406030204" pitchFamily="18" charset="0"/>
                      </a:rPr>
                      <m:t>⋅</m:t>
                    </m:r>
                    <m:r>
                      <a:rPr lang="ar-AE"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𝑅</m:t>
                        </m:r>
                      </m:sub>
                    </m:sSub>
                  </m:oMath>
                </m:oMathPara>
              </a14:m>
              <a:endParaRPr lang="ar-AE"/>
            </a:p>
            <a:p>
              <a:pPr>
                <a:buNone/>
              </a:pPr>
              <a:r>
                <a:rPr lang="en-US" b="1"/>
                <a:t>Why we do this:</a:t>
              </a:r>
              <a:endParaRPr lang="en-US"/>
            </a:p>
            <a:p>
              <a:pPr>
                <a:buFont typeface="Arial" panose="020B0604020202020204" pitchFamily="34" charset="0"/>
                <a:buChar char="•"/>
              </a:pPr>
              <a:r>
                <a:rPr lang="en-US"/>
                <a:t>Each child node has its own impurity.</a:t>
              </a:r>
            </a:p>
            <a:p>
              <a:pPr>
                <a:buFont typeface="Arial" panose="020B0604020202020204" pitchFamily="34" charset="0"/>
                <a:buChar char="•"/>
              </a:pPr>
              <a:r>
                <a:rPr lang="en-US"/>
                <a:t>A good split may produce:</a:t>
              </a:r>
            </a:p>
            <a:p>
              <a:pPr marL="742950" lvl="1" indent="-285750">
                <a:buFont typeface="Arial" panose="020B0604020202020204" pitchFamily="34" charset="0"/>
                <a:buChar char="•"/>
              </a:pPr>
              <a:r>
                <a:rPr lang="en-US"/>
                <a:t>one very pure node and one moderately impure node, or</a:t>
              </a:r>
            </a:p>
            <a:p>
              <a:pPr marL="742950" lvl="1" indent="-285750">
                <a:buFont typeface="Arial" panose="020B0604020202020204" pitchFamily="34" charset="0"/>
                <a:buChar char="•"/>
              </a:pPr>
              <a:r>
                <a:rPr lang="en-US"/>
                <a:t>two medium pure nodes, etc.</a:t>
              </a:r>
            </a:p>
            <a:p>
              <a:pPr>
                <a:buFont typeface="Arial" panose="020B0604020202020204" pitchFamily="34" charset="0"/>
                <a:buChar char="•"/>
              </a:pPr>
              <a:r>
                <a:rPr lang="en-US"/>
                <a:t>To compare different splits fairly, we must weight each node’s impurity by how many cases it holds.</a:t>
              </a:r>
            </a:p>
            <a:p>
              <a:pPr>
                <a:buFont typeface="Arial" panose="020B0604020202020204" pitchFamily="34" charset="0"/>
                <a:buChar char="•"/>
              </a:pPr>
              <a:r>
                <a:rPr lang="en-US"/>
                <a:t>This gives a single number, </a:t>
              </a:r>
              <a:r>
                <a:rPr lang="en-US">
                  <a:latin typeface="Courier New" panose="02070309020205020404" pitchFamily="49" charset="0"/>
                </a:rPr>
                <a:t>Gini_split</a:t>
              </a:r>
              <a:r>
                <a:rPr lang="en-US"/>
                <a:t>, that describes how impure the whole system is </a:t>
              </a:r>
              <a:r>
                <a:rPr lang="en-US" b="1"/>
                <a:t>after</a:t>
              </a:r>
              <a:r>
                <a:rPr lang="en-US"/>
                <a:t> we split at that candidate threshold.</a:t>
              </a:r>
            </a:p>
            <a:p>
              <a:pPr>
                <a:buNone/>
              </a:pPr>
              <a:r>
                <a:rPr lang="en-US"/>
                <a:t>So this column answers:</a:t>
              </a:r>
            </a:p>
            <a:p>
              <a:pPr>
                <a:buNone/>
              </a:pPr>
              <a:r>
                <a:rPr lang="en-US"/>
                <a:t>“If we cut plas here, how impure is the resulting tree (left plus right) overall?”</a:t>
              </a:r>
            </a:p>
            <a:p>
              <a:pPr>
                <a:buNone/>
              </a:pPr>
              <a:br>
                <a:rPr lang="en-US"/>
              </a:br>
              <a:endParaRPr lang="en-US"/>
            </a:p>
            <a:p>
              <a:pPr>
                <a:buNone/>
              </a:pPr>
              <a:r>
                <a:rPr lang="en-US" sz="2000" b="1"/>
                <a:t>Step 7: Compute Gain compared to the parent</a:t>
              </a:r>
            </a:p>
            <a:p>
              <a:pPr>
                <a:buNone/>
              </a:pPr>
              <a:r>
                <a:rPr lang="en-US"/>
                <a:t>For each candidate:</a:t>
              </a:r>
            </a:p>
            <a:p>
              <a:pPr>
                <a:buNone/>
              </a:pPr>
              <a14:m>
                <m:oMathPara xmlns:m="http://schemas.openxmlformats.org/officeDocument/2006/math">
                  <m:oMathParaPr>
                    <m:jc m:val="centerGroup"/>
                  </m:oMathParaPr>
                  <m:oMath xmlns:m="http://schemas.openxmlformats.org/officeDocument/2006/math">
                    <m:r>
                      <a:rPr lang="en-US" i="1">
                        <a:latin typeface="Cambria Math" panose="02040503050406030204" pitchFamily="18" charset="0"/>
                      </a:rPr>
                      <m:t>𝐺𝑎𝑖𝑛</m:t>
                    </m:r>
                    <m:r>
                      <a:rPr lang="en-US" i="0">
                        <a:latin typeface="Cambria Math" panose="02040503050406030204" pitchFamily="18" charset="0"/>
                      </a:rPr>
                      <m:t>=</m:t>
                    </m:r>
                    <m:r>
                      <a:rPr lang="en-US"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𝑝𝑎𝑟𝑒𝑛𝑡</m:t>
                        </m:r>
                      </m:sub>
                    </m:sSub>
                    <m:r>
                      <a:rPr lang="ar-AE" i="0">
                        <a:latin typeface="Cambria Math" panose="02040503050406030204" pitchFamily="18" charset="0"/>
                      </a:rPr>
                      <m:t>−</m:t>
                    </m:r>
                    <m:r>
                      <a:rPr lang="ar-AE" i="1">
                        <a:latin typeface="Cambria Math" panose="02040503050406030204" pitchFamily="18" charset="0"/>
                      </a:rPr>
                      <m:t>𝐺𝑖𝑛</m:t>
                    </m:r>
                    <m:sSub>
                      <m:sSubPr>
                        <m:ctrlPr>
                          <a:rPr lang="ar-AE" i="1">
                            <a:latin typeface="Cambria Math" panose="02040503050406030204" pitchFamily="18" charset="0"/>
                          </a:rPr>
                        </m:ctrlPr>
                      </m:sSubPr>
                      <m:e>
                        <m:r>
                          <a:rPr lang="ar-AE" i="1">
                            <a:latin typeface="Cambria Math" panose="02040503050406030204" pitchFamily="18" charset="0"/>
                          </a:rPr>
                          <m:t>𝑖</m:t>
                        </m:r>
                      </m:e>
                      <m:sub>
                        <m:r>
                          <a:rPr lang="ar-AE" i="1">
                            <a:latin typeface="Cambria Math" panose="02040503050406030204" pitchFamily="18" charset="0"/>
                          </a:rPr>
                          <m:t>𝑠𝑝𝑙𝑖𝑡</m:t>
                        </m:r>
                      </m:sub>
                    </m:sSub>
                  </m:oMath>
                </m:oMathPara>
              </a14:m>
              <a:endParaRPr lang="ar-AE"/>
            </a:p>
            <a:p>
              <a:pPr>
                <a:buNone/>
              </a:pPr>
              <a:r>
                <a:rPr lang="en-US" b="1"/>
                <a:t>Why we do this:</a:t>
              </a:r>
              <a:endParaRPr lang="en-US"/>
            </a:p>
            <a:p>
              <a:pPr>
                <a:buFont typeface="Arial" panose="020B0604020202020204" pitchFamily="34" charset="0"/>
                <a:buChar char="•"/>
              </a:pPr>
              <a:r>
                <a:rPr lang="en-US"/>
                <a:t>If a cut makes things </a:t>
              </a:r>
              <a:r>
                <a:rPr lang="en-US" b="1"/>
                <a:t>more pure</a:t>
              </a:r>
              <a:r>
                <a:rPr lang="en-US"/>
                <a:t>, </a:t>
              </a:r>
              <a:r>
                <a:rPr lang="en-US">
                  <a:latin typeface="Courier New" panose="02070309020205020404" pitchFamily="49" charset="0"/>
                </a:rPr>
                <a:t>Gini_split</a:t>
              </a:r>
              <a:r>
                <a:rPr lang="en-US"/>
                <a:t> will be smaller than </a:t>
              </a:r>
              <a:r>
                <a:rPr lang="en-US">
                  <a:latin typeface="Courier New" panose="02070309020205020404" pitchFamily="49" charset="0"/>
                </a:rPr>
                <a:t>Gini_parent</a:t>
              </a:r>
              <a:r>
                <a:rPr lang="en-US"/>
                <a:t>, so the Gain is positive.</a:t>
              </a:r>
            </a:p>
            <a:p>
              <a:pPr>
                <a:buFont typeface="Arial" panose="020B0604020202020204" pitchFamily="34" charset="0"/>
                <a:buChar char="•"/>
              </a:pPr>
              <a:r>
                <a:rPr lang="en-US"/>
                <a:t>If a cut is useless, </a:t>
              </a:r>
              <a:r>
                <a:rPr lang="en-US">
                  <a:latin typeface="Courier New" panose="02070309020205020404" pitchFamily="49" charset="0"/>
                </a:rPr>
                <a:t>Gini_split</a:t>
              </a:r>
              <a:r>
                <a:rPr lang="en-US"/>
                <a:t> will be the same as the parent, so Gain is zero.</a:t>
              </a:r>
            </a:p>
            <a:p>
              <a:pPr>
                <a:buFont typeface="Arial" panose="020B0604020202020204" pitchFamily="34" charset="0"/>
                <a:buChar char="•"/>
              </a:pPr>
              <a:r>
                <a:rPr lang="en-US"/>
                <a:t>If a cut is bad, </a:t>
              </a:r>
              <a:r>
                <a:rPr lang="en-US">
                  <a:latin typeface="Courier New" panose="02070309020205020404" pitchFamily="49" charset="0"/>
                </a:rPr>
                <a:t>Gini_split</a:t>
              </a:r>
              <a:r>
                <a:rPr lang="en-US"/>
                <a:t> would be larger (in practice, tree algorithms simply do not choose such cuts).</a:t>
              </a:r>
            </a:p>
            <a:p>
              <a:pPr>
                <a:buNone/>
              </a:pPr>
              <a:r>
                <a:rPr lang="en-US"/>
                <a:t>So Gain is the </a:t>
              </a:r>
              <a:r>
                <a:rPr lang="en-US" b="1"/>
                <a:t>objective</a:t>
              </a:r>
              <a:r>
                <a:rPr lang="en-US"/>
                <a:t> we maximize.</a:t>
              </a:r>
              <a:br>
                <a:rPr lang="en-US"/>
              </a:br>
              <a:r>
                <a:rPr lang="en-US"/>
                <a:t>At this root node, the “best” split on plas is the row where Gain is maximal.</a:t>
              </a:r>
            </a:p>
            <a:p>
              <a:pPr>
                <a:buNone/>
              </a:pPr>
              <a:r>
                <a:rPr lang="en-US"/>
                <a:t>This column answers:</a:t>
              </a:r>
            </a:p>
            <a:p>
              <a:pPr>
                <a:buNone/>
              </a:pPr>
              <a:r>
                <a:rPr lang="en-US"/>
                <a:t>“How much does this particular threshold on plas improve purity compared to no split at all?”</a:t>
              </a:r>
            </a:p>
            <a:p>
              <a:pPr>
                <a:buNone/>
              </a:pPr>
              <a:br>
                <a:rPr lang="en-US"/>
              </a:br>
              <a:endParaRPr lang="en-US"/>
            </a:p>
            <a:p>
              <a:pPr>
                <a:buNone/>
              </a:pPr>
              <a:r>
                <a:rPr lang="en-US" sz="2000" b="1"/>
                <a:t>Step 8: Select the best plas threshold</a:t>
              </a:r>
            </a:p>
            <a:p>
              <a:pPr>
                <a:buNone/>
              </a:pPr>
              <a:r>
                <a:rPr lang="en-US"/>
                <a:t>Once all rows have </a:t>
              </a:r>
              <a:r>
                <a:rPr lang="en-US">
                  <a:latin typeface="Courier New" panose="02070309020205020404" pitchFamily="49" charset="0"/>
                </a:rPr>
                <a:t>Gain</a:t>
              </a:r>
              <a:r>
                <a:rPr lang="en-US"/>
                <a:t> computed, we do two final actions:</a:t>
              </a:r>
            </a:p>
            <a:p>
              <a:pPr>
                <a:buFont typeface="+mj-lt"/>
                <a:buAutoNum type="arabicPeriod"/>
              </a:pPr>
              <a:r>
                <a:rPr lang="en-US"/>
                <a:t>Find the </a:t>
              </a:r>
              <a:r>
                <a:rPr lang="en-US" b="1"/>
                <a:t>maximum Gain</a:t>
              </a:r>
              <a:r>
                <a:rPr lang="en-US"/>
                <a:t> over all candidate splits.</a:t>
              </a:r>
            </a:p>
            <a:p>
              <a:pPr>
                <a:buFont typeface="+mj-lt"/>
                <a:buAutoNum type="arabicPeriod"/>
              </a:pPr>
              <a:r>
                <a:rPr lang="en-US"/>
                <a:t>Find which row achieved that maximum Gain and read off its </a:t>
              </a:r>
              <a:r>
                <a:rPr lang="en-US" b="1"/>
                <a:t>midpoint value</a:t>
              </a:r>
              <a:r>
                <a:rPr lang="en-US"/>
                <a:t>.</a:t>
              </a:r>
            </a:p>
            <a:p>
              <a:pPr>
                <a:buNone/>
              </a:pPr>
              <a:r>
                <a:rPr lang="en-US"/>
                <a:t>That midpoint is the </a:t>
              </a:r>
              <a:r>
                <a:rPr lang="en-US" b="1"/>
                <a:t>optimal threshold</a:t>
              </a:r>
              <a:r>
                <a:rPr lang="en-US"/>
                <a:t> on plas at the root node under the Gini criterion. In your case this will match </a:t>
              </a:r>
              <a:r>
                <a:rPr lang="en-US" b="1"/>
                <a:t>133.5</a:t>
              </a:r>
              <a:r>
                <a:rPr lang="en-US"/>
                <a:t>.</a:t>
              </a:r>
            </a:p>
            <a:p>
              <a:pPr>
                <a:buNone/>
              </a:pPr>
              <a:r>
                <a:rPr lang="en-US" b="1"/>
                <a:t>Why this step matters:</a:t>
              </a:r>
              <a:endParaRPr lang="en-US"/>
            </a:p>
            <a:p>
              <a:pPr>
                <a:buFont typeface="Arial" panose="020B0604020202020204" pitchFamily="34" charset="0"/>
                <a:buChar char="•"/>
              </a:pPr>
              <a:r>
                <a:rPr lang="en-US"/>
                <a:t>It connects all the preceding mechanics (counts, proportions, Gini, weighted Gini) to a single decision:</a:t>
              </a:r>
            </a:p>
            <a:p>
              <a:pPr marL="742950" lvl="1" indent="-285750">
                <a:buFont typeface="Arial" panose="020B0604020202020204" pitchFamily="34" charset="0"/>
                <a:buChar char="•"/>
              </a:pPr>
              <a:r>
                <a:rPr lang="en-US"/>
                <a:t>“Out of all possible cuts on plas, this is the one that makes the dataset most pure.”</a:t>
              </a:r>
            </a:p>
            <a:p>
              <a:pPr>
                <a:buNone/>
              </a:pPr>
              <a:r>
                <a:rPr lang="en-US"/>
                <a:t>This is the moment the student sees that a decision tree is not magic. It is literally:</a:t>
              </a:r>
            </a:p>
            <a:p>
              <a:pPr>
                <a:buFont typeface="+mj-lt"/>
                <a:buAutoNum type="arabicPeriod"/>
              </a:pPr>
              <a:r>
                <a:rPr lang="en-US"/>
                <a:t>Sorting by plas,</a:t>
              </a:r>
            </a:p>
            <a:p>
              <a:pPr>
                <a:buFont typeface="+mj-lt"/>
                <a:buAutoNum type="arabicPeriod"/>
              </a:pPr>
              <a:r>
                <a:rPr lang="en-US"/>
                <a:t>Trying every in-between split,</a:t>
              </a:r>
            </a:p>
            <a:p>
              <a:pPr>
                <a:buFont typeface="+mj-lt"/>
                <a:buAutoNum type="arabicPeriod"/>
              </a:pPr>
              <a:r>
                <a:rPr lang="en-US"/>
                <a:t>Calculating how pure the groups become,</a:t>
              </a:r>
            </a:p>
            <a:p>
              <a:pPr>
                <a:buFont typeface="+mj-lt"/>
                <a:buAutoNum type="arabicPeriod"/>
              </a:pPr>
              <a:r>
                <a:rPr lang="en-US"/>
                <a:t>Choosing the split that maximizes improvement.</a:t>
              </a:r>
            </a:p>
          </xdr:txBody>
        </xdr:sp>
      </mc:Choice>
      <mc:Fallback xmlns="">
        <xdr:sp macro="" textlink="">
          <xdr:nvSpPr>
            <xdr:cNvPr id="5" name="TextBox 10">
              <a:extLst>
                <a:ext uri="{FF2B5EF4-FFF2-40B4-BE49-F238E27FC236}">
                  <a16:creationId xmlns:a16="http://schemas.microsoft.com/office/drawing/2014/main" id="{2622A1C0-E322-2A54-616F-F9C49836844A}"/>
                </a:ext>
              </a:extLst>
            </xdr:cNvPr>
            <xdr:cNvSpPr txBox="1"/>
          </xdr:nvSpPr>
          <xdr:spPr>
            <a:xfrm>
              <a:off x="37061775" y="180975"/>
              <a:ext cx="6096000" cy="1785302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000" b="1"/>
                <a:t>Step 6: Compute Gini impurity for left and right, then weighted Gini</a:t>
              </a:r>
            </a:p>
            <a:p>
              <a:pPr>
                <a:buNone/>
              </a:pPr>
              <a:r>
                <a:rPr lang="en-US"/>
                <a:t>At each candidate cut:</a:t>
              </a:r>
            </a:p>
            <a:p>
              <a:pPr>
                <a:buNone/>
              </a:pPr>
              <a:r>
                <a:rPr lang="en-US" b="1"/>
                <a:t>Left node Gini:</a:t>
              </a:r>
              <a:endParaRPr lang="en-US"/>
            </a:p>
            <a:p>
              <a:pPr>
                <a:buNone/>
              </a:pPr>
              <a:r>
                <a:rPr lang="en-US" i="0">
                  <a:latin typeface="Cambria Math" panose="02040503050406030204" pitchFamily="18" charset="0"/>
                </a:rPr>
                <a:t>𝐺𝑖𝑛</a:t>
              </a:r>
              <a:r>
                <a:rPr lang="ar-AE" i="0">
                  <a:latin typeface="Cambria Math" panose="02040503050406030204" pitchFamily="18" charset="0"/>
                </a:rPr>
                <a:t>𝑖_𝐿=2⋅𝑝𝐿⋅(1−𝑝𝐿)</a:t>
              </a:r>
              <a:endParaRPr lang="ar-AE"/>
            </a:p>
            <a:p>
              <a:pPr>
                <a:buNone/>
              </a:pPr>
              <a:r>
                <a:rPr lang="en-US" b="1"/>
                <a:t>Right node Gini:</a:t>
              </a:r>
              <a:endParaRPr lang="en-US"/>
            </a:p>
            <a:p>
              <a:pPr>
                <a:buNone/>
              </a:pPr>
              <a:r>
                <a:rPr lang="en-US" i="0">
                  <a:latin typeface="Cambria Math" panose="02040503050406030204" pitchFamily="18" charset="0"/>
                </a:rPr>
                <a:t>𝐺𝑖𝑛</a:t>
              </a:r>
              <a:r>
                <a:rPr lang="ar-AE" i="0">
                  <a:latin typeface="Cambria Math" panose="02040503050406030204" pitchFamily="18" charset="0"/>
                </a:rPr>
                <a:t>𝑖_𝑅=2⋅𝑝𝑅⋅(1−𝑝𝑅)</a:t>
              </a:r>
              <a:endParaRPr lang="ar-AE"/>
            </a:p>
            <a:p>
              <a:pPr>
                <a:buNone/>
              </a:pPr>
              <a:r>
                <a:rPr lang="en-US" b="1"/>
                <a:t>Weighted Gini of the split:</a:t>
              </a:r>
              <a:endParaRPr lang="en-US"/>
            </a:p>
            <a:p>
              <a:pPr>
                <a:buNone/>
              </a:pPr>
              <a:r>
                <a:rPr lang="en-US" i="0">
                  <a:latin typeface="Cambria Math" panose="02040503050406030204" pitchFamily="18" charset="0"/>
                </a:rPr>
                <a:t>𝐺𝑖𝑛</a:t>
              </a:r>
              <a:r>
                <a:rPr lang="ar-AE" i="0">
                  <a:latin typeface="Cambria Math" panose="02040503050406030204" pitchFamily="18" charset="0"/>
                </a:rPr>
                <a:t>𝑖_𝑠𝑝𝑙𝑖𝑡=𝑁𝐿/𝑛_𝑡𝑜𝑡𝑎𝑙 ⋅𝐺𝑖𝑛𝑖_𝐿+𝑁𝑅/𝑛_𝑡𝑜𝑡𝑎𝑙 ⋅𝐺𝑖𝑛𝑖_𝑅</a:t>
              </a:r>
              <a:endParaRPr lang="ar-AE"/>
            </a:p>
            <a:p>
              <a:pPr>
                <a:buNone/>
              </a:pPr>
              <a:r>
                <a:rPr lang="en-US" b="1"/>
                <a:t>Why we do this:</a:t>
              </a:r>
              <a:endParaRPr lang="en-US"/>
            </a:p>
            <a:p>
              <a:pPr>
                <a:buFont typeface="Arial" panose="020B0604020202020204" pitchFamily="34" charset="0"/>
                <a:buChar char="•"/>
              </a:pPr>
              <a:r>
                <a:rPr lang="en-US"/>
                <a:t>Each child node has its own impurity.</a:t>
              </a:r>
            </a:p>
            <a:p>
              <a:pPr>
                <a:buFont typeface="Arial" panose="020B0604020202020204" pitchFamily="34" charset="0"/>
                <a:buChar char="•"/>
              </a:pPr>
              <a:r>
                <a:rPr lang="en-US"/>
                <a:t>A good split may produce:</a:t>
              </a:r>
            </a:p>
            <a:p>
              <a:pPr marL="742950" lvl="1" indent="-285750">
                <a:buFont typeface="Arial" panose="020B0604020202020204" pitchFamily="34" charset="0"/>
                <a:buChar char="•"/>
              </a:pPr>
              <a:r>
                <a:rPr lang="en-US"/>
                <a:t>one very pure node and one moderately impure node, or</a:t>
              </a:r>
            </a:p>
            <a:p>
              <a:pPr marL="742950" lvl="1" indent="-285750">
                <a:buFont typeface="Arial" panose="020B0604020202020204" pitchFamily="34" charset="0"/>
                <a:buChar char="•"/>
              </a:pPr>
              <a:r>
                <a:rPr lang="en-US"/>
                <a:t>two medium pure nodes, etc.</a:t>
              </a:r>
            </a:p>
            <a:p>
              <a:pPr>
                <a:buFont typeface="Arial" panose="020B0604020202020204" pitchFamily="34" charset="0"/>
                <a:buChar char="•"/>
              </a:pPr>
              <a:r>
                <a:rPr lang="en-US"/>
                <a:t>To compare different splits fairly, we must weight each node’s impurity by how many cases it holds.</a:t>
              </a:r>
            </a:p>
            <a:p>
              <a:pPr>
                <a:buFont typeface="Arial" panose="020B0604020202020204" pitchFamily="34" charset="0"/>
                <a:buChar char="•"/>
              </a:pPr>
              <a:r>
                <a:rPr lang="en-US"/>
                <a:t>This gives a single number, </a:t>
              </a:r>
              <a:r>
                <a:rPr lang="en-US">
                  <a:latin typeface="Courier New" panose="02070309020205020404" pitchFamily="49" charset="0"/>
                </a:rPr>
                <a:t>Gini_split</a:t>
              </a:r>
              <a:r>
                <a:rPr lang="en-US"/>
                <a:t>, that describes how impure the whole system is </a:t>
              </a:r>
              <a:r>
                <a:rPr lang="en-US" b="1"/>
                <a:t>after</a:t>
              </a:r>
              <a:r>
                <a:rPr lang="en-US"/>
                <a:t> we split at that candidate threshold.</a:t>
              </a:r>
            </a:p>
            <a:p>
              <a:pPr>
                <a:buNone/>
              </a:pPr>
              <a:r>
                <a:rPr lang="en-US"/>
                <a:t>So this column answers:</a:t>
              </a:r>
            </a:p>
            <a:p>
              <a:pPr>
                <a:buNone/>
              </a:pPr>
              <a:r>
                <a:rPr lang="en-US"/>
                <a:t>“If we cut plas here, how impure is the resulting tree (left plus right) overall?”</a:t>
              </a:r>
            </a:p>
            <a:p>
              <a:pPr>
                <a:buNone/>
              </a:pPr>
              <a:br>
                <a:rPr lang="en-US"/>
              </a:br>
              <a:endParaRPr lang="en-US"/>
            </a:p>
            <a:p>
              <a:pPr>
                <a:buNone/>
              </a:pPr>
              <a:r>
                <a:rPr lang="en-US" sz="2000" b="1"/>
                <a:t>Step 7: Compute Gain compared to the parent</a:t>
              </a:r>
            </a:p>
            <a:p>
              <a:pPr>
                <a:buNone/>
              </a:pPr>
              <a:r>
                <a:rPr lang="en-US"/>
                <a:t>For each candidate:</a:t>
              </a:r>
            </a:p>
            <a:p>
              <a:pPr>
                <a:buNone/>
              </a:pPr>
              <a:r>
                <a:rPr lang="en-US" i="0">
                  <a:latin typeface="Cambria Math" panose="02040503050406030204" pitchFamily="18" charset="0"/>
                </a:rPr>
                <a:t>𝐺𝑎𝑖𝑛=𝐺𝑖𝑛</a:t>
              </a:r>
              <a:r>
                <a:rPr lang="ar-AE" i="0">
                  <a:latin typeface="Cambria Math" panose="02040503050406030204" pitchFamily="18" charset="0"/>
                </a:rPr>
                <a:t>𝑖_𝑝𝑎𝑟𝑒𝑛𝑡−𝐺𝑖𝑛𝑖_𝑠𝑝𝑙𝑖𝑡</a:t>
              </a:r>
              <a:endParaRPr lang="ar-AE"/>
            </a:p>
            <a:p>
              <a:pPr>
                <a:buNone/>
              </a:pPr>
              <a:r>
                <a:rPr lang="en-US" b="1"/>
                <a:t>Why we do this:</a:t>
              </a:r>
              <a:endParaRPr lang="en-US"/>
            </a:p>
            <a:p>
              <a:pPr>
                <a:buFont typeface="Arial" panose="020B0604020202020204" pitchFamily="34" charset="0"/>
                <a:buChar char="•"/>
              </a:pPr>
              <a:r>
                <a:rPr lang="en-US"/>
                <a:t>If a cut makes things </a:t>
              </a:r>
              <a:r>
                <a:rPr lang="en-US" b="1"/>
                <a:t>more pure</a:t>
              </a:r>
              <a:r>
                <a:rPr lang="en-US"/>
                <a:t>, </a:t>
              </a:r>
              <a:r>
                <a:rPr lang="en-US">
                  <a:latin typeface="Courier New" panose="02070309020205020404" pitchFamily="49" charset="0"/>
                </a:rPr>
                <a:t>Gini_split</a:t>
              </a:r>
              <a:r>
                <a:rPr lang="en-US"/>
                <a:t> will be smaller than </a:t>
              </a:r>
              <a:r>
                <a:rPr lang="en-US">
                  <a:latin typeface="Courier New" panose="02070309020205020404" pitchFamily="49" charset="0"/>
                </a:rPr>
                <a:t>Gini_parent</a:t>
              </a:r>
              <a:r>
                <a:rPr lang="en-US"/>
                <a:t>, so the Gain is positive.</a:t>
              </a:r>
            </a:p>
            <a:p>
              <a:pPr>
                <a:buFont typeface="Arial" panose="020B0604020202020204" pitchFamily="34" charset="0"/>
                <a:buChar char="•"/>
              </a:pPr>
              <a:r>
                <a:rPr lang="en-US"/>
                <a:t>If a cut is useless, </a:t>
              </a:r>
              <a:r>
                <a:rPr lang="en-US">
                  <a:latin typeface="Courier New" panose="02070309020205020404" pitchFamily="49" charset="0"/>
                </a:rPr>
                <a:t>Gini_split</a:t>
              </a:r>
              <a:r>
                <a:rPr lang="en-US"/>
                <a:t> will be the same as the parent, so Gain is zero.</a:t>
              </a:r>
            </a:p>
            <a:p>
              <a:pPr>
                <a:buFont typeface="Arial" panose="020B0604020202020204" pitchFamily="34" charset="0"/>
                <a:buChar char="•"/>
              </a:pPr>
              <a:r>
                <a:rPr lang="en-US"/>
                <a:t>If a cut is bad, </a:t>
              </a:r>
              <a:r>
                <a:rPr lang="en-US">
                  <a:latin typeface="Courier New" panose="02070309020205020404" pitchFamily="49" charset="0"/>
                </a:rPr>
                <a:t>Gini_split</a:t>
              </a:r>
              <a:r>
                <a:rPr lang="en-US"/>
                <a:t> would be larger (in practice, tree algorithms simply do not choose such cuts).</a:t>
              </a:r>
            </a:p>
            <a:p>
              <a:pPr>
                <a:buNone/>
              </a:pPr>
              <a:r>
                <a:rPr lang="en-US"/>
                <a:t>So Gain is the </a:t>
              </a:r>
              <a:r>
                <a:rPr lang="en-US" b="1"/>
                <a:t>objective</a:t>
              </a:r>
              <a:r>
                <a:rPr lang="en-US"/>
                <a:t> we maximize.</a:t>
              </a:r>
              <a:br>
                <a:rPr lang="en-US"/>
              </a:br>
              <a:r>
                <a:rPr lang="en-US"/>
                <a:t>At this root node, the “best” split on plas is the row where Gain is maximal.</a:t>
              </a:r>
            </a:p>
            <a:p>
              <a:pPr>
                <a:buNone/>
              </a:pPr>
              <a:r>
                <a:rPr lang="en-US"/>
                <a:t>This column answers:</a:t>
              </a:r>
            </a:p>
            <a:p>
              <a:pPr>
                <a:buNone/>
              </a:pPr>
              <a:r>
                <a:rPr lang="en-US"/>
                <a:t>“How much does this particular threshold on plas improve purity compared to no split at all?”</a:t>
              </a:r>
            </a:p>
            <a:p>
              <a:pPr>
                <a:buNone/>
              </a:pPr>
              <a:br>
                <a:rPr lang="en-US"/>
              </a:br>
              <a:endParaRPr lang="en-US"/>
            </a:p>
            <a:p>
              <a:pPr>
                <a:buNone/>
              </a:pPr>
              <a:r>
                <a:rPr lang="en-US" sz="2000" b="1"/>
                <a:t>Step 8: Select the best plas threshold</a:t>
              </a:r>
            </a:p>
            <a:p>
              <a:pPr>
                <a:buNone/>
              </a:pPr>
              <a:r>
                <a:rPr lang="en-US"/>
                <a:t>Once all rows have </a:t>
              </a:r>
              <a:r>
                <a:rPr lang="en-US">
                  <a:latin typeface="Courier New" panose="02070309020205020404" pitchFamily="49" charset="0"/>
                </a:rPr>
                <a:t>Gain</a:t>
              </a:r>
              <a:r>
                <a:rPr lang="en-US"/>
                <a:t> computed, we do two final actions:</a:t>
              </a:r>
            </a:p>
            <a:p>
              <a:pPr>
                <a:buFont typeface="+mj-lt"/>
                <a:buAutoNum type="arabicPeriod"/>
              </a:pPr>
              <a:r>
                <a:rPr lang="en-US"/>
                <a:t>Find the </a:t>
              </a:r>
              <a:r>
                <a:rPr lang="en-US" b="1"/>
                <a:t>maximum Gain</a:t>
              </a:r>
              <a:r>
                <a:rPr lang="en-US"/>
                <a:t> over all candidate splits.</a:t>
              </a:r>
            </a:p>
            <a:p>
              <a:pPr>
                <a:buFont typeface="+mj-lt"/>
                <a:buAutoNum type="arabicPeriod"/>
              </a:pPr>
              <a:r>
                <a:rPr lang="en-US"/>
                <a:t>Find which row achieved that maximum Gain and read off its </a:t>
              </a:r>
              <a:r>
                <a:rPr lang="en-US" b="1"/>
                <a:t>midpoint value</a:t>
              </a:r>
              <a:r>
                <a:rPr lang="en-US"/>
                <a:t>.</a:t>
              </a:r>
            </a:p>
            <a:p>
              <a:pPr>
                <a:buNone/>
              </a:pPr>
              <a:r>
                <a:rPr lang="en-US"/>
                <a:t>That midpoint is the </a:t>
              </a:r>
              <a:r>
                <a:rPr lang="en-US" b="1"/>
                <a:t>optimal threshold</a:t>
              </a:r>
              <a:r>
                <a:rPr lang="en-US"/>
                <a:t> on plas at the root node under the Gini criterion. In your case this will match </a:t>
              </a:r>
              <a:r>
                <a:rPr lang="en-US" b="1"/>
                <a:t>133.5</a:t>
              </a:r>
              <a:r>
                <a:rPr lang="en-US"/>
                <a:t>.</a:t>
              </a:r>
            </a:p>
            <a:p>
              <a:pPr>
                <a:buNone/>
              </a:pPr>
              <a:r>
                <a:rPr lang="en-US" b="1"/>
                <a:t>Why this step matters:</a:t>
              </a:r>
              <a:endParaRPr lang="en-US"/>
            </a:p>
            <a:p>
              <a:pPr>
                <a:buFont typeface="Arial" panose="020B0604020202020204" pitchFamily="34" charset="0"/>
                <a:buChar char="•"/>
              </a:pPr>
              <a:r>
                <a:rPr lang="en-US"/>
                <a:t>It connects all the preceding mechanics (counts, proportions, Gini, weighted Gini) to a single decision:</a:t>
              </a:r>
            </a:p>
            <a:p>
              <a:pPr marL="742950" lvl="1" indent="-285750">
                <a:buFont typeface="Arial" panose="020B0604020202020204" pitchFamily="34" charset="0"/>
                <a:buChar char="•"/>
              </a:pPr>
              <a:r>
                <a:rPr lang="en-US"/>
                <a:t>“Out of all possible cuts on plas, this is the one that makes the dataset most pure.”</a:t>
              </a:r>
            </a:p>
            <a:p>
              <a:pPr>
                <a:buNone/>
              </a:pPr>
              <a:r>
                <a:rPr lang="en-US"/>
                <a:t>This is the moment the student sees that a decision tree is not magic. It is literally:</a:t>
              </a:r>
            </a:p>
            <a:p>
              <a:pPr>
                <a:buFont typeface="+mj-lt"/>
                <a:buAutoNum type="arabicPeriod"/>
              </a:pPr>
              <a:r>
                <a:rPr lang="en-US"/>
                <a:t>Sorting by plas,</a:t>
              </a:r>
            </a:p>
            <a:p>
              <a:pPr>
                <a:buFont typeface="+mj-lt"/>
                <a:buAutoNum type="arabicPeriod"/>
              </a:pPr>
              <a:r>
                <a:rPr lang="en-US"/>
                <a:t>Trying every in-between split,</a:t>
              </a:r>
            </a:p>
            <a:p>
              <a:pPr>
                <a:buFont typeface="+mj-lt"/>
                <a:buAutoNum type="arabicPeriod"/>
              </a:pPr>
              <a:r>
                <a:rPr lang="en-US"/>
                <a:t>Calculating how pure the groups become,</a:t>
              </a:r>
            </a:p>
            <a:p>
              <a:pPr>
                <a:buFont typeface="+mj-lt"/>
                <a:buAutoNum type="arabicPeriod"/>
              </a:pPr>
              <a:r>
                <a:rPr lang="en-US"/>
                <a:t>Choosing the split that maximizes improvement.</a:t>
              </a:r>
            </a:p>
          </xdr:txBody>
        </xdr:sp>
      </mc:Fallback>
    </mc:AlternateContent>
    <xdr:clientData/>
  </xdr:twoCellAnchor>
  <xdr:twoCellAnchor>
    <xdr:from>
      <xdr:col>19</xdr:col>
      <xdr:colOff>609599</xdr:colOff>
      <xdr:row>2</xdr:row>
      <xdr:rowOff>0</xdr:rowOff>
    </xdr:from>
    <xdr:to>
      <xdr:col>32</xdr:col>
      <xdr:colOff>321944</xdr:colOff>
      <xdr:row>92</xdr:row>
      <xdr:rowOff>86669</xdr:rowOff>
    </xdr:to>
    <xdr:sp macro="" textlink="">
      <xdr:nvSpPr>
        <xdr:cNvPr id="7" name="TextBox 12">
          <a:extLst>
            <a:ext uri="{FF2B5EF4-FFF2-40B4-BE49-F238E27FC236}">
              <a16:creationId xmlns:a16="http://schemas.microsoft.com/office/drawing/2014/main" id="{446D79BA-302B-F0FD-4713-245423EC817E}"/>
            </a:ext>
          </a:extLst>
        </xdr:cNvPr>
        <xdr:cNvSpPr txBox="1"/>
      </xdr:nvSpPr>
      <xdr:spPr>
        <a:xfrm>
          <a:off x="15116174" y="361950"/>
          <a:ext cx="7637145" cy="1637441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400" b="1"/>
            <a:t>This page answers one question:</a:t>
          </a:r>
          <a:br>
            <a:rPr lang="en-US"/>
          </a:br>
          <a:r>
            <a:rPr lang="en-US" b="0" i="1"/>
            <a:t>If Plasma glucose concentration (plas) is used as the very first variable in a decision tree, where should we place the cut so that the two resulting groups are as homogeneous as possible with respect to diabetes status?</a:t>
          </a:r>
        </a:p>
        <a:p>
          <a:pPr>
            <a:buNone/>
          </a:pPr>
          <a:endParaRPr lang="en-US"/>
        </a:p>
        <a:p>
          <a:pPr>
            <a:buNone/>
          </a:pPr>
          <a:r>
            <a:rPr lang="en-US" sz="2000" b="1"/>
            <a:t>Think of this sheet as:</a:t>
          </a:r>
          <a:br>
            <a:rPr lang="en-US"/>
          </a:br>
          <a:r>
            <a:rPr lang="en-US" b="0" i="1"/>
            <a:t>“How does a decision tree decide where to cut Plasma glucose concentration to separate healthy vs diabetic cases?”</a:t>
          </a:r>
        </a:p>
        <a:p>
          <a:pPr>
            <a:buNone/>
          </a:pPr>
          <a:endParaRPr lang="en-US"/>
        </a:p>
        <a:p>
          <a:pPr>
            <a:buNone/>
          </a:pPr>
          <a:r>
            <a:rPr lang="en-US" sz="2000" b="1"/>
            <a:t>However, an important point must be made up front:</a:t>
          </a:r>
        </a:p>
        <a:p>
          <a:pPr>
            <a:buNone/>
          </a:pPr>
          <a:r>
            <a:rPr lang="en-US" b="0"/>
            <a:t>At the beginning, we do not know that plas is the best variable to split on.</a:t>
          </a:r>
          <a:br>
            <a:rPr lang="en-US" b="0"/>
          </a:br>
          <a:r>
            <a:rPr lang="en-US" b="0"/>
            <a:t>A real decision tree would evaluate every variable (plas, BMI, age, insulin, pregnancies, etc.) and compute the Gini improvement for each possible split on every variable.</a:t>
          </a:r>
          <a:br>
            <a:rPr lang="en-US" b="0"/>
          </a:br>
          <a:r>
            <a:rPr lang="en-US"/>
            <a:t>It would then choose the variable and threshold combination that gives the </a:t>
          </a:r>
          <a:r>
            <a:rPr lang="en-US" b="1"/>
            <a:t>maximum Gini Gain</a:t>
          </a:r>
          <a:r>
            <a:rPr lang="en-US"/>
            <a:t>.</a:t>
          </a:r>
        </a:p>
        <a:p>
          <a:pPr>
            <a:buNone/>
          </a:pPr>
          <a:r>
            <a:rPr lang="en-US">
              <a:solidFill>
                <a:srgbClr val="FF0000"/>
              </a:solidFill>
            </a:rPr>
            <a:t>Because this is a </a:t>
          </a:r>
          <a:r>
            <a:rPr lang="en-US" b="1" i="1">
              <a:solidFill>
                <a:srgbClr val="FF0000"/>
              </a:solidFill>
            </a:rPr>
            <a:t>teaching sheet</a:t>
          </a:r>
          <a:r>
            <a:rPr lang="en-US"/>
            <a:t>, we focus directly on </a:t>
          </a:r>
          <a:r>
            <a:rPr lang="en-US" b="1"/>
            <a:t>plas</a:t>
          </a:r>
          <a:r>
            <a:rPr lang="en-US"/>
            <a:t> to show the full mechanics in a clean, readable manner.</a:t>
          </a:r>
          <a:br>
            <a:rPr lang="en-US"/>
          </a:br>
          <a:r>
            <a:rPr lang="en-US"/>
            <a:t>But you should assume that </a:t>
          </a:r>
          <a:r>
            <a:rPr lang="en-US" b="1"/>
            <a:t>the exact same process is repeated for every variable</a:t>
          </a:r>
          <a:r>
            <a:rPr lang="en-US"/>
            <a:t>, and the decision tree would choose the variable with the best Gain.</a:t>
          </a:r>
        </a:p>
        <a:p>
          <a:pPr>
            <a:buNone/>
          </a:pPr>
          <a:br>
            <a:rPr lang="en-US"/>
          </a:br>
          <a:endParaRPr lang="en-US"/>
        </a:p>
        <a:p>
          <a:pPr>
            <a:buNone/>
          </a:pPr>
          <a:r>
            <a:rPr lang="en-US" sz="2000" b="1"/>
            <a:t>How we compute the best cut on plas</a:t>
          </a:r>
        </a:p>
        <a:p>
          <a:pPr>
            <a:buNone/>
          </a:pPr>
          <a:r>
            <a:rPr lang="en-US"/>
            <a:t>To determine the best split on Plasma glucose concentration, we follow a systematic mathematical procedure:</a:t>
          </a:r>
        </a:p>
        <a:p>
          <a:pPr>
            <a:buFont typeface="+mj-lt"/>
            <a:buAutoNum type="arabicPeriod"/>
          </a:pPr>
          <a:r>
            <a:rPr lang="en-US" b="1"/>
            <a:t>Measure how mixed the entire dataset is</a:t>
          </a:r>
          <a:r>
            <a:rPr lang="en-US"/>
            <a:t> by computing the </a:t>
          </a:r>
          <a:r>
            <a:rPr lang="en-US" b="1"/>
            <a:t>Gini impurity</a:t>
          </a:r>
          <a:r>
            <a:rPr lang="en-US"/>
            <a:t> of the parent node.</a:t>
          </a:r>
          <a:br>
            <a:rPr lang="en-US"/>
          </a:br>
          <a:r>
            <a:rPr lang="en-US"/>
            <a:t>This tells us the impurity before any split.</a:t>
          </a:r>
        </a:p>
        <a:p>
          <a:pPr>
            <a:buFont typeface="+mj-lt"/>
            <a:buAutoNum type="arabicPeriod"/>
          </a:pPr>
          <a:r>
            <a:rPr lang="en-US" b="1"/>
            <a:t>Sort the dataset by plas</a:t>
          </a:r>
          <a:r>
            <a:rPr lang="en-US"/>
            <a:t> so that we can examine every possible cut between distinct adjacent values.</a:t>
          </a:r>
        </a:p>
        <a:p>
          <a:pPr>
            <a:buFont typeface="+mj-lt"/>
            <a:buAutoNum type="arabicPeriod"/>
          </a:pPr>
          <a:r>
            <a:rPr lang="en-US" b="1"/>
            <a:t>Try every possible cut</a:t>
          </a:r>
          <a:r>
            <a:rPr lang="en-US"/>
            <a:t> between these sorted values.</a:t>
          </a:r>
          <a:br>
            <a:rPr lang="en-US"/>
          </a:br>
          <a:r>
            <a:rPr lang="en-US"/>
            <a:t>Each midpoint represents a candidate threshold of the form:</a:t>
          </a:r>
          <a:br>
            <a:rPr lang="en-US"/>
          </a:br>
          <a:r>
            <a:rPr lang="en-US" i="1"/>
            <a:t>“plas ≤ threshold”</a:t>
          </a:r>
          <a:r>
            <a:rPr lang="en-US"/>
            <a:t>.</a:t>
          </a:r>
        </a:p>
        <a:p>
          <a:pPr>
            <a:buFont typeface="+mj-lt"/>
            <a:buAutoNum type="arabicPeriod"/>
          </a:pPr>
          <a:r>
            <a:rPr lang="en-US" b="1"/>
            <a:t>For each candidate cut</a:t>
          </a:r>
          <a:r>
            <a:rPr lang="en-US"/>
            <a:t>, count:</a:t>
          </a:r>
        </a:p>
        <a:p>
          <a:pPr marL="742950" lvl="1" indent="-285750">
            <a:buFont typeface="+mj-lt"/>
            <a:buAutoNum type="arabicPeriod"/>
          </a:pPr>
          <a:r>
            <a:rPr lang="en-US"/>
            <a:t>how many patients fall on the left and right,</a:t>
          </a:r>
        </a:p>
        <a:p>
          <a:pPr marL="742950" lvl="1" indent="-285750">
            <a:buFont typeface="+mj-lt"/>
            <a:buAutoNum type="arabicPeriod"/>
          </a:pPr>
          <a:r>
            <a:rPr lang="en-US"/>
            <a:t>how many diabetics are in each group.</a:t>
          </a:r>
        </a:p>
        <a:p>
          <a:pPr>
            <a:buFont typeface="+mj-lt"/>
            <a:buAutoNum type="arabicPeriod"/>
          </a:pPr>
          <a:r>
            <a:rPr lang="en-US" b="1"/>
            <a:t>Compute the class proportions</a:t>
          </a:r>
          <a:r>
            <a:rPr lang="en-US"/>
            <a:t> in each group and then the </a:t>
          </a:r>
          <a:r>
            <a:rPr lang="en-US" b="1"/>
            <a:t>Gini impurity</a:t>
          </a:r>
          <a:r>
            <a:rPr lang="en-US"/>
            <a:t> for each child node.</a:t>
          </a:r>
        </a:p>
        <a:p>
          <a:pPr>
            <a:buFont typeface="+mj-lt"/>
            <a:buAutoNum type="arabicPeriod"/>
          </a:pPr>
          <a:r>
            <a:rPr lang="en-US" b="1"/>
            <a:t>Form the weighted Gini</a:t>
          </a:r>
          <a:r>
            <a:rPr lang="en-US"/>
            <a:t> of the split by combining the left and right impurities, weighted by how large each group is.</a:t>
          </a:r>
        </a:p>
        <a:p>
          <a:pPr>
            <a:buFont typeface="+mj-lt"/>
            <a:buAutoNum type="arabicPeriod"/>
          </a:pPr>
          <a:r>
            <a:rPr lang="en-US" b="1"/>
            <a:t>Compute the Gain</a:t>
          </a:r>
          <a:r>
            <a:rPr lang="en-US"/>
            <a:t> by comparing the weighted Gini of the split with the Gini of the parent.</a:t>
          </a:r>
        </a:p>
        <a:p>
          <a:pPr>
            <a:buFont typeface="+mj-lt"/>
            <a:buAutoNum type="arabicPeriod"/>
          </a:pPr>
          <a:r>
            <a:rPr lang="en-US" b="1"/>
            <a:t>Select the threshold with the largest Gain.</a:t>
          </a:r>
          <a:br>
            <a:rPr lang="en-US"/>
          </a:br>
          <a:r>
            <a:rPr lang="en-US"/>
            <a:t>This is the optimal place to split plas at the root node.</a:t>
          </a:r>
        </a:p>
        <a:p>
          <a:pPr>
            <a:buNone/>
          </a:pPr>
          <a:br>
            <a:rPr lang="en-US"/>
          </a:br>
          <a:endParaRPr lang="en-US"/>
        </a:p>
        <a:p>
          <a:pPr>
            <a:buNone/>
          </a:pPr>
          <a:r>
            <a:rPr lang="en-US" sz="2000" b="1"/>
            <a:t>Outcome</a:t>
          </a:r>
        </a:p>
        <a:p>
          <a:pPr>
            <a:buNone/>
          </a:pPr>
          <a:r>
            <a:rPr lang="en-US"/>
            <a:t>The resulting threshold on Plasma glucose concentration is </a:t>
          </a:r>
          <a:r>
            <a:rPr lang="en-US" b="1"/>
            <a:t>the exact split</a:t>
          </a:r>
          <a:r>
            <a:rPr lang="en-US"/>
            <a:t> the decision tree chooses at the root.</a:t>
          </a:r>
        </a:p>
        <a:p>
          <a:pPr>
            <a:buNone/>
          </a:pPr>
          <a:r>
            <a:rPr lang="en-US"/>
            <a:t>And even though here we are demonstrating the method with plas, the student should understand:</a:t>
          </a:r>
        </a:p>
        <a:p>
          <a:pPr>
            <a:buNone/>
          </a:pPr>
          <a:r>
            <a:rPr lang="en-US" b="1"/>
            <a:t>A real decision tree would compute this entire Gini scan for </a:t>
          </a:r>
          <a:r>
            <a:rPr lang="en-US" b="1" i="1"/>
            <a:t>every</a:t>
          </a:r>
          <a:r>
            <a:rPr lang="en-US" b="1"/>
            <a:t> variable, and the variable with the highest Gain across all these scans would become the real root split.</a:t>
          </a:r>
          <a:endParaRPr lang="en-US"/>
        </a:p>
        <a:p>
          <a:pPr>
            <a:buNone/>
          </a:pPr>
          <a:endParaRPr lang="en-US"/>
        </a:p>
        <a:p>
          <a:pPr>
            <a:buNone/>
          </a:pPr>
          <a:r>
            <a:rPr lang="en-US"/>
            <a:t>This sheet simply illustrates the complete logic for one variable, without clutter, so the underlying math is visible step by step.</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20</xdr:col>
      <xdr:colOff>0</xdr:colOff>
      <xdr:row>1</xdr:row>
      <xdr:rowOff>0</xdr:rowOff>
    </xdr:from>
    <xdr:to>
      <xdr:col>30</xdr:col>
      <xdr:colOff>0</xdr:colOff>
      <xdr:row>97</xdr:row>
      <xdr:rowOff>104070</xdr:rowOff>
    </xdr:to>
    <xdr:sp macro="" textlink="">
      <xdr:nvSpPr>
        <xdr:cNvPr id="2" name="TextBox 14">
          <a:extLst>
            <a:ext uri="{FF2B5EF4-FFF2-40B4-BE49-F238E27FC236}">
              <a16:creationId xmlns:a16="http://schemas.microsoft.com/office/drawing/2014/main" id="{13421CE4-FB8C-79F9-0483-002B8C1EF721}"/>
            </a:ext>
          </a:extLst>
        </xdr:cNvPr>
        <xdr:cNvSpPr txBox="1"/>
      </xdr:nvSpPr>
      <xdr:spPr>
        <a:xfrm>
          <a:off x="12192000" y="180975"/>
          <a:ext cx="6096000" cy="17477670"/>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400" b="1"/>
            <a:t>Node1L Explanation</a:t>
          </a:r>
        </a:p>
        <a:p>
          <a:pPr>
            <a:buNone/>
          </a:pPr>
          <a:r>
            <a:rPr lang="en-US" sz="2000" b="1"/>
            <a:t>What this page answers</a:t>
          </a:r>
        </a:p>
        <a:p>
          <a:pPr>
            <a:buNone/>
          </a:pPr>
          <a:r>
            <a:rPr lang="en-US"/>
            <a:t>Now that we have split the dataset at the root using</a:t>
          </a:r>
          <a:br>
            <a:rPr lang="en-US"/>
          </a:br>
          <a:r>
            <a:rPr lang="en-US" b="1"/>
            <a:t>plas ≤ 133.5</a:t>
          </a:r>
          <a:r>
            <a:rPr lang="en-US"/>
            <a:t>,</a:t>
          </a:r>
          <a:br>
            <a:rPr lang="en-US"/>
          </a:br>
          <a:r>
            <a:rPr lang="en-US"/>
            <a:t>we are left with a smaller group of patients on the left branch.</a:t>
          </a:r>
        </a:p>
        <a:p>
          <a:pPr>
            <a:buNone/>
          </a:pPr>
          <a:r>
            <a:rPr lang="en-US"/>
            <a:t>This sheet answers the next question:</a:t>
          </a:r>
        </a:p>
        <a:p>
          <a:pPr>
            <a:buNone/>
          </a:pPr>
          <a:r>
            <a:rPr lang="en-US" b="1"/>
            <a:t>“</a:t>
          </a:r>
          <a:r>
            <a:rPr lang="en-US" b="1" i="1"/>
            <a:t>Given only the patients with plas ≤ 133.5, which variable should be used for the next split, and at what threshold?”</a:t>
          </a:r>
          <a:endParaRPr lang="en-US" i="1"/>
        </a:p>
        <a:p>
          <a:pPr>
            <a:buNone/>
          </a:pPr>
          <a:r>
            <a:rPr lang="en-US"/>
            <a:t>Just like before, at this stage </a:t>
          </a:r>
          <a:r>
            <a:rPr lang="en-US" b="1"/>
            <a:t>we do not know which variable is best</a:t>
          </a:r>
          <a:r>
            <a:rPr lang="en-US"/>
            <a:t>.</a:t>
          </a:r>
        </a:p>
        <a:p>
          <a:pPr>
            <a:buNone/>
          </a:pPr>
          <a:br>
            <a:rPr lang="en-US"/>
          </a:br>
          <a:r>
            <a:rPr lang="en-US"/>
            <a:t>A real decision tree would recompute Gini gains for </a:t>
          </a:r>
          <a:r>
            <a:rPr lang="en-US" b="1"/>
            <a:t>every variable</a:t>
          </a:r>
          <a:r>
            <a:rPr lang="en-US"/>
            <a:t> in this subset:</a:t>
          </a:r>
        </a:p>
        <a:p>
          <a:pPr>
            <a:buFont typeface="Arial" panose="020B0604020202020204" pitchFamily="34" charset="0"/>
            <a:buChar char="•"/>
          </a:pPr>
          <a:r>
            <a:rPr lang="en-US"/>
            <a:t>maybe BMI gives a good split,</a:t>
          </a:r>
        </a:p>
        <a:p>
          <a:pPr>
            <a:buFont typeface="Arial" panose="020B0604020202020204" pitchFamily="34" charset="0"/>
            <a:buChar char="•"/>
          </a:pPr>
          <a:r>
            <a:rPr lang="en-US"/>
            <a:t>maybe Diabetes pedigree function gives a better split,</a:t>
          </a:r>
        </a:p>
        <a:p>
          <a:pPr>
            <a:buFont typeface="Arial" panose="020B0604020202020204" pitchFamily="34" charset="0"/>
            <a:buChar char="•"/>
          </a:pPr>
          <a:r>
            <a:rPr lang="en-US"/>
            <a:t>maybe none of them improve purity,</a:t>
          </a:r>
        </a:p>
        <a:p>
          <a:pPr>
            <a:buFont typeface="Arial" panose="020B0604020202020204" pitchFamily="34" charset="0"/>
            <a:buChar char="•"/>
          </a:pPr>
          <a:r>
            <a:rPr lang="en-US"/>
            <a:t>maybe another variable we haven’t looked at yet performs best.</a:t>
          </a:r>
        </a:p>
        <a:p>
          <a:pPr>
            <a:buNone/>
          </a:pPr>
          <a:r>
            <a:rPr lang="en-US"/>
            <a:t>To keep this sheet focused for teaching, we will </a:t>
          </a:r>
          <a:r>
            <a:rPr lang="en-US" b="1"/>
            <a:t>demonstrate the math using the variable that the final tree actually chose</a:t>
          </a:r>
          <a:br>
            <a:rPr lang="en-US"/>
          </a:br>
          <a:r>
            <a:rPr lang="en-US"/>
            <a:t>(because this is a guided explanation).</a:t>
          </a:r>
        </a:p>
        <a:p>
          <a:pPr>
            <a:buNone/>
          </a:pPr>
          <a:r>
            <a:rPr lang="en-US"/>
            <a:t>But conceptually:</a:t>
          </a:r>
        </a:p>
        <a:p>
          <a:pPr>
            <a:buNone/>
          </a:pPr>
          <a:r>
            <a:rPr lang="en-US" b="1"/>
            <a:t>Assume this full Gini-scan process is performed on every available variable in this subset, and the variable with the highest Gain is chosen.</a:t>
          </a:r>
          <a:endParaRPr lang="en-US"/>
        </a:p>
        <a:p>
          <a:pPr>
            <a:buNone/>
          </a:pPr>
          <a:br>
            <a:rPr lang="en-US"/>
          </a:br>
          <a:endParaRPr lang="en-US"/>
        </a:p>
        <a:p>
          <a:pPr>
            <a:buNone/>
          </a:pPr>
          <a:r>
            <a:rPr lang="en-US" sz="2000" b="1"/>
            <a:t>How the Gini scan works at Node1L</a:t>
          </a:r>
        </a:p>
        <a:p>
          <a:pPr>
            <a:buNone/>
          </a:pPr>
          <a:r>
            <a:rPr lang="en-US"/>
            <a:t>The mechanics are the same as Node0, except now:</a:t>
          </a:r>
        </a:p>
        <a:p>
          <a:pPr>
            <a:buFont typeface="Arial" panose="020B0604020202020204" pitchFamily="34" charset="0"/>
            <a:buChar char="•"/>
          </a:pPr>
          <a:r>
            <a:rPr lang="en-US"/>
            <a:t>We only work with the </a:t>
          </a:r>
          <a:r>
            <a:rPr lang="en-US" b="1"/>
            <a:t>subset</a:t>
          </a:r>
          <a:r>
            <a:rPr lang="en-US"/>
            <a:t> where </a:t>
          </a:r>
          <a:r>
            <a:rPr lang="en-US">
              <a:latin typeface="Courier New" panose="02070309020205020404" pitchFamily="49" charset="0"/>
            </a:rPr>
            <a:t>plas ≤ 133.5</a:t>
          </a:r>
          <a:r>
            <a:rPr lang="en-US"/>
            <a:t>.</a:t>
          </a:r>
        </a:p>
        <a:p>
          <a:pPr>
            <a:buFont typeface="Arial" panose="020B0604020202020204" pitchFamily="34" charset="0"/>
            <a:buChar char="•"/>
          </a:pPr>
          <a:r>
            <a:rPr lang="en-US"/>
            <a:t>The parent Gini is computed using this smaller subset.</a:t>
          </a:r>
        </a:p>
        <a:p>
          <a:pPr>
            <a:buFont typeface="Arial" panose="020B0604020202020204" pitchFamily="34" charset="0"/>
            <a:buChar char="•"/>
          </a:pPr>
          <a:r>
            <a:rPr lang="en-US"/>
            <a:t>We now examine the candidate thresholds of the </a:t>
          </a:r>
          <a:r>
            <a:rPr lang="en-US" b="1"/>
            <a:t>next variable</a:t>
          </a:r>
          <a:r>
            <a:rPr lang="en-US"/>
            <a:t>.</a:t>
          </a:r>
        </a:p>
        <a:p>
          <a:pPr>
            <a:buNone/>
          </a:pPr>
          <a:endParaRPr lang="en-US"/>
        </a:p>
        <a:p>
          <a:pPr>
            <a:buNone/>
          </a:pPr>
          <a:r>
            <a:rPr lang="en-US" sz="2000"/>
            <a:t>This sheet demonstrates:</a:t>
          </a:r>
        </a:p>
        <a:p>
          <a:pPr>
            <a:buFont typeface="+mj-lt"/>
            <a:buAutoNum type="arabicPeriod"/>
          </a:pPr>
          <a:r>
            <a:rPr lang="en-US" b="1"/>
            <a:t>Copy the subset</a:t>
          </a:r>
          <a:r>
            <a:rPr lang="en-US"/>
            <a:t> of data where plas ≤ 133.5.</a:t>
          </a:r>
        </a:p>
        <a:p>
          <a:pPr>
            <a:buFont typeface="+mj-lt"/>
            <a:buAutoNum type="arabicPeriod"/>
          </a:pPr>
          <a:r>
            <a:rPr lang="en-US" b="1"/>
            <a:t>Sort this subset by</a:t>
          </a:r>
          <a:r>
            <a:rPr lang="en-US" b="1" baseline="0"/>
            <a:t> "</a:t>
          </a:r>
          <a:r>
            <a:rPr lang="en-US" b="1"/>
            <a:t>pedi"</a:t>
          </a:r>
          <a:r>
            <a:rPr lang="en-US"/>
            <a:t> (the next variable we are exploring).</a:t>
          </a:r>
        </a:p>
        <a:p>
          <a:pPr>
            <a:buFont typeface="+mj-lt"/>
            <a:buAutoNum type="arabicPeriod"/>
          </a:pPr>
          <a:r>
            <a:rPr lang="en-US" b="1"/>
            <a:t>Generate candidate thresholds</a:t>
          </a:r>
          <a:r>
            <a:rPr lang="en-US"/>
            <a:t> between adjacent distinct "pedi" values.</a:t>
          </a:r>
        </a:p>
        <a:p>
          <a:pPr>
            <a:buFont typeface="+mj-lt"/>
            <a:buAutoNum type="arabicPeriod"/>
          </a:pPr>
          <a:r>
            <a:rPr lang="en-US"/>
            <a:t>For each candidate threshold:</a:t>
          </a:r>
        </a:p>
        <a:p>
          <a:pPr marL="742950" lvl="1" indent="-285750">
            <a:buFont typeface="+mj-lt"/>
            <a:buAutoNum type="arabicPeriod"/>
          </a:pPr>
          <a:r>
            <a:rPr lang="en-US"/>
            <a:t>compute left count, left positives (NL, n1L),</a:t>
          </a:r>
        </a:p>
        <a:p>
          <a:pPr marL="742950" lvl="1" indent="-285750">
            <a:buFont typeface="+mj-lt"/>
            <a:buAutoNum type="arabicPeriod"/>
          </a:pPr>
          <a:r>
            <a:rPr lang="en-US"/>
            <a:t>compute right count, right positives (NR, n1R),</a:t>
          </a:r>
        </a:p>
        <a:p>
          <a:pPr marL="742950" lvl="1" indent="-285750">
            <a:buFont typeface="+mj-lt"/>
            <a:buAutoNum type="arabicPeriod"/>
          </a:pPr>
          <a:r>
            <a:rPr lang="en-US"/>
            <a:t>compute pL, pR,</a:t>
          </a:r>
        </a:p>
        <a:p>
          <a:pPr marL="742950" lvl="1" indent="-285750">
            <a:buFont typeface="+mj-lt"/>
            <a:buAutoNum type="arabicPeriod"/>
          </a:pPr>
          <a:r>
            <a:rPr lang="en-US"/>
            <a:t>compute Gini_L, Gini_R,</a:t>
          </a:r>
        </a:p>
        <a:p>
          <a:pPr marL="742950" lvl="1" indent="-285750">
            <a:buFont typeface="+mj-lt"/>
            <a:buAutoNum type="arabicPeriod"/>
          </a:pPr>
          <a:r>
            <a:rPr lang="en-US"/>
            <a:t>compute Weighted Gini,</a:t>
          </a:r>
        </a:p>
        <a:p>
          <a:pPr marL="742950" lvl="1" indent="-285750">
            <a:buFont typeface="+mj-lt"/>
            <a:buAutoNum type="arabicPeriod"/>
          </a:pPr>
          <a:r>
            <a:rPr lang="en-US"/>
            <a:t>compute Gain.</a:t>
          </a:r>
        </a:p>
        <a:p>
          <a:pPr>
            <a:buFont typeface="+mj-lt"/>
            <a:buAutoNum type="arabicPeriod"/>
          </a:pPr>
          <a:r>
            <a:rPr lang="en-US" b="1"/>
            <a:t>Pick the candidate threshold with the largest Gain.</a:t>
          </a:r>
          <a:endParaRPr lang="en-US"/>
        </a:p>
        <a:p>
          <a:pPr>
            <a:buNone/>
          </a:pPr>
          <a:r>
            <a:rPr lang="en-US"/>
            <a:t>This is how we “rediscover” the tree’s next split.</a:t>
          </a:r>
        </a:p>
        <a:p>
          <a:pPr>
            <a:buNone/>
          </a:pPr>
          <a:r>
            <a:rPr lang="en-US"/>
            <a:t>Even though we are using the same feature the final tree used, the student must understand:</a:t>
          </a:r>
        </a:p>
        <a:p>
          <a:pPr>
            <a:buNone/>
          </a:pPr>
          <a:r>
            <a:rPr lang="en-US" b="1"/>
            <a:t>In a real tree, this exact Gini scan would be repeated for every variable, the best one wins.</a:t>
          </a:r>
          <a:endParaRPr lang="en-US"/>
        </a:p>
        <a:p>
          <a:pPr>
            <a:buNone/>
          </a:pPr>
          <a:br>
            <a:rPr lang="en-US"/>
          </a:br>
          <a:endParaRPr lang="en-US"/>
        </a:p>
        <a:p>
          <a:pPr>
            <a:buNone/>
          </a:pPr>
          <a:r>
            <a:rPr lang="en-US" b="1"/>
            <a:t>Outcome of Node1L</a:t>
          </a:r>
        </a:p>
        <a:p>
          <a:pPr>
            <a:buNone/>
          </a:pPr>
          <a:r>
            <a:rPr lang="en-US"/>
            <a:t>After completing this sheet, the student will see:</a:t>
          </a:r>
        </a:p>
        <a:p>
          <a:pPr>
            <a:buFont typeface="Arial" panose="020B0604020202020204" pitchFamily="34" charset="0"/>
            <a:buChar char="•"/>
          </a:pPr>
          <a:r>
            <a:rPr lang="en-US" b="1"/>
            <a:t>The best variable</a:t>
          </a:r>
          <a:r>
            <a:rPr lang="en-US"/>
            <a:t> (here "pedi", as chosen by the actual tree).</a:t>
          </a:r>
        </a:p>
        <a:p>
          <a:pPr>
            <a:buFont typeface="Arial" panose="020B0604020202020204" pitchFamily="34" charset="0"/>
            <a:buChar char="•"/>
          </a:pPr>
          <a:r>
            <a:rPr lang="en-US" b="1"/>
            <a:t>The threshold</a:t>
          </a:r>
          <a:r>
            <a:rPr lang="en-US" b="0"/>
            <a:t>.</a:t>
          </a:r>
          <a:endParaRPr lang="en-US"/>
        </a:p>
        <a:p>
          <a:pPr>
            <a:buFont typeface="Arial" panose="020B0604020202020204" pitchFamily="34" charset="0"/>
            <a:buChar char="•"/>
          </a:pPr>
          <a:r>
            <a:rPr lang="en-US" b="1"/>
            <a:t>How the Gini math proves this threshold is optimal</a:t>
          </a:r>
          <a:r>
            <a:rPr lang="en-US"/>
            <a:t> for this subset.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0</xdr:colOff>
      <xdr:row>1</xdr:row>
      <xdr:rowOff>0</xdr:rowOff>
    </xdr:from>
    <xdr:to>
      <xdr:col>30</xdr:col>
      <xdr:colOff>457200</xdr:colOff>
      <xdr:row>24</xdr:row>
      <xdr:rowOff>381</xdr:rowOff>
    </xdr:to>
    <xdr:sp macro="" textlink="">
      <xdr:nvSpPr>
        <xdr:cNvPr id="2" name="TextBox 16">
          <a:extLst>
            <a:ext uri="{FF2B5EF4-FFF2-40B4-BE49-F238E27FC236}">
              <a16:creationId xmlns:a16="http://schemas.microsoft.com/office/drawing/2014/main" id="{F4890AFD-7D88-A459-B7CF-52CE54DF15D0}"/>
            </a:ext>
          </a:extLst>
        </xdr:cNvPr>
        <xdr:cNvSpPr txBox="1"/>
      </xdr:nvSpPr>
      <xdr:spPr>
        <a:xfrm>
          <a:off x="12192000" y="180975"/>
          <a:ext cx="6553200" cy="4162806"/>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sz="2400" b="1"/>
            <a:t>Node1L_R: PURPOSE</a:t>
          </a:r>
        </a:p>
        <a:p>
          <a:pPr>
            <a:buNone/>
          </a:pPr>
          <a:r>
            <a:rPr lang="en-US" sz="2000"/>
            <a:t>This sheet answers:</a:t>
          </a:r>
        </a:p>
        <a:p>
          <a:pPr>
            <a:buNone/>
          </a:pPr>
          <a:r>
            <a:rPr lang="en-US" b="1" i="1"/>
            <a:t>“</a:t>
          </a:r>
          <a:r>
            <a:rPr lang="en-US" b="0" i="1"/>
            <a:t>For the subset where plas ≤ 133.5 AND pedi &gt; 0.5095, what is the best split on any variable, and how do we mathematically discover that the next split should be on skin at around 28.5?”</a:t>
          </a:r>
        </a:p>
        <a:p>
          <a:pPr>
            <a:buNone/>
          </a:pPr>
          <a:endParaRPr lang="en-US"/>
        </a:p>
        <a:p>
          <a:pPr>
            <a:buNone/>
          </a:pPr>
          <a:r>
            <a:rPr lang="en-US"/>
            <a:t>Again, the student should remember:</a:t>
          </a:r>
        </a:p>
        <a:p>
          <a:pPr>
            <a:buFont typeface="Arial" panose="020B0604020202020204" pitchFamily="34" charset="0"/>
            <a:buChar char="•"/>
          </a:pPr>
          <a:r>
            <a:rPr lang="en-US" b="1"/>
            <a:t>At this stage we do not know</a:t>
          </a:r>
          <a:r>
            <a:rPr lang="en-US"/>
            <a:t> which variable will give the best cut.</a:t>
          </a:r>
        </a:p>
        <a:p>
          <a:pPr>
            <a:buFont typeface="Arial" panose="020B0604020202020204" pitchFamily="34" charset="0"/>
            <a:buChar char="•"/>
          </a:pPr>
          <a:r>
            <a:rPr lang="en-US"/>
            <a:t>A real decision tree tries all variables again (skin, BMI, Age, Insulin, etc.).</a:t>
          </a:r>
        </a:p>
        <a:p>
          <a:pPr>
            <a:buFont typeface="Arial" panose="020B0604020202020204" pitchFamily="34" charset="0"/>
            <a:buChar char="•"/>
          </a:pPr>
          <a:r>
            <a:rPr lang="en-US"/>
            <a:t>For teaching clarity, we now </a:t>
          </a:r>
          <a:r>
            <a:rPr lang="en-US" b="1"/>
            <a:t>demonstrate the math for the next variable actually used in the tree:</a:t>
          </a:r>
          <a:r>
            <a:rPr lang="en-US" b="1" baseline="0"/>
            <a:t> skin</a:t>
          </a:r>
          <a:r>
            <a:rPr lang="en-US" b="1"/>
            <a:t>.</a:t>
          </a:r>
          <a:endParaRPr lang="en-US"/>
        </a:p>
        <a:p>
          <a:pPr>
            <a:buFont typeface="Arial" panose="020B0604020202020204" pitchFamily="34" charset="0"/>
            <a:buChar char="•"/>
          </a:pPr>
          <a:r>
            <a:rPr lang="en-US"/>
            <a:t>Without loss of generality, assume the same Gini-scan is executed for all variables.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20</xdr:col>
      <xdr:colOff>0</xdr:colOff>
      <xdr:row>1</xdr:row>
      <xdr:rowOff>0</xdr:rowOff>
    </xdr:from>
    <xdr:to>
      <xdr:col>30</xdr:col>
      <xdr:colOff>0</xdr:colOff>
      <xdr:row>32</xdr:row>
      <xdr:rowOff>22086</xdr:rowOff>
    </xdr:to>
    <xdr:sp macro="" textlink="">
      <xdr:nvSpPr>
        <xdr:cNvPr id="2" name="TextBox 18">
          <a:extLst>
            <a:ext uri="{FF2B5EF4-FFF2-40B4-BE49-F238E27FC236}">
              <a16:creationId xmlns:a16="http://schemas.microsoft.com/office/drawing/2014/main" id="{DC120C68-7D71-18EE-C45A-3CF181D4BCB0}"/>
            </a:ext>
          </a:extLst>
        </xdr:cNvPr>
        <xdr:cNvSpPr txBox="1"/>
      </xdr:nvSpPr>
      <xdr:spPr>
        <a:xfrm>
          <a:off x="12192000" y="180975"/>
          <a:ext cx="6096000" cy="5632311"/>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a:t>At this node we are analyzing only the patients with </a:t>
          </a:r>
          <a:r>
            <a:rPr lang="en-US" b="1"/>
            <a:t>plas &gt; 133.5</a:t>
          </a:r>
          <a:r>
            <a:rPr lang="en-US"/>
            <a:t>.</a:t>
          </a:r>
          <a:br>
            <a:rPr lang="en-US"/>
          </a:br>
          <a:r>
            <a:rPr lang="en-US"/>
            <a:t>A decision tree must now decide which variable to use next.</a:t>
          </a:r>
          <a:br>
            <a:rPr lang="en-US"/>
          </a:br>
          <a:r>
            <a:rPr lang="en-US"/>
            <a:t>A real tree evaluates </a:t>
          </a:r>
          <a:r>
            <a:rPr lang="en-US" b="1"/>
            <a:t>every</a:t>
          </a:r>
          <a:r>
            <a:rPr lang="en-US"/>
            <a:t> variable and calculates the Gini Gain for all of them.</a:t>
          </a:r>
        </a:p>
        <a:p>
          <a:pPr>
            <a:buNone/>
          </a:pPr>
          <a:r>
            <a:rPr lang="en-US"/>
            <a:t>To make the math clear, this sheet demonstrates the Gini optimization using </a:t>
          </a:r>
          <a:r>
            <a:rPr lang="en-US" b="1"/>
            <a:t>plas</a:t>
          </a:r>
          <a:r>
            <a:rPr lang="en-US"/>
            <a:t>, because that is the variable the final tree chose.</a:t>
          </a:r>
        </a:p>
        <a:p>
          <a:pPr>
            <a:buNone/>
          </a:pPr>
          <a:r>
            <a:rPr lang="en-US"/>
            <a:t>We sort this subset by plas, compute all candidate midpoints, calculate:</a:t>
          </a:r>
        </a:p>
        <a:p>
          <a:pPr>
            <a:buFont typeface="Arial" panose="020B0604020202020204" pitchFamily="34" charset="0"/>
            <a:buChar char="•"/>
          </a:pPr>
          <a:r>
            <a:rPr lang="en-US"/>
            <a:t>NL, n1L, NR, n1R</a:t>
          </a:r>
        </a:p>
        <a:p>
          <a:pPr>
            <a:buFont typeface="Arial" panose="020B0604020202020204" pitchFamily="34" charset="0"/>
            <a:buChar char="•"/>
          </a:pPr>
          <a:r>
            <a:rPr lang="en-US"/>
            <a:t>pL, pR</a:t>
          </a:r>
        </a:p>
        <a:p>
          <a:pPr>
            <a:buFont typeface="Arial" panose="020B0604020202020204" pitchFamily="34" charset="0"/>
            <a:buChar char="•"/>
          </a:pPr>
          <a:r>
            <a:rPr lang="en-US"/>
            <a:t>Gini for left and right nodes</a:t>
          </a:r>
        </a:p>
        <a:p>
          <a:pPr>
            <a:buFont typeface="Arial" panose="020B0604020202020204" pitchFamily="34" charset="0"/>
            <a:buChar char="•"/>
          </a:pPr>
          <a:r>
            <a:rPr lang="en-US"/>
            <a:t>Weighted Gini</a:t>
          </a:r>
        </a:p>
        <a:p>
          <a:pPr>
            <a:buFont typeface="Arial" panose="020B0604020202020204" pitchFamily="34" charset="0"/>
            <a:buChar char="•"/>
          </a:pPr>
          <a:r>
            <a:rPr lang="en-US"/>
            <a:t>Gain</a:t>
          </a:r>
        </a:p>
        <a:p>
          <a:pPr>
            <a:buNone/>
          </a:pPr>
          <a:r>
            <a:rPr lang="en-US"/>
            <a:t>The threshold with the highest Gain is selected as the optimal split.</a:t>
          </a:r>
          <a:br>
            <a:rPr lang="en-US"/>
          </a:br>
          <a:r>
            <a:rPr lang="en-US"/>
            <a:t>The result is </a:t>
          </a:r>
          <a:r>
            <a:rPr lang="en-US" b="1"/>
            <a:t>plas ≤ 161.5</a:t>
          </a:r>
          <a:r>
            <a:rPr lang="en-US"/>
            <a:t>, exactly matching the second split in the decision tree.</a:t>
          </a:r>
        </a:p>
        <a:p>
          <a:pPr>
            <a:buNone/>
          </a:pPr>
          <a:r>
            <a:rPr lang="en-US"/>
            <a:t>This completes the rediscovery of the next branch.</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0</xdr:colOff>
      <xdr:row>1</xdr:row>
      <xdr:rowOff>0</xdr:rowOff>
    </xdr:from>
    <xdr:to>
      <xdr:col>30</xdr:col>
      <xdr:colOff>0</xdr:colOff>
      <xdr:row>35</xdr:row>
      <xdr:rowOff>33159</xdr:rowOff>
    </xdr:to>
    <xdr:sp macro="" textlink="">
      <xdr:nvSpPr>
        <xdr:cNvPr id="2" name="TextBox 20">
          <a:extLst>
            <a:ext uri="{FF2B5EF4-FFF2-40B4-BE49-F238E27FC236}">
              <a16:creationId xmlns:a16="http://schemas.microsoft.com/office/drawing/2014/main" id="{0B306A1C-37BF-8BEE-E0A4-2187BB2C9DEA}"/>
            </a:ext>
          </a:extLst>
        </xdr:cNvPr>
        <xdr:cNvSpPr txBox="1"/>
      </xdr:nvSpPr>
      <xdr:spPr>
        <a:xfrm>
          <a:off x="12534900" y="180975"/>
          <a:ext cx="6096000" cy="6186309"/>
        </a:xfrm>
        <a:prstGeom prst="rect">
          <a:avLst/>
        </a:prstGeom>
        <a:solidFill>
          <a:schemeClr val="bg1"/>
        </a:solidFill>
        <a:ln>
          <a:solidFill>
            <a:schemeClr val="tx1"/>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a:t>This sheet explains how a decision tree determines the next split for the subset</a:t>
          </a:r>
          <a:br>
            <a:rPr lang="en-US"/>
          </a:br>
          <a:r>
            <a:rPr lang="en-US" b="1"/>
            <a:t>133.5 &lt; plas ≤ 161.5</a:t>
          </a:r>
          <a:r>
            <a:rPr lang="en-US"/>
            <a:t>.</a:t>
          </a:r>
        </a:p>
        <a:p>
          <a:pPr>
            <a:buNone/>
          </a:pPr>
          <a:r>
            <a:rPr lang="en-US"/>
            <a:t>At this stage, a real tree would evaluate potential splits on every variable in this subset.</a:t>
          </a:r>
          <a:br>
            <a:rPr lang="en-US"/>
          </a:br>
          <a:r>
            <a:rPr lang="en-US"/>
            <a:t>The variable and threshold with the highest Gini Gain would be selected.</a:t>
          </a:r>
        </a:p>
        <a:p>
          <a:pPr>
            <a:buNone/>
          </a:pPr>
          <a:r>
            <a:rPr lang="en-US"/>
            <a:t>For teaching clarity, we demonstrate the entire Gini optimization using </a:t>
          </a:r>
          <a:r>
            <a:rPr lang="en-US" b="1"/>
            <a:t>pedi</a:t>
          </a:r>
          <a:r>
            <a:rPr lang="en-US"/>
            <a:t>, because</a:t>
          </a:r>
          <a:br>
            <a:rPr lang="en-US"/>
          </a:br>
          <a:r>
            <a:rPr lang="en-US"/>
            <a:t>this is the variable chosen by the final tree.</a:t>
          </a:r>
        </a:p>
        <a:p>
          <a:pPr>
            <a:buNone/>
          </a:pPr>
          <a:r>
            <a:rPr lang="en-US"/>
            <a:t>We:</a:t>
          </a:r>
        </a:p>
        <a:p>
          <a:pPr>
            <a:buFont typeface="+mj-lt"/>
            <a:buAutoNum type="arabicPeriod"/>
          </a:pPr>
          <a:r>
            <a:rPr lang="en-US"/>
            <a:t>Filtered to rows with 133.5 &lt; plas ≤ 161.5,</a:t>
          </a:r>
        </a:p>
        <a:p>
          <a:pPr>
            <a:buFont typeface="+mj-lt"/>
            <a:buAutoNum type="arabicPeriod"/>
          </a:pPr>
          <a:r>
            <a:rPr lang="en-US"/>
            <a:t>Sorted these rows by </a:t>
          </a:r>
          <a:r>
            <a:rPr lang="en-US" b="1"/>
            <a:t>pedi</a:t>
          </a:r>
          <a:r>
            <a:rPr lang="en-US"/>
            <a:t>,</a:t>
          </a:r>
        </a:p>
        <a:p>
          <a:pPr>
            <a:buFont typeface="+mj-lt"/>
            <a:buAutoNum type="arabicPeriod"/>
          </a:pPr>
          <a:r>
            <a:rPr lang="en-US"/>
            <a:t>Generated candidate thresholds between adjacent G values,</a:t>
          </a:r>
        </a:p>
        <a:p>
          <a:pPr>
            <a:buFont typeface="+mj-lt"/>
            <a:buAutoNum type="arabicPeriod"/>
          </a:pPr>
          <a:r>
            <a:rPr lang="en-US"/>
            <a:t>Computed NL, n1L, NR, n1R for each candidate,</a:t>
          </a:r>
        </a:p>
        <a:p>
          <a:pPr>
            <a:buFont typeface="+mj-lt"/>
            <a:buAutoNum type="arabicPeriod"/>
          </a:pPr>
          <a:r>
            <a:rPr lang="en-US"/>
            <a:t>Computed Gini_L and Gini_R,</a:t>
          </a:r>
        </a:p>
        <a:p>
          <a:pPr>
            <a:buFont typeface="+mj-lt"/>
            <a:buAutoNum type="arabicPeriod"/>
          </a:pPr>
          <a:r>
            <a:rPr lang="en-US"/>
            <a:t>Combined them into a weighted Gini,</a:t>
          </a:r>
        </a:p>
        <a:p>
          <a:pPr>
            <a:buFont typeface="+mj-lt"/>
            <a:buAutoNum type="arabicPeriod"/>
          </a:pPr>
          <a:r>
            <a:rPr lang="en-US"/>
            <a:t>Compared with parent impurity to compute Gain,</a:t>
          </a:r>
        </a:p>
        <a:p>
          <a:pPr>
            <a:buFont typeface="+mj-lt"/>
            <a:buAutoNum type="arabicPeriod"/>
          </a:pPr>
          <a:r>
            <a:rPr lang="en-US"/>
            <a:t>Selected the threshold with the highest Gain.</a:t>
          </a:r>
        </a:p>
        <a:p>
          <a:pPr>
            <a:buNone/>
          </a:pPr>
          <a:r>
            <a:rPr lang="en-US"/>
            <a:t>The optimal threshold is </a:t>
          </a:r>
          <a:r>
            <a:rPr lang="en-US" b="1"/>
            <a:t>pedi ≤ 0.315</a:t>
          </a:r>
          <a:r>
            <a:rPr lang="en-US"/>
            <a:t>, matching the next split in the decision tree.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20</xdr:col>
      <xdr:colOff>0</xdr:colOff>
      <xdr:row>1</xdr:row>
      <xdr:rowOff>0</xdr:rowOff>
    </xdr:from>
    <xdr:to>
      <xdr:col>30</xdr:col>
      <xdr:colOff>0</xdr:colOff>
      <xdr:row>29</xdr:row>
      <xdr:rowOff>114300</xdr:rowOff>
    </xdr:to>
    <xdr:sp macro="" textlink="">
      <xdr:nvSpPr>
        <xdr:cNvPr id="2" name="TextBox 22">
          <a:extLst>
            <a:ext uri="{FF2B5EF4-FFF2-40B4-BE49-F238E27FC236}">
              <a16:creationId xmlns:a16="http://schemas.microsoft.com/office/drawing/2014/main" id="{58943443-C2B9-1C23-83B5-519B69FF9DB3}"/>
            </a:ext>
          </a:extLst>
        </xdr:cNvPr>
        <xdr:cNvSpPr txBox="1"/>
      </xdr:nvSpPr>
      <xdr:spPr>
        <a:xfrm>
          <a:off x="13239750" y="180975"/>
          <a:ext cx="6096000" cy="5181600"/>
        </a:xfrm>
        <a:prstGeom prst="rect">
          <a:avLst/>
        </a:prstGeom>
        <a:solidFill>
          <a:schemeClr val="bg1"/>
        </a:solidFill>
        <a:ln>
          <a:solidFill>
            <a:schemeClr val="tx1"/>
          </a:solidFill>
        </a:ln>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None/>
          </a:pPr>
          <a:r>
            <a:rPr lang="en-US"/>
            <a:t>This sheet demonstrates what happens when the data reaching a node are already </a:t>
          </a:r>
          <a:r>
            <a:rPr lang="en-US" b="1"/>
            <a:t>pure</a:t>
          </a:r>
          <a:r>
            <a:rPr lang="en-US"/>
            <a:t> (all 1s or all 0s) or </a:t>
          </a:r>
          <a:r>
            <a:rPr lang="en-US" b="1"/>
            <a:t>nearly pure</a:t>
          </a:r>
          <a:r>
            <a:rPr lang="en-US"/>
            <a:t>.</a:t>
          </a:r>
        </a:p>
        <a:p>
          <a:pPr>
            <a:buNone/>
          </a:pPr>
          <a:r>
            <a:rPr lang="en-US"/>
            <a:t>A decision tree only splits a node if doing so </a:t>
          </a:r>
          <a:r>
            <a:rPr lang="en-US" b="1"/>
            <a:t>reduces impurity</a:t>
          </a:r>
          <a:r>
            <a:rPr lang="en-US"/>
            <a:t>.</a:t>
          </a:r>
          <a:br>
            <a:rPr lang="en-US"/>
          </a:br>
          <a:r>
            <a:rPr lang="en-US"/>
            <a:t>Gini impurity at this node is:</a:t>
          </a:r>
        </a:p>
        <a:p>
          <a:pPr>
            <a:buFont typeface="Arial" panose="020B0604020202020204" pitchFamily="34" charset="0"/>
            <a:buChar char="•"/>
          </a:pPr>
          <a:r>
            <a:rPr lang="en-US"/>
            <a:t>0 if the node is pure,</a:t>
          </a:r>
        </a:p>
        <a:p>
          <a:pPr>
            <a:buFont typeface="Arial" panose="020B0604020202020204" pitchFamily="34" charset="0"/>
            <a:buChar char="•"/>
          </a:pPr>
          <a:r>
            <a:rPr lang="en-US"/>
            <a:t>or very close to 0 if nearly all cases share the same outcome.</a:t>
          </a:r>
        </a:p>
        <a:p>
          <a:pPr>
            <a:buNone/>
          </a:pPr>
          <a:r>
            <a:rPr lang="en-US"/>
            <a:t>In such cases:</a:t>
          </a:r>
        </a:p>
        <a:p>
          <a:pPr>
            <a:buFont typeface="Arial" panose="020B0604020202020204" pitchFamily="34" charset="0"/>
            <a:buChar char="•"/>
          </a:pPr>
          <a:r>
            <a:rPr lang="en-US"/>
            <a:t>Left node and right node have exactly the same impurity as the parent,</a:t>
          </a:r>
        </a:p>
        <a:p>
          <a:pPr>
            <a:buFont typeface="Arial" panose="020B0604020202020204" pitchFamily="34" charset="0"/>
            <a:buChar char="•"/>
          </a:pPr>
          <a:r>
            <a:rPr lang="en-US"/>
            <a:t>Weighted Gini after any split equals Gini_parent,</a:t>
          </a:r>
        </a:p>
        <a:p>
          <a:pPr>
            <a:buFont typeface="Arial" panose="020B0604020202020204" pitchFamily="34" charset="0"/>
            <a:buChar char="•"/>
          </a:pPr>
          <a:r>
            <a:rPr lang="en-US"/>
            <a:t>Gain = 0 for all possible thresholds.</a:t>
          </a:r>
        </a:p>
        <a:p>
          <a:pPr>
            <a:buNone/>
          </a:pPr>
          <a:r>
            <a:rPr lang="en-US"/>
            <a:t>Because no split improves purity, the decision tree </a:t>
          </a:r>
          <a:r>
            <a:rPr lang="en-US" b="1"/>
            <a:t>stops splitting</a:t>
          </a:r>
          <a:r>
            <a:rPr lang="en-US"/>
            <a:t> here.</a:t>
          </a:r>
        </a:p>
        <a:p>
          <a:pPr>
            <a:buNone/>
          </a:pPr>
          <a:endParaRPr lang="en-US"/>
        </a:p>
        <a:p>
          <a:r>
            <a:rPr lang="en-US"/>
            <a:t>The model is effectively:</a:t>
          </a:r>
        </a:p>
        <a:p>
          <a:r>
            <a:rPr lang="en-US" b="1"/>
            <a:t>If plas &gt; 161.5, predict 1.</a:t>
          </a:r>
          <a:endParaRPr lang="en-US"/>
        </a:p>
        <a:p>
          <a:r>
            <a:rPr lang="en-US"/>
            <a:t>This is a natural ending of the tree according to the Gini criterion.</a:t>
          </a:r>
        </a:p>
        <a:p>
          <a:pPr>
            <a:buNone/>
          </a:pPr>
          <a:endParaRPr lang="en-US"/>
        </a:p>
      </xdr:txBody>
    </xdr:sp>
    <xdr:clientData/>
  </xdr:twoCellAnchor>
</xdr:wsDr>
</file>

<file path=xl/persons/person.xml><?xml version="1.0" encoding="utf-8"?>
<personList xmlns="http://schemas.microsoft.com/office/spreadsheetml/2018/threadedcomments" xmlns:x="http://schemas.openxmlformats.org/spreadsheetml/2006/main">
  <person displayName="Chandrakant Maheshwari" id="{0D5EF18A-B7BC-410D-9135-9C54343ABFCD}" userId="60f4c1ba95ae0c3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5-11-16T04:29:07.03" personId="{0D5EF18A-B7BC-410D-9135-9C54343ABFCD}" id="{7CBE3DBF-A267-4D1D-A032-28CDCBC03B2F}">
    <text xml:space="preserve">Explanation:
AA2:AA769 is 1 when prediction is correct, 0 otherwise.
COUNTIF(AC2:AC769, B2:B769)&gt;0 is 1 only for rows whose RowID is in the test list.
SUMPRODUCT sums if_correct only over test rows.
</text>
  </threadedComment>
</ThreadedComments>
</file>

<file path=xl/threadedComments/threadedComment2.xml><?xml version="1.0" encoding="utf-8"?>
<ThreadedComments xmlns="http://schemas.microsoft.com/office/spreadsheetml/2018/threadedcomments" xmlns:x="http://schemas.openxmlformats.org/spreadsheetml/2006/main">
  <threadedComment ref="AD8" dT="2025-11-16T12:47:00.23" personId="{0D5EF18A-B7BC-410D-9135-9C54343ABFCD}" id="{326CB9A1-659B-48A4-BCF6-F520E27842D6}">
    <text xml:space="preserve">Interpretation:
1 means the child node is richer in positives than the global dataset
&lt;1 means the node dilutes positives
</text>
  </threadedComment>
  <threadedComment ref="AE8" dT="2025-11-16T12:47:07.85" personId="{0D5EF18A-B7BC-410D-9135-9C54343ABFCD}" id="{72A152E8-ADEE-475C-8262-EAE763009886}">
    <text xml:space="preserve">Interpretation:
1 means the child node is richer in positives than the global dataset
&lt;1 means the node dilutes positives
</text>
  </threadedComment>
  <threadedComment ref="AF8" dT="2025-11-16T12:47:26.11" personId="{0D5EF18A-B7BC-410D-9135-9C54343ABFCD}" id="{DE4C627D-9A31-41D7-8FEC-8420CFE38322}">
    <text xml:space="preserve">This measures how strongly the split separates the two classes.
The higher this is, the more the split creates “different worlds” left vs right. </text>
  </threadedComment>
  <threadedComment ref="AG8" dT="2025-11-16T12:48:38.90" personId="{0D5EF18A-B7BC-410D-9135-9C54343ABFCD}" id="{814AA28F-967D-4014-920E-C2506310C6A6}">
    <text xml:space="preserve">Since Gini ∈ [0, 0.5] for binary:
Sharpness near 1 → node close to pure
Sharpness near 0 → node very mixed
</text>
  </threadedComment>
  <threadedComment ref="AH8" dT="2025-11-16T12:48:48.33" personId="{0D5EF18A-B7BC-410D-9135-9C54343ABFCD}" id="{C4DAE93C-2C48-4A85-97DA-F4F5701FBD15}">
    <text xml:space="preserve">Since Gini ∈ [0, 0.5] for binary:
Sharpness near 1 → node close to pure
Sharpness near 0 → node very mixed
</text>
  </threadedComment>
  <threadedComment ref="AI8" dT="2025-11-16T12:49:58.55" personId="{0D5EF18A-B7BC-410D-9135-9C54343ABFCD}" id="{2FAF1D47-D770-4760-8D49-A035D319ED37}">
    <text xml:space="preserve">This is how “confident” each child node would be if it predicted the majority class in that node.
</text>
  </threadedComment>
  <threadedComment ref="AJ8" dT="2025-11-16T12:49:52.87" personId="{0D5EF18A-B7BC-410D-9135-9C54343ABFCD}" id="{CB0EC7B6-2047-4FAC-AB71-D40896295BE6}">
    <text xml:space="preserve">This is how “confident” each child node would be if it predicted the majority class in that node.
</text>
  </threadedComment>
</ThreadedComments>
</file>

<file path=xl/threadedComments/threadedComment3.xml><?xml version="1.0" encoding="utf-8"?>
<ThreadedComments xmlns="http://schemas.microsoft.com/office/spreadsheetml/2018/threadedcomments" xmlns:x="http://schemas.openxmlformats.org/spreadsheetml/2006/main">
  <threadedComment ref="AD8" dT="2025-11-16T12:47:00.23" personId="{0D5EF18A-B7BC-410D-9135-9C54343ABFCD}" id="{3F37C378-288C-43CA-B949-B10AF6263800}">
    <text xml:space="preserve">Interpretation:
1 means the child node is richer in positives than the global dataset
&lt;1 means the node dilutes positives
</text>
  </threadedComment>
  <threadedComment ref="AE8" dT="2025-11-16T12:47:07.85" personId="{0D5EF18A-B7BC-410D-9135-9C54343ABFCD}" id="{96ECA2BC-58C2-4870-AFF1-7D3FC7652EAE}">
    <text xml:space="preserve">Interpretation:
1 means the child node is richer in positives than the global dataset
&lt;1 means the node dilutes positives
</text>
  </threadedComment>
  <threadedComment ref="AF8" dT="2025-11-16T12:47:26.11" personId="{0D5EF18A-B7BC-410D-9135-9C54343ABFCD}" id="{05447FC2-B76D-4759-8E11-F625DF469372}">
    <text xml:space="preserve">This measures how strongly the split separates the two classes.
The higher this is, the more the split creates “different worlds” left vs right. </text>
  </threadedComment>
  <threadedComment ref="AG8" dT="2025-11-16T12:48:38.90" personId="{0D5EF18A-B7BC-410D-9135-9C54343ABFCD}" id="{5B5E23DD-B256-40FE-AE6D-53822C641442}">
    <text xml:space="preserve">Since Gini ∈ [0, 0.5] for binary:
Sharpness near 1 → node close to pure
Sharpness near 0 → node very mixed
</text>
  </threadedComment>
  <threadedComment ref="AH8" dT="2025-11-16T12:48:48.33" personId="{0D5EF18A-B7BC-410D-9135-9C54343ABFCD}" id="{0A925D54-E28F-4C23-9F11-8D7B351F83A9}">
    <text xml:space="preserve">Since Gini ∈ [0, 0.5] for binary:
Sharpness near 1 → node close to pure
Sharpness near 0 → node very mixed
</text>
  </threadedComment>
  <threadedComment ref="AI8" dT="2025-11-16T12:49:58.55" personId="{0D5EF18A-B7BC-410D-9135-9C54343ABFCD}" id="{FFDBD53A-0556-4524-A17E-501FD390F194}">
    <text xml:space="preserve">This is how “confident” each child node would be if it predicted the majority class in that node.
</text>
  </threadedComment>
  <threadedComment ref="AJ8" dT="2025-11-16T12:49:52.87" personId="{0D5EF18A-B7BC-410D-9135-9C54343ABFCD}" id="{525AB886-4A28-42CE-BB89-A256400F0A7E}">
    <text xml:space="preserve">This is how “confident” each child node would be if it predicted the majority class in that node.
</text>
  </threadedComment>
</ThreadedComments>
</file>

<file path=xl/threadedComments/threadedComment4.xml><?xml version="1.0" encoding="utf-8"?>
<ThreadedComments xmlns="http://schemas.microsoft.com/office/spreadsheetml/2018/threadedcomments" xmlns:x="http://schemas.openxmlformats.org/spreadsheetml/2006/main">
  <threadedComment ref="AD8" dT="2025-11-16T12:47:00.23" personId="{0D5EF18A-B7BC-410D-9135-9C54343ABFCD}" id="{B5E49F62-6B9E-4515-A43A-10D6687BB9DF}">
    <text xml:space="preserve">Interpretation:
1 means the child node is richer in positives than the global dataset
&lt;1 means the node dilutes positives
</text>
  </threadedComment>
  <threadedComment ref="AE8" dT="2025-11-16T12:47:07.85" personId="{0D5EF18A-B7BC-410D-9135-9C54343ABFCD}" id="{50C8090F-CBC7-44F9-A5E5-7597699CD646}">
    <text xml:space="preserve">Interpretation:
1 means the child node is richer in positives than the global dataset
&lt;1 means the node dilutes positives
</text>
  </threadedComment>
  <threadedComment ref="AF8" dT="2025-11-16T12:47:26.11" personId="{0D5EF18A-B7BC-410D-9135-9C54343ABFCD}" id="{EB426363-753F-4A90-93B8-F8CCEF127C77}">
    <text xml:space="preserve">This measures how strongly the split separates the two classes.
The higher this is, the more the split creates “different worlds” left vs right. </text>
  </threadedComment>
  <threadedComment ref="AG8" dT="2025-11-16T12:48:38.90" personId="{0D5EF18A-B7BC-410D-9135-9C54343ABFCD}" id="{5010A5A1-75EC-45AF-B408-F7C0E7D0BB4C}">
    <text xml:space="preserve">Since Gini ∈ [0, 0.5] for binary:
Sharpness near 1 → node close to pure
Sharpness near 0 → node very mixed
</text>
  </threadedComment>
  <threadedComment ref="AH8" dT="2025-11-16T12:48:48.33" personId="{0D5EF18A-B7BC-410D-9135-9C54343ABFCD}" id="{E9650A47-79C5-47F2-8549-86FB315CC91B}">
    <text xml:space="preserve">Since Gini ∈ [0, 0.5] for binary:
Sharpness near 1 → node close to pure
Sharpness near 0 → node very mixed
</text>
  </threadedComment>
  <threadedComment ref="AI8" dT="2025-11-16T12:49:58.55" personId="{0D5EF18A-B7BC-410D-9135-9C54343ABFCD}" id="{4D0C2829-BB92-497C-AB98-DCA26BCC100D}">
    <text xml:space="preserve">This is how “confident” each child node would be if it predicted the majority class in that node.
</text>
  </threadedComment>
  <threadedComment ref="AJ8" dT="2025-11-16T12:49:52.87" personId="{0D5EF18A-B7BC-410D-9135-9C54343ABFCD}" id="{DCACE522-BADD-4B43-9A40-6A74F2C8FFBF}">
    <text xml:space="preserve">This is how “confident” each child node would be if it predicted the majority class in that node.
</text>
  </threadedComment>
</ThreadedComments>
</file>

<file path=xl/threadedComments/threadedComment5.xml><?xml version="1.0" encoding="utf-8"?>
<ThreadedComments xmlns="http://schemas.microsoft.com/office/spreadsheetml/2018/threadedcomments" xmlns:x="http://schemas.openxmlformats.org/spreadsheetml/2006/main">
  <threadedComment ref="AD8" dT="2025-11-16T12:47:00.23" personId="{0D5EF18A-B7BC-410D-9135-9C54343ABFCD}" id="{EF9E132C-269D-4DE8-9A44-E1DF2C7EAA3F}">
    <text xml:space="preserve">Interpretation:
1 means the child node is richer in positives than the global dataset
&lt;1 means the node dilutes positives
</text>
  </threadedComment>
  <threadedComment ref="AE8" dT="2025-11-16T12:47:07.85" personId="{0D5EF18A-B7BC-410D-9135-9C54343ABFCD}" id="{C1FBA5AD-0D0F-4E30-9375-1C1B4091151F}">
    <text xml:space="preserve">Interpretation:
1 means the child node is richer in positives than the global dataset
&lt;1 means the node dilutes positives
</text>
  </threadedComment>
  <threadedComment ref="AF8" dT="2025-11-16T12:47:26.11" personId="{0D5EF18A-B7BC-410D-9135-9C54343ABFCD}" id="{FCB020DB-FCD2-41D9-9517-198D24FB2EA0}">
    <text xml:space="preserve">This measures how strongly the split separates the two classes.
The higher this is, the more the split creates “different worlds” left vs right. </text>
  </threadedComment>
  <threadedComment ref="AG8" dT="2025-11-16T12:48:38.90" personId="{0D5EF18A-B7BC-410D-9135-9C54343ABFCD}" id="{B32238F7-0E9E-47AF-A64C-85265D9181C6}">
    <text xml:space="preserve">Since Gini ∈ [0, 0.5] for binary:
Sharpness near 1 → node close to pure
Sharpness near 0 → node very mixed
</text>
  </threadedComment>
  <threadedComment ref="AH8" dT="2025-11-16T12:48:48.33" personId="{0D5EF18A-B7BC-410D-9135-9C54343ABFCD}" id="{1FA473E6-62A0-4B46-9DC8-6F5866CF3C23}">
    <text xml:space="preserve">Since Gini ∈ [0, 0.5] for binary:
Sharpness near 1 → node close to pure
Sharpness near 0 → node very mixed
</text>
  </threadedComment>
  <threadedComment ref="AI8" dT="2025-11-16T12:49:58.55" personId="{0D5EF18A-B7BC-410D-9135-9C54343ABFCD}" id="{396618CA-4BE0-4EBA-8211-FF065DAA31FD}">
    <text xml:space="preserve">This is how “confident” each child node would be if it predicted the majority class in that node.
</text>
  </threadedComment>
  <threadedComment ref="AJ8" dT="2025-11-16T12:49:52.87" personId="{0D5EF18A-B7BC-410D-9135-9C54343ABFCD}" id="{4CBA2FF9-E162-43B2-859D-7834F1F3154D}">
    <text xml:space="preserve">This is how “confident” each child node would be if it predicted the majority class in that node.
</text>
  </threadedComment>
</ThreadedComments>
</file>

<file path=xl/threadedComments/threadedComment6.xml><?xml version="1.0" encoding="utf-8"?>
<ThreadedComments xmlns="http://schemas.microsoft.com/office/spreadsheetml/2018/threadedcomments" xmlns:x="http://schemas.openxmlformats.org/spreadsheetml/2006/main">
  <threadedComment ref="AD8" dT="2025-11-16T12:47:00.23" personId="{0D5EF18A-B7BC-410D-9135-9C54343ABFCD}" id="{608A7A3C-D40D-4C07-8B0F-A57C9D190CD6}">
    <text xml:space="preserve">Interpretation:
1 means the child node is richer in positives than the global dataset
&lt;1 means the node dilutes positives
</text>
  </threadedComment>
  <threadedComment ref="AE8" dT="2025-11-16T12:47:07.85" personId="{0D5EF18A-B7BC-410D-9135-9C54343ABFCD}" id="{9C05C935-59ED-44AB-8A6F-0CE6D6E4D864}">
    <text xml:space="preserve">Interpretation:
1 means the child node is richer in positives than the global dataset
&lt;1 means the node dilutes positives
</text>
  </threadedComment>
  <threadedComment ref="AF8" dT="2025-11-16T12:47:26.11" personId="{0D5EF18A-B7BC-410D-9135-9C54343ABFCD}" id="{E80EFF10-DF2F-42C1-92A8-7FAB8685FF36}">
    <text xml:space="preserve">This measures how strongly the split separates the two classes.
The higher this is, the more the split creates “different worlds” left vs right. </text>
  </threadedComment>
  <threadedComment ref="AG8" dT="2025-11-16T12:48:38.90" personId="{0D5EF18A-B7BC-410D-9135-9C54343ABFCD}" id="{994FC45B-8895-4258-9613-F08B12F77187}">
    <text xml:space="preserve">Since Gini ∈ [0, 0.5] for binary:
Sharpness near 1 → node close to pure
Sharpness near 0 → node very mixed
</text>
  </threadedComment>
  <threadedComment ref="AH8" dT="2025-11-16T12:48:48.33" personId="{0D5EF18A-B7BC-410D-9135-9C54343ABFCD}" id="{70F3DE9C-BB06-470B-B9DD-23F8A9F41019}">
    <text xml:space="preserve">Since Gini ∈ [0, 0.5] for binary:
Sharpness near 1 → node close to pure
Sharpness near 0 → node very mixed
</text>
  </threadedComment>
  <threadedComment ref="AI8" dT="2025-11-16T12:49:58.55" personId="{0D5EF18A-B7BC-410D-9135-9C54343ABFCD}" id="{A668E60A-B209-4819-8F80-2A77CFD88769}">
    <text>This is how “confident” each child node would be if it predicted the majority class in that node.
What it does: For the LEFT branch, this calculates the NODE ACCURACY if you were to make a majority-vote prediction. If T9 (probability of class 1) is 0.3, then 1-T9 (probability of class 0) is 0.7. MAX(0.3, 0.7) = 0.7. This means you'd be 70% accurate by always predicting class 0 for this node.</text>
  </threadedComment>
  <threadedComment ref="AJ8" dT="2025-11-16T12:49:52.87" personId="{0D5EF18A-B7BC-410D-9135-9C54343ABFCD}" id="{C9FCA5EF-2F80-4F51-9758-5056D414AFA3}">
    <text xml:space="preserve">This is how “confident” each child node would be if it predicted the majority class in that node.
</text>
  </threadedComment>
</ThreadedComments>
</file>

<file path=xl/threadedComments/threadedComment7.xml><?xml version="1.0" encoding="utf-8"?>
<ThreadedComments xmlns="http://schemas.microsoft.com/office/spreadsheetml/2018/threadedcomments" xmlns:x="http://schemas.openxmlformats.org/spreadsheetml/2006/main">
  <threadedComment ref="AD8" dT="2025-11-16T12:47:00.23" personId="{0D5EF18A-B7BC-410D-9135-9C54343ABFCD}" id="{DDF4C953-C221-428F-97FD-10B43EFB9808}">
    <text xml:space="preserve">Interpretation:
1 means the child node is richer in positives than the global dataset
&lt;1 means the node dilutes positives
</text>
  </threadedComment>
  <threadedComment ref="AE8" dT="2025-11-16T12:47:07.85" personId="{0D5EF18A-B7BC-410D-9135-9C54343ABFCD}" id="{15413BE8-E79C-4E62-A4A1-D42D935CC45E}">
    <text xml:space="preserve">Interpretation:
1 means the child node is richer in positives than the global dataset
&lt;1 means the node dilutes positives
</text>
  </threadedComment>
  <threadedComment ref="AF8" dT="2025-11-16T12:47:26.11" personId="{0D5EF18A-B7BC-410D-9135-9C54343ABFCD}" id="{EB76A133-83E3-43A4-9D27-19C50D93E953}">
    <text xml:space="preserve">This measures how strongly the split separates the two classes.
The higher this is, the more the split creates “different worlds” left vs right. </text>
  </threadedComment>
  <threadedComment ref="AG8" dT="2025-11-16T12:48:38.90" personId="{0D5EF18A-B7BC-410D-9135-9C54343ABFCD}" id="{0A3292E3-0176-4C17-9DDC-C0FBAA75C2D9}">
    <text xml:space="preserve">Since Gini ∈ [0, 0.5] for binary:
Sharpness near 1 → node close to pure
Sharpness near 0 → node very mixed
</text>
  </threadedComment>
  <threadedComment ref="AH8" dT="2025-11-16T12:48:48.33" personId="{0D5EF18A-B7BC-410D-9135-9C54343ABFCD}" id="{99A8A4D9-6B6B-4553-9FC0-8E99D8A69F3C}">
    <text xml:space="preserve">Since Gini ∈ [0, 0.5] for binary:
Sharpness near 1 → node close to pure
Sharpness near 0 → node very mixed
</text>
  </threadedComment>
  <threadedComment ref="AI8" dT="2025-11-16T12:49:58.55" personId="{0D5EF18A-B7BC-410D-9135-9C54343ABFCD}" id="{C69CB072-B29D-4681-AB8C-5537761E00FB}">
    <text xml:space="preserve">This is how “confident” each child node would be if it predicted the majority class in that node.
</text>
  </threadedComment>
  <threadedComment ref="AJ8" dT="2025-11-16T12:49:52.87" personId="{0D5EF18A-B7BC-410D-9135-9C54343ABFCD}" id="{FB404002-778B-4B29-823C-A49EF44F8676}">
    <text xml:space="preserve">This is how “confident” each child node would be if it predicted the majority class in that node.
</text>
  </threadedComment>
</ThreadedComments>
</file>

<file path=xl/threadedComments/threadedComment8.xml><?xml version="1.0" encoding="utf-8"?>
<ThreadedComments xmlns="http://schemas.microsoft.com/office/spreadsheetml/2018/threadedcomments" xmlns:x="http://schemas.openxmlformats.org/spreadsheetml/2006/main">
  <threadedComment ref="AD8" dT="2025-11-16T12:47:00.23" personId="{0D5EF18A-B7BC-410D-9135-9C54343ABFCD}" id="{487BA0CE-CCD6-4C4C-8EE6-B16D20D1F514}">
    <text xml:space="preserve">Interpretation:
1 means the child node is richer in positives than the global dataset
&lt;1 means the node dilutes positives
</text>
  </threadedComment>
  <threadedComment ref="AE8" dT="2025-11-16T12:47:07.85" personId="{0D5EF18A-B7BC-410D-9135-9C54343ABFCD}" id="{8F45A99F-B6EF-414F-90B1-B75475FD4F51}">
    <text xml:space="preserve">Interpretation:
1 means the child node is richer in positives than the global dataset
&lt;1 means the node dilutes positives
</text>
  </threadedComment>
  <threadedComment ref="AF8" dT="2025-11-16T12:47:26.11" personId="{0D5EF18A-B7BC-410D-9135-9C54343ABFCD}" id="{048DBC68-A86C-4E3D-A079-AE788B64E200}">
    <text xml:space="preserve">This measures how strongly the split separates the two classes.
The higher this is, the more the split creates “different worlds” left vs right. </text>
  </threadedComment>
  <threadedComment ref="AG8" dT="2025-11-16T12:48:38.90" personId="{0D5EF18A-B7BC-410D-9135-9C54343ABFCD}" id="{CEAD4E45-2AB6-4449-8A49-737FF0F86A71}">
    <text xml:space="preserve">Since Gini ∈ [0, 0.5] for binary:
Sharpness near 1 → node close to pure
Sharpness near 0 → node very mixed
</text>
  </threadedComment>
  <threadedComment ref="AH8" dT="2025-11-16T12:48:48.33" personId="{0D5EF18A-B7BC-410D-9135-9C54343ABFCD}" id="{D63E41FB-DC9A-4830-AB99-7083DBC5611E}">
    <text xml:space="preserve">Since Gini ∈ [0, 0.5] for binary:
Sharpness near 1 → node close to pure
Sharpness near 0 → node very mixed
</text>
  </threadedComment>
  <threadedComment ref="AI8" dT="2025-11-16T12:49:58.55" personId="{0D5EF18A-B7BC-410D-9135-9C54343ABFCD}" id="{5A0F4AE1-289E-4A43-8704-E8FA9C9DDECA}">
    <text xml:space="preserve">This is how “confident” each child node would be if it predicted the majority class in that node.
</text>
  </threadedComment>
  <threadedComment ref="AJ8" dT="2025-11-16T12:49:52.87" personId="{0D5EF18A-B7BC-410D-9135-9C54343ABFCD}" id="{F86B4288-614D-4014-A362-7BCD11FB9EC6}">
    <text xml:space="preserve">This is how “confident” each child node would be if it predicted the majority class in that node.
</text>
  </threadedComment>
</ThreadedComments>
</file>

<file path=xl/threadedComments/threadedComment9.xml><?xml version="1.0" encoding="utf-8"?>
<ThreadedComments xmlns="http://schemas.microsoft.com/office/spreadsheetml/2018/threadedcomments" xmlns:x="http://schemas.openxmlformats.org/spreadsheetml/2006/main">
  <threadedComment ref="AD8" dT="2025-11-16T12:47:00.23" personId="{0D5EF18A-B7BC-410D-9135-9C54343ABFCD}" id="{81237259-611F-4419-96AF-9ECAECEF35AF}">
    <text xml:space="preserve">Interpretation:
1 means the child node is richer in positives than the global dataset
&lt;1 means the node dilutes positives
</text>
  </threadedComment>
  <threadedComment ref="AE8" dT="2025-11-16T12:47:07.85" personId="{0D5EF18A-B7BC-410D-9135-9C54343ABFCD}" id="{F13168C5-409C-4498-92CA-AAD451C4A92A}">
    <text xml:space="preserve">Interpretation:
1 means the child node is richer in positives than the global dataset
&lt;1 means the node dilutes positives
</text>
  </threadedComment>
  <threadedComment ref="AF8" dT="2025-11-16T12:47:26.11" personId="{0D5EF18A-B7BC-410D-9135-9C54343ABFCD}" id="{9A456700-3279-4ACD-9157-2ACE687DC61B}">
    <text xml:space="preserve">This measures how strongly the split separates the two classes.
The higher this is, the more the split creates “different worlds” left vs right. </text>
  </threadedComment>
  <threadedComment ref="AG8" dT="2025-11-16T12:48:38.90" personId="{0D5EF18A-B7BC-410D-9135-9C54343ABFCD}" id="{73C9E321-6F78-4FE3-883D-80149B654B18}">
    <text xml:space="preserve">Since Gini ∈ [0, 0.5] for binary:
Sharpness near 1 → node close to pure
Sharpness near 0 → node very mixed
</text>
  </threadedComment>
  <threadedComment ref="AH8" dT="2025-11-16T12:48:48.33" personId="{0D5EF18A-B7BC-410D-9135-9C54343ABFCD}" id="{7FB62FE2-5F6E-4FFC-90BB-A2D329799DA0}">
    <text xml:space="preserve">Since Gini ∈ [0, 0.5] for binary:
Sharpness near 1 → node close to pure
Sharpness near 0 → node very mixed
</text>
  </threadedComment>
  <threadedComment ref="AI8" dT="2025-11-16T12:49:58.55" personId="{0D5EF18A-B7BC-410D-9135-9C54343ABFCD}" id="{05304073-11E4-4EBF-A26D-55F474D206B3}">
    <text xml:space="preserve">This is how “confident” each child node would be if it predicted the majority class in that node.
</text>
  </threadedComment>
  <threadedComment ref="AJ8" dT="2025-11-16T12:49:52.87" personId="{0D5EF18A-B7BC-410D-9135-9C54343ABFCD}" id="{194DA61F-1385-4C12-B8C9-AA9A884CD783}">
    <text xml:space="preserve">This is how “confident” each child node would be if it predicted the majority class in that node.
</text>
  </threadedComment>
</ThreadedComments>
</file>

<file path=xl/threadedComments/threadedComment10.xml><?xml version="1.0" encoding="utf-8"?>
<ThreadedComments xmlns="http://schemas.microsoft.com/office/spreadsheetml/2018/threadedcomments" xmlns:x="http://schemas.openxmlformats.org/spreadsheetml/2006/main">
  <threadedComment ref="AD8" dT="2025-11-16T12:47:00.23" personId="{0D5EF18A-B7BC-410D-9135-9C54343ABFCD}" id="{A973D1F3-B2A6-4A84-8D89-06F405254B26}">
    <text xml:space="preserve">Interpretation:
1 means the child node is richer in positives than the global dataset
&lt;1 means the node dilutes positives
</text>
  </threadedComment>
  <threadedComment ref="AE8" dT="2025-11-16T12:47:07.85" personId="{0D5EF18A-B7BC-410D-9135-9C54343ABFCD}" id="{E88B7A28-674D-4118-A538-D9A1939F095E}">
    <text xml:space="preserve">Interpretation:
1 means the child node is richer in positives than the global dataset
&lt;1 means the node dilutes positives
</text>
  </threadedComment>
  <threadedComment ref="AF8" dT="2025-11-16T12:47:26.11" personId="{0D5EF18A-B7BC-410D-9135-9C54343ABFCD}" id="{D76813F2-9350-490F-BE11-96B71215152B}">
    <text xml:space="preserve">This measures how strongly the split separates the two classes.
The higher this is, the more the split creates “different worlds” left vs right. </text>
  </threadedComment>
  <threadedComment ref="AG8" dT="2025-11-16T12:48:38.90" personId="{0D5EF18A-B7BC-410D-9135-9C54343ABFCD}" id="{AE54F79D-95EF-46A1-87D9-5F4D12AE72BC}">
    <text xml:space="preserve">Since Gini ∈ [0, 0.5] for binary:
Sharpness near 1 → node close to pure
Sharpness near 0 → node very mixed
</text>
  </threadedComment>
  <threadedComment ref="AH8" dT="2025-11-16T12:48:48.33" personId="{0D5EF18A-B7BC-410D-9135-9C54343ABFCD}" id="{D15F064B-DA2B-4B4D-ADCC-9264BA729587}">
    <text xml:space="preserve">Since Gini ∈ [0, 0.5] for binary:
Sharpness near 1 → node close to pure
Sharpness near 0 → node very mixed
</text>
  </threadedComment>
  <threadedComment ref="AI8" dT="2025-11-16T12:49:58.55" personId="{0D5EF18A-B7BC-410D-9135-9C54343ABFCD}" id="{205570ED-9F06-4B5D-8202-9D7D311C18B9}">
    <text xml:space="preserve">This is how “confident” each child node would be if it predicted the majority class in that node.
</text>
  </threadedComment>
  <threadedComment ref="AJ8" dT="2025-11-16T12:49:52.87" personId="{0D5EF18A-B7BC-410D-9135-9C54343ABFCD}" id="{74D51F0E-CF76-46B2-AA26-F88046C92830}">
    <text xml:space="preserve">This is how “confident” each child node would be if it predicted the majority class in that node.
</text>
  </threadedComment>
</ThreadedComments>
</file>

<file path=xl/threadedComments/threadedComment11.xml><?xml version="1.0" encoding="utf-8"?>
<ThreadedComments xmlns="http://schemas.microsoft.com/office/spreadsheetml/2018/threadedcomments" xmlns:x="http://schemas.openxmlformats.org/spreadsheetml/2006/main">
  <threadedComment ref="AD8" dT="2025-11-16T12:47:00.23" personId="{0D5EF18A-B7BC-410D-9135-9C54343ABFCD}" id="{E6513458-FD3F-4836-B3A4-431DC7ABF1C9}">
    <text xml:space="preserve">Interpretation:
1 means the child node is richer in positives than the global dataset
&lt;1 means the node dilutes positives
</text>
  </threadedComment>
  <threadedComment ref="AE8" dT="2025-11-16T12:47:07.85" personId="{0D5EF18A-B7BC-410D-9135-9C54343ABFCD}" id="{21A9BDB5-2BD9-4921-9044-A76D811C15B5}">
    <text xml:space="preserve">Interpretation:
1 means the child node is richer in positives than the global dataset
&lt;1 means the node dilutes positives
</text>
  </threadedComment>
  <threadedComment ref="AF8" dT="2025-11-16T12:47:26.11" personId="{0D5EF18A-B7BC-410D-9135-9C54343ABFCD}" id="{07446045-0029-4441-A88A-6C297B2A6244}">
    <text xml:space="preserve">This measures how strongly the split separates the two classes.
The higher this is, the more the split creates “different worlds” left vs right. </text>
  </threadedComment>
  <threadedComment ref="AG8" dT="2025-11-16T12:48:38.90" personId="{0D5EF18A-B7BC-410D-9135-9C54343ABFCD}" id="{4F7BCFD9-53B5-484D-8609-CE8C4EC8D902}">
    <text xml:space="preserve">Since Gini ∈ [0, 0.5] for binary:
Sharpness near 1 → node close to pure
Sharpness near 0 → node very mixed
</text>
  </threadedComment>
  <threadedComment ref="AH8" dT="2025-11-16T12:48:48.33" personId="{0D5EF18A-B7BC-410D-9135-9C54343ABFCD}" id="{B6E8F18C-93B3-4383-80C5-94FA5336C163}">
    <text xml:space="preserve">Since Gini ∈ [0, 0.5] for binary:
Sharpness near 1 → node close to pure
Sharpness near 0 → node very mixed
</text>
  </threadedComment>
  <threadedComment ref="AI8" dT="2025-11-16T12:49:58.55" personId="{0D5EF18A-B7BC-410D-9135-9C54343ABFCD}" id="{43539422-B696-49B5-9AE8-0E14A957163E}">
    <text xml:space="preserve">This is how “confident” each child node would be if it predicted the majority class in that node.
</text>
  </threadedComment>
  <threadedComment ref="AJ8" dT="2025-11-16T12:49:52.87" personId="{0D5EF18A-B7BC-410D-9135-9C54343ABFCD}" id="{1FAD8795-647B-4B66-A567-A7A865FABD47}">
    <text xml:space="preserve">This is how “confident” each child node would be if it predicted the majority class in that node.
</text>
  </threadedComment>
</ThreadedComments>
</file>

<file path=xl/threadedComments/threadedComment12.xml><?xml version="1.0" encoding="utf-8"?>
<ThreadedComments xmlns="http://schemas.microsoft.com/office/spreadsheetml/2018/threadedcomments" xmlns:x="http://schemas.openxmlformats.org/spreadsheetml/2006/main">
  <threadedComment ref="AD8" dT="2025-11-16T12:47:00.23" personId="{0D5EF18A-B7BC-410D-9135-9C54343ABFCD}" id="{94CBB580-E6AB-4D2A-87D2-DD7D4D4481B3}">
    <text xml:space="preserve">Interpretation:
1 means the child node is richer in positives than the global dataset
&lt;1 means the node dilutes positives
</text>
  </threadedComment>
  <threadedComment ref="AE8" dT="2025-11-16T12:47:07.85" personId="{0D5EF18A-B7BC-410D-9135-9C54343ABFCD}" id="{F191EBE0-8D15-4223-A512-7669AEB4B535}">
    <text xml:space="preserve">Interpretation:
1 means the child node is richer in positives than the global dataset
&lt;1 means the node dilutes positives
</text>
  </threadedComment>
  <threadedComment ref="AF8" dT="2025-11-16T12:47:26.11" personId="{0D5EF18A-B7BC-410D-9135-9C54343ABFCD}" id="{7351C623-9092-4071-B26D-348F81902FB0}">
    <text xml:space="preserve">This measures how strongly the split separates the two classes.
The higher this is, the more the split creates “different worlds” left vs right. </text>
  </threadedComment>
  <threadedComment ref="AG8" dT="2025-11-16T12:48:38.90" personId="{0D5EF18A-B7BC-410D-9135-9C54343ABFCD}" id="{F736BF53-40CB-4C8F-A65C-8DB546D82BB3}">
    <text xml:space="preserve">Since Gini ∈ [0, 0.5] for binary:
Sharpness near 1 → node close to pure
Sharpness near 0 → node very mixed
</text>
  </threadedComment>
  <threadedComment ref="AH8" dT="2025-11-16T12:48:48.33" personId="{0D5EF18A-B7BC-410D-9135-9C54343ABFCD}" id="{9281BF86-9C86-48A6-B3E7-CDB191580A52}">
    <text xml:space="preserve">Since Gini ∈ [0, 0.5] for binary:
Sharpness near 1 → node close to pure
Sharpness near 0 → node very mixed
</text>
  </threadedComment>
  <threadedComment ref="AI8" dT="2025-11-16T12:49:58.55" personId="{0D5EF18A-B7BC-410D-9135-9C54343ABFCD}" id="{96B33406-F23A-4278-BD3C-DAA586FDD3E5}">
    <text xml:space="preserve">This is how “confident” each child node would be if it predicted the majority class in that node.
</text>
  </threadedComment>
  <threadedComment ref="AJ8" dT="2025-11-16T12:49:52.87" personId="{0D5EF18A-B7BC-410D-9135-9C54343ABFCD}" id="{281A9C8B-323C-4339-97A1-27CA1E40F44D}">
    <text xml:space="preserve">This is how “confident” each child node would be if it predicted the majority class in that node.
</text>
  </threadedComment>
</ThreadedComments>
</file>

<file path=xl/threadedComments/threadedComment13.xml><?xml version="1.0" encoding="utf-8"?>
<ThreadedComments xmlns="http://schemas.microsoft.com/office/spreadsheetml/2018/threadedcomments" xmlns:x="http://schemas.openxmlformats.org/spreadsheetml/2006/main">
  <threadedComment ref="AD8" dT="2025-11-16T12:47:00.23" personId="{0D5EF18A-B7BC-410D-9135-9C54343ABFCD}" id="{5B3C1BC4-D981-4C06-9D5F-ECE1AE5967C8}">
    <text xml:space="preserve">Interpretation:
1 means the child node is richer in positives than the global dataset
&lt;1 means the node dilutes positives
</text>
  </threadedComment>
  <threadedComment ref="AE8" dT="2025-11-16T12:47:07.85" personId="{0D5EF18A-B7BC-410D-9135-9C54343ABFCD}" id="{65B1442E-A623-4303-AE83-B2C2D0AC8B0D}">
    <text xml:space="preserve">Interpretation:
1 means the child node is richer in positives than the global dataset
&lt;1 means the node dilutes positives
</text>
  </threadedComment>
  <threadedComment ref="AF8" dT="2025-11-16T12:47:26.11" personId="{0D5EF18A-B7BC-410D-9135-9C54343ABFCD}" id="{7AF9870B-6EC7-4581-B53D-35C287A828B7}">
    <text xml:space="preserve">This measures how strongly the split separates the two classes.
The higher this is, the more the split creates “different worlds” left vs right. </text>
  </threadedComment>
  <threadedComment ref="AG8" dT="2025-11-16T12:48:38.90" personId="{0D5EF18A-B7BC-410D-9135-9C54343ABFCD}" id="{3103E997-4954-4EDB-9832-B8FF67DEAE6B}">
    <text xml:space="preserve">Since Gini ∈ [0, 0.5] for binary:
Sharpness near 1 → node close to pure
Sharpness near 0 → node very mixed
</text>
  </threadedComment>
  <threadedComment ref="AH8" dT="2025-11-16T12:48:48.33" personId="{0D5EF18A-B7BC-410D-9135-9C54343ABFCD}" id="{B09699A1-B17E-4952-B26E-5E88C70A59A3}">
    <text xml:space="preserve">Since Gini ∈ [0, 0.5] for binary:
Sharpness near 1 → node close to pure
Sharpness near 0 → node very mixed
</text>
  </threadedComment>
  <threadedComment ref="AI8" dT="2025-11-16T12:49:58.55" personId="{0D5EF18A-B7BC-410D-9135-9C54343ABFCD}" id="{60C5A941-84EC-4C3C-B79F-4B5C4D01E86F}">
    <text xml:space="preserve">This is how “confident” each child node would be if it predicted the majority class in that node.
</text>
  </threadedComment>
  <threadedComment ref="AJ8" dT="2025-11-16T12:49:52.87" personId="{0D5EF18A-B7BC-410D-9135-9C54343ABFCD}" id="{A9E08B56-11BF-4BE0-A605-0CD1CD419BE4}">
    <text xml:space="preserve">This is how “confident” each child node would be if it predicted the majority class in that node.
</text>
  </threadedComment>
</ThreadedComment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3FAC-0F95-4D59-A6F8-EFCC986DED33}">
  <dimension ref="B2:F214"/>
  <sheetViews>
    <sheetView topLeftCell="A25" workbookViewId="0">
      <selection activeCell="D4" sqref="D4"/>
    </sheetView>
  </sheetViews>
  <sheetFormatPr defaultRowHeight="14.4"/>
  <cols>
    <col min="2" max="2" width="58.33203125" customWidth="1"/>
    <col min="3" max="3" width="38.5546875" customWidth="1"/>
    <col min="4" max="4" width="36.5546875" customWidth="1"/>
    <col min="5" max="5" width="32.44140625" customWidth="1"/>
    <col min="6" max="6" width="28.6640625" customWidth="1"/>
  </cols>
  <sheetData>
    <row r="2" spans="2:2" ht="20.399999999999999">
      <c r="B2" s="29" t="s">
        <v>31</v>
      </c>
    </row>
    <row r="3" spans="2:2" ht="19.8">
      <c r="B3" s="4" t="s">
        <v>32</v>
      </c>
    </row>
    <row r="4" spans="2:2" ht="90">
      <c r="B4" s="5" t="s">
        <v>33</v>
      </c>
    </row>
    <row r="6" spans="2:2" ht="19.8">
      <c r="B6" s="4" t="s">
        <v>34</v>
      </c>
    </row>
    <row r="7" spans="2:2" ht="19.2">
      <c r="B7" s="6" t="s">
        <v>35</v>
      </c>
    </row>
    <row r="8" spans="2:2" ht="30">
      <c r="B8" s="5" t="s">
        <v>36</v>
      </c>
    </row>
    <row r="9" spans="2:2" ht="15">
      <c r="B9" s="7" t="s">
        <v>37</v>
      </c>
    </row>
    <row r="10" spans="2:2" ht="15">
      <c r="B10" s="7" t="s">
        <v>38</v>
      </c>
    </row>
    <row r="11" spans="2:2" ht="30">
      <c r="B11" s="5" t="s">
        <v>39</v>
      </c>
    </row>
    <row r="12" spans="2:2" ht="19.2">
      <c r="B12" s="6" t="s">
        <v>40</v>
      </c>
    </row>
    <row r="13" spans="2:2" ht="30">
      <c r="B13" s="5" t="s">
        <v>41</v>
      </c>
    </row>
    <row r="14" spans="2:2">
      <c r="B14" s="8" t="s">
        <v>42</v>
      </c>
    </row>
    <row r="15" spans="2:2">
      <c r="B15" s="8" t="s">
        <v>43</v>
      </c>
    </row>
    <row r="16" spans="2:2">
      <c r="B16" s="8" t="s">
        <v>44</v>
      </c>
    </row>
    <row r="17" spans="2:2">
      <c r="B17" s="8" t="s">
        <v>45</v>
      </c>
    </row>
    <row r="18" spans="2:2">
      <c r="B18" s="8" t="s">
        <v>46</v>
      </c>
    </row>
    <row r="19" spans="2:2">
      <c r="B19" s="8" t="s">
        <v>47</v>
      </c>
    </row>
    <row r="20" spans="2:2" ht="15">
      <c r="B20" s="9" t="s">
        <v>48</v>
      </c>
    </row>
    <row r="21" spans="2:2" ht="30">
      <c r="B21" s="7" t="s">
        <v>49</v>
      </c>
    </row>
    <row r="22" spans="2:2" ht="30">
      <c r="B22" s="7" t="s">
        <v>50</v>
      </c>
    </row>
    <row r="23" spans="2:2" ht="30">
      <c r="B23" s="7" t="s">
        <v>51</v>
      </c>
    </row>
    <row r="24" spans="2:2" ht="19.2">
      <c r="B24" s="6" t="s">
        <v>52</v>
      </c>
    </row>
    <row r="25" spans="2:2" ht="30">
      <c r="B25" s="5" t="s">
        <v>53</v>
      </c>
    </row>
    <row r="26" spans="2:2" ht="15">
      <c r="B26" s="10" t="s">
        <v>54</v>
      </c>
    </row>
    <row r="27" spans="2:2" ht="15">
      <c r="B27" s="10" t="s">
        <v>55</v>
      </c>
    </row>
    <row r="28" spans="2:2" ht="15">
      <c r="B28" s="10" t="s">
        <v>56</v>
      </c>
    </row>
    <row r="29" spans="2:2" ht="15">
      <c r="B29" s="9" t="s">
        <v>57</v>
      </c>
    </row>
    <row r="30" spans="2:2" ht="15">
      <c r="B30" s="10" t="s">
        <v>58</v>
      </c>
    </row>
    <row r="31" spans="2:2" ht="15">
      <c r="B31" s="10" t="s">
        <v>59</v>
      </c>
    </row>
    <row r="32" spans="2:2" ht="15">
      <c r="B32" s="10" t="s">
        <v>60</v>
      </c>
    </row>
    <row r="34" spans="2:6" ht="19.8">
      <c r="B34" s="4" t="s">
        <v>61</v>
      </c>
    </row>
    <row r="35" spans="2:6" ht="19.2">
      <c r="B35" s="6" t="s">
        <v>62</v>
      </c>
    </row>
    <row r="36" spans="2:6">
      <c r="B36" s="11" t="s">
        <v>63</v>
      </c>
      <c r="C36" s="11" t="s">
        <v>64</v>
      </c>
      <c r="D36" s="11" t="s">
        <v>65</v>
      </c>
      <c r="E36" s="11" t="s">
        <v>66</v>
      </c>
      <c r="F36" s="12"/>
    </row>
    <row r="37" spans="2:6">
      <c r="B37" s="13" t="s">
        <v>2</v>
      </c>
      <c r="C37" s="14" t="s">
        <v>67</v>
      </c>
      <c r="D37" s="14" t="s">
        <v>68</v>
      </c>
      <c r="E37" s="14" t="s">
        <v>69</v>
      </c>
      <c r="F37" s="15"/>
    </row>
    <row r="38" spans="2:6">
      <c r="B38" s="13" t="s">
        <v>3</v>
      </c>
      <c r="C38" s="14" t="s">
        <v>70</v>
      </c>
      <c r="D38" s="14" t="s">
        <v>71</v>
      </c>
      <c r="E38" s="14" t="s">
        <v>72</v>
      </c>
      <c r="F38" s="15"/>
    </row>
    <row r="39" spans="2:6">
      <c r="B39" s="13" t="s">
        <v>4</v>
      </c>
      <c r="C39" s="14" t="s">
        <v>73</v>
      </c>
      <c r="D39" s="14" t="s">
        <v>74</v>
      </c>
      <c r="E39" s="14" t="s">
        <v>75</v>
      </c>
      <c r="F39" s="15"/>
    </row>
    <row r="40" spans="2:6">
      <c r="B40" s="13" t="s">
        <v>5</v>
      </c>
      <c r="C40" s="14" t="s">
        <v>76</v>
      </c>
      <c r="D40" s="14" t="s">
        <v>77</v>
      </c>
      <c r="E40" s="14" t="s">
        <v>78</v>
      </c>
      <c r="F40" s="15"/>
    </row>
    <row r="41" spans="2:6">
      <c r="B41" s="13" t="s">
        <v>6</v>
      </c>
      <c r="C41" s="14" t="s">
        <v>79</v>
      </c>
      <c r="D41" s="14" t="s">
        <v>80</v>
      </c>
      <c r="E41" s="14" t="s">
        <v>81</v>
      </c>
      <c r="F41" s="15"/>
    </row>
    <row r="42" spans="2:6">
      <c r="B42" s="13" t="s">
        <v>7</v>
      </c>
      <c r="C42" s="14" t="s">
        <v>82</v>
      </c>
      <c r="D42" s="14" t="s">
        <v>83</v>
      </c>
      <c r="E42" s="14" t="s">
        <v>84</v>
      </c>
      <c r="F42" s="15"/>
    </row>
    <row r="43" spans="2:6">
      <c r="B43" s="13" t="s">
        <v>8</v>
      </c>
      <c r="C43" s="14" t="s">
        <v>85</v>
      </c>
      <c r="D43" s="14" t="s">
        <v>86</v>
      </c>
      <c r="E43" s="14" t="s">
        <v>87</v>
      </c>
      <c r="F43" s="15"/>
    </row>
    <row r="44" spans="2:6">
      <c r="B44" s="13" t="s">
        <v>9</v>
      </c>
      <c r="C44" s="14" t="s">
        <v>88</v>
      </c>
      <c r="D44" s="14" t="s">
        <v>89</v>
      </c>
      <c r="E44" s="14" t="s">
        <v>90</v>
      </c>
      <c r="F44" s="15"/>
    </row>
    <row r="45" spans="2:6" ht="19.2">
      <c r="B45" s="6" t="s">
        <v>91</v>
      </c>
    </row>
    <row r="46" spans="2:6" ht="15">
      <c r="B46" s="7" t="s">
        <v>92</v>
      </c>
    </row>
    <row r="47" spans="2:6" ht="15">
      <c r="B47" s="7" t="s">
        <v>93</v>
      </c>
    </row>
    <row r="48" spans="2:6" ht="15">
      <c r="B48" s="7" t="s">
        <v>94</v>
      </c>
    </row>
    <row r="49" spans="2:2" ht="30">
      <c r="B49" s="7" t="s">
        <v>95</v>
      </c>
    </row>
    <row r="51" spans="2:2" ht="19.8">
      <c r="B51" s="4" t="s">
        <v>96</v>
      </c>
    </row>
    <row r="52" spans="2:2" ht="19.2">
      <c r="B52" s="6" t="s">
        <v>97</v>
      </c>
    </row>
    <row r="53" spans="2:2" ht="15">
      <c r="B53" s="5" t="s">
        <v>98</v>
      </c>
    </row>
    <row r="54" spans="2:2" ht="15">
      <c r="B54" s="7" t="s">
        <v>99</v>
      </c>
    </row>
    <row r="55" spans="2:2" ht="30">
      <c r="B55" s="7" t="s">
        <v>100</v>
      </c>
    </row>
    <row r="56" spans="2:2" ht="30">
      <c r="B56" s="7" t="s">
        <v>101</v>
      </c>
    </row>
    <row r="57" spans="2:2" ht="30">
      <c r="B57" s="9" t="s">
        <v>102</v>
      </c>
    </row>
    <row r="58" spans="2:2" ht="19.2">
      <c r="B58" s="6" t="s">
        <v>103</v>
      </c>
    </row>
    <row r="59" spans="2:2" ht="15">
      <c r="B59" s="5" t="s">
        <v>104</v>
      </c>
    </row>
    <row r="60" spans="2:2" ht="15">
      <c r="B60" s="10" t="s">
        <v>105</v>
      </c>
    </row>
    <row r="61" spans="2:2" ht="15">
      <c r="B61" s="10" t="s">
        <v>106</v>
      </c>
    </row>
    <row r="62" spans="2:2" ht="15">
      <c r="B62" s="10" t="s">
        <v>107</v>
      </c>
    </row>
    <row r="63" spans="2:2" ht="19.2">
      <c r="B63" s="6" t="s">
        <v>108</v>
      </c>
    </row>
    <row r="64" spans="2:2" ht="15">
      <c r="B64" s="5" t="s">
        <v>109</v>
      </c>
    </row>
    <row r="65" spans="2:2" ht="15">
      <c r="B65" s="10" t="s">
        <v>110</v>
      </c>
    </row>
    <row r="66" spans="2:2" ht="15">
      <c r="B66" s="10" t="s">
        <v>111</v>
      </c>
    </row>
    <row r="67" spans="2:2" ht="15">
      <c r="B67" s="10" t="s">
        <v>112</v>
      </c>
    </row>
    <row r="68" spans="2:2" ht="15">
      <c r="B68" s="10" t="s">
        <v>113</v>
      </c>
    </row>
    <row r="69" spans="2:2" ht="15">
      <c r="B69" s="10" t="s">
        <v>114</v>
      </c>
    </row>
    <row r="71" spans="2:2" ht="19.8">
      <c r="B71" s="4" t="s">
        <v>115</v>
      </c>
    </row>
    <row r="72" spans="2:2" ht="19.2">
      <c r="B72" s="6" t="s">
        <v>116</v>
      </c>
    </row>
    <row r="73" spans="2:2">
      <c r="B73" s="16"/>
    </row>
    <row r="74" spans="2:2">
      <c r="B74" s="8" t="s">
        <v>117</v>
      </c>
    </row>
    <row r="75" spans="2:2">
      <c r="B75" s="8" t="s">
        <v>118</v>
      </c>
    </row>
    <row r="76" spans="2:2">
      <c r="B76" s="8" t="s">
        <v>119</v>
      </c>
    </row>
    <row r="77" spans="2:2">
      <c r="B77" s="8" t="s">
        <v>120</v>
      </c>
    </row>
    <row r="78" spans="2:2">
      <c r="B78" s="8" t="s">
        <v>121</v>
      </c>
    </row>
    <row r="79" spans="2:2">
      <c r="B79" s="8" t="s">
        <v>122</v>
      </c>
    </row>
    <row r="80" spans="2:2">
      <c r="B80" s="8" t="s">
        <v>123</v>
      </c>
    </row>
    <row r="81" spans="2:2">
      <c r="B81" s="8" t="s">
        <v>124</v>
      </c>
    </row>
    <row r="82" spans="2:2">
      <c r="B82" s="8" t="s">
        <v>125</v>
      </c>
    </row>
    <row r="83" spans="2:2">
      <c r="B83" s="8" t="s">
        <v>123</v>
      </c>
    </row>
    <row r="84" spans="2:2">
      <c r="B84" s="8" t="s">
        <v>126</v>
      </c>
    </row>
    <row r="85" spans="2:2">
      <c r="B85" s="8" t="s">
        <v>123</v>
      </c>
    </row>
    <row r="86" spans="2:2">
      <c r="B86" s="8" t="s">
        <v>127</v>
      </c>
    </row>
    <row r="87" spans="2:2">
      <c r="B87" s="8" t="s">
        <v>128</v>
      </c>
    </row>
    <row r="88" spans="2:2">
      <c r="B88" s="8" t="s">
        <v>129</v>
      </c>
    </row>
    <row r="89" spans="2:2">
      <c r="B89" s="8" t="s">
        <v>126</v>
      </c>
    </row>
    <row r="90" spans="2:2">
      <c r="B90" s="8" t="s">
        <v>123</v>
      </c>
    </row>
    <row r="91" spans="2:2" ht="19.2">
      <c r="B91" s="6" t="s">
        <v>130</v>
      </c>
    </row>
    <row r="92" spans="2:2">
      <c r="B92" s="16"/>
    </row>
    <row r="93" spans="2:2">
      <c r="B93" s="8" t="b">
        <f>IF(D2&gt;133.5,)</f>
        <v>0</v>
      </c>
    </row>
    <row r="94" spans="2:2">
      <c r="B94" s="8" t="s">
        <v>131</v>
      </c>
    </row>
    <row r="95" spans="2:2">
      <c r="B95" s="8" t="s">
        <v>132</v>
      </c>
    </row>
    <row r="96" spans="2:2">
      <c r="B96" s="8" t="s">
        <v>133</v>
      </c>
    </row>
    <row r="97" spans="2:2">
      <c r="B97" s="8" t="s">
        <v>134</v>
      </c>
    </row>
    <row r="98" spans="2:2">
      <c r="B98" s="8" t="s">
        <v>135</v>
      </c>
    </row>
    <row r="99" spans="2:2">
      <c r="B99" s="8" t="s">
        <v>136</v>
      </c>
    </row>
    <row r="100" spans="2:2">
      <c r="B100" s="8" t="s">
        <v>137</v>
      </c>
    </row>
    <row r="101" spans="2:2">
      <c r="B101" s="8" t="s">
        <v>138</v>
      </c>
    </row>
    <row r="102" spans="2:2">
      <c r="B102" s="8" t="s">
        <v>139</v>
      </c>
    </row>
    <row r="103" spans="2:2" ht="15">
      <c r="B103" s="9" t="s">
        <v>140</v>
      </c>
    </row>
    <row r="104" spans="2:2" ht="15">
      <c r="B104" s="7" t="s">
        <v>141</v>
      </c>
    </row>
    <row r="105" spans="2:2" ht="30">
      <c r="B105" s="7" t="s">
        <v>142</v>
      </c>
    </row>
    <row r="106" spans="2:2" ht="15">
      <c r="B106" s="7" t="s">
        <v>143</v>
      </c>
    </row>
    <row r="107" spans="2:2" ht="19.2">
      <c r="B107" s="6" t="s">
        <v>144</v>
      </c>
    </row>
    <row r="108" spans="2:2" ht="30">
      <c r="B108" s="7" t="s">
        <v>145</v>
      </c>
    </row>
    <row r="109" spans="2:2" ht="30">
      <c r="B109" s="7" t="s">
        <v>146</v>
      </c>
    </row>
    <row r="110" spans="2:2" ht="15">
      <c r="B110" s="7" t="s">
        <v>147</v>
      </c>
    </row>
    <row r="111" spans="2:2" ht="15">
      <c r="B111" s="7" t="s">
        <v>148</v>
      </c>
    </row>
    <row r="113" spans="2:4" ht="19.8">
      <c r="B113" s="4" t="s">
        <v>149</v>
      </c>
    </row>
    <row r="114" spans="2:4" ht="19.2">
      <c r="B114" s="6" t="s">
        <v>150</v>
      </c>
    </row>
    <row r="115" spans="2:4">
      <c r="B115" s="11" t="s">
        <v>151</v>
      </c>
      <c r="C115" s="12" t="s">
        <v>152</v>
      </c>
      <c r="D115" s="12" t="s">
        <v>153</v>
      </c>
    </row>
    <row r="116" spans="2:4">
      <c r="B116" s="14">
        <v>1</v>
      </c>
      <c r="C116" s="15" t="s">
        <v>11</v>
      </c>
      <c r="D116" s="17">
        <v>0.60199999999999998</v>
      </c>
    </row>
    <row r="117" spans="2:4">
      <c r="B117" s="14">
        <v>4</v>
      </c>
      <c r="C117" s="15" t="s">
        <v>12</v>
      </c>
      <c r="D117" s="17">
        <v>0.72699999999999998</v>
      </c>
    </row>
    <row r="118" spans="2:4">
      <c r="B118" s="14">
        <v>5</v>
      </c>
      <c r="C118" s="15" t="s">
        <v>13</v>
      </c>
      <c r="D118" s="17">
        <v>0.753</v>
      </c>
    </row>
    <row r="119" spans="2:4">
      <c r="B119" s="14" t="s">
        <v>154</v>
      </c>
      <c r="C119" s="15" t="s">
        <v>154</v>
      </c>
      <c r="D119" s="15" t="s">
        <v>154</v>
      </c>
    </row>
    <row r="120" spans="2:4">
      <c r="B120" s="13" t="s">
        <v>155</v>
      </c>
      <c r="C120" s="18" t="s">
        <v>156</v>
      </c>
      <c r="D120" s="19">
        <v>0.75800000000000001</v>
      </c>
    </row>
    <row r="121" spans="2:4" ht="19.2">
      <c r="B121" s="6" t="s">
        <v>157</v>
      </c>
    </row>
    <row r="122" spans="2:4" ht="15">
      <c r="B122" s="7" t="s">
        <v>158</v>
      </c>
    </row>
    <row r="123" spans="2:4" ht="30">
      <c r="B123" s="7" t="s">
        <v>159</v>
      </c>
    </row>
    <row r="124" spans="2:4" ht="30">
      <c r="B124" s="7" t="s">
        <v>160</v>
      </c>
    </row>
    <row r="126" spans="2:4" ht="19.8">
      <c r="B126" s="4" t="s">
        <v>161</v>
      </c>
    </row>
    <row r="127" spans="2:4" ht="19.2">
      <c r="B127" s="6" t="s">
        <v>162</v>
      </c>
    </row>
    <row r="128" spans="2:4" ht="15">
      <c r="B128" s="5" t="s">
        <v>163</v>
      </c>
    </row>
    <row r="129" spans="2:2" ht="15">
      <c r="B129" s="10" t="s">
        <v>164</v>
      </c>
    </row>
    <row r="130" spans="2:2" ht="30">
      <c r="B130" s="10" t="s">
        <v>165</v>
      </c>
    </row>
    <row r="131" spans="2:2" ht="15">
      <c r="B131" s="10" t="s">
        <v>166</v>
      </c>
    </row>
    <row r="132" spans="2:2" ht="19.2">
      <c r="B132" s="6" t="s">
        <v>167</v>
      </c>
    </row>
    <row r="133" spans="2:2">
      <c r="B133" s="16"/>
    </row>
    <row r="134" spans="2:2">
      <c r="B134" s="8" t="s">
        <v>168</v>
      </c>
    </row>
    <row r="135" spans="2:2" ht="30">
      <c r="B135" s="5" t="s">
        <v>169</v>
      </c>
    </row>
    <row r="137" spans="2:2" ht="19.8">
      <c r="B137" s="4" t="s">
        <v>170</v>
      </c>
    </row>
    <row r="138" spans="2:2" ht="19.2">
      <c r="B138" s="6" t="s">
        <v>171</v>
      </c>
    </row>
    <row r="139" spans="2:2" ht="15">
      <c r="B139" s="5" t="s">
        <v>172</v>
      </c>
    </row>
    <row r="140" spans="2:2">
      <c r="B140" s="16"/>
    </row>
    <row r="141" spans="2:2">
      <c r="B141" s="8" t="s">
        <v>173</v>
      </c>
    </row>
    <row r="142" spans="2:2" ht="15">
      <c r="B142" s="9" t="s">
        <v>174</v>
      </c>
    </row>
    <row r="143" spans="2:2" ht="15">
      <c r="B143" s="10" t="s">
        <v>175</v>
      </c>
    </row>
    <row r="144" spans="2:2" ht="15">
      <c r="B144" s="10" t="s">
        <v>176</v>
      </c>
    </row>
    <row r="145" spans="2:2" ht="15">
      <c r="B145" s="10" t="s">
        <v>177</v>
      </c>
    </row>
    <row r="146" spans="2:2" ht="19.2">
      <c r="B146" s="6" t="s">
        <v>178</v>
      </c>
    </row>
    <row r="147" spans="2:2" ht="15">
      <c r="B147" s="5" t="s">
        <v>179</v>
      </c>
    </row>
    <row r="148" spans="2:2" ht="15">
      <c r="B148" s="7" t="s">
        <v>180</v>
      </c>
    </row>
    <row r="149" spans="2:2" ht="15">
      <c r="B149" s="7" t="s">
        <v>181</v>
      </c>
    </row>
    <row r="150" spans="2:2" ht="30">
      <c r="B150" s="7" t="s">
        <v>182</v>
      </c>
    </row>
    <row r="152" spans="2:2" ht="19.8">
      <c r="B152" s="4" t="s">
        <v>183</v>
      </c>
    </row>
    <row r="153" spans="2:2" ht="19.2">
      <c r="B153" s="6" t="s">
        <v>184</v>
      </c>
    </row>
    <row r="154" spans="2:2" ht="15">
      <c r="B154" s="5" t="s">
        <v>185</v>
      </c>
    </row>
    <row r="155" spans="2:2" ht="15">
      <c r="B155" s="7" t="s">
        <v>186</v>
      </c>
    </row>
    <row r="156" spans="2:2" ht="15">
      <c r="B156" s="7" t="s">
        <v>187</v>
      </c>
    </row>
    <row r="157" spans="2:2" ht="15">
      <c r="B157" s="7" t="s">
        <v>188</v>
      </c>
    </row>
    <row r="158" spans="2:2" ht="19.2">
      <c r="B158" s="6" t="s">
        <v>189</v>
      </c>
    </row>
    <row r="159" spans="2:2" ht="15">
      <c r="B159" s="5" t="s">
        <v>190</v>
      </c>
    </row>
    <row r="160" spans="2:2" ht="15">
      <c r="B160" s="10" t="s">
        <v>191</v>
      </c>
    </row>
    <row r="161" spans="2:2" ht="15">
      <c r="B161" s="10" t="s">
        <v>192</v>
      </c>
    </row>
    <row r="162" spans="2:2" ht="15">
      <c r="B162" s="10" t="s">
        <v>193</v>
      </c>
    </row>
    <row r="164" spans="2:2" ht="19.8">
      <c r="B164" s="4" t="s">
        <v>194</v>
      </c>
    </row>
    <row r="165" spans="2:2" ht="19.2">
      <c r="B165" s="6" t="s">
        <v>195</v>
      </c>
    </row>
    <row r="166" spans="2:2" ht="15">
      <c r="B166" s="7" t="s">
        <v>196</v>
      </c>
    </row>
    <row r="167" spans="2:2" ht="15">
      <c r="B167" s="7" t="s">
        <v>197</v>
      </c>
    </row>
    <row r="168" spans="2:2" ht="15">
      <c r="B168" s="7" t="s">
        <v>198</v>
      </c>
    </row>
    <row r="169" spans="2:2" ht="19.2">
      <c r="B169" s="6" t="s">
        <v>199</v>
      </c>
    </row>
    <row r="170" spans="2:2" ht="15">
      <c r="B170" s="7" t="s">
        <v>200</v>
      </c>
    </row>
    <row r="171" spans="2:2" ht="15">
      <c r="B171" s="7" t="s">
        <v>201</v>
      </c>
    </row>
    <row r="172" spans="2:2" ht="15">
      <c r="B172" s="7" t="s">
        <v>202</v>
      </c>
    </row>
    <row r="174" spans="2:2" ht="19.8">
      <c r="B174" s="4" t="s">
        <v>203</v>
      </c>
    </row>
    <row r="175" spans="2:2" ht="19.2">
      <c r="B175" s="6" t="s">
        <v>204</v>
      </c>
    </row>
    <row r="176" spans="2:2" ht="15">
      <c r="B176" s="7" t="s">
        <v>205</v>
      </c>
    </row>
    <row r="177" spans="2:2" ht="15">
      <c r="B177" s="7" t="s">
        <v>206</v>
      </c>
    </row>
    <row r="178" spans="2:2" ht="30">
      <c r="B178" s="7" t="s">
        <v>207</v>
      </c>
    </row>
    <row r="179" spans="2:2" ht="19.2">
      <c r="B179" s="6" t="s">
        <v>208</v>
      </c>
    </row>
    <row r="180" spans="2:2" ht="15">
      <c r="B180" s="7" t="s">
        <v>209</v>
      </c>
    </row>
    <row r="181" spans="2:2" ht="15">
      <c r="B181" s="7" t="s">
        <v>210</v>
      </c>
    </row>
    <row r="182" spans="2:2" ht="15">
      <c r="B182" s="7" t="s">
        <v>211</v>
      </c>
    </row>
    <row r="183" spans="2:2" ht="15">
      <c r="B183" s="7" t="s">
        <v>212</v>
      </c>
    </row>
    <row r="185" spans="2:2" ht="19.8">
      <c r="B185" s="4" t="s">
        <v>213</v>
      </c>
    </row>
    <row r="186" spans="2:2" ht="19.2">
      <c r="B186" s="6" t="s">
        <v>214</v>
      </c>
    </row>
    <row r="187" spans="2:2" ht="15">
      <c r="B187" s="7" t="s">
        <v>215</v>
      </c>
    </row>
    <row r="188" spans="2:2" ht="15">
      <c r="B188" s="7" t="s">
        <v>216</v>
      </c>
    </row>
    <row r="189" spans="2:2" ht="15">
      <c r="B189" s="7" t="s">
        <v>217</v>
      </c>
    </row>
    <row r="190" spans="2:2" ht="19.2">
      <c r="B190" s="6" t="s">
        <v>218</v>
      </c>
    </row>
    <row r="191" spans="2:2" ht="15">
      <c r="B191" s="7" t="s">
        <v>219</v>
      </c>
    </row>
    <row r="192" spans="2:2" ht="15">
      <c r="B192" s="7" t="s">
        <v>220</v>
      </c>
    </row>
    <row r="193" spans="2:2" ht="15">
      <c r="B193" s="7" t="s">
        <v>221</v>
      </c>
    </row>
    <row r="194" spans="2:2" ht="15">
      <c r="B194" s="7" t="s">
        <v>222</v>
      </c>
    </row>
    <row r="195" spans="2:2" ht="19.2">
      <c r="B195" s="6" t="s">
        <v>223</v>
      </c>
    </row>
    <row r="196" spans="2:2" ht="15">
      <c r="B196" s="7" t="s">
        <v>224</v>
      </c>
    </row>
    <row r="197" spans="2:2" ht="15">
      <c r="B197" s="7" t="s">
        <v>225</v>
      </c>
    </row>
    <row r="198" spans="2:2" ht="30">
      <c r="B198" s="7" t="s">
        <v>226</v>
      </c>
    </row>
    <row r="200" spans="2:2" ht="19.8">
      <c r="B200" s="4" t="s">
        <v>227</v>
      </c>
    </row>
    <row r="201" spans="2:2" ht="19.2">
      <c r="B201" s="6" t="s">
        <v>228</v>
      </c>
    </row>
    <row r="202" spans="2:2" ht="30">
      <c r="B202" s="7" t="s">
        <v>229</v>
      </c>
    </row>
    <row r="203" spans="2:2" ht="30">
      <c r="B203" s="7" t="s">
        <v>230</v>
      </c>
    </row>
    <row r="204" spans="2:2" ht="30">
      <c r="B204" s="7" t="s">
        <v>231</v>
      </c>
    </row>
    <row r="205" spans="2:2" ht="15">
      <c r="B205" s="7" t="s">
        <v>232</v>
      </c>
    </row>
    <row r="206" spans="2:2" ht="19.2">
      <c r="B206" s="6" t="s">
        <v>233</v>
      </c>
    </row>
    <row r="207" spans="2:2" ht="15">
      <c r="B207" s="7" t="s">
        <v>234</v>
      </c>
    </row>
    <row r="208" spans="2:2" ht="15">
      <c r="B208" s="7" t="s">
        <v>235</v>
      </c>
    </row>
    <row r="209" spans="2:2" ht="15">
      <c r="B209" s="7" t="s">
        <v>236</v>
      </c>
    </row>
    <row r="210" spans="2:2" ht="15">
      <c r="B210" s="7" t="s">
        <v>237</v>
      </c>
    </row>
    <row r="212" spans="2:2" ht="19.8">
      <c r="B212" s="4" t="s">
        <v>238</v>
      </c>
    </row>
    <row r="213" spans="2:2" ht="90">
      <c r="B213" s="5" t="s">
        <v>239</v>
      </c>
    </row>
    <row r="214" spans="2:2" ht="45">
      <c r="B214" s="9"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B250-CD5C-4F84-AB6E-9FAED041AAD6}">
  <dimension ref="A2:A102"/>
  <sheetViews>
    <sheetView workbookViewId="0">
      <selection activeCell="A92" sqref="A92"/>
    </sheetView>
  </sheetViews>
  <sheetFormatPr defaultRowHeight="14.4"/>
  <cols>
    <col min="1" max="1" width="102.21875" customWidth="1"/>
  </cols>
  <sheetData>
    <row r="2" spans="1:1" ht="62.4">
      <c r="A2" s="36" t="s">
        <v>454</v>
      </c>
    </row>
    <row r="3" spans="1:1">
      <c r="A3" s="37"/>
    </row>
    <row r="4" spans="1:1" ht="23.4">
      <c r="A4" s="38" t="s">
        <v>455</v>
      </c>
    </row>
    <row r="5" spans="1:1">
      <c r="A5" s="37"/>
    </row>
    <row r="6" spans="1:1" ht="28.8">
      <c r="A6" s="37" t="s">
        <v>456</v>
      </c>
    </row>
    <row r="7" spans="1:1">
      <c r="A7" s="37"/>
    </row>
    <row r="8" spans="1:1" ht="43.2">
      <c r="A8" s="37" t="s">
        <v>457</v>
      </c>
    </row>
    <row r="9" spans="1:1">
      <c r="A9" s="37"/>
    </row>
    <row r="10" spans="1:1" ht="28.8">
      <c r="A10" s="37" t="s">
        <v>458</v>
      </c>
    </row>
    <row r="11" spans="1:1">
      <c r="A11" s="37"/>
    </row>
    <row r="12" spans="1:1">
      <c r="A12" s="37" t="s">
        <v>459</v>
      </c>
    </row>
    <row r="13" spans="1:1">
      <c r="A13" s="39"/>
    </row>
    <row r="14" spans="1:1">
      <c r="A14" s="40" t="s">
        <v>460</v>
      </c>
    </row>
    <row r="15" spans="1:1">
      <c r="A15" s="40" t="s">
        <v>461</v>
      </c>
    </row>
    <row r="16" spans="1:1">
      <c r="A16" s="40" t="s">
        <v>462</v>
      </c>
    </row>
    <row r="17" spans="1:1">
      <c r="A17" s="37"/>
    </row>
    <row r="18" spans="1:1">
      <c r="A18" s="37" t="s">
        <v>463</v>
      </c>
    </row>
    <row r="19" spans="1:1">
      <c r="A19" s="37"/>
    </row>
    <row r="20" spans="1:1" ht="23.4">
      <c r="A20" s="38" t="s">
        <v>464</v>
      </c>
    </row>
    <row r="21" spans="1:1">
      <c r="A21" s="37"/>
    </row>
    <row r="22" spans="1:1" ht="28.8">
      <c r="A22" s="37" t="s">
        <v>465</v>
      </c>
    </row>
    <row r="23" spans="1:1">
      <c r="A23" s="37"/>
    </row>
    <row r="24" spans="1:1" ht="18">
      <c r="A24" s="41" t="s">
        <v>466</v>
      </c>
    </row>
    <row r="25" spans="1:1">
      <c r="A25" s="39"/>
    </row>
    <row r="26" spans="1:1">
      <c r="A26" s="40" t="s">
        <v>467</v>
      </c>
    </row>
    <row r="27" spans="1:1">
      <c r="A27" s="39" t="s">
        <v>468</v>
      </c>
    </row>
    <row r="28" spans="1:1">
      <c r="A28" s="39" t="s">
        <v>469</v>
      </c>
    </row>
    <row r="29" spans="1:1">
      <c r="A29" s="39"/>
    </row>
    <row r="30" spans="1:1">
      <c r="A30" s="40" t="s">
        <v>470</v>
      </c>
    </row>
    <row r="31" spans="1:1">
      <c r="A31" s="39" t="s">
        <v>471</v>
      </c>
    </row>
    <row r="32" spans="1:1">
      <c r="A32" s="39" t="s">
        <v>472</v>
      </c>
    </row>
    <row r="33" spans="1:1">
      <c r="A33" s="39"/>
    </row>
    <row r="34" spans="1:1">
      <c r="A34" s="40" t="s">
        <v>473</v>
      </c>
    </row>
    <row r="35" spans="1:1">
      <c r="A35" s="39" t="s">
        <v>474</v>
      </c>
    </row>
    <row r="36" spans="1:1">
      <c r="A36" s="39" t="s">
        <v>475</v>
      </c>
    </row>
    <row r="37" spans="1:1">
      <c r="A37" s="39"/>
    </row>
    <row r="38" spans="1:1">
      <c r="A38" s="40" t="s">
        <v>476</v>
      </c>
    </row>
    <row r="39" spans="1:1">
      <c r="A39" s="39" t="s">
        <v>477</v>
      </c>
    </row>
    <row r="40" spans="1:1">
      <c r="A40" s="39" t="s">
        <v>478</v>
      </c>
    </row>
    <row r="41" spans="1:1">
      <c r="A41" s="39"/>
    </row>
    <row r="42" spans="1:1">
      <c r="A42" s="40" t="s">
        <v>479</v>
      </c>
    </row>
    <row r="43" spans="1:1">
      <c r="A43" s="39" t="s">
        <v>480</v>
      </c>
    </row>
    <row r="44" spans="1:1">
      <c r="A44" s="39" t="s">
        <v>481</v>
      </c>
    </row>
    <row r="45" spans="1:1">
      <c r="A45" s="37"/>
    </row>
    <row r="46" spans="1:1" ht="18">
      <c r="A46" s="41" t="s">
        <v>482</v>
      </c>
    </row>
    <row r="47" spans="1:1">
      <c r="A47" s="37" t="s">
        <v>483</v>
      </c>
    </row>
    <row r="48" spans="1:1" ht="28.8">
      <c r="A48" s="37" t="s">
        <v>484</v>
      </c>
    </row>
    <row r="49" spans="1:1">
      <c r="A49" s="37"/>
    </row>
    <row r="50" spans="1:1">
      <c r="A50" s="37"/>
    </row>
    <row r="51" spans="1:1">
      <c r="A51" s="37"/>
    </row>
    <row r="52" spans="1:1" ht="23.4">
      <c r="A52" s="38" t="s">
        <v>485</v>
      </c>
    </row>
    <row r="53" spans="1:1">
      <c r="A53" s="37"/>
    </row>
    <row r="54" spans="1:1">
      <c r="A54" s="37" t="s">
        <v>486</v>
      </c>
    </row>
    <row r="55" spans="1:1">
      <c r="A55" s="39" t="s">
        <v>487</v>
      </c>
    </row>
    <row r="56" spans="1:1" ht="28.8">
      <c r="A56" s="39" t="s">
        <v>488</v>
      </c>
    </row>
    <row r="57" spans="1:1">
      <c r="A57" s="39" t="s">
        <v>489</v>
      </c>
    </row>
    <row r="58" spans="1:1">
      <c r="A58" s="37" t="s">
        <v>490</v>
      </c>
    </row>
    <row r="59" spans="1:1">
      <c r="A59" s="37" t="s">
        <v>491</v>
      </c>
    </row>
    <row r="60" spans="1:1">
      <c r="A60" s="37" t="s">
        <v>492</v>
      </c>
    </row>
    <row r="61" spans="1:1">
      <c r="A61" s="39" t="s">
        <v>493</v>
      </c>
    </row>
    <row r="62" spans="1:1">
      <c r="A62" s="39" t="s">
        <v>494</v>
      </c>
    </row>
    <row r="63" spans="1:1">
      <c r="A63" s="39" t="s">
        <v>495</v>
      </c>
    </row>
    <row r="64" spans="1:1">
      <c r="A64" s="37"/>
    </row>
    <row r="65" spans="1:1">
      <c r="A65" s="37" t="s">
        <v>496</v>
      </c>
    </row>
    <row r="66" spans="1:1">
      <c r="A66" s="37"/>
    </row>
    <row r="67" spans="1:1">
      <c r="A67" s="37"/>
    </row>
    <row r="68" spans="1:1">
      <c r="A68" s="37"/>
    </row>
    <row r="69" spans="1:1" ht="23.4">
      <c r="A69" s="38" t="s">
        <v>497</v>
      </c>
    </row>
    <row r="70" spans="1:1">
      <c r="A70" s="37"/>
    </row>
    <row r="71" spans="1:1">
      <c r="A71" s="37" t="s">
        <v>498</v>
      </c>
    </row>
    <row r="72" spans="1:1">
      <c r="A72" s="40" t="s">
        <v>499</v>
      </c>
    </row>
    <row r="73" spans="1:1">
      <c r="A73" s="40" t="s">
        <v>500</v>
      </c>
    </row>
    <row r="74" spans="1:1">
      <c r="A74" s="39" t="s">
        <v>501</v>
      </c>
    </row>
    <row r="75" spans="1:1">
      <c r="A75" s="37" t="s">
        <v>502</v>
      </c>
    </row>
    <row r="76" spans="1:1">
      <c r="A76" s="39" t="s">
        <v>503</v>
      </c>
    </row>
    <row r="77" spans="1:1">
      <c r="A77" s="39" t="s">
        <v>504</v>
      </c>
    </row>
    <row r="78" spans="1:1">
      <c r="A78" s="39" t="s">
        <v>505</v>
      </c>
    </row>
    <row r="79" spans="1:1">
      <c r="A79" s="37"/>
    </row>
    <row r="80" spans="1:1">
      <c r="A80" s="37" t="s">
        <v>506</v>
      </c>
    </row>
    <row r="81" spans="1:1">
      <c r="A81" s="37"/>
    </row>
    <row r="82" spans="1:1">
      <c r="A82" s="37"/>
    </row>
    <row r="83" spans="1:1">
      <c r="A83" s="37"/>
    </row>
    <row r="84" spans="1:1" ht="23.4">
      <c r="A84" s="38" t="s">
        <v>507</v>
      </c>
    </row>
    <row r="85" spans="1:1">
      <c r="A85" s="37"/>
    </row>
    <row r="86" spans="1:1">
      <c r="A86" s="37" t="s">
        <v>508</v>
      </c>
    </row>
    <row r="87" spans="1:1">
      <c r="A87" s="40" t="s">
        <v>509</v>
      </c>
    </row>
    <row r="88" spans="1:1">
      <c r="A88" s="40" t="s">
        <v>510</v>
      </c>
    </row>
    <row r="89" spans="1:1">
      <c r="A89" s="40" t="s">
        <v>511</v>
      </c>
    </row>
    <row r="90" spans="1:1">
      <c r="A90" s="40" t="s">
        <v>512</v>
      </c>
    </row>
    <row r="91" spans="1:1">
      <c r="A91" s="37"/>
    </row>
    <row r="92" spans="1:1" ht="28.8">
      <c r="A92" s="37" t="s">
        <v>513</v>
      </c>
    </row>
    <row r="93" spans="1:1">
      <c r="A93" s="37"/>
    </row>
    <row r="94" spans="1:1">
      <c r="A94" s="37"/>
    </row>
    <row r="95" spans="1:1" ht="23.4">
      <c r="A95" s="38" t="s">
        <v>514</v>
      </c>
    </row>
    <row r="96" spans="1:1">
      <c r="A96" s="37"/>
    </row>
    <row r="97" spans="1:1">
      <c r="A97" s="37" t="s">
        <v>515</v>
      </c>
    </row>
    <row r="98" spans="1:1">
      <c r="A98" s="40" t="s">
        <v>516</v>
      </c>
    </row>
    <row r="99" spans="1:1">
      <c r="A99" s="40" t="s">
        <v>517</v>
      </c>
    </row>
    <row r="100" spans="1:1">
      <c r="A100" s="40" t="s">
        <v>518</v>
      </c>
    </row>
    <row r="101" spans="1:1">
      <c r="A101" s="37"/>
    </row>
    <row r="102" spans="1:1">
      <c r="A102" s="37" t="s">
        <v>519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EFD3-90B8-4B5E-9236-8F6BBC2A824B}">
  <dimension ref="A1:A232"/>
  <sheetViews>
    <sheetView workbookViewId="0">
      <selection activeCell="E29" sqref="E29"/>
    </sheetView>
  </sheetViews>
  <sheetFormatPr defaultRowHeight="14.4"/>
  <sheetData>
    <row r="1" spans="1:1">
      <c r="A1" s="1" t="s">
        <v>1</v>
      </c>
    </row>
    <row r="2" spans="1:1">
      <c r="A2">
        <v>731</v>
      </c>
    </row>
    <row r="3" spans="1:1">
      <c r="A3">
        <v>199</v>
      </c>
    </row>
    <row r="4" spans="1:1">
      <c r="A4">
        <v>25</v>
      </c>
    </row>
    <row r="5" spans="1:1">
      <c r="A5">
        <v>418</v>
      </c>
    </row>
    <row r="6" spans="1:1">
      <c r="A6">
        <v>388</v>
      </c>
    </row>
    <row r="7" spans="1:1">
      <c r="A7">
        <v>157</v>
      </c>
    </row>
    <row r="8" spans="1:1">
      <c r="A8">
        <v>661</v>
      </c>
    </row>
    <row r="9" spans="1:1">
      <c r="A9">
        <v>206</v>
      </c>
    </row>
    <row r="10" spans="1:1">
      <c r="A10">
        <v>4</v>
      </c>
    </row>
    <row r="11" spans="1:1">
      <c r="A11">
        <v>532</v>
      </c>
    </row>
    <row r="12" spans="1:1">
      <c r="A12">
        <v>159</v>
      </c>
    </row>
    <row r="13" spans="1:1">
      <c r="A13">
        <v>348</v>
      </c>
    </row>
    <row r="14" spans="1:1">
      <c r="A14">
        <v>225</v>
      </c>
    </row>
    <row r="15" spans="1:1">
      <c r="A15">
        <v>757</v>
      </c>
    </row>
    <row r="16" spans="1:1">
      <c r="A16">
        <v>426</v>
      </c>
    </row>
    <row r="17" spans="1:1">
      <c r="A17">
        <v>186</v>
      </c>
    </row>
    <row r="18" spans="1:1">
      <c r="A18">
        <v>79</v>
      </c>
    </row>
    <row r="19" spans="1:1">
      <c r="A19">
        <v>429</v>
      </c>
    </row>
    <row r="20" spans="1:1">
      <c r="A20">
        <v>248</v>
      </c>
    </row>
    <row r="21" spans="1:1">
      <c r="A21">
        <v>472</v>
      </c>
    </row>
    <row r="22" spans="1:1">
      <c r="A22">
        <v>163</v>
      </c>
    </row>
    <row r="23" spans="1:1">
      <c r="A23">
        <v>305</v>
      </c>
    </row>
    <row r="24" spans="1:1">
      <c r="A24">
        <v>514</v>
      </c>
    </row>
    <row r="25" spans="1:1">
      <c r="A25">
        <v>349</v>
      </c>
    </row>
    <row r="26" spans="1:1">
      <c r="A26">
        <v>336</v>
      </c>
    </row>
    <row r="27" spans="1:1">
      <c r="A27">
        <v>352</v>
      </c>
    </row>
    <row r="28" spans="1:1">
      <c r="A28">
        <v>165</v>
      </c>
    </row>
    <row r="29" spans="1:1">
      <c r="A29">
        <v>542</v>
      </c>
    </row>
    <row r="30" spans="1:1">
      <c r="A30">
        <v>34</v>
      </c>
    </row>
    <row r="31" spans="1:1">
      <c r="A31">
        <v>497</v>
      </c>
    </row>
    <row r="32" spans="1:1">
      <c r="A32">
        <v>485</v>
      </c>
    </row>
    <row r="33" spans="1:1">
      <c r="A33">
        <v>723</v>
      </c>
    </row>
    <row r="34" spans="1:1">
      <c r="A34">
        <v>390</v>
      </c>
    </row>
    <row r="35" spans="1:1">
      <c r="A35">
        <v>311</v>
      </c>
    </row>
    <row r="36" spans="1:1">
      <c r="A36">
        <v>393</v>
      </c>
    </row>
    <row r="37" spans="1:1">
      <c r="A37">
        <v>260</v>
      </c>
    </row>
    <row r="38" spans="1:1">
      <c r="A38">
        <v>453</v>
      </c>
    </row>
    <row r="39" spans="1:1">
      <c r="A39">
        <v>89</v>
      </c>
    </row>
    <row r="40" spans="1:1">
      <c r="A40">
        <v>140</v>
      </c>
    </row>
    <row r="41" spans="1:1">
      <c r="A41">
        <v>331</v>
      </c>
    </row>
    <row r="42" spans="1:1">
      <c r="A42">
        <v>422</v>
      </c>
    </row>
    <row r="43" spans="1:1">
      <c r="A43">
        <v>246</v>
      </c>
    </row>
    <row r="44" spans="1:1">
      <c r="A44">
        <v>698</v>
      </c>
    </row>
    <row r="45" spans="1:1">
      <c r="A45">
        <v>442</v>
      </c>
    </row>
    <row r="46" spans="1:1">
      <c r="A46">
        <v>90</v>
      </c>
    </row>
    <row r="47" spans="1:1">
      <c r="A47">
        <v>481</v>
      </c>
    </row>
    <row r="48" spans="1:1">
      <c r="A48">
        <v>218</v>
      </c>
    </row>
    <row r="49" spans="1:1">
      <c r="A49">
        <v>599</v>
      </c>
    </row>
    <row r="50" spans="1:1">
      <c r="A50">
        <v>513</v>
      </c>
    </row>
    <row r="51" spans="1:1">
      <c r="A51">
        <v>768</v>
      </c>
    </row>
    <row r="52" spans="1:1">
      <c r="A52">
        <v>306</v>
      </c>
    </row>
    <row r="53" spans="1:1">
      <c r="A53">
        <v>341</v>
      </c>
    </row>
    <row r="54" spans="1:1">
      <c r="A54">
        <v>425</v>
      </c>
    </row>
    <row r="55" spans="1:1">
      <c r="A55">
        <v>526</v>
      </c>
    </row>
    <row r="56" spans="1:1">
      <c r="A56">
        <v>713</v>
      </c>
    </row>
    <row r="57" spans="1:1">
      <c r="A57">
        <v>420</v>
      </c>
    </row>
    <row r="58" spans="1:1">
      <c r="A58">
        <v>594</v>
      </c>
    </row>
    <row r="59" spans="1:1">
      <c r="A59">
        <v>580</v>
      </c>
    </row>
    <row r="60" spans="1:1">
      <c r="A60">
        <v>631</v>
      </c>
    </row>
    <row r="61" spans="1:1">
      <c r="A61">
        <v>679</v>
      </c>
    </row>
    <row r="62" spans="1:1">
      <c r="A62">
        <v>368</v>
      </c>
    </row>
    <row r="63" spans="1:1">
      <c r="A63">
        <v>544</v>
      </c>
    </row>
    <row r="64" spans="1:1">
      <c r="A64">
        <v>561</v>
      </c>
    </row>
    <row r="65" spans="1:1">
      <c r="A65">
        <v>294</v>
      </c>
    </row>
    <row r="66" spans="1:1">
      <c r="A66">
        <v>63</v>
      </c>
    </row>
    <row r="67" spans="1:1">
      <c r="A67">
        <v>374</v>
      </c>
    </row>
    <row r="68" spans="1:1">
      <c r="A68">
        <v>141</v>
      </c>
    </row>
    <row r="69" spans="1:1">
      <c r="A69">
        <v>60</v>
      </c>
    </row>
    <row r="70" spans="1:1">
      <c r="A70">
        <v>276</v>
      </c>
    </row>
    <row r="71" spans="1:1">
      <c r="A71">
        <v>728</v>
      </c>
    </row>
    <row r="72" spans="1:1">
      <c r="A72">
        <v>762</v>
      </c>
    </row>
    <row r="73" spans="1:1">
      <c r="A73">
        <v>299</v>
      </c>
    </row>
    <row r="74" spans="1:1">
      <c r="A74">
        <v>590</v>
      </c>
    </row>
    <row r="75" spans="1:1">
      <c r="A75">
        <v>495</v>
      </c>
    </row>
    <row r="76" spans="1:1">
      <c r="A76">
        <v>81</v>
      </c>
    </row>
    <row r="77" spans="1:1">
      <c r="A77">
        <v>503</v>
      </c>
    </row>
    <row r="78" spans="1:1">
      <c r="A78">
        <v>297</v>
      </c>
    </row>
    <row r="79" spans="1:1">
      <c r="A79">
        <v>673</v>
      </c>
    </row>
    <row r="80" spans="1:1">
      <c r="A80">
        <v>39</v>
      </c>
    </row>
    <row r="81" spans="1:1">
      <c r="A81">
        <v>725</v>
      </c>
    </row>
    <row r="82" spans="1:1">
      <c r="A82">
        <v>53</v>
      </c>
    </row>
    <row r="83" spans="1:1">
      <c r="A83">
        <v>653</v>
      </c>
    </row>
    <row r="84" spans="1:1">
      <c r="A84">
        <v>630</v>
      </c>
    </row>
    <row r="85" spans="1:1">
      <c r="A85">
        <v>651</v>
      </c>
    </row>
    <row r="86" spans="1:1">
      <c r="A86">
        <v>448</v>
      </c>
    </row>
    <row r="87" spans="1:1">
      <c r="A87">
        <v>213</v>
      </c>
    </row>
    <row r="88" spans="1:1">
      <c r="A88">
        <v>536</v>
      </c>
    </row>
    <row r="89" spans="1:1">
      <c r="A89">
        <v>216</v>
      </c>
    </row>
    <row r="90" spans="1:1">
      <c r="A90">
        <v>44</v>
      </c>
    </row>
    <row r="91" spans="1:1">
      <c r="A91">
        <v>83</v>
      </c>
    </row>
    <row r="92" spans="1:1">
      <c r="A92">
        <v>360</v>
      </c>
    </row>
    <row r="93" spans="1:1">
      <c r="A93">
        <v>333</v>
      </c>
    </row>
    <row r="94" spans="1:1">
      <c r="A94">
        <v>382</v>
      </c>
    </row>
    <row r="95" spans="1:1">
      <c r="A95">
        <v>14</v>
      </c>
    </row>
    <row r="96" spans="1:1">
      <c r="A96">
        <v>750</v>
      </c>
    </row>
    <row r="97" spans="1:1">
      <c r="A97">
        <v>330</v>
      </c>
    </row>
    <row r="98" spans="1:1">
      <c r="A98">
        <v>26</v>
      </c>
    </row>
    <row r="99" spans="1:1">
      <c r="A99">
        <v>269</v>
      </c>
    </row>
    <row r="100" spans="1:1">
      <c r="A100">
        <v>636</v>
      </c>
    </row>
    <row r="101" spans="1:1">
      <c r="A101">
        <v>351</v>
      </c>
    </row>
    <row r="102" spans="1:1">
      <c r="A102">
        <v>11</v>
      </c>
    </row>
    <row r="103" spans="1:1">
      <c r="A103">
        <v>708</v>
      </c>
    </row>
    <row r="104" spans="1:1">
      <c r="A104">
        <v>65</v>
      </c>
    </row>
    <row r="105" spans="1:1">
      <c r="A105">
        <v>277</v>
      </c>
    </row>
    <row r="106" spans="1:1">
      <c r="A106">
        <v>581</v>
      </c>
    </row>
    <row r="107" spans="1:1">
      <c r="A107">
        <v>84</v>
      </c>
    </row>
    <row r="108" spans="1:1">
      <c r="A108">
        <v>618</v>
      </c>
    </row>
    <row r="109" spans="1:1">
      <c r="A109">
        <v>261</v>
      </c>
    </row>
    <row r="110" spans="1:1">
      <c r="A110">
        <v>33</v>
      </c>
    </row>
    <row r="111" spans="1:1">
      <c r="A111">
        <v>413</v>
      </c>
    </row>
    <row r="112" spans="1:1">
      <c r="A112">
        <v>94</v>
      </c>
    </row>
    <row r="113" spans="1:1">
      <c r="A113">
        <v>741</v>
      </c>
    </row>
    <row r="114" spans="1:1">
      <c r="A114">
        <v>403</v>
      </c>
    </row>
    <row r="115" spans="1:1">
      <c r="A115">
        <v>697</v>
      </c>
    </row>
    <row r="116" spans="1:1">
      <c r="A116">
        <v>490</v>
      </c>
    </row>
    <row r="117" spans="1:1">
      <c r="A117">
        <v>43</v>
      </c>
    </row>
    <row r="118" spans="1:1">
      <c r="A118">
        <v>737</v>
      </c>
    </row>
    <row r="119" spans="1:1">
      <c r="A119">
        <v>571</v>
      </c>
    </row>
    <row r="120" spans="1:1">
      <c r="A120">
        <v>312</v>
      </c>
    </row>
    <row r="121" spans="1:1">
      <c r="A121">
        <v>409</v>
      </c>
    </row>
    <row r="122" spans="1:1">
      <c r="A122">
        <v>76</v>
      </c>
    </row>
    <row r="123" spans="1:1">
      <c r="A123">
        <v>619</v>
      </c>
    </row>
    <row r="124" spans="1:1">
      <c r="A124">
        <v>747</v>
      </c>
    </row>
    <row r="125" spans="1:1">
      <c r="A125">
        <v>411</v>
      </c>
    </row>
    <row r="126" spans="1:1">
      <c r="A126">
        <v>244</v>
      </c>
    </row>
    <row r="127" spans="1:1">
      <c r="A127">
        <v>528</v>
      </c>
    </row>
    <row r="128" spans="1:1">
      <c r="A128">
        <v>441</v>
      </c>
    </row>
    <row r="129" spans="1:1">
      <c r="A129">
        <v>555</v>
      </c>
    </row>
    <row r="130" spans="1:1">
      <c r="A130">
        <v>607</v>
      </c>
    </row>
    <row r="131" spans="1:1">
      <c r="A131">
        <v>22</v>
      </c>
    </row>
    <row r="132" spans="1:1">
      <c r="A132">
        <v>743</v>
      </c>
    </row>
    <row r="133" spans="1:1">
      <c r="A133">
        <v>88</v>
      </c>
    </row>
    <row r="134" spans="1:1">
      <c r="A134">
        <v>274</v>
      </c>
    </row>
    <row r="135" spans="1:1">
      <c r="A135">
        <v>746</v>
      </c>
    </row>
    <row r="136" spans="1:1">
      <c r="A136">
        <v>67</v>
      </c>
    </row>
    <row r="137" spans="1:1">
      <c r="A137">
        <v>446</v>
      </c>
    </row>
    <row r="138" spans="1:1">
      <c r="A138">
        <v>253</v>
      </c>
    </row>
    <row r="139" spans="1:1">
      <c r="A139">
        <v>82</v>
      </c>
    </row>
    <row r="140" spans="1:1">
      <c r="A140">
        <v>191</v>
      </c>
    </row>
    <row r="141" spans="1:1">
      <c r="A141">
        <v>301</v>
      </c>
    </row>
    <row r="142" spans="1:1">
      <c r="A142">
        <v>265</v>
      </c>
    </row>
    <row r="143" spans="1:1">
      <c r="A143">
        <v>200</v>
      </c>
    </row>
    <row r="144" spans="1:1">
      <c r="A144">
        <v>263</v>
      </c>
    </row>
    <row r="145" spans="1:1">
      <c r="A145">
        <v>585</v>
      </c>
    </row>
    <row r="146" spans="1:1">
      <c r="A146">
        <v>416</v>
      </c>
    </row>
    <row r="147" spans="1:1">
      <c r="A147">
        <v>346</v>
      </c>
    </row>
    <row r="148" spans="1:1">
      <c r="A148">
        <v>680</v>
      </c>
    </row>
    <row r="149" spans="1:1">
      <c r="A149">
        <v>408</v>
      </c>
    </row>
    <row r="150" spans="1:1">
      <c r="A150">
        <v>18</v>
      </c>
    </row>
    <row r="151" spans="1:1">
      <c r="A151">
        <v>616</v>
      </c>
    </row>
    <row r="152" spans="1:1">
      <c r="A152">
        <v>659</v>
      </c>
    </row>
    <row r="153" spans="1:1">
      <c r="A153">
        <v>398</v>
      </c>
    </row>
    <row r="154" spans="1:1">
      <c r="A154">
        <v>113</v>
      </c>
    </row>
    <row r="155" spans="1:1">
      <c r="A155">
        <v>518</v>
      </c>
    </row>
    <row r="156" spans="1:1">
      <c r="A156">
        <v>367</v>
      </c>
    </row>
    <row r="157" spans="1:1">
      <c r="A157">
        <v>468</v>
      </c>
    </row>
    <row r="158" spans="1:1">
      <c r="A158">
        <v>310</v>
      </c>
    </row>
    <row r="159" spans="1:1">
      <c r="A159">
        <v>154</v>
      </c>
    </row>
    <row r="160" spans="1:1">
      <c r="A160">
        <v>204</v>
      </c>
    </row>
    <row r="161" spans="1:1">
      <c r="A161">
        <v>482</v>
      </c>
    </row>
    <row r="162" spans="1:1">
      <c r="A162">
        <v>646</v>
      </c>
    </row>
    <row r="163" spans="1:1">
      <c r="A163">
        <v>125</v>
      </c>
    </row>
    <row r="164" spans="1:1">
      <c r="A164">
        <v>280</v>
      </c>
    </row>
    <row r="165" spans="1:1">
      <c r="A165">
        <v>45</v>
      </c>
    </row>
    <row r="166" spans="1:1">
      <c r="A166">
        <v>431</v>
      </c>
    </row>
    <row r="167" spans="1:1">
      <c r="A167">
        <v>128</v>
      </c>
    </row>
    <row r="168" spans="1:1">
      <c r="A168">
        <v>675</v>
      </c>
    </row>
    <row r="169" spans="1:1">
      <c r="A169">
        <v>220</v>
      </c>
    </row>
    <row r="170" spans="1:1">
      <c r="A170">
        <v>100</v>
      </c>
    </row>
    <row r="171" spans="1:1">
      <c r="A171">
        <v>434</v>
      </c>
    </row>
    <row r="172" spans="1:1">
      <c r="A172">
        <v>512</v>
      </c>
    </row>
    <row r="173" spans="1:1">
      <c r="A173">
        <v>117</v>
      </c>
    </row>
    <row r="174" spans="1:1">
      <c r="A174">
        <v>579</v>
      </c>
    </row>
    <row r="175" spans="1:1">
      <c r="A175">
        <v>502</v>
      </c>
    </row>
    <row r="176" spans="1:1">
      <c r="A176">
        <v>718</v>
      </c>
    </row>
    <row r="177" spans="1:1">
      <c r="A177">
        <v>744</v>
      </c>
    </row>
    <row r="178" spans="1:1">
      <c r="A178">
        <v>188</v>
      </c>
    </row>
    <row r="179" spans="1:1">
      <c r="A179">
        <v>164</v>
      </c>
    </row>
    <row r="180" spans="1:1">
      <c r="A180">
        <v>597</v>
      </c>
    </row>
    <row r="181" spans="1:1">
      <c r="A181">
        <v>638</v>
      </c>
    </row>
    <row r="182" spans="1:1">
      <c r="A182">
        <v>116</v>
      </c>
    </row>
    <row r="183" spans="1:1">
      <c r="A183">
        <v>487</v>
      </c>
    </row>
    <row r="184" spans="1:1">
      <c r="A184">
        <v>764</v>
      </c>
    </row>
    <row r="185" spans="1:1">
      <c r="A185">
        <v>400</v>
      </c>
    </row>
    <row r="186" spans="1:1">
      <c r="A186">
        <v>176</v>
      </c>
    </row>
    <row r="187" spans="1:1">
      <c r="A187">
        <v>417</v>
      </c>
    </row>
    <row r="188" spans="1:1">
      <c r="A188">
        <v>645</v>
      </c>
    </row>
    <row r="189" spans="1:1">
      <c r="A189">
        <v>559</v>
      </c>
    </row>
    <row r="190" spans="1:1">
      <c r="A190">
        <v>464</v>
      </c>
    </row>
    <row r="191" spans="1:1">
      <c r="A191">
        <v>72</v>
      </c>
    </row>
    <row r="192" spans="1:1">
      <c r="A192">
        <v>347</v>
      </c>
    </row>
    <row r="193" spans="1:1">
      <c r="A193">
        <v>98</v>
      </c>
    </row>
    <row r="194" spans="1:1">
      <c r="A194">
        <v>381</v>
      </c>
    </row>
    <row r="195" spans="1:1">
      <c r="A195">
        <v>533</v>
      </c>
    </row>
    <row r="196" spans="1:1">
      <c r="A196">
        <v>419</v>
      </c>
    </row>
    <row r="197" spans="1:1">
      <c r="A197">
        <v>437</v>
      </c>
    </row>
    <row r="198" spans="1:1">
      <c r="A198">
        <v>259</v>
      </c>
    </row>
    <row r="199" spans="1:1">
      <c r="A199">
        <v>662</v>
      </c>
    </row>
    <row r="200" spans="1:1">
      <c r="A200">
        <v>564</v>
      </c>
    </row>
    <row r="201" spans="1:1">
      <c r="A201">
        <v>423</v>
      </c>
    </row>
    <row r="202" spans="1:1">
      <c r="A202">
        <v>308</v>
      </c>
    </row>
    <row r="203" spans="1:1">
      <c r="A203">
        <v>534</v>
      </c>
    </row>
    <row r="204" spans="1:1">
      <c r="A204">
        <v>735</v>
      </c>
    </row>
    <row r="205" spans="1:1">
      <c r="A205">
        <v>477</v>
      </c>
    </row>
    <row r="206" spans="1:1">
      <c r="A206">
        <v>699</v>
      </c>
    </row>
    <row r="207" spans="1:1">
      <c r="A207">
        <v>700</v>
      </c>
    </row>
    <row r="208" spans="1:1">
      <c r="A208">
        <v>540</v>
      </c>
    </row>
    <row r="209" spans="1:1">
      <c r="A209">
        <v>478</v>
      </c>
    </row>
    <row r="210" spans="1:1">
      <c r="A210">
        <v>685</v>
      </c>
    </row>
    <row r="211" spans="1:1">
      <c r="A211">
        <v>681</v>
      </c>
    </row>
    <row r="212" spans="1:1">
      <c r="A212">
        <v>714</v>
      </c>
    </row>
    <row r="213" spans="1:1">
      <c r="A213">
        <v>701</v>
      </c>
    </row>
    <row r="214" spans="1:1">
      <c r="A214">
        <v>239</v>
      </c>
    </row>
    <row r="215" spans="1:1">
      <c r="A215">
        <v>245</v>
      </c>
    </row>
    <row r="216" spans="1:1">
      <c r="A216">
        <v>152</v>
      </c>
    </row>
    <row r="217" spans="1:1">
      <c r="A217">
        <v>538</v>
      </c>
    </row>
    <row r="218" spans="1:1">
      <c r="A218">
        <v>236</v>
      </c>
    </row>
    <row r="219" spans="1:1">
      <c r="A219">
        <v>654</v>
      </c>
    </row>
    <row r="220" spans="1:1">
      <c r="A220">
        <v>489</v>
      </c>
    </row>
    <row r="221" spans="1:1">
      <c r="A221">
        <v>629</v>
      </c>
    </row>
    <row r="222" spans="1:1">
      <c r="A222">
        <v>145</v>
      </c>
    </row>
    <row r="223" spans="1:1">
      <c r="A223">
        <v>356</v>
      </c>
    </row>
    <row r="224" spans="1:1">
      <c r="A224">
        <v>99</v>
      </c>
    </row>
    <row r="225" spans="1:1">
      <c r="A225">
        <v>103</v>
      </c>
    </row>
    <row r="226" spans="1:1">
      <c r="A226">
        <v>7</v>
      </c>
    </row>
    <row r="227" spans="1:1">
      <c r="A227">
        <v>470</v>
      </c>
    </row>
    <row r="228" spans="1:1">
      <c r="A228">
        <v>95</v>
      </c>
    </row>
    <row r="229" spans="1:1">
      <c r="A229">
        <v>438</v>
      </c>
    </row>
    <row r="230" spans="1:1">
      <c r="A230">
        <v>87</v>
      </c>
    </row>
    <row r="231" spans="1:1">
      <c r="A231">
        <v>222</v>
      </c>
    </row>
    <row r="232" spans="1:1">
      <c r="A232">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6D1A-541D-4EC4-B5A0-FB87D10EC590}">
  <dimension ref="B1:AJ769"/>
  <sheetViews>
    <sheetView topLeftCell="O1" workbookViewId="0">
      <selection activeCell="AM2" sqref="AM2:AN14"/>
    </sheetView>
  </sheetViews>
  <sheetFormatPr defaultRowHeight="14.4"/>
  <sheetData>
    <row r="1" spans="2:36" s="3" customFormat="1">
      <c r="B1" s="2" t="s">
        <v>1</v>
      </c>
      <c r="C1" s="2" t="s">
        <v>2</v>
      </c>
      <c r="D1" s="2" t="s">
        <v>3</v>
      </c>
      <c r="E1" s="2" t="s">
        <v>4</v>
      </c>
      <c r="F1" s="2" t="s">
        <v>5</v>
      </c>
      <c r="G1" s="2" t="s">
        <v>6</v>
      </c>
      <c r="H1" s="2" t="s">
        <v>7</v>
      </c>
      <c r="I1" s="2" t="s">
        <v>8</v>
      </c>
      <c r="J1" s="2" t="s">
        <v>9</v>
      </c>
      <c r="K1" s="2" t="s">
        <v>10</v>
      </c>
      <c r="L1" s="3" t="s">
        <v>14</v>
      </c>
      <c r="M1" s="3" t="s">
        <v>15</v>
      </c>
      <c r="N1" s="3" t="s">
        <v>16</v>
      </c>
      <c r="O1" s="3" t="s">
        <v>17</v>
      </c>
      <c r="P1" s="3" t="s">
        <v>18</v>
      </c>
      <c r="Q1" s="3" t="s">
        <v>19</v>
      </c>
      <c r="R1" s="3" t="s">
        <v>20</v>
      </c>
      <c r="S1" s="3" t="s">
        <v>21</v>
      </c>
      <c r="T1" s="3" t="s">
        <v>22</v>
      </c>
      <c r="U1" s="3" t="s">
        <v>23</v>
      </c>
      <c r="V1" s="3" t="s">
        <v>24</v>
      </c>
      <c r="W1" s="3" t="s">
        <v>25</v>
      </c>
      <c r="X1" s="3" t="s">
        <v>26</v>
      </c>
      <c r="Y1" s="3" t="s">
        <v>27</v>
      </c>
      <c r="Z1" s="3" t="s">
        <v>28</v>
      </c>
      <c r="AA1" s="3" t="s">
        <v>29</v>
      </c>
      <c r="AC1" s="2" t="s">
        <v>30</v>
      </c>
      <c r="AE1" s="3" t="s">
        <v>26</v>
      </c>
      <c r="AF1" s="3" t="s">
        <v>27</v>
      </c>
    </row>
    <row r="2" spans="2:36">
      <c r="B2">
        <v>1</v>
      </c>
      <c r="C2">
        <v>6</v>
      </c>
      <c r="D2">
        <v>148</v>
      </c>
      <c r="E2">
        <v>72</v>
      </c>
      <c r="F2">
        <v>35</v>
      </c>
      <c r="G2">
        <v>0</v>
      </c>
      <c r="H2">
        <v>33.6</v>
      </c>
      <c r="I2">
        <v>0.627</v>
      </c>
      <c r="J2">
        <v>50</v>
      </c>
      <c r="K2">
        <v>1</v>
      </c>
      <c r="L2">
        <f>IF(J2&lt;=42.5,IF(G2&lt;=119.5,IF(C2&lt;=2.5,0,0),IF(C2&lt;=0.5,1,0)),IF(G2&lt;=139.5,IF(J2&lt;=55.5,1,0),1))</f>
        <v>1</v>
      </c>
      <c r="M2">
        <f>IF(J2&lt;=30.5,IF(H2&lt;=36.25,IF(J2&lt;=26.5,0,0),IF(H2&lt;=42.75,0,1)),IF(H2&lt;=27.45,IF(H2&lt;=24.8,0,0),IF(J2&lt;=42.5,1,1)))</f>
        <v>1</v>
      </c>
      <c r="N2">
        <f>IF(D2&lt;=137.5,IF(J2&lt;=27.5,IF(I2&lt;=0.4945,0,0),IF(D2&lt;=107.5,0,0)),IF(D2&lt;=155.5,IF(D2&lt;=146.5,1,0),IF(J2&lt;=44.5,1,1)))</f>
        <v>0</v>
      </c>
      <c r="O2">
        <f>IF(D2&lt;=133.5,IF(I2&lt;=0.5095,IF(D2&lt;=94.5,0,0),IF(F2&lt;=28.5,0,1)),IF(D2&lt;=161.5,IF(I2&lt;=0.315,0,1),IF(C2&lt;=6.5,1,1)))</f>
        <v>1</v>
      </c>
      <c r="P2">
        <f>IF(D2&lt;=124.5,IF(J2&lt;=27.5,IF(F2&lt;=30.5,0,0),IF(D2&lt;=94.5,0,0)),IF(D2&lt;=166.5,IF(J2&lt;=24.5,0,1),IF(J2&lt;=37.5,1,1)))</f>
        <v>1</v>
      </c>
      <c r="Q2">
        <f>IF(H2&lt;=28.849999,IF(C2&lt;=5.5,IF(E2&lt;=69,0,0),IF(H2&lt;=24.7,0,0)),IF(C2&lt;=4.5,IF(G2&lt;=107.5,0,0),IF(G2&lt;=122.5,0,1)))</f>
        <v>0</v>
      </c>
      <c r="R2">
        <f>IF(D2&lt;=154.5,IF(H2&lt;=27.849999,IF(D2&lt;=107.5,0,0),IF(I2&lt;=1.105,0,1)),IF(I2&lt;=0.2745,1,IF(G2&lt;=171.5,1,1)))</f>
        <v>0</v>
      </c>
      <c r="S2">
        <f>IF(D2&lt;=133.5,IF(J2&lt;=27.5,IF(H2&lt;=31.3,0,0),IF(H2&lt;=28.65,0,0)),IF(H2&lt;=29.4,0,IF(D2&lt;=155.5,1,1)))</f>
        <v>1</v>
      </c>
      <c r="T2">
        <f>IF(D2&lt;=151.5,IF(D2&lt;=99.5,IF(J2&lt;=36.5,0,0),IF(I2&lt;=0.317,0,0)),IF(F2&lt;=38.5,IF(J2&lt;=44.5,1,1),1))</f>
        <v>0</v>
      </c>
      <c r="U2">
        <f>IF(H2&lt;=29.650001,IF(C2&lt;=8.5,IF(H2&lt;=26.5,0,0),0),IF(C2&lt;=6.5,IF(H2&lt;=43,0,1),IF(I2&lt;=0.208,0,1)))</f>
        <v>0</v>
      </c>
      <c r="V2">
        <f>IF(H2&lt;=29.849999,IF(C2&lt;=4.5,IF(H2&lt;=25.45,0,0),IF(I2&lt;=0.261,0,0)),IF(G2&lt;=179,IF(C2&lt;=4.5,0,1),IF(H2&lt;=35.049999,1,1)))</f>
        <v>1</v>
      </c>
      <c r="W2">
        <f>IF(D2&lt;=127.5,IF(C2&lt;=5.5,IF(E2&lt;=79,0,0),IF(I2&lt;=0.2205,0,0)),IF(I2&lt;=0.3165,IF(I2&lt;=0.242,1,0),IF(D2&lt;=143.5,1,1)))</f>
        <v>1</v>
      </c>
      <c r="X2">
        <f t="shared" ref="X2:X65" si="0">COUNTIF(L2:W2,0)</f>
        <v>5</v>
      </c>
      <c r="Y2">
        <f t="shared" ref="Y2:Y65" si="1">COUNTIF(L2:W2,1)</f>
        <v>7</v>
      </c>
      <c r="Z2">
        <f t="shared" ref="Z2:Z65" si="2">IF(X2&gt;Y2,0,1)</f>
        <v>1</v>
      </c>
      <c r="AA2">
        <f t="shared" ref="AA2:AA65" si="3">IF(Z2=K2,1,0)</f>
        <v>1</v>
      </c>
      <c r="AB2" s="28">
        <f>SUM(AA2:AA769)/COUNT(AA2:AA769)</f>
        <v>0.78385416666666663</v>
      </c>
      <c r="AC2">
        <v>731</v>
      </c>
      <c r="AD2">
        <f>VLOOKUP(AC2,B:AA,26,FALSE)</f>
        <v>0</v>
      </c>
      <c r="AE2">
        <f>VLOOKUP(AC2,B:AA,23,FALSE)</f>
        <v>9</v>
      </c>
      <c r="AF2">
        <f>VLOOKUP(AC2,B:AA,24,FALSE)</f>
        <v>3</v>
      </c>
      <c r="AG2" t="str">
        <f>AE2&amp;"_"&amp;AF2</f>
        <v>9_3</v>
      </c>
      <c r="AJ2">
        <f>SUM(AD:AD)</f>
        <v>175</v>
      </c>
    </row>
    <row r="3" spans="2:36">
      <c r="B3">
        <v>2</v>
      </c>
      <c r="C3">
        <v>1</v>
      </c>
      <c r="D3">
        <v>85</v>
      </c>
      <c r="E3">
        <v>66</v>
      </c>
      <c r="F3">
        <v>29</v>
      </c>
      <c r="G3">
        <v>0</v>
      </c>
      <c r="H3">
        <v>26.6</v>
      </c>
      <c r="I3">
        <v>0.35099999999999998</v>
      </c>
      <c r="J3">
        <v>31</v>
      </c>
      <c r="K3">
        <v>0</v>
      </c>
      <c r="L3">
        <f t="shared" ref="L3:L66" si="4">IF(J3&lt;=42.5,IF(G3&lt;=119.5,IF(C3&lt;=2.5,0,0),IF(C3&lt;=0.5,1,0)),IF(G3&lt;=139.5,IF(J3&lt;=55.5,1,0),1))</f>
        <v>0</v>
      </c>
      <c r="M3">
        <f t="shared" ref="M3:M66" si="5">IF(J3&lt;=30.5,IF(H3&lt;=36.25,IF(J3&lt;=26.5,0,0),IF(H3&lt;=42.75,0,1)),IF(H3&lt;=27.45,IF(H3&lt;=24.8,0,0),IF(J3&lt;=42.5,1,1)))</f>
        <v>0</v>
      </c>
      <c r="N3">
        <f t="shared" ref="N3:N66" si="6">IF(D3&lt;=137.5,IF(J3&lt;=27.5,IF(I3&lt;=0.4945,0,0),IF(D3&lt;=107.5,0,0)),IF(D3&lt;=155.5,IF(D3&lt;=146.5,1,0),IF(J3&lt;=44.5,1,1)))</f>
        <v>0</v>
      </c>
      <c r="O3">
        <f t="shared" ref="O3:O66" si="7">IF(D3&lt;=133.5,IF(I3&lt;=0.5095,IF(D3&lt;=94.5,0,0),IF(F3&lt;=28.5,0,1)),IF(D3&lt;=161.5,IF(I3&lt;=0.315,0,1),IF(C3&lt;=6.5,1,1)))</f>
        <v>0</v>
      </c>
      <c r="P3">
        <f t="shared" ref="P3:P66" si="8">IF(D3&lt;=124.5,IF(J3&lt;=27.5,IF(F3&lt;=30.5,0,0),IF(D3&lt;=94.5,0,0)),IF(D3&lt;=166.5,IF(J3&lt;=24.5,0,1),IF(J3&lt;=37.5,1,1)))</f>
        <v>0</v>
      </c>
      <c r="Q3">
        <f t="shared" ref="Q3:Q66" si="9">IF(H3&lt;=28.849999,IF(C3&lt;=5.5,IF(E3&lt;=69,0,0),IF(H3&lt;=24.7,0,0)),IF(C3&lt;=4.5,IF(G3&lt;=107.5,0,0),IF(G3&lt;=122.5,0,1)))</f>
        <v>0</v>
      </c>
      <c r="R3">
        <f t="shared" ref="R3:R66" si="10">IF(D3&lt;=154.5,IF(H3&lt;=27.849999,IF(D3&lt;=107.5,0,0),IF(I3&lt;=1.105,0,1)),IF(I3&lt;=0.2745,1,IF(G3&lt;=171.5,1,1)))</f>
        <v>0</v>
      </c>
      <c r="S3">
        <f t="shared" ref="S3:S66" si="11">IF(D3&lt;=133.5,IF(J3&lt;=27.5,IF(H3&lt;=31.3,0,0),IF(H3&lt;=28.65,0,0)),IF(H3&lt;=29.4,0,IF(D3&lt;=155.5,1,1)))</f>
        <v>0</v>
      </c>
      <c r="T3">
        <f t="shared" ref="T3:T66" si="12">IF(D3&lt;=151.5,IF(D3&lt;=99.5,IF(J3&lt;=36.5,0,0),IF(I3&lt;=0.317,0,0)),IF(F3&lt;=38.5,IF(J3&lt;=44.5,1,1),1))</f>
        <v>0</v>
      </c>
      <c r="U3">
        <f t="shared" ref="U3:U66" si="13">IF(H3&lt;=29.650001,IF(C3&lt;=8.5,IF(H3&lt;=26.5,0,0),0),IF(C3&lt;=6.5,IF(H3&lt;=43,0,1),IF(I3&lt;=0.208,0,1)))</f>
        <v>0</v>
      </c>
      <c r="V3">
        <f t="shared" ref="V3:V66" si="14">IF(H3&lt;=29.849999,IF(C3&lt;=4.5,IF(H3&lt;=25.45,0,0),IF(I3&lt;=0.261,0,0)),IF(G3&lt;=179,IF(C3&lt;=4.5,0,1),IF(H3&lt;=35.049999,1,1)))</f>
        <v>0</v>
      </c>
      <c r="W3">
        <f t="shared" ref="W3:W66" si="15">IF(D3&lt;=127.5,IF(C3&lt;=5.5,IF(E3&lt;=79,0,0),IF(I3&lt;=0.2205,0,0)),IF(I3&lt;=0.3165,IF(I3&lt;=0.242,1,0),IF(D3&lt;=143.5,1,1)))</f>
        <v>0</v>
      </c>
      <c r="X3">
        <f t="shared" si="0"/>
        <v>12</v>
      </c>
      <c r="Y3">
        <f t="shared" si="1"/>
        <v>0</v>
      </c>
      <c r="Z3">
        <f t="shared" si="2"/>
        <v>0</v>
      </c>
      <c r="AA3">
        <f t="shared" si="3"/>
        <v>1</v>
      </c>
      <c r="AC3">
        <v>199</v>
      </c>
      <c r="AD3">
        <f t="shared" ref="AD3:AD66" si="16">VLOOKUP(AC3,B:AA,26,FALSE)</f>
        <v>0</v>
      </c>
      <c r="AE3">
        <f t="shared" ref="AE3:AE66" si="17">VLOOKUP(AC3,B:AA,23,FALSE)</f>
        <v>11</v>
      </c>
      <c r="AF3">
        <f t="shared" ref="AF3:AF66" si="18">VLOOKUP(AC3,B:AA,24,FALSE)</f>
        <v>1</v>
      </c>
      <c r="AG3" t="str">
        <f t="shared" ref="AG3:AG66" si="19">AE3&amp;"_"&amp;AF3</f>
        <v>11_1</v>
      </c>
      <c r="AJ3" s="26">
        <f>AJ2/231</f>
        <v>0.75757575757575757</v>
      </c>
    </row>
    <row r="4" spans="2:36">
      <c r="B4">
        <v>3</v>
      </c>
      <c r="C4">
        <v>8</v>
      </c>
      <c r="D4">
        <v>183</v>
      </c>
      <c r="E4">
        <v>64</v>
      </c>
      <c r="F4">
        <v>0</v>
      </c>
      <c r="G4">
        <v>0</v>
      </c>
      <c r="H4">
        <v>23.3</v>
      </c>
      <c r="I4">
        <v>0.67200000000000004</v>
      </c>
      <c r="J4">
        <v>32</v>
      </c>
      <c r="K4">
        <v>1</v>
      </c>
      <c r="L4">
        <f t="shared" si="4"/>
        <v>0</v>
      </c>
      <c r="M4">
        <f t="shared" si="5"/>
        <v>0</v>
      </c>
      <c r="N4">
        <f t="shared" si="6"/>
        <v>1</v>
      </c>
      <c r="O4">
        <f t="shared" si="7"/>
        <v>1</v>
      </c>
      <c r="P4">
        <f t="shared" si="8"/>
        <v>1</v>
      </c>
      <c r="Q4">
        <f t="shared" si="9"/>
        <v>0</v>
      </c>
      <c r="R4">
        <f t="shared" si="10"/>
        <v>1</v>
      </c>
      <c r="S4">
        <f t="shared" si="11"/>
        <v>0</v>
      </c>
      <c r="T4">
        <f t="shared" si="12"/>
        <v>1</v>
      </c>
      <c r="U4">
        <f t="shared" si="13"/>
        <v>0</v>
      </c>
      <c r="V4">
        <f t="shared" si="14"/>
        <v>0</v>
      </c>
      <c r="W4">
        <f t="shared" si="15"/>
        <v>1</v>
      </c>
      <c r="X4">
        <f t="shared" si="0"/>
        <v>6</v>
      </c>
      <c r="Y4">
        <f t="shared" si="1"/>
        <v>6</v>
      </c>
      <c r="Z4">
        <f t="shared" si="2"/>
        <v>1</v>
      </c>
      <c r="AA4">
        <f t="shared" si="3"/>
        <v>1</v>
      </c>
      <c r="AC4">
        <v>25</v>
      </c>
      <c r="AD4">
        <f t="shared" si="16"/>
        <v>1</v>
      </c>
      <c r="AE4">
        <f t="shared" si="17"/>
        <v>4</v>
      </c>
      <c r="AF4">
        <f t="shared" si="18"/>
        <v>8</v>
      </c>
      <c r="AG4" t="str">
        <f t="shared" si="19"/>
        <v>4_8</v>
      </c>
    </row>
    <row r="5" spans="2:36">
      <c r="B5">
        <v>4</v>
      </c>
      <c r="C5">
        <v>1</v>
      </c>
      <c r="D5">
        <v>89</v>
      </c>
      <c r="E5">
        <v>66</v>
      </c>
      <c r="F5">
        <v>23</v>
      </c>
      <c r="G5">
        <v>94</v>
      </c>
      <c r="H5">
        <v>28.1</v>
      </c>
      <c r="I5">
        <v>0.16700000000000001</v>
      </c>
      <c r="J5">
        <v>21</v>
      </c>
      <c r="K5">
        <v>0</v>
      </c>
      <c r="L5">
        <f t="shared" si="4"/>
        <v>0</v>
      </c>
      <c r="M5">
        <f t="shared" si="5"/>
        <v>0</v>
      </c>
      <c r="N5">
        <f t="shared" si="6"/>
        <v>0</v>
      </c>
      <c r="O5">
        <f t="shared" si="7"/>
        <v>0</v>
      </c>
      <c r="P5">
        <f t="shared" si="8"/>
        <v>0</v>
      </c>
      <c r="Q5">
        <f t="shared" si="9"/>
        <v>0</v>
      </c>
      <c r="R5">
        <f t="shared" si="10"/>
        <v>0</v>
      </c>
      <c r="S5">
        <f t="shared" si="11"/>
        <v>0</v>
      </c>
      <c r="T5">
        <f t="shared" si="12"/>
        <v>0</v>
      </c>
      <c r="U5">
        <f t="shared" si="13"/>
        <v>0</v>
      </c>
      <c r="V5">
        <f t="shared" si="14"/>
        <v>0</v>
      </c>
      <c r="W5">
        <f t="shared" si="15"/>
        <v>0</v>
      </c>
      <c r="X5">
        <f t="shared" si="0"/>
        <v>12</v>
      </c>
      <c r="Y5">
        <f t="shared" si="1"/>
        <v>0</v>
      </c>
      <c r="Z5">
        <f t="shared" si="2"/>
        <v>0</v>
      </c>
      <c r="AA5">
        <f t="shared" si="3"/>
        <v>1</v>
      </c>
      <c r="AC5">
        <v>418</v>
      </c>
      <c r="AD5">
        <f t="shared" si="16"/>
        <v>1</v>
      </c>
      <c r="AE5">
        <f t="shared" si="17"/>
        <v>6</v>
      </c>
      <c r="AF5">
        <f t="shared" si="18"/>
        <v>6</v>
      </c>
      <c r="AG5" t="str">
        <f t="shared" si="19"/>
        <v>6_6</v>
      </c>
    </row>
    <row r="6" spans="2:36">
      <c r="B6">
        <v>5</v>
      </c>
      <c r="C6">
        <v>0</v>
      </c>
      <c r="D6">
        <v>137</v>
      </c>
      <c r="E6">
        <v>40</v>
      </c>
      <c r="F6">
        <v>35</v>
      </c>
      <c r="G6">
        <v>168</v>
      </c>
      <c r="H6">
        <v>43.1</v>
      </c>
      <c r="I6">
        <v>2.2879999999999998</v>
      </c>
      <c r="J6">
        <v>33</v>
      </c>
      <c r="K6">
        <v>1</v>
      </c>
      <c r="L6">
        <f t="shared" si="4"/>
        <v>1</v>
      </c>
      <c r="M6">
        <f t="shared" si="5"/>
        <v>1</v>
      </c>
      <c r="N6">
        <f t="shared" si="6"/>
        <v>0</v>
      </c>
      <c r="O6">
        <f t="shared" si="7"/>
        <v>1</v>
      </c>
      <c r="P6">
        <f t="shared" si="8"/>
        <v>1</v>
      </c>
      <c r="Q6">
        <f t="shared" si="9"/>
        <v>0</v>
      </c>
      <c r="R6">
        <f t="shared" si="10"/>
        <v>1</v>
      </c>
      <c r="S6">
        <f t="shared" si="11"/>
        <v>1</v>
      </c>
      <c r="T6">
        <f t="shared" si="12"/>
        <v>0</v>
      </c>
      <c r="U6">
        <f t="shared" si="13"/>
        <v>1</v>
      </c>
      <c r="V6">
        <f t="shared" si="14"/>
        <v>0</v>
      </c>
      <c r="W6">
        <f t="shared" si="15"/>
        <v>1</v>
      </c>
      <c r="X6">
        <f t="shared" si="0"/>
        <v>4</v>
      </c>
      <c r="Y6">
        <f t="shared" si="1"/>
        <v>8</v>
      </c>
      <c r="Z6">
        <f t="shared" si="2"/>
        <v>1</v>
      </c>
      <c r="AA6">
        <f t="shared" si="3"/>
        <v>1</v>
      </c>
      <c r="AC6">
        <v>388</v>
      </c>
      <c r="AD6">
        <f t="shared" si="16"/>
        <v>0</v>
      </c>
      <c r="AE6">
        <f t="shared" si="17"/>
        <v>8</v>
      </c>
      <c r="AF6">
        <f t="shared" si="18"/>
        <v>4</v>
      </c>
      <c r="AG6" t="str">
        <f t="shared" si="19"/>
        <v>8_4</v>
      </c>
    </row>
    <row r="7" spans="2:36">
      <c r="B7">
        <v>6</v>
      </c>
      <c r="C7">
        <v>5</v>
      </c>
      <c r="D7">
        <v>116</v>
      </c>
      <c r="E7">
        <v>74</v>
      </c>
      <c r="F7">
        <v>0</v>
      </c>
      <c r="G7">
        <v>0</v>
      </c>
      <c r="H7">
        <v>25.6</v>
      </c>
      <c r="I7">
        <v>0.20100000000000001</v>
      </c>
      <c r="J7">
        <v>30</v>
      </c>
      <c r="K7">
        <v>0</v>
      </c>
      <c r="L7">
        <f t="shared" si="4"/>
        <v>0</v>
      </c>
      <c r="M7">
        <f t="shared" si="5"/>
        <v>0</v>
      </c>
      <c r="N7">
        <f t="shared" si="6"/>
        <v>0</v>
      </c>
      <c r="O7">
        <f t="shared" si="7"/>
        <v>0</v>
      </c>
      <c r="P7">
        <f t="shared" si="8"/>
        <v>0</v>
      </c>
      <c r="Q7">
        <f t="shared" si="9"/>
        <v>0</v>
      </c>
      <c r="R7">
        <f t="shared" si="10"/>
        <v>0</v>
      </c>
      <c r="S7">
        <f t="shared" si="11"/>
        <v>0</v>
      </c>
      <c r="T7">
        <f t="shared" si="12"/>
        <v>0</v>
      </c>
      <c r="U7">
        <f t="shared" si="13"/>
        <v>0</v>
      </c>
      <c r="V7">
        <f t="shared" si="14"/>
        <v>0</v>
      </c>
      <c r="W7">
        <f t="shared" si="15"/>
        <v>0</v>
      </c>
      <c r="X7">
        <f t="shared" si="0"/>
        <v>12</v>
      </c>
      <c r="Y7">
        <f t="shared" si="1"/>
        <v>0</v>
      </c>
      <c r="Z7">
        <f t="shared" si="2"/>
        <v>0</v>
      </c>
      <c r="AA7">
        <f t="shared" si="3"/>
        <v>1</v>
      </c>
      <c r="AC7">
        <v>157</v>
      </c>
      <c r="AD7">
        <f t="shared" si="16"/>
        <v>1</v>
      </c>
      <c r="AE7">
        <f t="shared" si="17"/>
        <v>12</v>
      </c>
      <c r="AF7">
        <f t="shared" si="18"/>
        <v>0</v>
      </c>
      <c r="AG7" t="str">
        <f t="shared" si="19"/>
        <v>12_0</v>
      </c>
    </row>
    <row r="8" spans="2:36">
      <c r="B8">
        <v>7</v>
      </c>
      <c r="C8">
        <v>3</v>
      </c>
      <c r="D8">
        <v>78</v>
      </c>
      <c r="E8">
        <v>50</v>
      </c>
      <c r="F8">
        <v>32</v>
      </c>
      <c r="G8">
        <v>88</v>
      </c>
      <c r="H8">
        <v>31</v>
      </c>
      <c r="I8">
        <v>0.248</v>
      </c>
      <c r="J8">
        <v>26</v>
      </c>
      <c r="K8">
        <v>1</v>
      </c>
      <c r="L8">
        <f t="shared" si="4"/>
        <v>0</v>
      </c>
      <c r="M8">
        <f t="shared" si="5"/>
        <v>0</v>
      </c>
      <c r="N8">
        <f t="shared" si="6"/>
        <v>0</v>
      </c>
      <c r="O8">
        <f t="shared" si="7"/>
        <v>0</v>
      </c>
      <c r="P8">
        <f t="shared" si="8"/>
        <v>0</v>
      </c>
      <c r="Q8">
        <f t="shared" si="9"/>
        <v>0</v>
      </c>
      <c r="R8">
        <f t="shared" si="10"/>
        <v>0</v>
      </c>
      <c r="S8">
        <f t="shared" si="11"/>
        <v>0</v>
      </c>
      <c r="T8">
        <f t="shared" si="12"/>
        <v>0</v>
      </c>
      <c r="U8">
        <f t="shared" si="13"/>
        <v>0</v>
      </c>
      <c r="V8">
        <f t="shared" si="14"/>
        <v>0</v>
      </c>
      <c r="W8">
        <f t="shared" si="15"/>
        <v>0</v>
      </c>
      <c r="X8">
        <f t="shared" si="0"/>
        <v>12</v>
      </c>
      <c r="Y8">
        <f t="shared" si="1"/>
        <v>0</v>
      </c>
      <c r="Z8">
        <f t="shared" si="2"/>
        <v>0</v>
      </c>
      <c r="AA8">
        <f t="shared" si="3"/>
        <v>0</v>
      </c>
      <c r="AC8">
        <v>661</v>
      </c>
      <c r="AD8">
        <f t="shared" si="16"/>
        <v>0</v>
      </c>
      <c r="AE8">
        <f t="shared" si="17"/>
        <v>4</v>
      </c>
      <c r="AF8">
        <f t="shared" si="18"/>
        <v>8</v>
      </c>
      <c r="AG8" t="str">
        <f t="shared" si="19"/>
        <v>4_8</v>
      </c>
    </row>
    <row r="9" spans="2:36">
      <c r="B9">
        <v>8</v>
      </c>
      <c r="C9">
        <v>10</v>
      </c>
      <c r="D9">
        <v>115</v>
      </c>
      <c r="E9">
        <v>0</v>
      </c>
      <c r="F9">
        <v>0</v>
      </c>
      <c r="G9">
        <v>0</v>
      </c>
      <c r="H9">
        <v>35.299999999999997</v>
      </c>
      <c r="I9">
        <v>0.13400000000000001</v>
      </c>
      <c r="J9">
        <v>29</v>
      </c>
      <c r="K9">
        <v>0</v>
      </c>
      <c r="L9">
        <f t="shared" si="4"/>
        <v>0</v>
      </c>
      <c r="M9">
        <f t="shared" si="5"/>
        <v>0</v>
      </c>
      <c r="N9">
        <f t="shared" si="6"/>
        <v>0</v>
      </c>
      <c r="O9">
        <f t="shared" si="7"/>
        <v>0</v>
      </c>
      <c r="P9">
        <f t="shared" si="8"/>
        <v>0</v>
      </c>
      <c r="Q9">
        <f t="shared" si="9"/>
        <v>0</v>
      </c>
      <c r="R9">
        <f t="shared" si="10"/>
        <v>0</v>
      </c>
      <c r="S9">
        <f t="shared" si="11"/>
        <v>0</v>
      </c>
      <c r="T9">
        <f t="shared" si="12"/>
        <v>0</v>
      </c>
      <c r="U9">
        <f t="shared" si="13"/>
        <v>0</v>
      </c>
      <c r="V9">
        <f t="shared" si="14"/>
        <v>1</v>
      </c>
      <c r="W9">
        <f t="shared" si="15"/>
        <v>0</v>
      </c>
      <c r="X9">
        <f t="shared" si="0"/>
        <v>11</v>
      </c>
      <c r="Y9">
        <f t="shared" si="1"/>
        <v>1</v>
      </c>
      <c r="Z9">
        <f t="shared" si="2"/>
        <v>0</v>
      </c>
      <c r="AA9">
        <f t="shared" si="3"/>
        <v>1</v>
      </c>
      <c r="AC9">
        <v>206</v>
      </c>
      <c r="AD9">
        <f t="shared" si="16"/>
        <v>1</v>
      </c>
      <c r="AE9">
        <f t="shared" si="17"/>
        <v>12</v>
      </c>
      <c r="AF9">
        <f t="shared" si="18"/>
        <v>0</v>
      </c>
      <c r="AG9" t="str">
        <f t="shared" si="19"/>
        <v>12_0</v>
      </c>
    </row>
    <row r="10" spans="2:36">
      <c r="B10">
        <v>9</v>
      </c>
      <c r="C10">
        <v>2</v>
      </c>
      <c r="D10">
        <v>197</v>
      </c>
      <c r="E10">
        <v>70</v>
      </c>
      <c r="F10">
        <v>45</v>
      </c>
      <c r="G10">
        <v>543</v>
      </c>
      <c r="H10">
        <v>30.5</v>
      </c>
      <c r="I10">
        <v>0.158</v>
      </c>
      <c r="J10">
        <v>53</v>
      </c>
      <c r="K10">
        <v>1</v>
      </c>
      <c r="L10">
        <f t="shared" si="4"/>
        <v>1</v>
      </c>
      <c r="M10">
        <f t="shared" si="5"/>
        <v>1</v>
      </c>
      <c r="N10">
        <f t="shared" si="6"/>
        <v>1</v>
      </c>
      <c r="O10">
        <f t="shared" si="7"/>
        <v>1</v>
      </c>
      <c r="P10">
        <f t="shared" si="8"/>
        <v>1</v>
      </c>
      <c r="Q10">
        <f t="shared" si="9"/>
        <v>0</v>
      </c>
      <c r="R10">
        <f t="shared" si="10"/>
        <v>1</v>
      </c>
      <c r="S10">
        <f t="shared" si="11"/>
        <v>1</v>
      </c>
      <c r="T10">
        <f t="shared" si="12"/>
        <v>1</v>
      </c>
      <c r="U10">
        <f t="shared" si="13"/>
        <v>0</v>
      </c>
      <c r="V10">
        <f t="shared" si="14"/>
        <v>1</v>
      </c>
      <c r="W10">
        <f t="shared" si="15"/>
        <v>1</v>
      </c>
      <c r="X10">
        <f t="shared" si="0"/>
        <v>2</v>
      </c>
      <c r="Y10">
        <f t="shared" si="1"/>
        <v>10</v>
      </c>
      <c r="Z10">
        <f t="shared" si="2"/>
        <v>1</v>
      </c>
      <c r="AA10">
        <f t="shared" si="3"/>
        <v>1</v>
      </c>
      <c r="AC10">
        <v>4</v>
      </c>
      <c r="AD10">
        <f t="shared" si="16"/>
        <v>1</v>
      </c>
      <c r="AE10">
        <f t="shared" si="17"/>
        <v>12</v>
      </c>
      <c r="AF10">
        <f t="shared" si="18"/>
        <v>0</v>
      </c>
      <c r="AG10" t="str">
        <f t="shared" si="19"/>
        <v>12_0</v>
      </c>
    </row>
    <row r="11" spans="2:36">
      <c r="B11">
        <v>10</v>
      </c>
      <c r="C11">
        <v>8</v>
      </c>
      <c r="D11">
        <v>125</v>
      </c>
      <c r="E11">
        <v>96</v>
      </c>
      <c r="F11">
        <v>0</v>
      </c>
      <c r="G11">
        <v>0</v>
      </c>
      <c r="H11">
        <v>0</v>
      </c>
      <c r="I11">
        <v>0.23200000000000001</v>
      </c>
      <c r="J11">
        <v>54</v>
      </c>
      <c r="K11">
        <v>1</v>
      </c>
      <c r="L11">
        <f t="shared" si="4"/>
        <v>1</v>
      </c>
      <c r="M11">
        <f t="shared" si="5"/>
        <v>0</v>
      </c>
      <c r="N11">
        <f t="shared" si="6"/>
        <v>0</v>
      </c>
      <c r="O11">
        <f t="shared" si="7"/>
        <v>0</v>
      </c>
      <c r="P11">
        <f t="shared" si="8"/>
        <v>1</v>
      </c>
      <c r="Q11">
        <f t="shared" si="9"/>
        <v>0</v>
      </c>
      <c r="R11">
        <f t="shared" si="10"/>
        <v>0</v>
      </c>
      <c r="S11">
        <f t="shared" si="11"/>
        <v>0</v>
      </c>
      <c r="T11">
        <f t="shared" si="12"/>
        <v>0</v>
      </c>
      <c r="U11">
        <f t="shared" si="13"/>
        <v>0</v>
      </c>
      <c r="V11">
        <f t="shared" si="14"/>
        <v>0</v>
      </c>
      <c r="W11">
        <f t="shared" si="15"/>
        <v>0</v>
      </c>
      <c r="X11">
        <f t="shared" si="0"/>
        <v>10</v>
      </c>
      <c r="Y11">
        <f t="shared" si="1"/>
        <v>2</v>
      </c>
      <c r="Z11">
        <f t="shared" si="2"/>
        <v>0</v>
      </c>
      <c r="AA11">
        <f t="shared" si="3"/>
        <v>0</v>
      </c>
      <c r="AC11">
        <v>532</v>
      </c>
      <c r="AD11">
        <f t="shared" si="16"/>
        <v>1</v>
      </c>
      <c r="AE11">
        <f t="shared" si="17"/>
        <v>10</v>
      </c>
      <c r="AF11">
        <f t="shared" si="18"/>
        <v>2</v>
      </c>
      <c r="AG11" t="str">
        <f t="shared" si="19"/>
        <v>10_2</v>
      </c>
    </row>
    <row r="12" spans="2:36">
      <c r="B12">
        <v>11</v>
      </c>
      <c r="C12">
        <v>4</v>
      </c>
      <c r="D12">
        <v>110</v>
      </c>
      <c r="E12">
        <v>92</v>
      </c>
      <c r="F12">
        <v>0</v>
      </c>
      <c r="G12">
        <v>0</v>
      </c>
      <c r="H12">
        <v>37.6</v>
      </c>
      <c r="I12">
        <v>0.191</v>
      </c>
      <c r="J12">
        <v>30</v>
      </c>
      <c r="K12">
        <v>0</v>
      </c>
      <c r="L12">
        <f t="shared" si="4"/>
        <v>0</v>
      </c>
      <c r="M12">
        <f t="shared" si="5"/>
        <v>0</v>
      </c>
      <c r="N12">
        <f t="shared" si="6"/>
        <v>0</v>
      </c>
      <c r="O12">
        <f t="shared" si="7"/>
        <v>0</v>
      </c>
      <c r="P12">
        <f t="shared" si="8"/>
        <v>0</v>
      </c>
      <c r="Q12">
        <f t="shared" si="9"/>
        <v>0</v>
      </c>
      <c r="R12">
        <f t="shared" si="10"/>
        <v>0</v>
      </c>
      <c r="S12">
        <f t="shared" si="11"/>
        <v>0</v>
      </c>
      <c r="T12">
        <f t="shared" si="12"/>
        <v>0</v>
      </c>
      <c r="U12">
        <f t="shared" si="13"/>
        <v>0</v>
      </c>
      <c r="V12">
        <f t="shared" si="14"/>
        <v>0</v>
      </c>
      <c r="W12">
        <f t="shared" si="15"/>
        <v>0</v>
      </c>
      <c r="X12">
        <f t="shared" si="0"/>
        <v>12</v>
      </c>
      <c r="Y12">
        <f t="shared" si="1"/>
        <v>0</v>
      </c>
      <c r="Z12">
        <f t="shared" si="2"/>
        <v>0</v>
      </c>
      <c r="AA12">
        <f t="shared" si="3"/>
        <v>1</v>
      </c>
      <c r="AC12">
        <v>159</v>
      </c>
      <c r="AD12">
        <f t="shared" si="16"/>
        <v>1</v>
      </c>
      <c r="AE12">
        <f t="shared" si="17"/>
        <v>12</v>
      </c>
      <c r="AF12">
        <f t="shared" si="18"/>
        <v>0</v>
      </c>
      <c r="AG12" t="str">
        <f t="shared" si="19"/>
        <v>12_0</v>
      </c>
    </row>
    <row r="13" spans="2:36">
      <c r="B13">
        <v>12</v>
      </c>
      <c r="C13">
        <v>10</v>
      </c>
      <c r="D13">
        <v>168</v>
      </c>
      <c r="E13">
        <v>74</v>
      </c>
      <c r="F13">
        <v>0</v>
      </c>
      <c r="G13">
        <v>0</v>
      </c>
      <c r="H13">
        <v>38</v>
      </c>
      <c r="I13">
        <v>0.53700000000000003</v>
      </c>
      <c r="J13">
        <v>34</v>
      </c>
      <c r="K13">
        <v>1</v>
      </c>
      <c r="L13">
        <f t="shared" si="4"/>
        <v>0</v>
      </c>
      <c r="M13">
        <f t="shared" si="5"/>
        <v>1</v>
      </c>
      <c r="N13">
        <f t="shared" si="6"/>
        <v>1</v>
      </c>
      <c r="O13">
        <f t="shared" si="7"/>
        <v>1</v>
      </c>
      <c r="P13">
        <f t="shared" si="8"/>
        <v>1</v>
      </c>
      <c r="Q13">
        <f t="shared" si="9"/>
        <v>0</v>
      </c>
      <c r="R13">
        <f t="shared" si="10"/>
        <v>1</v>
      </c>
      <c r="S13">
        <f t="shared" si="11"/>
        <v>1</v>
      </c>
      <c r="T13">
        <f t="shared" si="12"/>
        <v>1</v>
      </c>
      <c r="U13">
        <f t="shared" si="13"/>
        <v>1</v>
      </c>
      <c r="V13">
        <f t="shared" si="14"/>
        <v>1</v>
      </c>
      <c r="W13">
        <f t="shared" si="15"/>
        <v>1</v>
      </c>
      <c r="X13">
        <f t="shared" si="0"/>
        <v>2</v>
      </c>
      <c r="Y13">
        <f t="shared" si="1"/>
        <v>10</v>
      </c>
      <c r="Z13">
        <f t="shared" si="2"/>
        <v>1</v>
      </c>
      <c r="AA13">
        <f t="shared" si="3"/>
        <v>1</v>
      </c>
      <c r="AC13">
        <v>348</v>
      </c>
      <c r="AD13">
        <f t="shared" si="16"/>
        <v>1</v>
      </c>
      <c r="AE13">
        <f t="shared" si="17"/>
        <v>12</v>
      </c>
      <c r="AF13">
        <f t="shared" si="18"/>
        <v>0</v>
      </c>
      <c r="AG13" t="str">
        <f t="shared" si="19"/>
        <v>12_0</v>
      </c>
    </row>
    <row r="14" spans="2:36">
      <c r="B14">
        <v>13</v>
      </c>
      <c r="C14">
        <v>10</v>
      </c>
      <c r="D14">
        <v>139</v>
      </c>
      <c r="E14">
        <v>80</v>
      </c>
      <c r="F14">
        <v>0</v>
      </c>
      <c r="G14">
        <v>0</v>
      </c>
      <c r="H14">
        <v>27.1</v>
      </c>
      <c r="I14">
        <v>1.4410000000000001</v>
      </c>
      <c r="J14">
        <v>57</v>
      </c>
      <c r="K14">
        <v>0</v>
      </c>
      <c r="L14">
        <f t="shared" si="4"/>
        <v>0</v>
      </c>
      <c r="M14">
        <f t="shared" si="5"/>
        <v>0</v>
      </c>
      <c r="N14">
        <f t="shared" si="6"/>
        <v>1</v>
      </c>
      <c r="O14">
        <f t="shared" si="7"/>
        <v>1</v>
      </c>
      <c r="P14">
        <f t="shared" si="8"/>
        <v>1</v>
      </c>
      <c r="Q14">
        <f t="shared" si="9"/>
        <v>0</v>
      </c>
      <c r="R14">
        <f t="shared" si="10"/>
        <v>0</v>
      </c>
      <c r="S14">
        <f t="shared" si="11"/>
        <v>0</v>
      </c>
      <c r="T14">
        <f t="shared" si="12"/>
        <v>0</v>
      </c>
      <c r="U14">
        <f t="shared" si="13"/>
        <v>0</v>
      </c>
      <c r="V14">
        <f t="shared" si="14"/>
        <v>0</v>
      </c>
      <c r="W14">
        <f t="shared" si="15"/>
        <v>1</v>
      </c>
      <c r="X14">
        <f t="shared" si="0"/>
        <v>8</v>
      </c>
      <c r="Y14">
        <f t="shared" si="1"/>
        <v>4</v>
      </c>
      <c r="Z14">
        <f t="shared" si="2"/>
        <v>0</v>
      </c>
      <c r="AA14">
        <f t="shared" si="3"/>
        <v>1</v>
      </c>
      <c r="AC14">
        <v>225</v>
      </c>
      <c r="AD14">
        <f t="shared" si="16"/>
        <v>1</v>
      </c>
      <c r="AE14">
        <f t="shared" si="17"/>
        <v>12</v>
      </c>
      <c r="AF14">
        <f t="shared" si="18"/>
        <v>0</v>
      </c>
      <c r="AG14" t="str">
        <f t="shared" si="19"/>
        <v>12_0</v>
      </c>
    </row>
    <row r="15" spans="2:36">
      <c r="B15">
        <v>14</v>
      </c>
      <c r="C15">
        <v>1</v>
      </c>
      <c r="D15">
        <v>189</v>
      </c>
      <c r="E15">
        <v>60</v>
      </c>
      <c r="F15">
        <v>23</v>
      </c>
      <c r="G15">
        <v>846</v>
      </c>
      <c r="H15">
        <v>30.1</v>
      </c>
      <c r="I15">
        <v>0.39800000000000002</v>
      </c>
      <c r="J15">
        <v>59</v>
      </c>
      <c r="K15">
        <v>1</v>
      </c>
      <c r="L15">
        <f t="shared" si="4"/>
        <v>1</v>
      </c>
      <c r="M15">
        <f t="shared" si="5"/>
        <v>1</v>
      </c>
      <c r="N15">
        <f t="shared" si="6"/>
        <v>1</v>
      </c>
      <c r="O15">
        <f t="shared" si="7"/>
        <v>1</v>
      </c>
      <c r="P15">
        <f t="shared" si="8"/>
        <v>1</v>
      </c>
      <c r="Q15">
        <f t="shared" si="9"/>
        <v>0</v>
      </c>
      <c r="R15">
        <f t="shared" si="10"/>
        <v>1</v>
      </c>
      <c r="S15">
        <f t="shared" si="11"/>
        <v>1</v>
      </c>
      <c r="T15">
        <f t="shared" si="12"/>
        <v>1</v>
      </c>
      <c r="U15">
        <f t="shared" si="13"/>
        <v>0</v>
      </c>
      <c r="V15">
        <f t="shared" si="14"/>
        <v>1</v>
      </c>
      <c r="W15">
        <f t="shared" si="15"/>
        <v>1</v>
      </c>
      <c r="X15">
        <f t="shared" si="0"/>
        <v>2</v>
      </c>
      <c r="Y15">
        <f t="shared" si="1"/>
        <v>10</v>
      </c>
      <c r="Z15">
        <f t="shared" si="2"/>
        <v>1</v>
      </c>
      <c r="AA15">
        <f t="shared" si="3"/>
        <v>1</v>
      </c>
      <c r="AC15">
        <v>757</v>
      </c>
      <c r="AD15">
        <f t="shared" si="16"/>
        <v>0</v>
      </c>
      <c r="AE15">
        <f t="shared" si="17"/>
        <v>5</v>
      </c>
      <c r="AF15">
        <f t="shared" si="18"/>
        <v>7</v>
      </c>
      <c r="AG15" t="str">
        <f t="shared" si="19"/>
        <v>5_7</v>
      </c>
    </row>
    <row r="16" spans="2:36">
      <c r="B16">
        <v>15</v>
      </c>
      <c r="C16">
        <v>5</v>
      </c>
      <c r="D16">
        <v>166</v>
      </c>
      <c r="E16">
        <v>72</v>
      </c>
      <c r="F16">
        <v>19</v>
      </c>
      <c r="G16">
        <v>175</v>
      </c>
      <c r="H16">
        <v>25.8</v>
      </c>
      <c r="I16">
        <v>0.58699999999999997</v>
      </c>
      <c r="J16">
        <v>51</v>
      </c>
      <c r="K16">
        <v>1</v>
      </c>
      <c r="L16">
        <f t="shared" si="4"/>
        <v>1</v>
      </c>
      <c r="M16">
        <f t="shared" si="5"/>
        <v>0</v>
      </c>
      <c r="N16">
        <f t="shared" si="6"/>
        <v>1</v>
      </c>
      <c r="O16">
        <f t="shared" si="7"/>
        <v>1</v>
      </c>
      <c r="P16">
        <f t="shared" si="8"/>
        <v>1</v>
      </c>
      <c r="Q16">
        <f t="shared" si="9"/>
        <v>0</v>
      </c>
      <c r="R16">
        <f t="shared" si="10"/>
        <v>1</v>
      </c>
      <c r="S16">
        <f t="shared" si="11"/>
        <v>0</v>
      </c>
      <c r="T16">
        <f t="shared" si="12"/>
        <v>1</v>
      </c>
      <c r="U16">
        <f t="shared" si="13"/>
        <v>0</v>
      </c>
      <c r="V16">
        <f t="shared" si="14"/>
        <v>0</v>
      </c>
      <c r="W16">
        <f t="shared" si="15"/>
        <v>1</v>
      </c>
      <c r="X16">
        <f t="shared" si="0"/>
        <v>5</v>
      </c>
      <c r="Y16">
        <f t="shared" si="1"/>
        <v>7</v>
      </c>
      <c r="Z16">
        <f t="shared" si="2"/>
        <v>1</v>
      </c>
      <c r="AA16">
        <f t="shared" si="3"/>
        <v>1</v>
      </c>
      <c r="AC16">
        <v>426</v>
      </c>
      <c r="AD16">
        <f t="shared" si="16"/>
        <v>1</v>
      </c>
      <c r="AE16">
        <f t="shared" si="17"/>
        <v>4</v>
      </c>
      <c r="AF16">
        <f t="shared" si="18"/>
        <v>8</v>
      </c>
      <c r="AG16" t="str">
        <f t="shared" si="19"/>
        <v>4_8</v>
      </c>
    </row>
    <row r="17" spans="2:33">
      <c r="B17">
        <v>16</v>
      </c>
      <c r="C17">
        <v>7</v>
      </c>
      <c r="D17">
        <v>100</v>
      </c>
      <c r="E17">
        <v>0</v>
      </c>
      <c r="F17">
        <v>0</v>
      </c>
      <c r="G17">
        <v>0</v>
      </c>
      <c r="H17">
        <v>30</v>
      </c>
      <c r="I17">
        <v>0.48399999999999999</v>
      </c>
      <c r="J17">
        <v>32</v>
      </c>
      <c r="K17">
        <v>1</v>
      </c>
      <c r="L17">
        <f t="shared" si="4"/>
        <v>0</v>
      </c>
      <c r="M17">
        <f t="shared" si="5"/>
        <v>1</v>
      </c>
      <c r="N17">
        <f t="shared" si="6"/>
        <v>0</v>
      </c>
      <c r="O17">
        <f t="shared" si="7"/>
        <v>0</v>
      </c>
      <c r="P17">
        <f t="shared" si="8"/>
        <v>0</v>
      </c>
      <c r="Q17">
        <f t="shared" si="9"/>
        <v>0</v>
      </c>
      <c r="R17">
        <f t="shared" si="10"/>
        <v>0</v>
      </c>
      <c r="S17">
        <f t="shared" si="11"/>
        <v>0</v>
      </c>
      <c r="T17">
        <f t="shared" si="12"/>
        <v>0</v>
      </c>
      <c r="U17">
        <f t="shared" si="13"/>
        <v>1</v>
      </c>
      <c r="V17">
        <f t="shared" si="14"/>
        <v>1</v>
      </c>
      <c r="W17">
        <f t="shared" si="15"/>
        <v>0</v>
      </c>
      <c r="X17">
        <f t="shared" si="0"/>
        <v>9</v>
      </c>
      <c r="Y17">
        <f t="shared" si="1"/>
        <v>3</v>
      </c>
      <c r="Z17">
        <f t="shared" si="2"/>
        <v>0</v>
      </c>
      <c r="AA17">
        <f t="shared" si="3"/>
        <v>0</v>
      </c>
      <c r="AC17">
        <v>186</v>
      </c>
      <c r="AD17">
        <f t="shared" si="16"/>
        <v>1</v>
      </c>
      <c r="AE17">
        <f t="shared" si="17"/>
        <v>2</v>
      </c>
      <c r="AF17">
        <f t="shared" si="18"/>
        <v>10</v>
      </c>
      <c r="AG17" t="str">
        <f t="shared" si="19"/>
        <v>2_10</v>
      </c>
    </row>
    <row r="18" spans="2:33">
      <c r="B18">
        <v>17</v>
      </c>
      <c r="C18">
        <v>0</v>
      </c>
      <c r="D18">
        <v>118</v>
      </c>
      <c r="E18">
        <v>84</v>
      </c>
      <c r="F18">
        <v>47</v>
      </c>
      <c r="G18">
        <v>230</v>
      </c>
      <c r="H18">
        <v>45.8</v>
      </c>
      <c r="I18">
        <v>0.55100000000000005</v>
      </c>
      <c r="J18">
        <v>31</v>
      </c>
      <c r="K18">
        <v>1</v>
      </c>
      <c r="L18">
        <f t="shared" si="4"/>
        <v>1</v>
      </c>
      <c r="M18">
        <f t="shared" si="5"/>
        <v>1</v>
      </c>
      <c r="N18">
        <f t="shared" si="6"/>
        <v>0</v>
      </c>
      <c r="O18">
        <f t="shared" si="7"/>
        <v>1</v>
      </c>
      <c r="P18">
        <f t="shared" si="8"/>
        <v>0</v>
      </c>
      <c r="Q18">
        <f t="shared" si="9"/>
        <v>0</v>
      </c>
      <c r="R18">
        <f t="shared" si="10"/>
        <v>0</v>
      </c>
      <c r="S18">
        <f t="shared" si="11"/>
        <v>0</v>
      </c>
      <c r="T18">
        <f t="shared" si="12"/>
        <v>0</v>
      </c>
      <c r="U18">
        <f t="shared" si="13"/>
        <v>1</v>
      </c>
      <c r="V18">
        <f t="shared" si="14"/>
        <v>1</v>
      </c>
      <c r="W18">
        <f t="shared" si="15"/>
        <v>0</v>
      </c>
      <c r="X18">
        <f t="shared" si="0"/>
        <v>7</v>
      </c>
      <c r="Y18">
        <f t="shared" si="1"/>
        <v>5</v>
      </c>
      <c r="Z18">
        <f t="shared" si="2"/>
        <v>0</v>
      </c>
      <c r="AA18">
        <f t="shared" si="3"/>
        <v>0</v>
      </c>
      <c r="AC18">
        <v>79</v>
      </c>
      <c r="AD18">
        <f t="shared" si="16"/>
        <v>0</v>
      </c>
      <c r="AE18">
        <f t="shared" si="17"/>
        <v>9</v>
      </c>
      <c r="AF18">
        <f t="shared" si="18"/>
        <v>3</v>
      </c>
      <c r="AG18" t="str">
        <f t="shared" si="19"/>
        <v>9_3</v>
      </c>
    </row>
    <row r="19" spans="2:33">
      <c r="B19">
        <v>18</v>
      </c>
      <c r="C19">
        <v>7</v>
      </c>
      <c r="D19">
        <v>107</v>
      </c>
      <c r="E19">
        <v>74</v>
      </c>
      <c r="F19">
        <v>0</v>
      </c>
      <c r="G19">
        <v>0</v>
      </c>
      <c r="H19">
        <v>29.6</v>
      </c>
      <c r="I19">
        <v>0.254</v>
      </c>
      <c r="J19">
        <v>31</v>
      </c>
      <c r="K19">
        <v>1</v>
      </c>
      <c r="L19">
        <f t="shared" si="4"/>
        <v>0</v>
      </c>
      <c r="M19">
        <f t="shared" si="5"/>
        <v>1</v>
      </c>
      <c r="N19">
        <f t="shared" si="6"/>
        <v>0</v>
      </c>
      <c r="O19">
        <f t="shared" si="7"/>
        <v>0</v>
      </c>
      <c r="P19">
        <f t="shared" si="8"/>
        <v>0</v>
      </c>
      <c r="Q19">
        <f t="shared" si="9"/>
        <v>0</v>
      </c>
      <c r="R19">
        <f t="shared" si="10"/>
        <v>0</v>
      </c>
      <c r="S19">
        <f t="shared" si="11"/>
        <v>0</v>
      </c>
      <c r="T19">
        <f t="shared" si="12"/>
        <v>0</v>
      </c>
      <c r="U19">
        <f t="shared" si="13"/>
        <v>0</v>
      </c>
      <c r="V19">
        <f t="shared" si="14"/>
        <v>0</v>
      </c>
      <c r="W19">
        <f t="shared" si="15"/>
        <v>0</v>
      </c>
      <c r="X19">
        <f t="shared" si="0"/>
        <v>11</v>
      </c>
      <c r="Y19">
        <f t="shared" si="1"/>
        <v>1</v>
      </c>
      <c r="Z19">
        <f t="shared" si="2"/>
        <v>0</v>
      </c>
      <c r="AA19">
        <f t="shared" si="3"/>
        <v>0</v>
      </c>
      <c r="AC19">
        <v>429</v>
      </c>
      <c r="AD19">
        <f t="shared" si="16"/>
        <v>1</v>
      </c>
      <c r="AE19">
        <f t="shared" si="17"/>
        <v>9</v>
      </c>
      <c r="AF19">
        <f t="shared" si="18"/>
        <v>3</v>
      </c>
      <c r="AG19" t="str">
        <f t="shared" si="19"/>
        <v>9_3</v>
      </c>
    </row>
    <row r="20" spans="2:33">
      <c r="B20">
        <v>19</v>
      </c>
      <c r="C20">
        <v>1</v>
      </c>
      <c r="D20">
        <v>103</v>
      </c>
      <c r="E20">
        <v>30</v>
      </c>
      <c r="F20">
        <v>38</v>
      </c>
      <c r="G20">
        <v>83</v>
      </c>
      <c r="H20">
        <v>43.3</v>
      </c>
      <c r="I20">
        <v>0.183</v>
      </c>
      <c r="J20">
        <v>33</v>
      </c>
      <c r="K20">
        <v>0</v>
      </c>
      <c r="L20">
        <f t="shared" si="4"/>
        <v>0</v>
      </c>
      <c r="M20">
        <f t="shared" si="5"/>
        <v>1</v>
      </c>
      <c r="N20">
        <f t="shared" si="6"/>
        <v>0</v>
      </c>
      <c r="O20">
        <f t="shared" si="7"/>
        <v>0</v>
      </c>
      <c r="P20">
        <f t="shared" si="8"/>
        <v>0</v>
      </c>
      <c r="Q20">
        <f t="shared" si="9"/>
        <v>0</v>
      </c>
      <c r="R20">
        <f t="shared" si="10"/>
        <v>0</v>
      </c>
      <c r="S20">
        <f t="shared" si="11"/>
        <v>0</v>
      </c>
      <c r="T20">
        <f t="shared" si="12"/>
        <v>0</v>
      </c>
      <c r="U20">
        <f t="shared" si="13"/>
        <v>1</v>
      </c>
      <c r="V20">
        <f t="shared" si="14"/>
        <v>0</v>
      </c>
      <c r="W20">
        <f t="shared" si="15"/>
        <v>0</v>
      </c>
      <c r="X20">
        <f t="shared" si="0"/>
        <v>10</v>
      </c>
      <c r="Y20">
        <f t="shared" si="1"/>
        <v>2</v>
      </c>
      <c r="Z20">
        <f t="shared" si="2"/>
        <v>0</v>
      </c>
      <c r="AA20">
        <f t="shared" si="3"/>
        <v>1</v>
      </c>
      <c r="AC20">
        <v>248</v>
      </c>
      <c r="AD20">
        <f t="shared" si="16"/>
        <v>0</v>
      </c>
      <c r="AE20">
        <f t="shared" si="17"/>
        <v>2</v>
      </c>
      <c r="AF20">
        <f t="shared" si="18"/>
        <v>10</v>
      </c>
      <c r="AG20" t="str">
        <f t="shared" si="19"/>
        <v>2_10</v>
      </c>
    </row>
    <row r="21" spans="2:33">
      <c r="B21">
        <v>20</v>
      </c>
      <c r="C21">
        <v>1</v>
      </c>
      <c r="D21">
        <v>115</v>
      </c>
      <c r="E21">
        <v>70</v>
      </c>
      <c r="F21">
        <v>30</v>
      </c>
      <c r="G21">
        <v>96</v>
      </c>
      <c r="H21">
        <v>34.6</v>
      </c>
      <c r="I21">
        <v>0.52900000000000003</v>
      </c>
      <c r="J21">
        <v>32</v>
      </c>
      <c r="K21">
        <v>1</v>
      </c>
      <c r="L21">
        <f t="shared" si="4"/>
        <v>0</v>
      </c>
      <c r="M21">
        <f t="shared" si="5"/>
        <v>1</v>
      </c>
      <c r="N21">
        <f t="shared" si="6"/>
        <v>0</v>
      </c>
      <c r="O21">
        <f t="shared" si="7"/>
        <v>1</v>
      </c>
      <c r="P21">
        <f t="shared" si="8"/>
        <v>0</v>
      </c>
      <c r="Q21">
        <f t="shared" si="9"/>
        <v>0</v>
      </c>
      <c r="R21">
        <f t="shared" si="10"/>
        <v>0</v>
      </c>
      <c r="S21">
        <f t="shared" si="11"/>
        <v>0</v>
      </c>
      <c r="T21">
        <f t="shared" si="12"/>
        <v>0</v>
      </c>
      <c r="U21">
        <f t="shared" si="13"/>
        <v>0</v>
      </c>
      <c r="V21">
        <f t="shared" si="14"/>
        <v>0</v>
      </c>
      <c r="W21">
        <f t="shared" si="15"/>
        <v>0</v>
      </c>
      <c r="X21">
        <f t="shared" si="0"/>
        <v>10</v>
      </c>
      <c r="Y21">
        <f t="shared" si="1"/>
        <v>2</v>
      </c>
      <c r="Z21">
        <f t="shared" si="2"/>
        <v>0</v>
      </c>
      <c r="AA21">
        <f t="shared" si="3"/>
        <v>0</v>
      </c>
      <c r="AC21">
        <v>472</v>
      </c>
      <c r="AD21">
        <f t="shared" si="16"/>
        <v>1</v>
      </c>
      <c r="AE21">
        <f t="shared" si="17"/>
        <v>10</v>
      </c>
      <c r="AF21">
        <f t="shared" si="18"/>
        <v>2</v>
      </c>
      <c r="AG21" t="str">
        <f t="shared" si="19"/>
        <v>10_2</v>
      </c>
    </row>
    <row r="22" spans="2:33">
      <c r="B22">
        <v>21</v>
      </c>
      <c r="C22">
        <v>3</v>
      </c>
      <c r="D22">
        <v>126</v>
      </c>
      <c r="E22">
        <v>88</v>
      </c>
      <c r="F22">
        <v>41</v>
      </c>
      <c r="G22">
        <v>235</v>
      </c>
      <c r="H22">
        <v>39.299999999999997</v>
      </c>
      <c r="I22">
        <v>0.70399999999999996</v>
      </c>
      <c r="J22">
        <v>27</v>
      </c>
      <c r="K22">
        <v>0</v>
      </c>
      <c r="L22">
        <f t="shared" si="4"/>
        <v>0</v>
      </c>
      <c r="M22">
        <f t="shared" si="5"/>
        <v>0</v>
      </c>
      <c r="N22">
        <f t="shared" si="6"/>
        <v>0</v>
      </c>
      <c r="O22">
        <f t="shared" si="7"/>
        <v>1</v>
      </c>
      <c r="P22">
        <f t="shared" si="8"/>
        <v>1</v>
      </c>
      <c r="Q22">
        <f t="shared" si="9"/>
        <v>0</v>
      </c>
      <c r="R22">
        <f t="shared" si="10"/>
        <v>0</v>
      </c>
      <c r="S22">
        <f t="shared" si="11"/>
        <v>0</v>
      </c>
      <c r="T22">
        <f t="shared" si="12"/>
        <v>0</v>
      </c>
      <c r="U22">
        <f t="shared" si="13"/>
        <v>0</v>
      </c>
      <c r="V22">
        <f t="shared" si="14"/>
        <v>1</v>
      </c>
      <c r="W22">
        <f t="shared" si="15"/>
        <v>0</v>
      </c>
      <c r="X22">
        <f t="shared" si="0"/>
        <v>9</v>
      </c>
      <c r="Y22">
        <f t="shared" si="1"/>
        <v>3</v>
      </c>
      <c r="Z22">
        <f t="shared" si="2"/>
        <v>0</v>
      </c>
      <c r="AA22">
        <f t="shared" si="3"/>
        <v>1</v>
      </c>
      <c r="AC22">
        <v>163</v>
      </c>
      <c r="AD22">
        <f t="shared" si="16"/>
        <v>1</v>
      </c>
      <c r="AE22">
        <f t="shared" si="17"/>
        <v>8</v>
      </c>
      <c r="AF22">
        <f t="shared" si="18"/>
        <v>4</v>
      </c>
      <c r="AG22" t="str">
        <f t="shared" si="19"/>
        <v>8_4</v>
      </c>
    </row>
    <row r="23" spans="2:33">
      <c r="B23">
        <v>22</v>
      </c>
      <c r="C23">
        <v>8</v>
      </c>
      <c r="D23">
        <v>99</v>
      </c>
      <c r="E23">
        <v>84</v>
      </c>
      <c r="F23">
        <v>0</v>
      </c>
      <c r="G23">
        <v>0</v>
      </c>
      <c r="H23">
        <v>35.4</v>
      </c>
      <c r="I23">
        <v>0.38800000000000001</v>
      </c>
      <c r="J23">
        <v>50</v>
      </c>
      <c r="K23">
        <v>0</v>
      </c>
      <c r="L23">
        <f t="shared" si="4"/>
        <v>1</v>
      </c>
      <c r="M23">
        <f t="shared" si="5"/>
        <v>1</v>
      </c>
      <c r="N23">
        <f t="shared" si="6"/>
        <v>0</v>
      </c>
      <c r="O23">
        <f t="shared" si="7"/>
        <v>0</v>
      </c>
      <c r="P23">
        <f t="shared" si="8"/>
        <v>0</v>
      </c>
      <c r="Q23">
        <f t="shared" si="9"/>
        <v>0</v>
      </c>
      <c r="R23">
        <f t="shared" si="10"/>
        <v>0</v>
      </c>
      <c r="S23">
        <f t="shared" si="11"/>
        <v>0</v>
      </c>
      <c r="T23">
        <f t="shared" si="12"/>
        <v>0</v>
      </c>
      <c r="U23">
        <f t="shared" si="13"/>
        <v>1</v>
      </c>
      <c r="V23">
        <f t="shared" si="14"/>
        <v>1</v>
      </c>
      <c r="W23">
        <f t="shared" si="15"/>
        <v>0</v>
      </c>
      <c r="X23">
        <f t="shared" si="0"/>
        <v>8</v>
      </c>
      <c r="Y23">
        <f t="shared" si="1"/>
        <v>4</v>
      </c>
      <c r="Z23">
        <f t="shared" si="2"/>
        <v>0</v>
      </c>
      <c r="AA23">
        <f t="shared" si="3"/>
        <v>1</v>
      </c>
      <c r="AC23">
        <v>305</v>
      </c>
      <c r="AD23">
        <f t="shared" si="16"/>
        <v>1</v>
      </c>
      <c r="AE23">
        <f t="shared" si="17"/>
        <v>10</v>
      </c>
      <c r="AF23">
        <f t="shared" si="18"/>
        <v>2</v>
      </c>
      <c r="AG23" t="str">
        <f t="shared" si="19"/>
        <v>10_2</v>
      </c>
    </row>
    <row r="24" spans="2:33">
      <c r="B24">
        <v>23</v>
      </c>
      <c r="C24">
        <v>7</v>
      </c>
      <c r="D24">
        <v>196</v>
      </c>
      <c r="E24">
        <v>90</v>
      </c>
      <c r="F24">
        <v>0</v>
      </c>
      <c r="G24">
        <v>0</v>
      </c>
      <c r="H24">
        <v>39.799999999999997</v>
      </c>
      <c r="I24">
        <v>0.45100000000000001</v>
      </c>
      <c r="J24">
        <v>41</v>
      </c>
      <c r="K24">
        <v>1</v>
      </c>
      <c r="L24">
        <f t="shared" si="4"/>
        <v>0</v>
      </c>
      <c r="M24">
        <f t="shared" si="5"/>
        <v>1</v>
      </c>
      <c r="N24">
        <f t="shared" si="6"/>
        <v>1</v>
      </c>
      <c r="O24">
        <f t="shared" si="7"/>
        <v>1</v>
      </c>
      <c r="P24">
        <f t="shared" si="8"/>
        <v>1</v>
      </c>
      <c r="Q24">
        <f t="shared" si="9"/>
        <v>0</v>
      </c>
      <c r="R24">
        <f t="shared" si="10"/>
        <v>1</v>
      </c>
      <c r="S24">
        <f t="shared" si="11"/>
        <v>1</v>
      </c>
      <c r="T24">
        <f t="shared" si="12"/>
        <v>1</v>
      </c>
      <c r="U24">
        <f t="shared" si="13"/>
        <v>1</v>
      </c>
      <c r="V24">
        <f t="shared" si="14"/>
        <v>1</v>
      </c>
      <c r="W24">
        <f t="shared" si="15"/>
        <v>1</v>
      </c>
      <c r="X24">
        <f t="shared" si="0"/>
        <v>2</v>
      </c>
      <c r="Y24">
        <f t="shared" si="1"/>
        <v>10</v>
      </c>
      <c r="Z24">
        <f t="shared" si="2"/>
        <v>1</v>
      </c>
      <c r="AA24">
        <f t="shared" si="3"/>
        <v>1</v>
      </c>
      <c r="AC24">
        <v>514</v>
      </c>
      <c r="AD24">
        <f t="shared" si="16"/>
        <v>1</v>
      </c>
      <c r="AE24">
        <f t="shared" si="17"/>
        <v>12</v>
      </c>
      <c r="AF24">
        <f t="shared" si="18"/>
        <v>0</v>
      </c>
      <c r="AG24" t="str">
        <f t="shared" si="19"/>
        <v>12_0</v>
      </c>
    </row>
    <row r="25" spans="2:33">
      <c r="B25">
        <v>24</v>
      </c>
      <c r="C25">
        <v>9</v>
      </c>
      <c r="D25">
        <v>119</v>
      </c>
      <c r="E25">
        <v>80</v>
      </c>
      <c r="F25">
        <v>35</v>
      </c>
      <c r="G25">
        <v>0</v>
      </c>
      <c r="H25">
        <v>29</v>
      </c>
      <c r="I25">
        <v>0.26300000000000001</v>
      </c>
      <c r="J25">
        <v>29</v>
      </c>
      <c r="K25">
        <v>1</v>
      </c>
      <c r="L25">
        <f t="shared" si="4"/>
        <v>0</v>
      </c>
      <c r="M25">
        <f t="shared" si="5"/>
        <v>0</v>
      </c>
      <c r="N25">
        <f t="shared" si="6"/>
        <v>0</v>
      </c>
      <c r="O25">
        <f t="shared" si="7"/>
        <v>0</v>
      </c>
      <c r="P25">
        <f t="shared" si="8"/>
        <v>0</v>
      </c>
      <c r="Q25">
        <f t="shared" si="9"/>
        <v>0</v>
      </c>
      <c r="R25">
        <f t="shared" si="10"/>
        <v>0</v>
      </c>
      <c r="S25">
        <f t="shared" si="11"/>
        <v>0</v>
      </c>
      <c r="T25">
        <f t="shared" si="12"/>
        <v>0</v>
      </c>
      <c r="U25">
        <f t="shared" si="13"/>
        <v>0</v>
      </c>
      <c r="V25">
        <f t="shared" si="14"/>
        <v>0</v>
      </c>
      <c r="W25">
        <f t="shared" si="15"/>
        <v>0</v>
      </c>
      <c r="X25">
        <f t="shared" si="0"/>
        <v>12</v>
      </c>
      <c r="Y25">
        <f t="shared" si="1"/>
        <v>0</v>
      </c>
      <c r="Z25">
        <f t="shared" si="2"/>
        <v>0</v>
      </c>
      <c r="AA25">
        <f t="shared" si="3"/>
        <v>0</v>
      </c>
      <c r="AC25">
        <v>349</v>
      </c>
      <c r="AD25">
        <f t="shared" si="16"/>
        <v>1</v>
      </c>
      <c r="AE25">
        <f t="shared" si="17"/>
        <v>12</v>
      </c>
      <c r="AF25">
        <f t="shared" si="18"/>
        <v>0</v>
      </c>
      <c r="AG25" t="str">
        <f t="shared" si="19"/>
        <v>12_0</v>
      </c>
    </row>
    <row r="26" spans="2:33">
      <c r="B26">
        <v>25</v>
      </c>
      <c r="C26">
        <v>11</v>
      </c>
      <c r="D26">
        <v>143</v>
      </c>
      <c r="E26">
        <v>94</v>
      </c>
      <c r="F26">
        <v>33</v>
      </c>
      <c r="G26">
        <v>146</v>
      </c>
      <c r="H26">
        <v>36.6</v>
      </c>
      <c r="I26">
        <v>0.254</v>
      </c>
      <c r="J26">
        <v>51</v>
      </c>
      <c r="K26">
        <v>1</v>
      </c>
      <c r="L26">
        <f t="shared" si="4"/>
        <v>1</v>
      </c>
      <c r="M26">
        <f t="shared" si="5"/>
        <v>1</v>
      </c>
      <c r="N26">
        <f t="shared" si="6"/>
        <v>1</v>
      </c>
      <c r="O26">
        <f t="shared" si="7"/>
        <v>0</v>
      </c>
      <c r="P26">
        <f t="shared" si="8"/>
        <v>1</v>
      </c>
      <c r="Q26">
        <f t="shared" si="9"/>
        <v>1</v>
      </c>
      <c r="R26">
        <f t="shared" si="10"/>
        <v>0</v>
      </c>
      <c r="S26">
        <f t="shared" si="11"/>
        <v>1</v>
      </c>
      <c r="T26">
        <f t="shared" si="12"/>
        <v>0</v>
      </c>
      <c r="U26">
        <f t="shared" si="13"/>
        <v>1</v>
      </c>
      <c r="V26">
        <f t="shared" si="14"/>
        <v>1</v>
      </c>
      <c r="W26">
        <f t="shared" si="15"/>
        <v>0</v>
      </c>
      <c r="X26">
        <f t="shared" si="0"/>
        <v>4</v>
      </c>
      <c r="Y26">
        <f t="shared" si="1"/>
        <v>8</v>
      </c>
      <c r="Z26">
        <f t="shared" si="2"/>
        <v>1</v>
      </c>
      <c r="AA26">
        <f t="shared" si="3"/>
        <v>1</v>
      </c>
      <c r="AC26">
        <v>336</v>
      </c>
      <c r="AD26">
        <f t="shared" si="16"/>
        <v>0</v>
      </c>
      <c r="AE26">
        <f t="shared" si="17"/>
        <v>2</v>
      </c>
      <c r="AF26">
        <f t="shared" si="18"/>
        <v>10</v>
      </c>
      <c r="AG26" t="str">
        <f t="shared" si="19"/>
        <v>2_10</v>
      </c>
    </row>
    <row r="27" spans="2:33">
      <c r="B27">
        <v>26</v>
      </c>
      <c r="C27">
        <v>10</v>
      </c>
      <c r="D27">
        <v>125</v>
      </c>
      <c r="E27">
        <v>70</v>
      </c>
      <c r="F27">
        <v>26</v>
      </c>
      <c r="G27">
        <v>115</v>
      </c>
      <c r="H27">
        <v>31.1</v>
      </c>
      <c r="I27">
        <v>0.20499999999999999</v>
      </c>
      <c r="J27">
        <v>41</v>
      </c>
      <c r="K27">
        <v>1</v>
      </c>
      <c r="L27">
        <f t="shared" si="4"/>
        <v>0</v>
      </c>
      <c r="M27">
        <f t="shared" si="5"/>
        <v>1</v>
      </c>
      <c r="N27">
        <f t="shared" si="6"/>
        <v>0</v>
      </c>
      <c r="O27">
        <f t="shared" si="7"/>
        <v>0</v>
      </c>
      <c r="P27">
        <f t="shared" si="8"/>
        <v>1</v>
      </c>
      <c r="Q27">
        <f t="shared" si="9"/>
        <v>0</v>
      </c>
      <c r="R27">
        <f t="shared" si="10"/>
        <v>0</v>
      </c>
      <c r="S27">
        <f t="shared" si="11"/>
        <v>0</v>
      </c>
      <c r="T27">
        <f t="shared" si="12"/>
        <v>0</v>
      </c>
      <c r="U27">
        <f t="shared" si="13"/>
        <v>0</v>
      </c>
      <c r="V27">
        <f t="shared" si="14"/>
        <v>1</v>
      </c>
      <c r="W27">
        <f t="shared" si="15"/>
        <v>0</v>
      </c>
      <c r="X27">
        <f t="shared" si="0"/>
        <v>9</v>
      </c>
      <c r="Y27">
        <f t="shared" si="1"/>
        <v>3</v>
      </c>
      <c r="Z27">
        <f t="shared" si="2"/>
        <v>0</v>
      </c>
      <c r="AA27">
        <f t="shared" si="3"/>
        <v>0</v>
      </c>
      <c r="AC27">
        <v>352</v>
      </c>
      <c r="AD27">
        <f t="shared" si="16"/>
        <v>1</v>
      </c>
      <c r="AE27">
        <f t="shared" si="17"/>
        <v>10</v>
      </c>
      <c r="AF27">
        <f t="shared" si="18"/>
        <v>2</v>
      </c>
      <c r="AG27" t="str">
        <f t="shared" si="19"/>
        <v>10_2</v>
      </c>
    </row>
    <row r="28" spans="2:33">
      <c r="B28">
        <v>27</v>
      </c>
      <c r="C28">
        <v>7</v>
      </c>
      <c r="D28">
        <v>147</v>
      </c>
      <c r="E28">
        <v>76</v>
      </c>
      <c r="F28">
        <v>0</v>
      </c>
      <c r="G28">
        <v>0</v>
      </c>
      <c r="H28">
        <v>39.4</v>
      </c>
      <c r="I28">
        <v>0.25700000000000001</v>
      </c>
      <c r="J28">
        <v>43</v>
      </c>
      <c r="K28">
        <v>1</v>
      </c>
      <c r="L28">
        <f t="shared" si="4"/>
        <v>1</v>
      </c>
      <c r="M28">
        <f t="shared" si="5"/>
        <v>1</v>
      </c>
      <c r="N28">
        <f t="shared" si="6"/>
        <v>0</v>
      </c>
      <c r="O28">
        <f t="shared" si="7"/>
        <v>0</v>
      </c>
      <c r="P28">
        <f t="shared" si="8"/>
        <v>1</v>
      </c>
      <c r="Q28">
        <f t="shared" si="9"/>
        <v>0</v>
      </c>
      <c r="R28">
        <f t="shared" si="10"/>
        <v>0</v>
      </c>
      <c r="S28">
        <f t="shared" si="11"/>
        <v>1</v>
      </c>
      <c r="T28">
        <f t="shared" si="12"/>
        <v>0</v>
      </c>
      <c r="U28">
        <f t="shared" si="13"/>
        <v>1</v>
      </c>
      <c r="V28">
        <f t="shared" si="14"/>
        <v>1</v>
      </c>
      <c r="W28">
        <f t="shared" si="15"/>
        <v>0</v>
      </c>
      <c r="X28">
        <f t="shared" si="0"/>
        <v>6</v>
      </c>
      <c r="Y28">
        <f t="shared" si="1"/>
        <v>6</v>
      </c>
      <c r="Z28">
        <f t="shared" si="2"/>
        <v>1</v>
      </c>
      <c r="AA28">
        <f t="shared" si="3"/>
        <v>1</v>
      </c>
      <c r="AC28">
        <v>165</v>
      </c>
      <c r="AD28">
        <f t="shared" si="16"/>
        <v>0</v>
      </c>
      <c r="AE28">
        <f t="shared" si="17"/>
        <v>9</v>
      </c>
      <c r="AF28">
        <f t="shared" si="18"/>
        <v>3</v>
      </c>
      <c r="AG28" t="str">
        <f t="shared" si="19"/>
        <v>9_3</v>
      </c>
    </row>
    <row r="29" spans="2:33">
      <c r="B29">
        <v>28</v>
      </c>
      <c r="C29">
        <v>1</v>
      </c>
      <c r="D29">
        <v>97</v>
      </c>
      <c r="E29">
        <v>66</v>
      </c>
      <c r="F29">
        <v>15</v>
      </c>
      <c r="G29">
        <v>140</v>
      </c>
      <c r="H29">
        <v>23.2</v>
      </c>
      <c r="I29">
        <v>0.48699999999999999</v>
      </c>
      <c r="J29">
        <v>22</v>
      </c>
      <c r="K29">
        <v>0</v>
      </c>
      <c r="L29">
        <f t="shared" si="4"/>
        <v>0</v>
      </c>
      <c r="M29">
        <f t="shared" si="5"/>
        <v>0</v>
      </c>
      <c r="N29">
        <f t="shared" si="6"/>
        <v>0</v>
      </c>
      <c r="O29">
        <f t="shared" si="7"/>
        <v>0</v>
      </c>
      <c r="P29">
        <f t="shared" si="8"/>
        <v>0</v>
      </c>
      <c r="Q29">
        <f t="shared" si="9"/>
        <v>0</v>
      </c>
      <c r="R29">
        <f t="shared" si="10"/>
        <v>0</v>
      </c>
      <c r="S29">
        <f t="shared" si="11"/>
        <v>0</v>
      </c>
      <c r="T29">
        <f t="shared" si="12"/>
        <v>0</v>
      </c>
      <c r="U29">
        <f t="shared" si="13"/>
        <v>0</v>
      </c>
      <c r="V29">
        <f t="shared" si="14"/>
        <v>0</v>
      </c>
      <c r="W29">
        <f t="shared" si="15"/>
        <v>0</v>
      </c>
      <c r="X29">
        <f t="shared" si="0"/>
        <v>12</v>
      </c>
      <c r="Y29">
        <f t="shared" si="1"/>
        <v>0</v>
      </c>
      <c r="Z29">
        <f t="shared" si="2"/>
        <v>0</v>
      </c>
      <c r="AA29">
        <f t="shared" si="3"/>
        <v>1</v>
      </c>
      <c r="AC29">
        <v>542</v>
      </c>
      <c r="AD29">
        <f t="shared" si="16"/>
        <v>0</v>
      </c>
      <c r="AE29">
        <f t="shared" si="17"/>
        <v>9</v>
      </c>
      <c r="AF29">
        <f t="shared" si="18"/>
        <v>3</v>
      </c>
      <c r="AG29" t="str">
        <f t="shared" si="19"/>
        <v>9_3</v>
      </c>
    </row>
    <row r="30" spans="2:33">
      <c r="B30">
        <v>29</v>
      </c>
      <c r="C30">
        <v>13</v>
      </c>
      <c r="D30">
        <v>145</v>
      </c>
      <c r="E30">
        <v>82</v>
      </c>
      <c r="F30">
        <v>19</v>
      </c>
      <c r="G30">
        <v>110</v>
      </c>
      <c r="H30">
        <v>22.2</v>
      </c>
      <c r="I30">
        <v>0.245</v>
      </c>
      <c r="J30">
        <v>57</v>
      </c>
      <c r="K30">
        <v>0</v>
      </c>
      <c r="L30">
        <f t="shared" si="4"/>
        <v>0</v>
      </c>
      <c r="M30">
        <f t="shared" si="5"/>
        <v>0</v>
      </c>
      <c r="N30">
        <f t="shared" si="6"/>
        <v>1</v>
      </c>
      <c r="O30">
        <f t="shared" si="7"/>
        <v>0</v>
      </c>
      <c r="P30">
        <f t="shared" si="8"/>
        <v>1</v>
      </c>
      <c r="Q30">
        <f t="shared" si="9"/>
        <v>0</v>
      </c>
      <c r="R30">
        <f t="shared" si="10"/>
        <v>0</v>
      </c>
      <c r="S30">
        <f t="shared" si="11"/>
        <v>0</v>
      </c>
      <c r="T30">
        <f t="shared" si="12"/>
        <v>0</v>
      </c>
      <c r="U30">
        <f t="shared" si="13"/>
        <v>0</v>
      </c>
      <c r="V30">
        <f t="shared" si="14"/>
        <v>0</v>
      </c>
      <c r="W30">
        <f t="shared" si="15"/>
        <v>0</v>
      </c>
      <c r="X30">
        <f t="shared" si="0"/>
        <v>10</v>
      </c>
      <c r="Y30">
        <f t="shared" si="1"/>
        <v>2</v>
      </c>
      <c r="Z30">
        <f t="shared" si="2"/>
        <v>0</v>
      </c>
      <c r="AA30">
        <f t="shared" si="3"/>
        <v>1</v>
      </c>
      <c r="AC30">
        <v>34</v>
      </c>
      <c r="AD30">
        <f t="shared" si="16"/>
        <v>1</v>
      </c>
      <c r="AE30">
        <f t="shared" si="17"/>
        <v>12</v>
      </c>
      <c r="AF30">
        <f t="shared" si="18"/>
        <v>0</v>
      </c>
      <c r="AG30" t="str">
        <f t="shared" si="19"/>
        <v>12_0</v>
      </c>
    </row>
    <row r="31" spans="2:33">
      <c r="B31">
        <v>30</v>
      </c>
      <c r="C31">
        <v>5</v>
      </c>
      <c r="D31">
        <v>117</v>
      </c>
      <c r="E31">
        <v>92</v>
      </c>
      <c r="F31">
        <v>0</v>
      </c>
      <c r="G31">
        <v>0</v>
      </c>
      <c r="H31">
        <v>34.1</v>
      </c>
      <c r="I31">
        <v>0.33700000000000002</v>
      </c>
      <c r="J31">
        <v>38</v>
      </c>
      <c r="K31">
        <v>0</v>
      </c>
      <c r="L31">
        <f t="shared" si="4"/>
        <v>0</v>
      </c>
      <c r="M31">
        <f t="shared" si="5"/>
        <v>1</v>
      </c>
      <c r="N31">
        <f t="shared" si="6"/>
        <v>0</v>
      </c>
      <c r="O31">
        <f t="shared" si="7"/>
        <v>0</v>
      </c>
      <c r="P31">
        <f t="shared" si="8"/>
        <v>0</v>
      </c>
      <c r="Q31">
        <f t="shared" si="9"/>
        <v>0</v>
      </c>
      <c r="R31">
        <f t="shared" si="10"/>
        <v>0</v>
      </c>
      <c r="S31">
        <f t="shared" si="11"/>
        <v>0</v>
      </c>
      <c r="T31">
        <f t="shared" si="12"/>
        <v>0</v>
      </c>
      <c r="U31">
        <f t="shared" si="13"/>
        <v>0</v>
      </c>
      <c r="V31">
        <f t="shared" si="14"/>
        <v>1</v>
      </c>
      <c r="W31">
        <f t="shared" si="15"/>
        <v>0</v>
      </c>
      <c r="X31">
        <f t="shared" si="0"/>
        <v>10</v>
      </c>
      <c r="Y31">
        <f t="shared" si="1"/>
        <v>2</v>
      </c>
      <c r="Z31">
        <f t="shared" si="2"/>
        <v>0</v>
      </c>
      <c r="AA31">
        <f t="shared" si="3"/>
        <v>1</v>
      </c>
      <c r="AC31">
        <v>497</v>
      </c>
      <c r="AD31">
        <f t="shared" si="16"/>
        <v>1</v>
      </c>
      <c r="AE31">
        <f t="shared" si="17"/>
        <v>12</v>
      </c>
      <c r="AF31">
        <f t="shared" si="18"/>
        <v>0</v>
      </c>
      <c r="AG31" t="str">
        <f t="shared" si="19"/>
        <v>12_0</v>
      </c>
    </row>
    <row r="32" spans="2:33">
      <c r="B32">
        <v>31</v>
      </c>
      <c r="C32">
        <v>5</v>
      </c>
      <c r="D32">
        <v>109</v>
      </c>
      <c r="E32">
        <v>75</v>
      </c>
      <c r="F32">
        <v>26</v>
      </c>
      <c r="G32">
        <v>0</v>
      </c>
      <c r="H32">
        <v>36</v>
      </c>
      <c r="I32">
        <v>0.54600000000000004</v>
      </c>
      <c r="J32">
        <v>60</v>
      </c>
      <c r="K32">
        <v>0</v>
      </c>
      <c r="L32">
        <f t="shared" si="4"/>
        <v>0</v>
      </c>
      <c r="M32">
        <f t="shared" si="5"/>
        <v>1</v>
      </c>
      <c r="N32">
        <f t="shared" si="6"/>
        <v>0</v>
      </c>
      <c r="O32">
        <f t="shared" si="7"/>
        <v>0</v>
      </c>
      <c r="P32">
        <f t="shared" si="8"/>
        <v>0</v>
      </c>
      <c r="Q32">
        <f t="shared" si="9"/>
        <v>0</v>
      </c>
      <c r="R32">
        <f t="shared" si="10"/>
        <v>0</v>
      </c>
      <c r="S32">
        <f t="shared" si="11"/>
        <v>0</v>
      </c>
      <c r="T32">
        <f t="shared" si="12"/>
        <v>0</v>
      </c>
      <c r="U32">
        <f t="shared" si="13"/>
        <v>0</v>
      </c>
      <c r="V32">
        <f t="shared" si="14"/>
        <v>1</v>
      </c>
      <c r="W32">
        <f t="shared" si="15"/>
        <v>0</v>
      </c>
      <c r="X32">
        <f t="shared" si="0"/>
        <v>10</v>
      </c>
      <c r="Y32">
        <f t="shared" si="1"/>
        <v>2</v>
      </c>
      <c r="Z32">
        <f t="shared" si="2"/>
        <v>0</v>
      </c>
      <c r="AA32">
        <f t="shared" si="3"/>
        <v>1</v>
      </c>
      <c r="AC32">
        <v>485</v>
      </c>
      <c r="AD32">
        <f t="shared" si="16"/>
        <v>1</v>
      </c>
      <c r="AE32">
        <f t="shared" si="17"/>
        <v>5</v>
      </c>
      <c r="AF32">
        <f t="shared" si="18"/>
        <v>7</v>
      </c>
      <c r="AG32" t="str">
        <f t="shared" si="19"/>
        <v>5_7</v>
      </c>
    </row>
    <row r="33" spans="2:33">
      <c r="B33">
        <v>32</v>
      </c>
      <c r="C33">
        <v>3</v>
      </c>
      <c r="D33">
        <v>158</v>
      </c>
      <c r="E33">
        <v>76</v>
      </c>
      <c r="F33">
        <v>36</v>
      </c>
      <c r="G33">
        <v>245</v>
      </c>
      <c r="H33">
        <v>31.6</v>
      </c>
      <c r="I33">
        <v>0.85099999999999998</v>
      </c>
      <c r="J33">
        <v>28</v>
      </c>
      <c r="K33">
        <v>1</v>
      </c>
      <c r="L33">
        <f t="shared" si="4"/>
        <v>0</v>
      </c>
      <c r="M33">
        <f t="shared" si="5"/>
        <v>0</v>
      </c>
      <c r="N33">
        <f t="shared" si="6"/>
        <v>1</v>
      </c>
      <c r="O33">
        <f t="shared" si="7"/>
        <v>1</v>
      </c>
      <c r="P33">
        <f t="shared" si="8"/>
        <v>1</v>
      </c>
      <c r="Q33">
        <f t="shared" si="9"/>
        <v>0</v>
      </c>
      <c r="R33">
        <f t="shared" si="10"/>
        <v>1</v>
      </c>
      <c r="S33">
        <f t="shared" si="11"/>
        <v>1</v>
      </c>
      <c r="T33">
        <f t="shared" si="12"/>
        <v>1</v>
      </c>
      <c r="U33">
        <f t="shared" si="13"/>
        <v>0</v>
      </c>
      <c r="V33">
        <f t="shared" si="14"/>
        <v>1</v>
      </c>
      <c r="W33">
        <f t="shared" si="15"/>
        <v>1</v>
      </c>
      <c r="X33">
        <f t="shared" si="0"/>
        <v>4</v>
      </c>
      <c r="Y33">
        <f t="shared" si="1"/>
        <v>8</v>
      </c>
      <c r="Z33">
        <f t="shared" si="2"/>
        <v>1</v>
      </c>
      <c r="AA33">
        <f t="shared" si="3"/>
        <v>1</v>
      </c>
      <c r="AC33">
        <v>723</v>
      </c>
      <c r="AD33">
        <f t="shared" si="16"/>
        <v>0</v>
      </c>
      <c r="AE33">
        <f t="shared" si="17"/>
        <v>8</v>
      </c>
      <c r="AF33">
        <f t="shared" si="18"/>
        <v>4</v>
      </c>
      <c r="AG33" t="str">
        <f t="shared" si="19"/>
        <v>8_4</v>
      </c>
    </row>
    <row r="34" spans="2:33">
      <c r="B34">
        <v>33</v>
      </c>
      <c r="C34">
        <v>3</v>
      </c>
      <c r="D34">
        <v>88</v>
      </c>
      <c r="E34">
        <v>58</v>
      </c>
      <c r="F34">
        <v>11</v>
      </c>
      <c r="G34">
        <v>54</v>
      </c>
      <c r="H34">
        <v>24.8</v>
      </c>
      <c r="I34">
        <v>0.26700000000000002</v>
      </c>
      <c r="J34">
        <v>22</v>
      </c>
      <c r="K34">
        <v>0</v>
      </c>
      <c r="L34">
        <f t="shared" si="4"/>
        <v>0</v>
      </c>
      <c r="M34">
        <f t="shared" si="5"/>
        <v>0</v>
      </c>
      <c r="N34">
        <f t="shared" si="6"/>
        <v>0</v>
      </c>
      <c r="O34">
        <f t="shared" si="7"/>
        <v>0</v>
      </c>
      <c r="P34">
        <f t="shared" si="8"/>
        <v>0</v>
      </c>
      <c r="Q34">
        <f t="shared" si="9"/>
        <v>0</v>
      </c>
      <c r="R34">
        <f t="shared" si="10"/>
        <v>0</v>
      </c>
      <c r="S34">
        <f t="shared" si="11"/>
        <v>0</v>
      </c>
      <c r="T34">
        <f t="shared" si="12"/>
        <v>0</v>
      </c>
      <c r="U34">
        <f t="shared" si="13"/>
        <v>0</v>
      </c>
      <c r="V34">
        <f t="shared" si="14"/>
        <v>0</v>
      </c>
      <c r="W34">
        <f t="shared" si="15"/>
        <v>0</v>
      </c>
      <c r="X34">
        <f t="shared" si="0"/>
        <v>12</v>
      </c>
      <c r="Y34">
        <f t="shared" si="1"/>
        <v>0</v>
      </c>
      <c r="Z34">
        <f t="shared" si="2"/>
        <v>0</v>
      </c>
      <c r="AA34">
        <f t="shared" si="3"/>
        <v>1</v>
      </c>
      <c r="AC34">
        <v>390</v>
      </c>
      <c r="AD34">
        <f t="shared" si="16"/>
        <v>1</v>
      </c>
      <c r="AE34">
        <f t="shared" si="17"/>
        <v>12</v>
      </c>
      <c r="AF34">
        <f t="shared" si="18"/>
        <v>0</v>
      </c>
      <c r="AG34" t="str">
        <f t="shared" si="19"/>
        <v>12_0</v>
      </c>
    </row>
    <row r="35" spans="2:33">
      <c r="B35">
        <v>34</v>
      </c>
      <c r="C35">
        <v>6</v>
      </c>
      <c r="D35">
        <v>92</v>
      </c>
      <c r="E35">
        <v>92</v>
      </c>
      <c r="F35">
        <v>0</v>
      </c>
      <c r="G35">
        <v>0</v>
      </c>
      <c r="H35">
        <v>19.899999999999999</v>
      </c>
      <c r="I35">
        <v>0.188</v>
      </c>
      <c r="J35">
        <v>28</v>
      </c>
      <c r="K35">
        <v>0</v>
      </c>
      <c r="L35">
        <f t="shared" si="4"/>
        <v>0</v>
      </c>
      <c r="M35">
        <f t="shared" si="5"/>
        <v>0</v>
      </c>
      <c r="N35">
        <f t="shared" si="6"/>
        <v>0</v>
      </c>
      <c r="O35">
        <f t="shared" si="7"/>
        <v>0</v>
      </c>
      <c r="P35">
        <f t="shared" si="8"/>
        <v>0</v>
      </c>
      <c r="Q35">
        <f t="shared" si="9"/>
        <v>0</v>
      </c>
      <c r="R35">
        <f t="shared" si="10"/>
        <v>0</v>
      </c>
      <c r="S35">
        <f t="shared" si="11"/>
        <v>0</v>
      </c>
      <c r="T35">
        <f t="shared" si="12"/>
        <v>0</v>
      </c>
      <c r="U35">
        <f t="shared" si="13"/>
        <v>0</v>
      </c>
      <c r="V35">
        <f t="shared" si="14"/>
        <v>0</v>
      </c>
      <c r="W35">
        <f t="shared" si="15"/>
        <v>0</v>
      </c>
      <c r="X35">
        <f t="shared" si="0"/>
        <v>12</v>
      </c>
      <c r="Y35">
        <f t="shared" si="1"/>
        <v>0</v>
      </c>
      <c r="Z35">
        <f t="shared" si="2"/>
        <v>0</v>
      </c>
      <c r="AA35">
        <f t="shared" si="3"/>
        <v>1</v>
      </c>
      <c r="AC35">
        <v>311</v>
      </c>
      <c r="AD35">
        <f t="shared" si="16"/>
        <v>1</v>
      </c>
      <c r="AE35">
        <f t="shared" si="17"/>
        <v>12</v>
      </c>
      <c r="AF35">
        <f t="shared" si="18"/>
        <v>0</v>
      </c>
      <c r="AG35" t="str">
        <f t="shared" si="19"/>
        <v>12_0</v>
      </c>
    </row>
    <row r="36" spans="2:33">
      <c r="B36">
        <v>35</v>
      </c>
      <c r="C36">
        <v>10</v>
      </c>
      <c r="D36">
        <v>122</v>
      </c>
      <c r="E36">
        <v>78</v>
      </c>
      <c r="F36">
        <v>31</v>
      </c>
      <c r="G36">
        <v>0</v>
      </c>
      <c r="H36">
        <v>27.6</v>
      </c>
      <c r="I36">
        <v>0.51200000000000001</v>
      </c>
      <c r="J36">
        <v>45</v>
      </c>
      <c r="K36">
        <v>0</v>
      </c>
      <c r="L36">
        <f t="shared" si="4"/>
        <v>1</v>
      </c>
      <c r="M36">
        <f t="shared" si="5"/>
        <v>1</v>
      </c>
      <c r="N36">
        <f t="shared" si="6"/>
        <v>0</v>
      </c>
      <c r="O36">
        <f t="shared" si="7"/>
        <v>1</v>
      </c>
      <c r="P36">
        <f t="shared" si="8"/>
        <v>0</v>
      </c>
      <c r="Q36">
        <f t="shared" si="9"/>
        <v>0</v>
      </c>
      <c r="R36">
        <f t="shared" si="10"/>
        <v>0</v>
      </c>
      <c r="S36">
        <f t="shared" si="11"/>
        <v>0</v>
      </c>
      <c r="T36">
        <f t="shared" si="12"/>
        <v>0</v>
      </c>
      <c r="U36">
        <f t="shared" si="13"/>
        <v>0</v>
      </c>
      <c r="V36">
        <f t="shared" si="14"/>
        <v>0</v>
      </c>
      <c r="W36">
        <f t="shared" si="15"/>
        <v>0</v>
      </c>
      <c r="X36">
        <f t="shared" si="0"/>
        <v>9</v>
      </c>
      <c r="Y36">
        <f t="shared" si="1"/>
        <v>3</v>
      </c>
      <c r="Z36">
        <f t="shared" si="2"/>
        <v>0</v>
      </c>
      <c r="AA36">
        <f t="shared" si="3"/>
        <v>1</v>
      </c>
      <c r="AC36">
        <v>393</v>
      </c>
      <c r="AD36">
        <f t="shared" si="16"/>
        <v>1</v>
      </c>
      <c r="AE36">
        <f t="shared" si="17"/>
        <v>11</v>
      </c>
      <c r="AF36">
        <f t="shared" si="18"/>
        <v>1</v>
      </c>
      <c r="AG36" t="str">
        <f t="shared" si="19"/>
        <v>11_1</v>
      </c>
    </row>
    <row r="37" spans="2:33">
      <c r="B37">
        <v>36</v>
      </c>
      <c r="C37">
        <v>4</v>
      </c>
      <c r="D37">
        <v>103</v>
      </c>
      <c r="E37">
        <v>60</v>
      </c>
      <c r="F37">
        <v>33</v>
      </c>
      <c r="G37">
        <v>192</v>
      </c>
      <c r="H37">
        <v>24</v>
      </c>
      <c r="I37">
        <v>0.96599999999999997</v>
      </c>
      <c r="J37">
        <v>33</v>
      </c>
      <c r="K37">
        <v>0</v>
      </c>
      <c r="L37">
        <f t="shared" si="4"/>
        <v>0</v>
      </c>
      <c r="M37">
        <f t="shared" si="5"/>
        <v>0</v>
      </c>
      <c r="N37">
        <f t="shared" si="6"/>
        <v>0</v>
      </c>
      <c r="O37">
        <f t="shared" si="7"/>
        <v>1</v>
      </c>
      <c r="P37">
        <f t="shared" si="8"/>
        <v>0</v>
      </c>
      <c r="Q37">
        <f t="shared" si="9"/>
        <v>0</v>
      </c>
      <c r="R37">
        <f t="shared" si="10"/>
        <v>0</v>
      </c>
      <c r="S37">
        <f t="shared" si="11"/>
        <v>0</v>
      </c>
      <c r="T37">
        <f t="shared" si="12"/>
        <v>0</v>
      </c>
      <c r="U37">
        <f t="shared" si="13"/>
        <v>0</v>
      </c>
      <c r="V37">
        <f t="shared" si="14"/>
        <v>0</v>
      </c>
      <c r="W37">
        <f t="shared" si="15"/>
        <v>0</v>
      </c>
      <c r="X37">
        <f t="shared" si="0"/>
        <v>11</v>
      </c>
      <c r="Y37">
        <f t="shared" si="1"/>
        <v>1</v>
      </c>
      <c r="Z37">
        <f t="shared" si="2"/>
        <v>0</v>
      </c>
      <c r="AA37">
        <f t="shared" si="3"/>
        <v>1</v>
      </c>
      <c r="AC37">
        <v>260</v>
      </c>
      <c r="AD37">
        <f t="shared" si="16"/>
        <v>1</v>
      </c>
      <c r="AE37">
        <f t="shared" si="17"/>
        <v>1</v>
      </c>
      <c r="AF37">
        <f t="shared" si="18"/>
        <v>11</v>
      </c>
      <c r="AG37" t="str">
        <f t="shared" si="19"/>
        <v>1_11</v>
      </c>
    </row>
    <row r="38" spans="2:33">
      <c r="B38">
        <v>37</v>
      </c>
      <c r="C38">
        <v>11</v>
      </c>
      <c r="D38">
        <v>138</v>
      </c>
      <c r="E38">
        <v>76</v>
      </c>
      <c r="F38">
        <v>0</v>
      </c>
      <c r="G38">
        <v>0</v>
      </c>
      <c r="H38">
        <v>33.200000000000003</v>
      </c>
      <c r="I38">
        <v>0.42</v>
      </c>
      <c r="J38">
        <v>35</v>
      </c>
      <c r="K38">
        <v>0</v>
      </c>
      <c r="L38">
        <f t="shared" si="4"/>
        <v>0</v>
      </c>
      <c r="M38">
        <f t="shared" si="5"/>
        <v>1</v>
      </c>
      <c r="N38">
        <f t="shared" si="6"/>
        <v>1</v>
      </c>
      <c r="O38">
        <f t="shared" si="7"/>
        <v>1</v>
      </c>
      <c r="P38">
        <f t="shared" si="8"/>
        <v>1</v>
      </c>
      <c r="Q38">
        <f t="shared" si="9"/>
        <v>0</v>
      </c>
      <c r="R38">
        <f t="shared" si="10"/>
        <v>0</v>
      </c>
      <c r="S38">
        <f t="shared" si="11"/>
        <v>1</v>
      </c>
      <c r="T38">
        <f t="shared" si="12"/>
        <v>0</v>
      </c>
      <c r="U38">
        <f t="shared" si="13"/>
        <v>1</v>
      </c>
      <c r="V38">
        <f t="shared" si="14"/>
        <v>1</v>
      </c>
      <c r="W38">
        <f t="shared" si="15"/>
        <v>1</v>
      </c>
      <c r="X38">
        <f t="shared" si="0"/>
        <v>4</v>
      </c>
      <c r="Y38">
        <f t="shared" si="1"/>
        <v>8</v>
      </c>
      <c r="Z38">
        <f t="shared" si="2"/>
        <v>1</v>
      </c>
      <c r="AA38">
        <f t="shared" si="3"/>
        <v>0</v>
      </c>
      <c r="AC38">
        <v>453</v>
      </c>
      <c r="AD38">
        <f t="shared" si="16"/>
        <v>1</v>
      </c>
      <c r="AE38">
        <f t="shared" si="17"/>
        <v>10</v>
      </c>
      <c r="AF38">
        <f t="shared" si="18"/>
        <v>2</v>
      </c>
      <c r="AG38" t="str">
        <f t="shared" si="19"/>
        <v>10_2</v>
      </c>
    </row>
    <row r="39" spans="2:33">
      <c r="B39">
        <v>38</v>
      </c>
      <c r="C39">
        <v>9</v>
      </c>
      <c r="D39">
        <v>102</v>
      </c>
      <c r="E39">
        <v>76</v>
      </c>
      <c r="F39">
        <v>37</v>
      </c>
      <c r="G39">
        <v>0</v>
      </c>
      <c r="H39">
        <v>32.9</v>
      </c>
      <c r="I39">
        <v>0.66500000000000004</v>
      </c>
      <c r="J39">
        <v>46</v>
      </c>
      <c r="K39">
        <v>1</v>
      </c>
      <c r="L39">
        <f t="shared" si="4"/>
        <v>1</v>
      </c>
      <c r="M39">
        <f t="shared" si="5"/>
        <v>1</v>
      </c>
      <c r="N39">
        <f t="shared" si="6"/>
        <v>0</v>
      </c>
      <c r="O39">
        <f t="shared" si="7"/>
        <v>1</v>
      </c>
      <c r="P39">
        <f t="shared" si="8"/>
        <v>0</v>
      </c>
      <c r="Q39">
        <f t="shared" si="9"/>
        <v>0</v>
      </c>
      <c r="R39">
        <f t="shared" si="10"/>
        <v>0</v>
      </c>
      <c r="S39">
        <f t="shared" si="11"/>
        <v>0</v>
      </c>
      <c r="T39">
        <f t="shared" si="12"/>
        <v>0</v>
      </c>
      <c r="U39">
        <f t="shared" si="13"/>
        <v>1</v>
      </c>
      <c r="V39">
        <f t="shared" si="14"/>
        <v>1</v>
      </c>
      <c r="W39">
        <f t="shared" si="15"/>
        <v>0</v>
      </c>
      <c r="X39">
        <f t="shared" si="0"/>
        <v>7</v>
      </c>
      <c r="Y39">
        <f t="shared" si="1"/>
        <v>5</v>
      </c>
      <c r="Z39">
        <f t="shared" si="2"/>
        <v>0</v>
      </c>
      <c r="AA39">
        <f t="shared" si="3"/>
        <v>0</v>
      </c>
      <c r="AC39">
        <v>89</v>
      </c>
      <c r="AD39">
        <f t="shared" si="16"/>
        <v>1</v>
      </c>
      <c r="AE39">
        <f t="shared" si="17"/>
        <v>6</v>
      </c>
      <c r="AF39">
        <f t="shared" si="18"/>
        <v>6</v>
      </c>
      <c r="AG39" t="str">
        <f t="shared" si="19"/>
        <v>6_6</v>
      </c>
    </row>
    <row r="40" spans="2:33">
      <c r="B40">
        <v>39</v>
      </c>
      <c r="C40">
        <v>2</v>
      </c>
      <c r="D40">
        <v>90</v>
      </c>
      <c r="E40">
        <v>68</v>
      </c>
      <c r="F40">
        <v>42</v>
      </c>
      <c r="G40">
        <v>0</v>
      </c>
      <c r="H40">
        <v>38.200000000000003</v>
      </c>
      <c r="I40">
        <v>0.503</v>
      </c>
      <c r="J40">
        <v>27</v>
      </c>
      <c r="K40">
        <v>1</v>
      </c>
      <c r="L40">
        <f t="shared" si="4"/>
        <v>0</v>
      </c>
      <c r="M40">
        <f t="shared" si="5"/>
        <v>0</v>
      </c>
      <c r="N40">
        <f t="shared" si="6"/>
        <v>0</v>
      </c>
      <c r="O40">
        <f t="shared" si="7"/>
        <v>0</v>
      </c>
      <c r="P40">
        <f t="shared" si="8"/>
        <v>0</v>
      </c>
      <c r="Q40">
        <f t="shared" si="9"/>
        <v>0</v>
      </c>
      <c r="R40">
        <f t="shared" si="10"/>
        <v>0</v>
      </c>
      <c r="S40">
        <f t="shared" si="11"/>
        <v>0</v>
      </c>
      <c r="T40">
        <f t="shared" si="12"/>
        <v>0</v>
      </c>
      <c r="U40">
        <f t="shared" si="13"/>
        <v>0</v>
      </c>
      <c r="V40">
        <f t="shared" si="14"/>
        <v>0</v>
      </c>
      <c r="W40">
        <f t="shared" si="15"/>
        <v>0</v>
      </c>
      <c r="X40">
        <f t="shared" si="0"/>
        <v>12</v>
      </c>
      <c r="Y40">
        <f t="shared" si="1"/>
        <v>0</v>
      </c>
      <c r="Z40">
        <f t="shared" si="2"/>
        <v>0</v>
      </c>
      <c r="AA40">
        <f t="shared" si="3"/>
        <v>0</v>
      </c>
      <c r="AC40">
        <v>140</v>
      </c>
      <c r="AD40">
        <f t="shared" si="16"/>
        <v>1</v>
      </c>
      <c r="AE40">
        <f t="shared" si="17"/>
        <v>10</v>
      </c>
      <c r="AF40">
        <f t="shared" si="18"/>
        <v>2</v>
      </c>
      <c r="AG40" t="str">
        <f t="shared" si="19"/>
        <v>10_2</v>
      </c>
    </row>
    <row r="41" spans="2:33">
      <c r="B41">
        <v>40</v>
      </c>
      <c r="C41">
        <v>4</v>
      </c>
      <c r="D41">
        <v>111</v>
      </c>
      <c r="E41">
        <v>72</v>
      </c>
      <c r="F41">
        <v>47</v>
      </c>
      <c r="G41">
        <v>207</v>
      </c>
      <c r="H41">
        <v>37.1</v>
      </c>
      <c r="I41">
        <v>1.39</v>
      </c>
      <c r="J41">
        <v>56</v>
      </c>
      <c r="K41">
        <v>1</v>
      </c>
      <c r="L41">
        <f t="shared" si="4"/>
        <v>1</v>
      </c>
      <c r="M41">
        <f t="shared" si="5"/>
        <v>1</v>
      </c>
      <c r="N41">
        <f t="shared" si="6"/>
        <v>0</v>
      </c>
      <c r="O41">
        <f t="shared" si="7"/>
        <v>1</v>
      </c>
      <c r="P41">
        <f t="shared" si="8"/>
        <v>0</v>
      </c>
      <c r="Q41">
        <f t="shared" si="9"/>
        <v>0</v>
      </c>
      <c r="R41">
        <f t="shared" si="10"/>
        <v>1</v>
      </c>
      <c r="S41">
        <f t="shared" si="11"/>
        <v>0</v>
      </c>
      <c r="T41">
        <f t="shared" si="12"/>
        <v>0</v>
      </c>
      <c r="U41">
        <f t="shared" si="13"/>
        <v>0</v>
      </c>
      <c r="V41">
        <f t="shared" si="14"/>
        <v>1</v>
      </c>
      <c r="W41">
        <f t="shared" si="15"/>
        <v>0</v>
      </c>
      <c r="X41">
        <f t="shared" si="0"/>
        <v>7</v>
      </c>
      <c r="Y41">
        <f t="shared" si="1"/>
        <v>5</v>
      </c>
      <c r="Z41">
        <f t="shared" si="2"/>
        <v>0</v>
      </c>
      <c r="AA41">
        <f t="shared" si="3"/>
        <v>0</v>
      </c>
      <c r="AC41">
        <v>331</v>
      </c>
      <c r="AD41">
        <f t="shared" si="16"/>
        <v>1</v>
      </c>
      <c r="AE41">
        <f t="shared" si="17"/>
        <v>11</v>
      </c>
      <c r="AF41">
        <f t="shared" si="18"/>
        <v>1</v>
      </c>
      <c r="AG41" t="str">
        <f t="shared" si="19"/>
        <v>11_1</v>
      </c>
    </row>
    <row r="42" spans="2:33">
      <c r="B42">
        <v>41</v>
      </c>
      <c r="C42">
        <v>3</v>
      </c>
      <c r="D42">
        <v>180</v>
      </c>
      <c r="E42">
        <v>64</v>
      </c>
      <c r="F42">
        <v>25</v>
      </c>
      <c r="G42">
        <v>70</v>
      </c>
      <c r="H42">
        <v>34</v>
      </c>
      <c r="I42">
        <v>0.27100000000000002</v>
      </c>
      <c r="J42">
        <v>26</v>
      </c>
      <c r="K42">
        <v>0</v>
      </c>
      <c r="L42">
        <f t="shared" si="4"/>
        <v>0</v>
      </c>
      <c r="M42">
        <f t="shared" si="5"/>
        <v>0</v>
      </c>
      <c r="N42">
        <f t="shared" si="6"/>
        <v>1</v>
      </c>
      <c r="O42">
        <f t="shared" si="7"/>
        <v>1</v>
      </c>
      <c r="P42">
        <f t="shared" si="8"/>
        <v>1</v>
      </c>
      <c r="Q42">
        <f t="shared" si="9"/>
        <v>0</v>
      </c>
      <c r="R42">
        <f t="shared" si="10"/>
        <v>1</v>
      </c>
      <c r="S42">
        <f t="shared" si="11"/>
        <v>1</v>
      </c>
      <c r="T42">
        <f t="shared" si="12"/>
        <v>1</v>
      </c>
      <c r="U42">
        <f t="shared" si="13"/>
        <v>0</v>
      </c>
      <c r="V42">
        <f t="shared" si="14"/>
        <v>0</v>
      </c>
      <c r="W42">
        <f t="shared" si="15"/>
        <v>0</v>
      </c>
      <c r="X42">
        <f t="shared" si="0"/>
        <v>6</v>
      </c>
      <c r="Y42">
        <f t="shared" si="1"/>
        <v>6</v>
      </c>
      <c r="Z42">
        <f t="shared" si="2"/>
        <v>1</v>
      </c>
      <c r="AA42">
        <f t="shared" si="3"/>
        <v>0</v>
      </c>
      <c r="AC42">
        <v>422</v>
      </c>
      <c r="AD42">
        <f t="shared" si="16"/>
        <v>1</v>
      </c>
      <c r="AE42">
        <f t="shared" si="17"/>
        <v>12</v>
      </c>
      <c r="AF42">
        <f t="shared" si="18"/>
        <v>0</v>
      </c>
      <c r="AG42" t="str">
        <f t="shared" si="19"/>
        <v>12_0</v>
      </c>
    </row>
    <row r="43" spans="2:33">
      <c r="B43">
        <v>42</v>
      </c>
      <c r="C43">
        <v>7</v>
      </c>
      <c r="D43">
        <v>133</v>
      </c>
      <c r="E43">
        <v>84</v>
      </c>
      <c r="F43">
        <v>0</v>
      </c>
      <c r="G43">
        <v>0</v>
      </c>
      <c r="H43">
        <v>40.200000000000003</v>
      </c>
      <c r="I43">
        <v>0.69599999999999995</v>
      </c>
      <c r="J43">
        <v>37</v>
      </c>
      <c r="K43">
        <v>0</v>
      </c>
      <c r="L43">
        <f t="shared" si="4"/>
        <v>0</v>
      </c>
      <c r="M43">
        <f t="shared" si="5"/>
        <v>1</v>
      </c>
      <c r="N43">
        <f t="shared" si="6"/>
        <v>0</v>
      </c>
      <c r="O43">
        <f t="shared" si="7"/>
        <v>0</v>
      </c>
      <c r="P43">
        <f t="shared" si="8"/>
        <v>1</v>
      </c>
      <c r="Q43">
        <f t="shared" si="9"/>
        <v>0</v>
      </c>
      <c r="R43">
        <f t="shared" si="10"/>
        <v>0</v>
      </c>
      <c r="S43">
        <f t="shared" si="11"/>
        <v>0</v>
      </c>
      <c r="T43">
        <f t="shared" si="12"/>
        <v>0</v>
      </c>
      <c r="U43">
        <f t="shared" si="13"/>
        <v>1</v>
      </c>
      <c r="V43">
        <f t="shared" si="14"/>
        <v>1</v>
      </c>
      <c r="W43">
        <f t="shared" si="15"/>
        <v>1</v>
      </c>
      <c r="X43">
        <f t="shared" si="0"/>
        <v>7</v>
      </c>
      <c r="Y43">
        <f t="shared" si="1"/>
        <v>5</v>
      </c>
      <c r="Z43">
        <f t="shared" si="2"/>
        <v>0</v>
      </c>
      <c r="AA43">
        <f t="shared" si="3"/>
        <v>1</v>
      </c>
      <c r="AC43">
        <v>246</v>
      </c>
      <c r="AD43">
        <f t="shared" si="16"/>
        <v>1</v>
      </c>
      <c r="AE43">
        <f t="shared" si="17"/>
        <v>1</v>
      </c>
      <c r="AF43">
        <f t="shared" si="18"/>
        <v>11</v>
      </c>
      <c r="AG43" t="str">
        <f t="shared" si="19"/>
        <v>1_11</v>
      </c>
    </row>
    <row r="44" spans="2:33">
      <c r="B44">
        <v>43</v>
      </c>
      <c r="C44">
        <v>7</v>
      </c>
      <c r="D44">
        <v>106</v>
      </c>
      <c r="E44">
        <v>92</v>
      </c>
      <c r="F44">
        <v>18</v>
      </c>
      <c r="G44">
        <v>0</v>
      </c>
      <c r="H44">
        <v>22.7</v>
      </c>
      <c r="I44">
        <v>0.23499999999999999</v>
      </c>
      <c r="J44">
        <v>48</v>
      </c>
      <c r="K44">
        <v>0</v>
      </c>
      <c r="L44">
        <f t="shared" si="4"/>
        <v>1</v>
      </c>
      <c r="M44">
        <f t="shared" si="5"/>
        <v>0</v>
      </c>
      <c r="N44">
        <f t="shared" si="6"/>
        <v>0</v>
      </c>
      <c r="O44">
        <f t="shared" si="7"/>
        <v>0</v>
      </c>
      <c r="P44">
        <f t="shared" si="8"/>
        <v>0</v>
      </c>
      <c r="Q44">
        <f t="shared" si="9"/>
        <v>0</v>
      </c>
      <c r="R44">
        <f t="shared" si="10"/>
        <v>0</v>
      </c>
      <c r="S44">
        <f t="shared" si="11"/>
        <v>0</v>
      </c>
      <c r="T44">
        <f t="shared" si="12"/>
        <v>0</v>
      </c>
      <c r="U44">
        <f t="shared" si="13"/>
        <v>0</v>
      </c>
      <c r="V44">
        <f t="shared" si="14"/>
        <v>0</v>
      </c>
      <c r="W44">
        <f t="shared" si="15"/>
        <v>0</v>
      </c>
      <c r="X44">
        <f t="shared" si="0"/>
        <v>11</v>
      </c>
      <c r="Y44">
        <f t="shared" si="1"/>
        <v>1</v>
      </c>
      <c r="Z44">
        <f t="shared" si="2"/>
        <v>0</v>
      </c>
      <c r="AA44">
        <f t="shared" si="3"/>
        <v>1</v>
      </c>
      <c r="AC44">
        <v>698</v>
      </c>
      <c r="AD44">
        <f t="shared" si="16"/>
        <v>1</v>
      </c>
      <c r="AE44">
        <f t="shared" si="17"/>
        <v>12</v>
      </c>
      <c r="AF44">
        <f t="shared" si="18"/>
        <v>0</v>
      </c>
      <c r="AG44" t="str">
        <f t="shared" si="19"/>
        <v>12_0</v>
      </c>
    </row>
    <row r="45" spans="2:33">
      <c r="B45">
        <v>44</v>
      </c>
      <c r="C45">
        <v>9</v>
      </c>
      <c r="D45">
        <v>171</v>
      </c>
      <c r="E45">
        <v>110</v>
      </c>
      <c r="F45">
        <v>24</v>
      </c>
      <c r="G45">
        <v>240</v>
      </c>
      <c r="H45">
        <v>45.4</v>
      </c>
      <c r="I45">
        <v>0.72099999999999997</v>
      </c>
      <c r="J45">
        <v>54</v>
      </c>
      <c r="K45">
        <v>1</v>
      </c>
      <c r="L45">
        <f t="shared" si="4"/>
        <v>1</v>
      </c>
      <c r="M45">
        <f t="shared" si="5"/>
        <v>1</v>
      </c>
      <c r="N45">
        <f t="shared" si="6"/>
        <v>1</v>
      </c>
      <c r="O45">
        <f t="shared" si="7"/>
        <v>1</v>
      </c>
      <c r="P45">
        <f t="shared" si="8"/>
        <v>1</v>
      </c>
      <c r="Q45">
        <f t="shared" si="9"/>
        <v>1</v>
      </c>
      <c r="R45">
        <f t="shared" si="10"/>
        <v>1</v>
      </c>
      <c r="S45">
        <f t="shared" si="11"/>
        <v>1</v>
      </c>
      <c r="T45">
        <f t="shared" si="12"/>
        <v>1</v>
      </c>
      <c r="U45">
        <f t="shared" si="13"/>
        <v>1</v>
      </c>
      <c r="V45">
        <f t="shared" si="14"/>
        <v>1</v>
      </c>
      <c r="W45">
        <f t="shared" si="15"/>
        <v>1</v>
      </c>
      <c r="X45">
        <f t="shared" si="0"/>
        <v>0</v>
      </c>
      <c r="Y45">
        <f t="shared" si="1"/>
        <v>12</v>
      </c>
      <c r="Z45">
        <f t="shared" si="2"/>
        <v>1</v>
      </c>
      <c r="AA45">
        <f t="shared" si="3"/>
        <v>1</v>
      </c>
      <c r="AC45">
        <v>442</v>
      </c>
      <c r="AD45">
        <f t="shared" si="16"/>
        <v>1</v>
      </c>
      <c r="AE45">
        <f t="shared" si="17"/>
        <v>12</v>
      </c>
      <c r="AF45">
        <f t="shared" si="18"/>
        <v>0</v>
      </c>
      <c r="AG45" t="str">
        <f t="shared" si="19"/>
        <v>12_0</v>
      </c>
    </row>
    <row r="46" spans="2:33">
      <c r="B46">
        <v>45</v>
      </c>
      <c r="C46">
        <v>7</v>
      </c>
      <c r="D46">
        <v>159</v>
      </c>
      <c r="E46">
        <v>64</v>
      </c>
      <c r="F46">
        <v>0</v>
      </c>
      <c r="G46">
        <v>0</v>
      </c>
      <c r="H46">
        <v>27.4</v>
      </c>
      <c r="I46">
        <v>0.29399999999999998</v>
      </c>
      <c r="J46">
        <v>40</v>
      </c>
      <c r="K46">
        <v>0</v>
      </c>
      <c r="L46">
        <f t="shared" si="4"/>
        <v>0</v>
      </c>
      <c r="M46">
        <f t="shared" si="5"/>
        <v>0</v>
      </c>
      <c r="N46">
        <f t="shared" si="6"/>
        <v>1</v>
      </c>
      <c r="O46">
        <f t="shared" si="7"/>
        <v>0</v>
      </c>
      <c r="P46">
        <f t="shared" si="8"/>
        <v>1</v>
      </c>
      <c r="Q46">
        <f t="shared" si="9"/>
        <v>0</v>
      </c>
      <c r="R46">
        <f t="shared" si="10"/>
        <v>1</v>
      </c>
      <c r="S46">
        <f t="shared" si="11"/>
        <v>0</v>
      </c>
      <c r="T46">
        <f t="shared" si="12"/>
        <v>1</v>
      </c>
      <c r="U46">
        <f t="shared" si="13"/>
        <v>0</v>
      </c>
      <c r="V46">
        <f t="shared" si="14"/>
        <v>0</v>
      </c>
      <c r="W46">
        <f t="shared" si="15"/>
        <v>0</v>
      </c>
      <c r="X46">
        <f t="shared" si="0"/>
        <v>8</v>
      </c>
      <c r="Y46">
        <f t="shared" si="1"/>
        <v>4</v>
      </c>
      <c r="Z46">
        <f t="shared" si="2"/>
        <v>0</v>
      </c>
      <c r="AA46">
        <f t="shared" si="3"/>
        <v>1</v>
      </c>
      <c r="AC46">
        <v>90</v>
      </c>
      <c r="AD46">
        <f t="shared" si="16"/>
        <v>1</v>
      </c>
      <c r="AE46">
        <f t="shared" si="17"/>
        <v>12</v>
      </c>
      <c r="AF46">
        <f t="shared" si="18"/>
        <v>0</v>
      </c>
      <c r="AG46" t="str">
        <f t="shared" si="19"/>
        <v>12_0</v>
      </c>
    </row>
    <row r="47" spans="2:33">
      <c r="B47">
        <v>46</v>
      </c>
      <c r="C47">
        <v>0</v>
      </c>
      <c r="D47">
        <v>180</v>
      </c>
      <c r="E47">
        <v>66</v>
      </c>
      <c r="F47">
        <v>39</v>
      </c>
      <c r="G47">
        <v>0</v>
      </c>
      <c r="H47">
        <v>42</v>
      </c>
      <c r="I47">
        <v>1.893</v>
      </c>
      <c r="J47">
        <v>25</v>
      </c>
      <c r="K47">
        <v>1</v>
      </c>
      <c r="L47">
        <f t="shared" si="4"/>
        <v>0</v>
      </c>
      <c r="M47">
        <f t="shared" si="5"/>
        <v>0</v>
      </c>
      <c r="N47">
        <f t="shared" si="6"/>
        <v>1</v>
      </c>
      <c r="O47">
        <f t="shared" si="7"/>
        <v>1</v>
      </c>
      <c r="P47">
        <f t="shared" si="8"/>
        <v>1</v>
      </c>
      <c r="Q47">
        <f t="shared" si="9"/>
        <v>0</v>
      </c>
      <c r="R47">
        <f t="shared" si="10"/>
        <v>1</v>
      </c>
      <c r="S47">
        <f t="shared" si="11"/>
        <v>1</v>
      </c>
      <c r="T47">
        <f t="shared" si="12"/>
        <v>1</v>
      </c>
      <c r="U47">
        <f t="shared" si="13"/>
        <v>0</v>
      </c>
      <c r="V47">
        <f t="shared" si="14"/>
        <v>0</v>
      </c>
      <c r="W47">
        <f t="shared" si="15"/>
        <v>1</v>
      </c>
      <c r="X47">
        <f t="shared" si="0"/>
        <v>5</v>
      </c>
      <c r="Y47">
        <f t="shared" si="1"/>
        <v>7</v>
      </c>
      <c r="Z47">
        <f t="shared" si="2"/>
        <v>1</v>
      </c>
      <c r="AA47">
        <f t="shared" si="3"/>
        <v>1</v>
      </c>
      <c r="AC47">
        <v>481</v>
      </c>
      <c r="AD47">
        <f t="shared" si="16"/>
        <v>1</v>
      </c>
      <c r="AE47">
        <f t="shared" si="17"/>
        <v>3</v>
      </c>
      <c r="AF47">
        <f t="shared" si="18"/>
        <v>9</v>
      </c>
      <c r="AG47" t="str">
        <f t="shared" si="19"/>
        <v>3_9</v>
      </c>
    </row>
    <row r="48" spans="2:33">
      <c r="B48">
        <v>47</v>
      </c>
      <c r="C48">
        <v>1</v>
      </c>
      <c r="D48">
        <v>146</v>
      </c>
      <c r="E48">
        <v>56</v>
      </c>
      <c r="F48">
        <v>0</v>
      </c>
      <c r="G48">
        <v>0</v>
      </c>
      <c r="H48">
        <v>29.7</v>
      </c>
      <c r="I48">
        <v>0.56399999999999995</v>
      </c>
      <c r="J48">
        <v>29</v>
      </c>
      <c r="K48">
        <v>0</v>
      </c>
      <c r="L48">
        <f t="shared" si="4"/>
        <v>0</v>
      </c>
      <c r="M48">
        <f t="shared" si="5"/>
        <v>0</v>
      </c>
      <c r="N48">
        <f t="shared" si="6"/>
        <v>1</v>
      </c>
      <c r="O48">
        <f t="shared" si="7"/>
        <v>1</v>
      </c>
      <c r="P48">
        <f t="shared" si="8"/>
        <v>1</v>
      </c>
      <c r="Q48">
        <f t="shared" si="9"/>
        <v>0</v>
      </c>
      <c r="R48">
        <f t="shared" si="10"/>
        <v>0</v>
      </c>
      <c r="S48">
        <f t="shared" si="11"/>
        <v>1</v>
      </c>
      <c r="T48">
        <f t="shared" si="12"/>
        <v>0</v>
      </c>
      <c r="U48">
        <f t="shared" si="13"/>
        <v>0</v>
      </c>
      <c r="V48">
        <f t="shared" si="14"/>
        <v>0</v>
      </c>
      <c r="W48">
        <f t="shared" si="15"/>
        <v>1</v>
      </c>
      <c r="X48">
        <f t="shared" si="0"/>
        <v>7</v>
      </c>
      <c r="Y48">
        <f t="shared" si="1"/>
        <v>5</v>
      </c>
      <c r="Z48">
        <f t="shared" si="2"/>
        <v>0</v>
      </c>
      <c r="AA48">
        <f t="shared" si="3"/>
        <v>1</v>
      </c>
      <c r="AC48">
        <v>218</v>
      </c>
      <c r="AD48">
        <f t="shared" si="16"/>
        <v>1</v>
      </c>
      <c r="AE48">
        <f t="shared" si="17"/>
        <v>9</v>
      </c>
      <c r="AF48">
        <f t="shared" si="18"/>
        <v>3</v>
      </c>
      <c r="AG48" t="str">
        <f t="shared" si="19"/>
        <v>9_3</v>
      </c>
    </row>
    <row r="49" spans="2:33">
      <c r="B49">
        <v>48</v>
      </c>
      <c r="C49">
        <v>2</v>
      </c>
      <c r="D49">
        <v>71</v>
      </c>
      <c r="E49">
        <v>70</v>
      </c>
      <c r="F49">
        <v>27</v>
      </c>
      <c r="G49">
        <v>0</v>
      </c>
      <c r="H49">
        <v>28</v>
      </c>
      <c r="I49">
        <v>0.58599999999999997</v>
      </c>
      <c r="J49">
        <v>22</v>
      </c>
      <c r="K49">
        <v>0</v>
      </c>
      <c r="L49">
        <f t="shared" si="4"/>
        <v>0</v>
      </c>
      <c r="M49">
        <f t="shared" si="5"/>
        <v>0</v>
      </c>
      <c r="N49">
        <f t="shared" si="6"/>
        <v>0</v>
      </c>
      <c r="O49">
        <f t="shared" si="7"/>
        <v>0</v>
      </c>
      <c r="P49">
        <f t="shared" si="8"/>
        <v>0</v>
      </c>
      <c r="Q49">
        <f t="shared" si="9"/>
        <v>0</v>
      </c>
      <c r="R49">
        <f t="shared" si="10"/>
        <v>0</v>
      </c>
      <c r="S49">
        <f t="shared" si="11"/>
        <v>0</v>
      </c>
      <c r="T49">
        <f t="shared" si="12"/>
        <v>0</v>
      </c>
      <c r="U49">
        <f t="shared" si="13"/>
        <v>0</v>
      </c>
      <c r="V49">
        <f t="shared" si="14"/>
        <v>0</v>
      </c>
      <c r="W49">
        <f t="shared" si="15"/>
        <v>0</v>
      </c>
      <c r="X49">
        <f t="shared" si="0"/>
        <v>12</v>
      </c>
      <c r="Y49">
        <f t="shared" si="1"/>
        <v>0</v>
      </c>
      <c r="Z49">
        <f t="shared" si="2"/>
        <v>0</v>
      </c>
      <c r="AA49">
        <f t="shared" si="3"/>
        <v>1</v>
      </c>
      <c r="AC49">
        <v>599</v>
      </c>
      <c r="AD49">
        <f t="shared" si="16"/>
        <v>1</v>
      </c>
      <c r="AE49">
        <f t="shared" si="17"/>
        <v>4</v>
      </c>
      <c r="AF49">
        <f t="shared" si="18"/>
        <v>8</v>
      </c>
      <c r="AG49" t="str">
        <f t="shared" si="19"/>
        <v>4_8</v>
      </c>
    </row>
    <row r="50" spans="2:33">
      <c r="B50">
        <v>49</v>
      </c>
      <c r="C50">
        <v>7</v>
      </c>
      <c r="D50">
        <v>103</v>
      </c>
      <c r="E50">
        <v>66</v>
      </c>
      <c r="F50">
        <v>32</v>
      </c>
      <c r="G50">
        <v>0</v>
      </c>
      <c r="H50">
        <v>39.1</v>
      </c>
      <c r="I50">
        <v>0.34399999999999997</v>
      </c>
      <c r="J50">
        <v>31</v>
      </c>
      <c r="K50">
        <v>1</v>
      </c>
      <c r="L50">
        <f t="shared" si="4"/>
        <v>0</v>
      </c>
      <c r="M50">
        <f t="shared" si="5"/>
        <v>1</v>
      </c>
      <c r="N50">
        <f t="shared" si="6"/>
        <v>0</v>
      </c>
      <c r="O50">
        <f t="shared" si="7"/>
        <v>0</v>
      </c>
      <c r="P50">
        <f t="shared" si="8"/>
        <v>0</v>
      </c>
      <c r="Q50">
        <f t="shared" si="9"/>
        <v>0</v>
      </c>
      <c r="R50">
        <f t="shared" si="10"/>
        <v>0</v>
      </c>
      <c r="S50">
        <f t="shared" si="11"/>
        <v>0</v>
      </c>
      <c r="T50">
        <f t="shared" si="12"/>
        <v>0</v>
      </c>
      <c r="U50">
        <f t="shared" si="13"/>
        <v>1</v>
      </c>
      <c r="V50">
        <f t="shared" si="14"/>
        <v>1</v>
      </c>
      <c r="W50">
        <f t="shared" si="15"/>
        <v>0</v>
      </c>
      <c r="X50">
        <f t="shared" si="0"/>
        <v>9</v>
      </c>
      <c r="Y50">
        <f t="shared" si="1"/>
        <v>3</v>
      </c>
      <c r="Z50">
        <f t="shared" si="2"/>
        <v>0</v>
      </c>
      <c r="AA50">
        <f t="shared" si="3"/>
        <v>0</v>
      </c>
      <c r="AC50">
        <v>513</v>
      </c>
      <c r="AD50">
        <f t="shared" si="16"/>
        <v>1</v>
      </c>
      <c r="AE50">
        <f t="shared" si="17"/>
        <v>12</v>
      </c>
      <c r="AF50">
        <f t="shared" si="18"/>
        <v>0</v>
      </c>
      <c r="AG50" t="str">
        <f t="shared" si="19"/>
        <v>12_0</v>
      </c>
    </row>
    <row r="51" spans="2:33">
      <c r="B51">
        <v>50</v>
      </c>
      <c r="C51">
        <v>7</v>
      </c>
      <c r="D51">
        <v>105</v>
      </c>
      <c r="E51">
        <v>0</v>
      </c>
      <c r="F51">
        <v>0</v>
      </c>
      <c r="G51">
        <v>0</v>
      </c>
      <c r="H51">
        <v>0</v>
      </c>
      <c r="I51">
        <v>0.30499999999999999</v>
      </c>
      <c r="J51">
        <v>24</v>
      </c>
      <c r="K51">
        <v>0</v>
      </c>
      <c r="L51">
        <f t="shared" si="4"/>
        <v>0</v>
      </c>
      <c r="M51">
        <f t="shared" si="5"/>
        <v>0</v>
      </c>
      <c r="N51">
        <f t="shared" si="6"/>
        <v>0</v>
      </c>
      <c r="O51">
        <f t="shared" si="7"/>
        <v>0</v>
      </c>
      <c r="P51">
        <f t="shared" si="8"/>
        <v>0</v>
      </c>
      <c r="Q51">
        <f t="shared" si="9"/>
        <v>0</v>
      </c>
      <c r="R51">
        <f t="shared" si="10"/>
        <v>0</v>
      </c>
      <c r="S51">
        <f t="shared" si="11"/>
        <v>0</v>
      </c>
      <c r="T51">
        <f t="shared" si="12"/>
        <v>0</v>
      </c>
      <c r="U51">
        <f t="shared" si="13"/>
        <v>0</v>
      </c>
      <c r="V51">
        <f t="shared" si="14"/>
        <v>0</v>
      </c>
      <c r="W51">
        <f t="shared" si="15"/>
        <v>0</v>
      </c>
      <c r="X51">
        <f t="shared" si="0"/>
        <v>12</v>
      </c>
      <c r="Y51">
        <f t="shared" si="1"/>
        <v>0</v>
      </c>
      <c r="Z51">
        <f t="shared" si="2"/>
        <v>0</v>
      </c>
      <c r="AA51">
        <f t="shared" si="3"/>
        <v>1</v>
      </c>
      <c r="AC51">
        <v>768</v>
      </c>
      <c r="AD51">
        <f t="shared" si="16"/>
        <v>1</v>
      </c>
      <c r="AE51">
        <f t="shared" si="17"/>
        <v>12</v>
      </c>
      <c r="AF51">
        <f t="shared" si="18"/>
        <v>0</v>
      </c>
      <c r="AG51" t="str">
        <f t="shared" si="19"/>
        <v>12_0</v>
      </c>
    </row>
    <row r="52" spans="2:33">
      <c r="B52">
        <v>51</v>
      </c>
      <c r="C52">
        <v>1</v>
      </c>
      <c r="D52">
        <v>103</v>
      </c>
      <c r="E52">
        <v>80</v>
      </c>
      <c r="F52">
        <v>11</v>
      </c>
      <c r="G52">
        <v>82</v>
      </c>
      <c r="H52">
        <v>19.399999999999999</v>
      </c>
      <c r="I52">
        <v>0.49099999999999999</v>
      </c>
      <c r="J52">
        <v>22</v>
      </c>
      <c r="K52">
        <v>0</v>
      </c>
      <c r="L52">
        <f t="shared" si="4"/>
        <v>0</v>
      </c>
      <c r="M52">
        <f t="shared" si="5"/>
        <v>0</v>
      </c>
      <c r="N52">
        <f t="shared" si="6"/>
        <v>0</v>
      </c>
      <c r="O52">
        <f t="shared" si="7"/>
        <v>0</v>
      </c>
      <c r="P52">
        <f t="shared" si="8"/>
        <v>0</v>
      </c>
      <c r="Q52">
        <f t="shared" si="9"/>
        <v>0</v>
      </c>
      <c r="R52">
        <f t="shared" si="10"/>
        <v>0</v>
      </c>
      <c r="S52">
        <f t="shared" si="11"/>
        <v>0</v>
      </c>
      <c r="T52">
        <f t="shared" si="12"/>
        <v>0</v>
      </c>
      <c r="U52">
        <f t="shared" si="13"/>
        <v>0</v>
      </c>
      <c r="V52">
        <f t="shared" si="14"/>
        <v>0</v>
      </c>
      <c r="W52">
        <f t="shared" si="15"/>
        <v>0</v>
      </c>
      <c r="X52">
        <f t="shared" si="0"/>
        <v>12</v>
      </c>
      <c r="Y52">
        <f t="shared" si="1"/>
        <v>0</v>
      </c>
      <c r="Z52">
        <f t="shared" si="2"/>
        <v>0</v>
      </c>
      <c r="AA52">
        <f t="shared" si="3"/>
        <v>1</v>
      </c>
      <c r="AC52">
        <v>306</v>
      </c>
      <c r="AD52">
        <f t="shared" si="16"/>
        <v>1</v>
      </c>
      <c r="AE52">
        <f t="shared" si="17"/>
        <v>12</v>
      </c>
      <c r="AF52">
        <f t="shared" si="18"/>
        <v>0</v>
      </c>
      <c r="AG52" t="str">
        <f t="shared" si="19"/>
        <v>12_0</v>
      </c>
    </row>
    <row r="53" spans="2:33">
      <c r="B53">
        <v>52</v>
      </c>
      <c r="C53">
        <v>1</v>
      </c>
      <c r="D53">
        <v>101</v>
      </c>
      <c r="E53">
        <v>50</v>
      </c>
      <c r="F53">
        <v>15</v>
      </c>
      <c r="G53">
        <v>36</v>
      </c>
      <c r="H53">
        <v>24.2</v>
      </c>
      <c r="I53">
        <v>0.52600000000000002</v>
      </c>
      <c r="J53">
        <v>26</v>
      </c>
      <c r="K53">
        <v>0</v>
      </c>
      <c r="L53">
        <f t="shared" si="4"/>
        <v>0</v>
      </c>
      <c r="M53">
        <f t="shared" si="5"/>
        <v>0</v>
      </c>
      <c r="N53">
        <f t="shared" si="6"/>
        <v>0</v>
      </c>
      <c r="O53">
        <f t="shared" si="7"/>
        <v>0</v>
      </c>
      <c r="P53">
        <f t="shared" si="8"/>
        <v>0</v>
      </c>
      <c r="Q53">
        <f t="shared" si="9"/>
        <v>0</v>
      </c>
      <c r="R53">
        <f t="shared" si="10"/>
        <v>0</v>
      </c>
      <c r="S53">
        <f t="shared" si="11"/>
        <v>0</v>
      </c>
      <c r="T53">
        <f t="shared" si="12"/>
        <v>0</v>
      </c>
      <c r="U53">
        <f t="shared" si="13"/>
        <v>0</v>
      </c>
      <c r="V53">
        <f t="shared" si="14"/>
        <v>0</v>
      </c>
      <c r="W53">
        <f t="shared" si="15"/>
        <v>0</v>
      </c>
      <c r="X53">
        <f t="shared" si="0"/>
        <v>12</v>
      </c>
      <c r="Y53">
        <f t="shared" si="1"/>
        <v>0</v>
      </c>
      <c r="Z53">
        <f t="shared" si="2"/>
        <v>0</v>
      </c>
      <c r="AA53">
        <f t="shared" si="3"/>
        <v>1</v>
      </c>
      <c r="AC53">
        <v>341</v>
      </c>
      <c r="AD53">
        <f t="shared" si="16"/>
        <v>1</v>
      </c>
      <c r="AE53">
        <f t="shared" si="17"/>
        <v>11</v>
      </c>
      <c r="AF53">
        <f t="shared" si="18"/>
        <v>1</v>
      </c>
      <c r="AG53" t="str">
        <f t="shared" si="19"/>
        <v>11_1</v>
      </c>
    </row>
    <row r="54" spans="2:33">
      <c r="B54">
        <v>53</v>
      </c>
      <c r="C54">
        <v>5</v>
      </c>
      <c r="D54">
        <v>88</v>
      </c>
      <c r="E54">
        <v>66</v>
      </c>
      <c r="F54">
        <v>21</v>
      </c>
      <c r="G54">
        <v>23</v>
      </c>
      <c r="H54">
        <v>24.4</v>
      </c>
      <c r="I54">
        <v>0.34200000000000003</v>
      </c>
      <c r="J54">
        <v>30</v>
      </c>
      <c r="K54">
        <v>0</v>
      </c>
      <c r="L54">
        <f t="shared" si="4"/>
        <v>0</v>
      </c>
      <c r="M54">
        <f t="shared" si="5"/>
        <v>0</v>
      </c>
      <c r="N54">
        <f t="shared" si="6"/>
        <v>0</v>
      </c>
      <c r="O54">
        <f t="shared" si="7"/>
        <v>0</v>
      </c>
      <c r="P54">
        <f t="shared" si="8"/>
        <v>0</v>
      </c>
      <c r="Q54">
        <f t="shared" si="9"/>
        <v>0</v>
      </c>
      <c r="R54">
        <f t="shared" si="10"/>
        <v>0</v>
      </c>
      <c r="S54">
        <f t="shared" si="11"/>
        <v>0</v>
      </c>
      <c r="T54">
        <f t="shared" si="12"/>
        <v>0</v>
      </c>
      <c r="U54">
        <f t="shared" si="13"/>
        <v>0</v>
      </c>
      <c r="V54">
        <f t="shared" si="14"/>
        <v>0</v>
      </c>
      <c r="W54">
        <f t="shared" si="15"/>
        <v>0</v>
      </c>
      <c r="X54">
        <f t="shared" si="0"/>
        <v>12</v>
      </c>
      <c r="Y54">
        <f t="shared" si="1"/>
        <v>0</v>
      </c>
      <c r="Z54">
        <f t="shared" si="2"/>
        <v>0</v>
      </c>
      <c r="AA54">
        <f t="shared" si="3"/>
        <v>1</v>
      </c>
      <c r="AC54">
        <v>425</v>
      </c>
      <c r="AD54">
        <f t="shared" si="16"/>
        <v>1</v>
      </c>
      <c r="AE54">
        <f t="shared" si="17"/>
        <v>4</v>
      </c>
      <c r="AF54">
        <f t="shared" si="18"/>
        <v>8</v>
      </c>
      <c r="AG54" t="str">
        <f t="shared" si="19"/>
        <v>4_8</v>
      </c>
    </row>
    <row r="55" spans="2:33">
      <c r="B55">
        <v>54</v>
      </c>
      <c r="C55">
        <v>8</v>
      </c>
      <c r="D55">
        <v>176</v>
      </c>
      <c r="E55">
        <v>90</v>
      </c>
      <c r="F55">
        <v>34</v>
      </c>
      <c r="G55">
        <v>300</v>
      </c>
      <c r="H55">
        <v>33.700000000000003</v>
      </c>
      <c r="I55">
        <v>0.46700000000000003</v>
      </c>
      <c r="J55">
        <v>58</v>
      </c>
      <c r="K55">
        <v>1</v>
      </c>
      <c r="L55">
        <f t="shared" si="4"/>
        <v>1</v>
      </c>
      <c r="M55">
        <f t="shared" si="5"/>
        <v>1</v>
      </c>
      <c r="N55">
        <f t="shared" si="6"/>
        <v>1</v>
      </c>
      <c r="O55">
        <f t="shared" si="7"/>
        <v>1</v>
      </c>
      <c r="P55">
        <f t="shared" si="8"/>
        <v>1</v>
      </c>
      <c r="Q55">
        <f t="shared" si="9"/>
        <v>1</v>
      </c>
      <c r="R55">
        <f t="shared" si="10"/>
        <v>1</v>
      </c>
      <c r="S55">
        <f t="shared" si="11"/>
        <v>1</v>
      </c>
      <c r="T55">
        <f t="shared" si="12"/>
        <v>1</v>
      </c>
      <c r="U55">
        <f t="shared" si="13"/>
        <v>1</v>
      </c>
      <c r="V55">
        <f t="shared" si="14"/>
        <v>1</v>
      </c>
      <c r="W55">
        <f t="shared" si="15"/>
        <v>1</v>
      </c>
      <c r="X55">
        <f t="shared" si="0"/>
        <v>0</v>
      </c>
      <c r="Y55">
        <f t="shared" si="1"/>
        <v>12</v>
      </c>
      <c r="Z55">
        <f t="shared" si="2"/>
        <v>1</v>
      </c>
      <c r="AA55">
        <f t="shared" si="3"/>
        <v>1</v>
      </c>
      <c r="AC55">
        <v>526</v>
      </c>
      <c r="AD55">
        <f t="shared" si="16"/>
        <v>1</v>
      </c>
      <c r="AE55">
        <f t="shared" si="17"/>
        <v>12</v>
      </c>
      <c r="AF55">
        <f t="shared" si="18"/>
        <v>0</v>
      </c>
      <c r="AG55" t="str">
        <f t="shared" si="19"/>
        <v>12_0</v>
      </c>
    </row>
    <row r="56" spans="2:33">
      <c r="B56">
        <v>55</v>
      </c>
      <c r="C56">
        <v>7</v>
      </c>
      <c r="D56">
        <v>150</v>
      </c>
      <c r="E56">
        <v>66</v>
      </c>
      <c r="F56">
        <v>42</v>
      </c>
      <c r="G56">
        <v>342</v>
      </c>
      <c r="H56">
        <v>34.700000000000003</v>
      </c>
      <c r="I56">
        <v>0.71799999999999997</v>
      </c>
      <c r="J56">
        <v>42</v>
      </c>
      <c r="K56">
        <v>0</v>
      </c>
      <c r="L56">
        <f t="shared" si="4"/>
        <v>0</v>
      </c>
      <c r="M56">
        <f t="shared" si="5"/>
        <v>1</v>
      </c>
      <c r="N56">
        <f t="shared" si="6"/>
        <v>0</v>
      </c>
      <c r="O56">
        <f t="shared" si="7"/>
        <v>1</v>
      </c>
      <c r="P56">
        <f t="shared" si="8"/>
        <v>1</v>
      </c>
      <c r="Q56">
        <f t="shared" si="9"/>
        <v>1</v>
      </c>
      <c r="R56">
        <f t="shared" si="10"/>
        <v>0</v>
      </c>
      <c r="S56">
        <f t="shared" si="11"/>
        <v>1</v>
      </c>
      <c r="T56">
        <f t="shared" si="12"/>
        <v>0</v>
      </c>
      <c r="U56">
        <f t="shared" si="13"/>
        <v>1</v>
      </c>
      <c r="V56">
        <f t="shared" si="14"/>
        <v>1</v>
      </c>
      <c r="W56">
        <f t="shared" si="15"/>
        <v>1</v>
      </c>
      <c r="X56">
        <f t="shared" si="0"/>
        <v>4</v>
      </c>
      <c r="Y56">
        <f t="shared" si="1"/>
        <v>8</v>
      </c>
      <c r="Z56">
        <f t="shared" si="2"/>
        <v>1</v>
      </c>
      <c r="AA56">
        <f t="shared" si="3"/>
        <v>0</v>
      </c>
      <c r="AC56">
        <v>713</v>
      </c>
      <c r="AD56">
        <f t="shared" si="16"/>
        <v>0</v>
      </c>
      <c r="AE56">
        <f t="shared" si="17"/>
        <v>7</v>
      </c>
      <c r="AF56">
        <f t="shared" si="18"/>
        <v>5</v>
      </c>
      <c r="AG56" t="str">
        <f t="shared" si="19"/>
        <v>7_5</v>
      </c>
    </row>
    <row r="57" spans="2:33">
      <c r="B57">
        <v>56</v>
      </c>
      <c r="C57">
        <v>1</v>
      </c>
      <c r="D57">
        <v>73</v>
      </c>
      <c r="E57">
        <v>50</v>
      </c>
      <c r="F57">
        <v>10</v>
      </c>
      <c r="G57">
        <v>0</v>
      </c>
      <c r="H57">
        <v>23</v>
      </c>
      <c r="I57">
        <v>0.248</v>
      </c>
      <c r="J57">
        <v>21</v>
      </c>
      <c r="K57">
        <v>0</v>
      </c>
      <c r="L57">
        <f t="shared" si="4"/>
        <v>0</v>
      </c>
      <c r="M57">
        <f t="shared" si="5"/>
        <v>0</v>
      </c>
      <c r="N57">
        <f t="shared" si="6"/>
        <v>0</v>
      </c>
      <c r="O57">
        <f t="shared" si="7"/>
        <v>0</v>
      </c>
      <c r="P57">
        <f t="shared" si="8"/>
        <v>0</v>
      </c>
      <c r="Q57">
        <f t="shared" si="9"/>
        <v>0</v>
      </c>
      <c r="R57">
        <f t="shared" si="10"/>
        <v>0</v>
      </c>
      <c r="S57">
        <f t="shared" si="11"/>
        <v>0</v>
      </c>
      <c r="T57">
        <f t="shared" si="12"/>
        <v>0</v>
      </c>
      <c r="U57">
        <f t="shared" si="13"/>
        <v>0</v>
      </c>
      <c r="V57">
        <f t="shared" si="14"/>
        <v>0</v>
      </c>
      <c r="W57">
        <f t="shared" si="15"/>
        <v>0</v>
      </c>
      <c r="X57">
        <f t="shared" si="0"/>
        <v>12</v>
      </c>
      <c r="Y57">
        <f t="shared" si="1"/>
        <v>0</v>
      </c>
      <c r="Z57">
        <f t="shared" si="2"/>
        <v>0</v>
      </c>
      <c r="AA57">
        <f t="shared" si="3"/>
        <v>1</v>
      </c>
      <c r="AC57">
        <v>420</v>
      </c>
      <c r="AD57">
        <f t="shared" si="16"/>
        <v>0</v>
      </c>
      <c r="AE57">
        <f t="shared" si="17"/>
        <v>10</v>
      </c>
      <c r="AF57">
        <f t="shared" si="18"/>
        <v>2</v>
      </c>
      <c r="AG57" t="str">
        <f t="shared" si="19"/>
        <v>10_2</v>
      </c>
    </row>
    <row r="58" spans="2:33">
      <c r="B58">
        <v>57</v>
      </c>
      <c r="C58">
        <v>7</v>
      </c>
      <c r="D58">
        <v>187</v>
      </c>
      <c r="E58">
        <v>68</v>
      </c>
      <c r="F58">
        <v>39</v>
      </c>
      <c r="G58">
        <v>304</v>
      </c>
      <c r="H58">
        <v>37.700000000000003</v>
      </c>
      <c r="I58">
        <v>0.254</v>
      </c>
      <c r="J58">
        <v>41</v>
      </c>
      <c r="K58">
        <v>1</v>
      </c>
      <c r="L58">
        <f t="shared" si="4"/>
        <v>0</v>
      </c>
      <c r="M58">
        <f t="shared" si="5"/>
        <v>1</v>
      </c>
      <c r="N58">
        <f t="shared" si="6"/>
        <v>1</v>
      </c>
      <c r="O58">
        <f t="shared" si="7"/>
        <v>1</v>
      </c>
      <c r="P58">
        <f t="shared" si="8"/>
        <v>1</v>
      </c>
      <c r="Q58">
        <f t="shared" si="9"/>
        <v>1</v>
      </c>
      <c r="R58">
        <f t="shared" si="10"/>
        <v>1</v>
      </c>
      <c r="S58">
        <f t="shared" si="11"/>
        <v>1</v>
      </c>
      <c r="T58">
        <f t="shared" si="12"/>
        <v>1</v>
      </c>
      <c r="U58">
        <f t="shared" si="13"/>
        <v>1</v>
      </c>
      <c r="V58">
        <f t="shared" si="14"/>
        <v>1</v>
      </c>
      <c r="W58">
        <f t="shared" si="15"/>
        <v>0</v>
      </c>
      <c r="X58">
        <f t="shared" si="0"/>
        <v>2</v>
      </c>
      <c r="Y58">
        <f t="shared" si="1"/>
        <v>10</v>
      </c>
      <c r="Z58">
        <f t="shared" si="2"/>
        <v>1</v>
      </c>
      <c r="AA58">
        <f t="shared" si="3"/>
        <v>1</v>
      </c>
      <c r="AC58">
        <v>594</v>
      </c>
      <c r="AD58">
        <f t="shared" si="16"/>
        <v>1</v>
      </c>
      <c r="AE58">
        <f t="shared" si="17"/>
        <v>11</v>
      </c>
      <c r="AF58">
        <f t="shared" si="18"/>
        <v>1</v>
      </c>
      <c r="AG58" t="str">
        <f t="shared" si="19"/>
        <v>11_1</v>
      </c>
    </row>
    <row r="59" spans="2:33">
      <c r="B59">
        <v>58</v>
      </c>
      <c r="C59">
        <v>0</v>
      </c>
      <c r="D59">
        <v>100</v>
      </c>
      <c r="E59">
        <v>88</v>
      </c>
      <c r="F59">
        <v>60</v>
      </c>
      <c r="G59">
        <v>110</v>
      </c>
      <c r="H59">
        <v>46.8</v>
      </c>
      <c r="I59">
        <v>0.96199999999999997</v>
      </c>
      <c r="J59">
        <v>31</v>
      </c>
      <c r="K59">
        <v>0</v>
      </c>
      <c r="L59">
        <f t="shared" si="4"/>
        <v>0</v>
      </c>
      <c r="M59">
        <f t="shared" si="5"/>
        <v>1</v>
      </c>
      <c r="N59">
        <f t="shared" si="6"/>
        <v>0</v>
      </c>
      <c r="O59">
        <f t="shared" si="7"/>
        <v>1</v>
      </c>
      <c r="P59">
        <f t="shared" si="8"/>
        <v>0</v>
      </c>
      <c r="Q59">
        <f t="shared" si="9"/>
        <v>0</v>
      </c>
      <c r="R59">
        <f t="shared" si="10"/>
        <v>0</v>
      </c>
      <c r="S59">
        <f t="shared" si="11"/>
        <v>0</v>
      </c>
      <c r="T59">
        <f t="shared" si="12"/>
        <v>0</v>
      </c>
      <c r="U59">
        <f t="shared" si="13"/>
        <v>1</v>
      </c>
      <c r="V59">
        <f t="shared" si="14"/>
        <v>0</v>
      </c>
      <c r="W59">
        <f t="shared" si="15"/>
        <v>0</v>
      </c>
      <c r="X59">
        <f t="shared" si="0"/>
        <v>9</v>
      </c>
      <c r="Y59">
        <f t="shared" si="1"/>
        <v>3</v>
      </c>
      <c r="Z59">
        <f t="shared" si="2"/>
        <v>0</v>
      </c>
      <c r="AA59">
        <f t="shared" si="3"/>
        <v>1</v>
      </c>
      <c r="AC59">
        <v>580</v>
      </c>
      <c r="AD59">
        <f t="shared" si="16"/>
        <v>1</v>
      </c>
      <c r="AE59">
        <f t="shared" si="17"/>
        <v>4</v>
      </c>
      <c r="AF59">
        <f t="shared" si="18"/>
        <v>8</v>
      </c>
      <c r="AG59" t="str">
        <f t="shared" si="19"/>
        <v>4_8</v>
      </c>
    </row>
    <row r="60" spans="2:33">
      <c r="B60">
        <v>59</v>
      </c>
      <c r="C60">
        <v>0</v>
      </c>
      <c r="D60">
        <v>146</v>
      </c>
      <c r="E60">
        <v>82</v>
      </c>
      <c r="F60">
        <v>0</v>
      </c>
      <c r="G60">
        <v>0</v>
      </c>
      <c r="H60">
        <v>40.5</v>
      </c>
      <c r="I60">
        <v>1.7809999999999999</v>
      </c>
      <c r="J60">
        <v>44</v>
      </c>
      <c r="K60">
        <v>0</v>
      </c>
      <c r="L60">
        <f t="shared" si="4"/>
        <v>1</v>
      </c>
      <c r="M60">
        <f t="shared" si="5"/>
        <v>1</v>
      </c>
      <c r="N60">
        <f t="shared" si="6"/>
        <v>1</v>
      </c>
      <c r="O60">
        <f t="shared" si="7"/>
        <v>1</v>
      </c>
      <c r="P60">
        <f t="shared" si="8"/>
        <v>1</v>
      </c>
      <c r="Q60">
        <f t="shared" si="9"/>
        <v>0</v>
      </c>
      <c r="R60">
        <f t="shared" si="10"/>
        <v>1</v>
      </c>
      <c r="S60">
        <f t="shared" si="11"/>
        <v>1</v>
      </c>
      <c r="T60">
        <f t="shared" si="12"/>
        <v>0</v>
      </c>
      <c r="U60">
        <f t="shared" si="13"/>
        <v>0</v>
      </c>
      <c r="V60">
        <f t="shared" si="14"/>
        <v>0</v>
      </c>
      <c r="W60">
        <f t="shared" si="15"/>
        <v>1</v>
      </c>
      <c r="X60">
        <f t="shared" si="0"/>
        <v>4</v>
      </c>
      <c r="Y60">
        <f t="shared" si="1"/>
        <v>8</v>
      </c>
      <c r="Z60">
        <f t="shared" si="2"/>
        <v>1</v>
      </c>
      <c r="AA60">
        <f t="shared" si="3"/>
        <v>0</v>
      </c>
      <c r="AC60">
        <v>631</v>
      </c>
      <c r="AD60">
        <f t="shared" si="16"/>
        <v>0</v>
      </c>
      <c r="AE60">
        <f t="shared" si="17"/>
        <v>12</v>
      </c>
      <c r="AF60">
        <f t="shared" si="18"/>
        <v>0</v>
      </c>
      <c r="AG60" t="str">
        <f t="shared" si="19"/>
        <v>12_0</v>
      </c>
    </row>
    <row r="61" spans="2:33">
      <c r="B61">
        <v>60</v>
      </c>
      <c r="C61">
        <v>0</v>
      </c>
      <c r="D61">
        <v>105</v>
      </c>
      <c r="E61">
        <v>64</v>
      </c>
      <c r="F61">
        <v>41</v>
      </c>
      <c r="G61">
        <v>142</v>
      </c>
      <c r="H61">
        <v>41.5</v>
      </c>
      <c r="I61">
        <v>0.17299999999999999</v>
      </c>
      <c r="J61">
        <v>22</v>
      </c>
      <c r="K61">
        <v>0</v>
      </c>
      <c r="L61">
        <f t="shared" si="4"/>
        <v>1</v>
      </c>
      <c r="M61">
        <f t="shared" si="5"/>
        <v>0</v>
      </c>
      <c r="N61">
        <f t="shared" si="6"/>
        <v>0</v>
      </c>
      <c r="O61">
        <f t="shared" si="7"/>
        <v>0</v>
      </c>
      <c r="P61">
        <f t="shared" si="8"/>
        <v>0</v>
      </c>
      <c r="Q61">
        <f t="shared" si="9"/>
        <v>0</v>
      </c>
      <c r="R61">
        <f t="shared" si="10"/>
        <v>0</v>
      </c>
      <c r="S61">
        <f t="shared" si="11"/>
        <v>0</v>
      </c>
      <c r="T61">
        <f t="shared" si="12"/>
        <v>0</v>
      </c>
      <c r="U61">
        <f t="shared" si="13"/>
        <v>0</v>
      </c>
      <c r="V61">
        <f t="shared" si="14"/>
        <v>0</v>
      </c>
      <c r="W61">
        <f t="shared" si="15"/>
        <v>0</v>
      </c>
      <c r="X61">
        <f t="shared" si="0"/>
        <v>11</v>
      </c>
      <c r="Y61">
        <f t="shared" si="1"/>
        <v>1</v>
      </c>
      <c r="Z61">
        <f t="shared" si="2"/>
        <v>0</v>
      </c>
      <c r="AA61">
        <f t="shared" si="3"/>
        <v>1</v>
      </c>
      <c r="AC61">
        <v>679</v>
      </c>
      <c r="AD61">
        <f t="shared" si="16"/>
        <v>0</v>
      </c>
      <c r="AE61">
        <f t="shared" si="17"/>
        <v>12</v>
      </c>
      <c r="AF61">
        <f t="shared" si="18"/>
        <v>0</v>
      </c>
      <c r="AG61" t="str">
        <f t="shared" si="19"/>
        <v>12_0</v>
      </c>
    </row>
    <row r="62" spans="2:33">
      <c r="B62">
        <v>61</v>
      </c>
      <c r="C62">
        <v>2</v>
      </c>
      <c r="D62">
        <v>84</v>
      </c>
      <c r="E62">
        <v>0</v>
      </c>
      <c r="F62">
        <v>0</v>
      </c>
      <c r="G62">
        <v>0</v>
      </c>
      <c r="H62">
        <v>0</v>
      </c>
      <c r="I62">
        <v>0.30399999999999999</v>
      </c>
      <c r="J62">
        <v>21</v>
      </c>
      <c r="K62">
        <v>0</v>
      </c>
      <c r="L62">
        <f t="shared" si="4"/>
        <v>0</v>
      </c>
      <c r="M62">
        <f t="shared" si="5"/>
        <v>0</v>
      </c>
      <c r="N62">
        <f t="shared" si="6"/>
        <v>0</v>
      </c>
      <c r="O62">
        <f t="shared" si="7"/>
        <v>0</v>
      </c>
      <c r="P62">
        <f t="shared" si="8"/>
        <v>0</v>
      </c>
      <c r="Q62">
        <f t="shared" si="9"/>
        <v>0</v>
      </c>
      <c r="R62">
        <f t="shared" si="10"/>
        <v>0</v>
      </c>
      <c r="S62">
        <f t="shared" si="11"/>
        <v>0</v>
      </c>
      <c r="T62">
        <f t="shared" si="12"/>
        <v>0</v>
      </c>
      <c r="U62">
        <f t="shared" si="13"/>
        <v>0</v>
      </c>
      <c r="V62">
        <f t="shared" si="14"/>
        <v>0</v>
      </c>
      <c r="W62">
        <f t="shared" si="15"/>
        <v>0</v>
      </c>
      <c r="X62">
        <f t="shared" si="0"/>
        <v>12</v>
      </c>
      <c r="Y62">
        <f t="shared" si="1"/>
        <v>0</v>
      </c>
      <c r="Z62">
        <f t="shared" si="2"/>
        <v>0</v>
      </c>
      <c r="AA62">
        <f t="shared" si="3"/>
        <v>1</v>
      </c>
      <c r="AC62">
        <v>368</v>
      </c>
      <c r="AD62">
        <f t="shared" si="16"/>
        <v>1</v>
      </c>
      <c r="AE62">
        <f t="shared" si="17"/>
        <v>12</v>
      </c>
      <c r="AF62">
        <f t="shared" si="18"/>
        <v>0</v>
      </c>
      <c r="AG62" t="str">
        <f t="shared" si="19"/>
        <v>12_0</v>
      </c>
    </row>
    <row r="63" spans="2:33">
      <c r="B63">
        <v>62</v>
      </c>
      <c r="C63">
        <v>8</v>
      </c>
      <c r="D63">
        <v>133</v>
      </c>
      <c r="E63">
        <v>72</v>
      </c>
      <c r="F63">
        <v>0</v>
      </c>
      <c r="G63">
        <v>0</v>
      </c>
      <c r="H63">
        <v>32.9</v>
      </c>
      <c r="I63">
        <v>0.27</v>
      </c>
      <c r="J63">
        <v>39</v>
      </c>
      <c r="K63">
        <v>1</v>
      </c>
      <c r="L63">
        <f t="shared" si="4"/>
        <v>0</v>
      </c>
      <c r="M63">
        <f t="shared" si="5"/>
        <v>1</v>
      </c>
      <c r="N63">
        <f t="shared" si="6"/>
        <v>0</v>
      </c>
      <c r="O63">
        <f t="shared" si="7"/>
        <v>0</v>
      </c>
      <c r="P63">
        <f t="shared" si="8"/>
        <v>1</v>
      </c>
      <c r="Q63">
        <f t="shared" si="9"/>
        <v>0</v>
      </c>
      <c r="R63">
        <f t="shared" si="10"/>
        <v>0</v>
      </c>
      <c r="S63">
        <f t="shared" si="11"/>
        <v>0</v>
      </c>
      <c r="T63">
        <f t="shared" si="12"/>
        <v>0</v>
      </c>
      <c r="U63">
        <f t="shared" si="13"/>
        <v>1</v>
      </c>
      <c r="V63">
        <f t="shared" si="14"/>
        <v>1</v>
      </c>
      <c r="W63">
        <f t="shared" si="15"/>
        <v>0</v>
      </c>
      <c r="X63">
        <f t="shared" si="0"/>
        <v>8</v>
      </c>
      <c r="Y63">
        <f t="shared" si="1"/>
        <v>4</v>
      </c>
      <c r="Z63">
        <f t="shared" si="2"/>
        <v>0</v>
      </c>
      <c r="AA63">
        <f t="shared" si="3"/>
        <v>0</v>
      </c>
      <c r="AC63">
        <v>544</v>
      </c>
      <c r="AD63">
        <f t="shared" si="16"/>
        <v>1</v>
      </c>
      <c r="AE63">
        <f t="shared" si="17"/>
        <v>12</v>
      </c>
      <c r="AF63">
        <f t="shared" si="18"/>
        <v>0</v>
      </c>
      <c r="AG63" t="str">
        <f t="shared" si="19"/>
        <v>12_0</v>
      </c>
    </row>
    <row r="64" spans="2:33">
      <c r="B64">
        <v>63</v>
      </c>
      <c r="C64">
        <v>5</v>
      </c>
      <c r="D64">
        <v>44</v>
      </c>
      <c r="E64">
        <v>62</v>
      </c>
      <c r="F64">
        <v>0</v>
      </c>
      <c r="G64">
        <v>0</v>
      </c>
      <c r="H64">
        <v>25</v>
      </c>
      <c r="I64">
        <v>0.58699999999999997</v>
      </c>
      <c r="J64">
        <v>36</v>
      </c>
      <c r="K64">
        <v>0</v>
      </c>
      <c r="L64">
        <f t="shared" si="4"/>
        <v>0</v>
      </c>
      <c r="M64">
        <f t="shared" si="5"/>
        <v>0</v>
      </c>
      <c r="N64">
        <f t="shared" si="6"/>
        <v>0</v>
      </c>
      <c r="O64">
        <f t="shared" si="7"/>
        <v>0</v>
      </c>
      <c r="P64">
        <f t="shared" si="8"/>
        <v>0</v>
      </c>
      <c r="Q64">
        <f t="shared" si="9"/>
        <v>0</v>
      </c>
      <c r="R64">
        <f t="shared" si="10"/>
        <v>0</v>
      </c>
      <c r="S64">
        <f t="shared" si="11"/>
        <v>0</v>
      </c>
      <c r="T64">
        <f t="shared" si="12"/>
        <v>0</v>
      </c>
      <c r="U64">
        <f t="shared" si="13"/>
        <v>0</v>
      </c>
      <c r="V64">
        <f t="shared" si="14"/>
        <v>0</v>
      </c>
      <c r="W64">
        <f t="shared" si="15"/>
        <v>0</v>
      </c>
      <c r="X64">
        <f t="shared" si="0"/>
        <v>12</v>
      </c>
      <c r="Y64">
        <f t="shared" si="1"/>
        <v>0</v>
      </c>
      <c r="Z64">
        <f t="shared" si="2"/>
        <v>0</v>
      </c>
      <c r="AA64">
        <f t="shared" si="3"/>
        <v>1</v>
      </c>
      <c r="AC64">
        <v>561</v>
      </c>
      <c r="AD64">
        <f t="shared" si="16"/>
        <v>0</v>
      </c>
      <c r="AE64">
        <f t="shared" si="17"/>
        <v>8</v>
      </c>
      <c r="AF64">
        <f t="shared" si="18"/>
        <v>4</v>
      </c>
      <c r="AG64" t="str">
        <f t="shared" si="19"/>
        <v>8_4</v>
      </c>
    </row>
    <row r="65" spans="2:33">
      <c r="B65">
        <v>64</v>
      </c>
      <c r="C65">
        <v>2</v>
      </c>
      <c r="D65">
        <v>141</v>
      </c>
      <c r="E65">
        <v>58</v>
      </c>
      <c r="F65">
        <v>34</v>
      </c>
      <c r="G65">
        <v>128</v>
      </c>
      <c r="H65">
        <v>25.4</v>
      </c>
      <c r="I65">
        <v>0.69899999999999995</v>
      </c>
      <c r="J65">
        <v>24</v>
      </c>
      <c r="K65">
        <v>0</v>
      </c>
      <c r="L65">
        <f t="shared" si="4"/>
        <v>0</v>
      </c>
      <c r="M65">
        <f t="shared" si="5"/>
        <v>0</v>
      </c>
      <c r="N65">
        <f t="shared" si="6"/>
        <v>1</v>
      </c>
      <c r="O65">
        <f t="shared" si="7"/>
        <v>1</v>
      </c>
      <c r="P65">
        <f t="shared" si="8"/>
        <v>0</v>
      </c>
      <c r="Q65">
        <f t="shared" si="9"/>
        <v>0</v>
      </c>
      <c r="R65">
        <f t="shared" si="10"/>
        <v>0</v>
      </c>
      <c r="S65">
        <f t="shared" si="11"/>
        <v>0</v>
      </c>
      <c r="T65">
        <f t="shared" si="12"/>
        <v>0</v>
      </c>
      <c r="U65">
        <f t="shared" si="13"/>
        <v>0</v>
      </c>
      <c r="V65">
        <f t="shared" si="14"/>
        <v>0</v>
      </c>
      <c r="W65">
        <f t="shared" si="15"/>
        <v>1</v>
      </c>
      <c r="X65">
        <f t="shared" si="0"/>
        <v>9</v>
      </c>
      <c r="Y65">
        <f t="shared" si="1"/>
        <v>3</v>
      </c>
      <c r="Z65">
        <f t="shared" si="2"/>
        <v>0</v>
      </c>
      <c r="AA65">
        <f t="shared" si="3"/>
        <v>1</v>
      </c>
      <c r="AC65">
        <v>294</v>
      </c>
      <c r="AD65">
        <f t="shared" si="16"/>
        <v>0</v>
      </c>
      <c r="AE65">
        <f t="shared" si="17"/>
        <v>9</v>
      </c>
      <c r="AF65">
        <f t="shared" si="18"/>
        <v>3</v>
      </c>
      <c r="AG65" t="str">
        <f t="shared" si="19"/>
        <v>9_3</v>
      </c>
    </row>
    <row r="66" spans="2:33">
      <c r="B66">
        <v>65</v>
      </c>
      <c r="C66">
        <v>7</v>
      </c>
      <c r="D66">
        <v>114</v>
      </c>
      <c r="E66">
        <v>66</v>
      </c>
      <c r="F66">
        <v>0</v>
      </c>
      <c r="G66">
        <v>0</v>
      </c>
      <c r="H66">
        <v>32.799999999999997</v>
      </c>
      <c r="I66">
        <v>0.25800000000000001</v>
      </c>
      <c r="J66">
        <v>42</v>
      </c>
      <c r="K66">
        <v>1</v>
      </c>
      <c r="L66">
        <f t="shared" si="4"/>
        <v>0</v>
      </c>
      <c r="M66">
        <f t="shared" si="5"/>
        <v>1</v>
      </c>
      <c r="N66">
        <f t="shared" si="6"/>
        <v>0</v>
      </c>
      <c r="O66">
        <f t="shared" si="7"/>
        <v>0</v>
      </c>
      <c r="P66">
        <f t="shared" si="8"/>
        <v>0</v>
      </c>
      <c r="Q66">
        <f t="shared" si="9"/>
        <v>0</v>
      </c>
      <c r="R66">
        <f t="shared" si="10"/>
        <v>0</v>
      </c>
      <c r="S66">
        <f t="shared" si="11"/>
        <v>0</v>
      </c>
      <c r="T66">
        <f t="shared" si="12"/>
        <v>0</v>
      </c>
      <c r="U66">
        <f t="shared" si="13"/>
        <v>1</v>
      </c>
      <c r="V66">
        <f t="shared" si="14"/>
        <v>1</v>
      </c>
      <c r="W66">
        <f t="shared" si="15"/>
        <v>0</v>
      </c>
      <c r="X66">
        <f t="shared" ref="X66:X129" si="20">COUNTIF(L66:W66,0)</f>
        <v>9</v>
      </c>
      <c r="Y66">
        <f t="shared" ref="Y66:Y129" si="21">COUNTIF(L66:W66,1)</f>
        <v>3</v>
      </c>
      <c r="Z66">
        <f t="shared" ref="Z66:Z129" si="22">IF(X66&gt;Y66,0,1)</f>
        <v>0</v>
      </c>
      <c r="AA66">
        <f t="shared" ref="AA66:AA129" si="23">IF(Z66=K66,1,0)</f>
        <v>0</v>
      </c>
      <c r="AC66">
        <v>63</v>
      </c>
      <c r="AD66">
        <f t="shared" si="16"/>
        <v>1</v>
      </c>
      <c r="AE66">
        <f t="shared" si="17"/>
        <v>12</v>
      </c>
      <c r="AF66">
        <f t="shared" si="18"/>
        <v>0</v>
      </c>
      <c r="AG66" t="str">
        <f t="shared" si="19"/>
        <v>12_0</v>
      </c>
    </row>
    <row r="67" spans="2:33">
      <c r="B67">
        <v>66</v>
      </c>
      <c r="C67">
        <v>5</v>
      </c>
      <c r="D67">
        <v>99</v>
      </c>
      <c r="E67">
        <v>74</v>
      </c>
      <c r="F67">
        <v>27</v>
      </c>
      <c r="G67">
        <v>0</v>
      </c>
      <c r="H67">
        <v>29</v>
      </c>
      <c r="I67">
        <v>0.20300000000000001</v>
      </c>
      <c r="J67">
        <v>32</v>
      </c>
      <c r="K67">
        <v>0</v>
      </c>
      <c r="L67">
        <f t="shared" ref="L67:L130" si="24">IF(J67&lt;=42.5,IF(G67&lt;=119.5,IF(C67&lt;=2.5,0,0),IF(C67&lt;=0.5,1,0)),IF(G67&lt;=139.5,IF(J67&lt;=55.5,1,0),1))</f>
        <v>0</v>
      </c>
      <c r="M67">
        <f t="shared" ref="M67:M130" si="25">IF(J67&lt;=30.5,IF(H67&lt;=36.25,IF(J67&lt;=26.5,0,0),IF(H67&lt;=42.75,0,1)),IF(H67&lt;=27.45,IF(H67&lt;=24.8,0,0),IF(J67&lt;=42.5,1,1)))</f>
        <v>1</v>
      </c>
      <c r="N67">
        <f t="shared" ref="N67:N130" si="26">IF(D67&lt;=137.5,IF(J67&lt;=27.5,IF(I67&lt;=0.4945,0,0),IF(D67&lt;=107.5,0,0)),IF(D67&lt;=155.5,IF(D67&lt;=146.5,1,0),IF(J67&lt;=44.5,1,1)))</f>
        <v>0</v>
      </c>
      <c r="O67">
        <f t="shared" ref="O67:O130" si="27">IF(D67&lt;=133.5,IF(I67&lt;=0.5095,IF(D67&lt;=94.5,0,0),IF(F67&lt;=28.5,0,1)),IF(D67&lt;=161.5,IF(I67&lt;=0.315,0,1),IF(C67&lt;=6.5,1,1)))</f>
        <v>0</v>
      </c>
      <c r="P67">
        <f t="shared" ref="P67:P130" si="28">IF(D67&lt;=124.5,IF(J67&lt;=27.5,IF(F67&lt;=30.5,0,0),IF(D67&lt;=94.5,0,0)),IF(D67&lt;=166.5,IF(J67&lt;=24.5,0,1),IF(J67&lt;=37.5,1,1)))</f>
        <v>0</v>
      </c>
      <c r="Q67">
        <f t="shared" ref="Q67:Q130" si="29">IF(H67&lt;=28.849999,IF(C67&lt;=5.5,IF(E67&lt;=69,0,0),IF(H67&lt;=24.7,0,0)),IF(C67&lt;=4.5,IF(G67&lt;=107.5,0,0),IF(G67&lt;=122.5,0,1)))</f>
        <v>0</v>
      </c>
      <c r="R67">
        <f t="shared" ref="R67:R130" si="30">IF(D67&lt;=154.5,IF(H67&lt;=27.849999,IF(D67&lt;=107.5,0,0),IF(I67&lt;=1.105,0,1)),IF(I67&lt;=0.2745,1,IF(G67&lt;=171.5,1,1)))</f>
        <v>0</v>
      </c>
      <c r="S67">
        <f t="shared" ref="S67:S130" si="31">IF(D67&lt;=133.5,IF(J67&lt;=27.5,IF(H67&lt;=31.3,0,0),IF(H67&lt;=28.65,0,0)),IF(H67&lt;=29.4,0,IF(D67&lt;=155.5,1,1)))</f>
        <v>0</v>
      </c>
      <c r="T67">
        <f t="shared" ref="T67:T130" si="32">IF(D67&lt;=151.5,IF(D67&lt;=99.5,IF(J67&lt;=36.5,0,0),IF(I67&lt;=0.317,0,0)),IF(F67&lt;=38.5,IF(J67&lt;=44.5,1,1),1))</f>
        <v>0</v>
      </c>
      <c r="U67">
        <f t="shared" ref="U67:U130" si="33">IF(H67&lt;=29.650001,IF(C67&lt;=8.5,IF(H67&lt;=26.5,0,0),0),IF(C67&lt;=6.5,IF(H67&lt;=43,0,1),IF(I67&lt;=0.208,0,1)))</f>
        <v>0</v>
      </c>
      <c r="V67">
        <f t="shared" ref="V67:V130" si="34">IF(H67&lt;=29.849999,IF(C67&lt;=4.5,IF(H67&lt;=25.45,0,0),IF(I67&lt;=0.261,0,0)),IF(G67&lt;=179,IF(C67&lt;=4.5,0,1),IF(H67&lt;=35.049999,1,1)))</f>
        <v>0</v>
      </c>
      <c r="W67">
        <f t="shared" ref="W67:W130" si="35">IF(D67&lt;=127.5,IF(C67&lt;=5.5,IF(E67&lt;=79,0,0),IF(I67&lt;=0.2205,0,0)),IF(I67&lt;=0.3165,IF(I67&lt;=0.242,1,0),IF(D67&lt;=143.5,1,1)))</f>
        <v>0</v>
      </c>
      <c r="X67">
        <f t="shared" si="20"/>
        <v>11</v>
      </c>
      <c r="Y67">
        <f t="shared" si="21"/>
        <v>1</v>
      </c>
      <c r="Z67">
        <f t="shared" si="22"/>
        <v>0</v>
      </c>
      <c r="AA67">
        <f t="shared" si="23"/>
        <v>1</v>
      </c>
      <c r="AC67">
        <v>374</v>
      </c>
      <c r="AD67">
        <f t="shared" ref="AD67:AD130" si="36">VLOOKUP(AC67,B:AA,26,FALSE)</f>
        <v>1</v>
      </c>
      <c r="AE67">
        <f t="shared" ref="AE67:AE130" si="37">VLOOKUP(AC67,B:AA,23,FALSE)</f>
        <v>12</v>
      </c>
      <c r="AF67">
        <f t="shared" ref="AF67:AF130" si="38">VLOOKUP(AC67,B:AA,24,FALSE)</f>
        <v>0</v>
      </c>
      <c r="AG67" t="str">
        <f t="shared" ref="AG67:AG130" si="39">AE67&amp;"_"&amp;AF67</f>
        <v>12_0</v>
      </c>
    </row>
    <row r="68" spans="2:33">
      <c r="B68">
        <v>67</v>
      </c>
      <c r="C68">
        <v>0</v>
      </c>
      <c r="D68">
        <v>109</v>
      </c>
      <c r="E68">
        <v>88</v>
      </c>
      <c r="F68">
        <v>30</v>
      </c>
      <c r="G68">
        <v>0</v>
      </c>
      <c r="H68">
        <v>32.5</v>
      </c>
      <c r="I68">
        <v>0.85499999999999998</v>
      </c>
      <c r="J68">
        <v>38</v>
      </c>
      <c r="K68">
        <v>1</v>
      </c>
      <c r="L68">
        <f t="shared" si="24"/>
        <v>0</v>
      </c>
      <c r="M68">
        <f t="shared" si="25"/>
        <v>1</v>
      </c>
      <c r="N68">
        <f t="shared" si="26"/>
        <v>0</v>
      </c>
      <c r="O68">
        <f t="shared" si="27"/>
        <v>1</v>
      </c>
      <c r="P68">
        <f t="shared" si="28"/>
        <v>0</v>
      </c>
      <c r="Q68">
        <f t="shared" si="29"/>
        <v>0</v>
      </c>
      <c r="R68">
        <f t="shared" si="30"/>
        <v>0</v>
      </c>
      <c r="S68">
        <f t="shared" si="31"/>
        <v>0</v>
      </c>
      <c r="T68">
        <f t="shared" si="32"/>
        <v>0</v>
      </c>
      <c r="U68">
        <f t="shared" si="33"/>
        <v>0</v>
      </c>
      <c r="V68">
        <f t="shared" si="34"/>
        <v>0</v>
      </c>
      <c r="W68">
        <f t="shared" si="35"/>
        <v>0</v>
      </c>
      <c r="X68">
        <f t="shared" si="20"/>
        <v>10</v>
      </c>
      <c r="Y68">
        <f t="shared" si="21"/>
        <v>2</v>
      </c>
      <c r="Z68">
        <f t="shared" si="22"/>
        <v>0</v>
      </c>
      <c r="AA68">
        <f t="shared" si="23"/>
        <v>0</v>
      </c>
      <c r="AC68">
        <v>141</v>
      </c>
      <c r="AD68">
        <f t="shared" si="36"/>
        <v>1</v>
      </c>
      <c r="AE68">
        <f t="shared" si="37"/>
        <v>10</v>
      </c>
      <c r="AF68">
        <f t="shared" si="38"/>
        <v>2</v>
      </c>
      <c r="AG68" t="str">
        <f t="shared" si="39"/>
        <v>10_2</v>
      </c>
    </row>
    <row r="69" spans="2:33">
      <c r="B69">
        <v>68</v>
      </c>
      <c r="C69">
        <v>2</v>
      </c>
      <c r="D69">
        <v>109</v>
      </c>
      <c r="E69">
        <v>92</v>
      </c>
      <c r="F69">
        <v>0</v>
      </c>
      <c r="G69">
        <v>0</v>
      </c>
      <c r="H69">
        <v>42.7</v>
      </c>
      <c r="I69">
        <v>0.84499999999999997</v>
      </c>
      <c r="J69">
        <v>54</v>
      </c>
      <c r="K69">
        <v>0</v>
      </c>
      <c r="L69">
        <f t="shared" si="24"/>
        <v>1</v>
      </c>
      <c r="M69">
        <f t="shared" si="25"/>
        <v>1</v>
      </c>
      <c r="N69">
        <f t="shared" si="26"/>
        <v>0</v>
      </c>
      <c r="O69">
        <f t="shared" si="27"/>
        <v>0</v>
      </c>
      <c r="P69">
        <f t="shared" si="28"/>
        <v>0</v>
      </c>
      <c r="Q69">
        <f t="shared" si="29"/>
        <v>0</v>
      </c>
      <c r="R69">
        <f t="shared" si="30"/>
        <v>0</v>
      </c>
      <c r="S69">
        <f t="shared" si="31"/>
        <v>0</v>
      </c>
      <c r="T69">
        <f t="shared" si="32"/>
        <v>0</v>
      </c>
      <c r="U69">
        <f t="shared" si="33"/>
        <v>0</v>
      </c>
      <c r="V69">
        <f t="shared" si="34"/>
        <v>0</v>
      </c>
      <c r="W69">
        <f t="shared" si="35"/>
        <v>0</v>
      </c>
      <c r="X69">
        <f t="shared" si="20"/>
        <v>10</v>
      </c>
      <c r="Y69">
        <f t="shared" si="21"/>
        <v>2</v>
      </c>
      <c r="Z69">
        <f t="shared" si="22"/>
        <v>0</v>
      </c>
      <c r="AA69">
        <f t="shared" si="23"/>
        <v>1</v>
      </c>
      <c r="AC69">
        <v>60</v>
      </c>
      <c r="AD69">
        <f t="shared" si="36"/>
        <v>1</v>
      </c>
      <c r="AE69">
        <f t="shared" si="37"/>
        <v>11</v>
      </c>
      <c r="AF69">
        <f t="shared" si="38"/>
        <v>1</v>
      </c>
      <c r="AG69" t="str">
        <f t="shared" si="39"/>
        <v>11_1</v>
      </c>
    </row>
    <row r="70" spans="2:33">
      <c r="B70">
        <v>69</v>
      </c>
      <c r="C70">
        <v>1</v>
      </c>
      <c r="D70">
        <v>95</v>
      </c>
      <c r="E70">
        <v>66</v>
      </c>
      <c r="F70">
        <v>13</v>
      </c>
      <c r="G70">
        <v>38</v>
      </c>
      <c r="H70">
        <v>19.600000000000001</v>
      </c>
      <c r="I70">
        <v>0.33400000000000002</v>
      </c>
      <c r="J70">
        <v>25</v>
      </c>
      <c r="K70">
        <v>0</v>
      </c>
      <c r="L70">
        <f t="shared" si="24"/>
        <v>0</v>
      </c>
      <c r="M70">
        <f t="shared" si="25"/>
        <v>0</v>
      </c>
      <c r="N70">
        <f t="shared" si="26"/>
        <v>0</v>
      </c>
      <c r="O70">
        <f t="shared" si="27"/>
        <v>0</v>
      </c>
      <c r="P70">
        <f t="shared" si="28"/>
        <v>0</v>
      </c>
      <c r="Q70">
        <f t="shared" si="29"/>
        <v>0</v>
      </c>
      <c r="R70">
        <f t="shared" si="30"/>
        <v>0</v>
      </c>
      <c r="S70">
        <f t="shared" si="31"/>
        <v>0</v>
      </c>
      <c r="T70">
        <f t="shared" si="32"/>
        <v>0</v>
      </c>
      <c r="U70">
        <f t="shared" si="33"/>
        <v>0</v>
      </c>
      <c r="V70">
        <f t="shared" si="34"/>
        <v>0</v>
      </c>
      <c r="W70">
        <f t="shared" si="35"/>
        <v>0</v>
      </c>
      <c r="X70">
        <f t="shared" si="20"/>
        <v>12</v>
      </c>
      <c r="Y70">
        <f t="shared" si="21"/>
        <v>0</v>
      </c>
      <c r="Z70">
        <f t="shared" si="22"/>
        <v>0</v>
      </c>
      <c r="AA70">
        <f t="shared" si="23"/>
        <v>1</v>
      </c>
      <c r="AC70">
        <v>276</v>
      </c>
      <c r="AD70">
        <f t="shared" si="36"/>
        <v>1</v>
      </c>
      <c r="AE70">
        <f t="shared" si="37"/>
        <v>11</v>
      </c>
      <c r="AF70">
        <f t="shared" si="38"/>
        <v>1</v>
      </c>
      <c r="AG70" t="str">
        <f t="shared" si="39"/>
        <v>11_1</v>
      </c>
    </row>
    <row r="71" spans="2:33">
      <c r="B71">
        <v>70</v>
      </c>
      <c r="C71">
        <v>4</v>
      </c>
      <c r="D71">
        <v>146</v>
      </c>
      <c r="E71">
        <v>85</v>
      </c>
      <c r="F71">
        <v>27</v>
      </c>
      <c r="G71">
        <v>100</v>
      </c>
      <c r="H71">
        <v>28.9</v>
      </c>
      <c r="I71">
        <v>0.189</v>
      </c>
      <c r="J71">
        <v>27</v>
      </c>
      <c r="K71">
        <v>0</v>
      </c>
      <c r="L71">
        <f t="shared" si="24"/>
        <v>0</v>
      </c>
      <c r="M71">
        <f t="shared" si="25"/>
        <v>0</v>
      </c>
      <c r="N71">
        <f t="shared" si="26"/>
        <v>1</v>
      </c>
      <c r="O71">
        <f t="shared" si="27"/>
        <v>0</v>
      </c>
      <c r="P71">
        <f t="shared" si="28"/>
        <v>1</v>
      </c>
      <c r="Q71">
        <f t="shared" si="29"/>
        <v>0</v>
      </c>
      <c r="R71">
        <f t="shared" si="30"/>
        <v>0</v>
      </c>
      <c r="S71">
        <f t="shared" si="31"/>
        <v>0</v>
      </c>
      <c r="T71">
        <f t="shared" si="32"/>
        <v>0</v>
      </c>
      <c r="U71">
        <f t="shared" si="33"/>
        <v>0</v>
      </c>
      <c r="V71">
        <f t="shared" si="34"/>
        <v>0</v>
      </c>
      <c r="W71">
        <f t="shared" si="35"/>
        <v>1</v>
      </c>
      <c r="X71">
        <f t="shared" si="20"/>
        <v>9</v>
      </c>
      <c r="Y71">
        <f t="shared" si="21"/>
        <v>3</v>
      </c>
      <c r="Z71">
        <f t="shared" si="22"/>
        <v>0</v>
      </c>
      <c r="AA71">
        <f t="shared" si="23"/>
        <v>1</v>
      </c>
      <c r="AC71">
        <v>728</v>
      </c>
      <c r="AD71">
        <f t="shared" si="36"/>
        <v>1</v>
      </c>
      <c r="AE71">
        <f t="shared" si="37"/>
        <v>8</v>
      </c>
      <c r="AF71">
        <f t="shared" si="38"/>
        <v>4</v>
      </c>
      <c r="AG71" t="str">
        <f t="shared" si="39"/>
        <v>8_4</v>
      </c>
    </row>
    <row r="72" spans="2:33">
      <c r="B72">
        <v>71</v>
      </c>
      <c r="C72">
        <v>2</v>
      </c>
      <c r="D72">
        <v>100</v>
      </c>
      <c r="E72">
        <v>66</v>
      </c>
      <c r="F72">
        <v>20</v>
      </c>
      <c r="G72">
        <v>90</v>
      </c>
      <c r="H72">
        <v>32.9</v>
      </c>
      <c r="I72">
        <v>0.86699999999999999</v>
      </c>
      <c r="J72">
        <v>28</v>
      </c>
      <c r="K72">
        <v>1</v>
      </c>
      <c r="L72">
        <f t="shared" si="24"/>
        <v>0</v>
      </c>
      <c r="M72">
        <f t="shared" si="25"/>
        <v>0</v>
      </c>
      <c r="N72">
        <f t="shared" si="26"/>
        <v>0</v>
      </c>
      <c r="O72">
        <f t="shared" si="27"/>
        <v>0</v>
      </c>
      <c r="P72">
        <f t="shared" si="28"/>
        <v>0</v>
      </c>
      <c r="Q72">
        <f t="shared" si="29"/>
        <v>0</v>
      </c>
      <c r="R72">
        <f t="shared" si="30"/>
        <v>0</v>
      </c>
      <c r="S72">
        <f t="shared" si="31"/>
        <v>0</v>
      </c>
      <c r="T72">
        <f t="shared" si="32"/>
        <v>0</v>
      </c>
      <c r="U72">
        <f t="shared" si="33"/>
        <v>0</v>
      </c>
      <c r="V72">
        <f t="shared" si="34"/>
        <v>0</v>
      </c>
      <c r="W72">
        <f t="shared" si="35"/>
        <v>0</v>
      </c>
      <c r="X72">
        <f t="shared" si="20"/>
        <v>12</v>
      </c>
      <c r="Y72">
        <f t="shared" si="21"/>
        <v>0</v>
      </c>
      <c r="Z72">
        <f t="shared" si="22"/>
        <v>0</v>
      </c>
      <c r="AA72">
        <f t="shared" si="23"/>
        <v>0</v>
      </c>
      <c r="AC72">
        <v>762</v>
      </c>
      <c r="AD72">
        <f t="shared" si="36"/>
        <v>1</v>
      </c>
      <c r="AE72">
        <f t="shared" si="37"/>
        <v>1</v>
      </c>
      <c r="AF72">
        <f t="shared" si="38"/>
        <v>11</v>
      </c>
      <c r="AG72" t="str">
        <f t="shared" si="39"/>
        <v>1_11</v>
      </c>
    </row>
    <row r="73" spans="2:33">
      <c r="B73">
        <v>72</v>
      </c>
      <c r="C73">
        <v>5</v>
      </c>
      <c r="D73">
        <v>139</v>
      </c>
      <c r="E73">
        <v>64</v>
      </c>
      <c r="F73">
        <v>35</v>
      </c>
      <c r="G73">
        <v>140</v>
      </c>
      <c r="H73">
        <v>28.6</v>
      </c>
      <c r="I73">
        <v>0.41099999999999998</v>
      </c>
      <c r="J73">
        <v>26</v>
      </c>
      <c r="K73">
        <v>0</v>
      </c>
      <c r="L73">
        <f t="shared" si="24"/>
        <v>0</v>
      </c>
      <c r="M73">
        <f t="shared" si="25"/>
        <v>0</v>
      </c>
      <c r="N73">
        <f t="shared" si="26"/>
        <v>1</v>
      </c>
      <c r="O73">
        <f t="shared" si="27"/>
        <v>1</v>
      </c>
      <c r="P73">
        <f t="shared" si="28"/>
        <v>1</v>
      </c>
      <c r="Q73">
        <f t="shared" si="29"/>
        <v>0</v>
      </c>
      <c r="R73">
        <f t="shared" si="30"/>
        <v>0</v>
      </c>
      <c r="S73">
        <f t="shared" si="31"/>
        <v>0</v>
      </c>
      <c r="T73">
        <f t="shared" si="32"/>
        <v>0</v>
      </c>
      <c r="U73">
        <f t="shared" si="33"/>
        <v>0</v>
      </c>
      <c r="V73">
        <f t="shared" si="34"/>
        <v>0</v>
      </c>
      <c r="W73">
        <f t="shared" si="35"/>
        <v>1</v>
      </c>
      <c r="X73">
        <f t="shared" si="20"/>
        <v>8</v>
      </c>
      <c r="Y73">
        <f t="shared" si="21"/>
        <v>4</v>
      </c>
      <c r="Z73">
        <f t="shared" si="22"/>
        <v>0</v>
      </c>
      <c r="AA73">
        <f t="shared" si="23"/>
        <v>1</v>
      </c>
      <c r="AC73">
        <v>299</v>
      </c>
      <c r="AD73">
        <f t="shared" si="36"/>
        <v>0</v>
      </c>
      <c r="AE73">
        <f t="shared" si="37"/>
        <v>7</v>
      </c>
      <c r="AF73">
        <f t="shared" si="38"/>
        <v>5</v>
      </c>
      <c r="AG73" t="str">
        <f t="shared" si="39"/>
        <v>7_5</v>
      </c>
    </row>
    <row r="74" spans="2:33">
      <c r="B74">
        <v>73</v>
      </c>
      <c r="C74">
        <v>13</v>
      </c>
      <c r="D74">
        <v>126</v>
      </c>
      <c r="E74">
        <v>90</v>
      </c>
      <c r="F74">
        <v>0</v>
      </c>
      <c r="G74">
        <v>0</v>
      </c>
      <c r="H74">
        <v>43.4</v>
      </c>
      <c r="I74">
        <v>0.58299999999999996</v>
      </c>
      <c r="J74">
        <v>42</v>
      </c>
      <c r="K74">
        <v>1</v>
      </c>
      <c r="L74">
        <f t="shared" si="24"/>
        <v>0</v>
      </c>
      <c r="M74">
        <f t="shared" si="25"/>
        <v>1</v>
      </c>
      <c r="N74">
        <f t="shared" si="26"/>
        <v>0</v>
      </c>
      <c r="O74">
        <f t="shared" si="27"/>
        <v>0</v>
      </c>
      <c r="P74">
        <f t="shared" si="28"/>
        <v>1</v>
      </c>
      <c r="Q74">
        <f t="shared" si="29"/>
        <v>0</v>
      </c>
      <c r="R74">
        <f t="shared" si="30"/>
        <v>0</v>
      </c>
      <c r="S74">
        <f t="shared" si="31"/>
        <v>0</v>
      </c>
      <c r="T74">
        <f t="shared" si="32"/>
        <v>0</v>
      </c>
      <c r="U74">
        <f t="shared" si="33"/>
        <v>1</v>
      </c>
      <c r="V74">
        <f t="shared" si="34"/>
        <v>1</v>
      </c>
      <c r="W74">
        <f t="shared" si="35"/>
        <v>0</v>
      </c>
      <c r="X74">
        <f t="shared" si="20"/>
        <v>8</v>
      </c>
      <c r="Y74">
        <f t="shared" si="21"/>
        <v>4</v>
      </c>
      <c r="Z74">
        <f t="shared" si="22"/>
        <v>0</v>
      </c>
      <c r="AA74">
        <f t="shared" si="23"/>
        <v>0</v>
      </c>
      <c r="AC74">
        <v>590</v>
      </c>
      <c r="AD74">
        <f t="shared" si="36"/>
        <v>1</v>
      </c>
      <c r="AE74">
        <f t="shared" si="37"/>
        <v>12</v>
      </c>
      <c r="AF74">
        <f t="shared" si="38"/>
        <v>0</v>
      </c>
      <c r="AG74" t="str">
        <f t="shared" si="39"/>
        <v>12_0</v>
      </c>
    </row>
    <row r="75" spans="2:33">
      <c r="B75">
        <v>74</v>
      </c>
      <c r="C75">
        <v>4</v>
      </c>
      <c r="D75">
        <v>129</v>
      </c>
      <c r="E75">
        <v>86</v>
      </c>
      <c r="F75">
        <v>20</v>
      </c>
      <c r="G75">
        <v>270</v>
      </c>
      <c r="H75">
        <v>35.1</v>
      </c>
      <c r="I75">
        <v>0.23100000000000001</v>
      </c>
      <c r="J75">
        <v>23</v>
      </c>
      <c r="K75">
        <v>0</v>
      </c>
      <c r="L75">
        <f t="shared" si="24"/>
        <v>0</v>
      </c>
      <c r="M75">
        <f t="shared" si="25"/>
        <v>0</v>
      </c>
      <c r="N75">
        <f t="shared" si="26"/>
        <v>0</v>
      </c>
      <c r="O75">
        <f t="shared" si="27"/>
        <v>0</v>
      </c>
      <c r="P75">
        <f t="shared" si="28"/>
        <v>0</v>
      </c>
      <c r="Q75">
        <f t="shared" si="29"/>
        <v>0</v>
      </c>
      <c r="R75">
        <f t="shared" si="30"/>
        <v>0</v>
      </c>
      <c r="S75">
        <f t="shared" si="31"/>
        <v>0</v>
      </c>
      <c r="T75">
        <f t="shared" si="32"/>
        <v>0</v>
      </c>
      <c r="U75">
        <f t="shared" si="33"/>
        <v>0</v>
      </c>
      <c r="V75">
        <f t="shared" si="34"/>
        <v>1</v>
      </c>
      <c r="W75">
        <f t="shared" si="35"/>
        <v>1</v>
      </c>
      <c r="X75">
        <f t="shared" si="20"/>
        <v>10</v>
      </c>
      <c r="Y75">
        <f t="shared" si="21"/>
        <v>2</v>
      </c>
      <c r="Z75">
        <f t="shared" si="22"/>
        <v>0</v>
      </c>
      <c r="AA75">
        <f t="shared" si="23"/>
        <v>1</v>
      </c>
      <c r="AC75">
        <v>495</v>
      </c>
      <c r="AD75">
        <f t="shared" si="36"/>
        <v>1</v>
      </c>
      <c r="AE75">
        <f t="shared" si="37"/>
        <v>12</v>
      </c>
      <c r="AF75">
        <f t="shared" si="38"/>
        <v>0</v>
      </c>
      <c r="AG75" t="str">
        <f t="shared" si="39"/>
        <v>12_0</v>
      </c>
    </row>
    <row r="76" spans="2:33">
      <c r="B76">
        <v>75</v>
      </c>
      <c r="C76">
        <v>1</v>
      </c>
      <c r="D76">
        <v>79</v>
      </c>
      <c r="E76">
        <v>75</v>
      </c>
      <c r="F76">
        <v>30</v>
      </c>
      <c r="G76">
        <v>0</v>
      </c>
      <c r="H76">
        <v>32</v>
      </c>
      <c r="I76">
        <v>0.39600000000000002</v>
      </c>
      <c r="J76">
        <v>22</v>
      </c>
      <c r="K76">
        <v>0</v>
      </c>
      <c r="L76">
        <f t="shared" si="24"/>
        <v>0</v>
      </c>
      <c r="M76">
        <f t="shared" si="25"/>
        <v>0</v>
      </c>
      <c r="N76">
        <f t="shared" si="26"/>
        <v>0</v>
      </c>
      <c r="O76">
        <f t="shared" si="27"/>
        <v>0</v>
      </c>
      <c r="P76">
        <f t="shared" si="28"/>
        <v>0</v>
      </c>
      <c r="Q76">
        <f t="shared" si="29"/>
        <v>0</v>
      </c>
      <c r="R76">
        <f t="shared" si="30"/>
        <v>0</v>
      </c>
      <c r="S76">
        <f t="shared" si="31"/>
        <v>0</v>
      </c>
      <c r="T76">
        <f t="shared" si="32"/>
        <v>0</v>
      </c>
      <c r="U76">
        <f t="shared" si="33"/>
        <v>0</v>
      </c>
      <c r="V76">
        <f t="shared" si="34"/>
        <v>0</v>
      </c>
      <c r="W76">
        <f t="shared" si="35"/>
        <v>0</v>
      </c>
      <c r="X76">
        <f t="shared" si="20"/>
        <v>12</v>
      </c>
      <c r="Y76">
        <f t="shared" si="21"/>
        <v>0</v>
      </c>
      <c r="Z76">
        <f t="shared" si="22"/>
        <v>0</v>
      </c>
      <c r="AA76">
        <f t="shared" si="23"/>
        <v>1</v>
      </c>
      <c r="AC76">
        <v>81</v>
      </c>
      <c r="AD76">
        <f t="shared" si="36"/>
        <v>1</v>
      </c>
      <c r="AE76">
        <f t="shared" si="37"/>
        <v>12</v>
      </c>
      <c r="AF76">
        <f t="shared" si="38"/>
        <v>0</v>
      </c>
      <c r="AG76" t="str">
        <f t="shared" si="39"/>
        <v>12_0</v>
      </c>
    </row>
    <row r="77" spans="2:33">
      <c r="B77">
        <v>76</v>
      </c>
      <c r="C77">
        <v>1</v>
      </c>
      <c r="D77">
        <v>0</v>
      </c>
      <c r="E77">
        <v>48</v>
      </c>
      <c r="F77">
        <v>20</v>
      </c>
      <c r="G77">
        <v>0</v>
      </c>
      <c r="H77">
        <v>24.7</v>
      </c>
      <c r="I77">
        <v>0.14000000000000001</v>
      </c>
      <c r="J77">
        <v>22</v>
      </c>
      <c r="K77">
        <v>0</v>
      </c>
      <c r="L77">
        <f t="shared" si="24"/>
        <v>0</v>
      </c>
      <c r="M77">
        <f t="shared" si="25"/>
        <v>0</v>
      </c>
      <c r="N77">
        <f t="shared" si="26"/>
        <v>0</v>
      </c>
      <c r="O77">
        <f t="shared" si="27"/>
        <v>0</v>
      </c>
      <c r="P77">
        <f t="shared" si="28"/>
        <v>0</v>
      </c>
      <c r="Q77">
        <f t="shared" si="29"/>
        <v>0</v>
      </c>
      <c r="R77">
        <f t="shared" si="30"/>
        <v>0</v>
      </c>
      <c r="S77">
        <f t="shared" si="31"/>
        <v>0</v>
      </c>
      <c r="T77">
        <f t="shared" si="32"/>
        <v>0</v>
      </c>
      <c r="U77">
        <f t="shared" si="33"/>
        <v>0</v>
      </c>
      <c r="V77">
        <f t="shared" si="34"/>
        <v>0</v>
      </c>
      <c r="W77">
        <f t="shared" si="35"/>
        <v>0</v>
      </c>
      <c r="X77">
        <f t="shared" si="20"/>
        <v>12</v>
      </c>
      <c r="Y77">
        <f t="shared" si="21"/>
        <v>0</v>
      </c>
      <c r="Z77">
        <f t="shared" si="22"/>
        <v>0</v>
      </c>
      <c r="AA77">
        <f t="shared" si="23"/>
        <v>1</v>
      </c>
      <c r="AC77">
        <v>503</v>
      </c>
      <c r="AD77">
        <f t="shared" si="36"/>
        <v>0</v>
      </c>
      <c r="AE77">
        <f t="shared" si="37"/>
        <v>9</v>
      </c>
      <c r="AF77">
        <f t="shared" si="38"/>
        <v>3</v>
      </c>
      <c r="AG77" t="str">
        <f t="shared" si="39"/>
        <v>9_3</v>
      </c>
    </row>
    <row r="78" spans="2:33">
      <c r="B78">
        <v>77</v>
      </c>
      <c r="C78">
        <v>7</v>
      </c>
      <c r="D78">
        <v>62</v>
      </c>
      <c r="E78">
        <v>78</v>
      </c>
      <c r="F78">
        <v>0</v>
      </c>
      <c r="G78">
        <v>0</v>
      </c>
      <c r="H78">
        <v>32.6</v>
      </c>
      <c r="I78">
        <v>0.39100000000000001</v>
      </c>
      <c r="J78">
        <v>41</v>
      </c>
      <c r="K78">
        <v>0</v>
      </c>
      <c r="L78">
        <f t="shared" si="24"/>
        <v>0</v>
      </c>
      <c r="M78">
        <f t="shared" si="25"/>
        <v>1</v>
      </c>
      <c r="N78">
        <f t="shared" si="26"/>
        <v>0</v>
      </c>
      <c r="O78">
        <f t="shared" si="27"/>
        <v>0</v>
      </c>
      <c r="P78">
        <f t="shared" si="28"/>
        <v>0</v>
      </c>
      <c r="Q78">
        <f t="shared" si="29"/>
        <v>0</v>
      </c>
      <c r="R78">
        <f t="shared" si="30"/>
        <v>0</v>
      </c>
      <c r="S78">
        <f t="shared" si="31"/>
        <v>0</v>
      </c>
      <c r="T78">
        <f t="shared" si="32"/>
        <v>0</v>
      </c>
      <c r="U78">
        <f t="shared" si="33"/>
        <v>1</v>
      </c>
      <c r="V78">
        <f t="shared" si="34"/>
        <v>1</v>
      </c>
      <c r="W78">
        <f t="shared" si="35"/>
        <v>0</v>
      </c>
      <c r="X78">
        <f t="shared" si="20"/>
        <v>9</v>
      </c>
      <c r="Y78">
        <f t="shared" si="21"/>
        <v>3</v>
      </c>
      <c r="Z78">
        <f t="shared" si="22"/>
        <v>0</v>
      </c>
      <c r="AA78">
        <f t="shared" si="23"/>
        <v>1</v>
      </c>
      <c r="AC78">
        <v>297</v>
      </c>
      <c r="AD78">
        <f t="shared" si="36"/>
        <v>0</v>
      </c>
      <c r="AE78">
        <f t="shared" si="37"/>
        <v>8</v>
      </c>
      <c r="AF78">
        <f t="shared" si="38"/>
        <v>4</v>
      </c>
      <c r="AG78" t="str">
        <f t="shared" si="39"/>
        <v>8_4</v>
      </c>
    </row>
    <row r="79" spans="2:33">
      <c r="B79">
        <v>78</v>
      </c>
      <c r="C79">
        <v>5</v>
      </c>
      <c r="D79">
        <v>95</v>
      </c>
      <c r="E79">
        <v>72</v>
      </c>
      <c r="F79">
        <v>33</v>
      </c>
      <c r="G79">
        <v>0</v>
      </c>
      <c r="H79">
        <v>37.700000000000003</v>
      </c>
      <c r="I79">
        <v>0.37</v>
      </c>
      <c r="J79">
        <v>27</v>
      </c>
      <c r="K79">
        <v>0</v>
      </c>
      <c r="L79">
        <f t="shared" si="24"/>
        <v>0</v>
      </c>
      <c r="M79">
        <f t="shared" si="25"/>
        <v>0</v>
      </c>
      <c r="N79">
        <f t="shared" si="26"/>
        <v>0</v>
      </c>
      <c r="O79">
        <f t="shared" si="27"/>
        <v>0</v>
      </c>
      <c r="P79">
        <f t="shared" si="28"/>
        <v>0</v>
      </c>
      <c r="Q79">
        <f t="shared" si="29"/>
        <v>0</v>
      </c>
      <c r="R79">
        <f t="shared" si="30"/>
        <v>0</v>
      </c>
      <c r="S79">
        <f t="shared" si="31"/>
        <v>0</v>
      </c>
      <c r="T79">
        <f t="shared" si="32"/>
        <v>0</v>
      </c>
      <c r="U79">
        <f t="shared" si="33"/>
        <v>0</v>
      </c>
      <c r="V79">
        <f t="shared" si="34"/>
        <v>1</v>
      </c>
      <c r="W79">
        <f t="shared" si="35"/>
        <v>0</v>
      </c>
      <c r="X79">
        <f t="shared" si="20"/>
        <v>11</v>
      </c>
      <c r="Y79">
        <f t="shared" si="21"/>
        <v>1</v>
      </c>
      <c r="Z79">
        <f t="shared" si="22"/>
        <v>0</v>
      </c>
      <c r="AA79">
        <f t="shared" si="23"/>
        <v>1</v>
      </c>
      <c r="AC79">
        <v>673</v>
      </c>
      <c r="AD79">
        <f t="shared" si="36"/>
        <v>1</v>
      </c>
      <c r="AE79">
        <f t="shared" si="37"/>
        <v>8</v>
      </c>
      <c r="AF79">
        <f t="shared" si="38"/>
        <v>4</v>
      </c>
      <c r="AG79" t="str">
        <f t="shared" si="39"/>
        <v>8_4</v>
      </c>
    </row>
    <row r="80" spans="2:33">
      <c r="B80">
        <v>79</v>
      </c>
      <c r="C80">
        <v>0</v>
      </c>
      <c r="D80">
        <v>131</v>
      </c>
      <c r="E80">
        <v>0</v>
      </c>
      <c r="F80">
        <v>0</v>
      </c>
      <c r="G80">
        <v>0</v>
      </c>
      <c r="H80">
        <v>43.2</v>
      </c>
      <c r="I80">
        <v>0.27</v>
      </c>
      <c r="J80">
        <v>26</v>
      </c>
      <c r="K80">
        <v>1</v>
      </c>
      <c r="L80">
        <f t="shared" si="24"/>
        <v>0</v>
      </c>
      <c r="M80">
        <f t="shared" si="25"/>
        <v>1</v>
      </c>
      <c r="N80">
        <f t="shared" si="26"/>
        <v>0</v>
      </c>
      <c r="O80">
        <f t="shared" si="27"/>
        <v>0</v>
      </c>
      <c r="P80">
        <f t="shared" si="28"/>
        <v>1</v>
      </c>
      <c r="Q80">
        <f t="shared" si="29"/>
        <v>0</v>
      </c>
      <c r="R80">
        <f t="shared" si="30"/>
        <v>0</v>
      </c>
      <c r="S80">
        <f t="shared" si="31"/>
        <v>0</v>
      </c>
      <c r="T80">
        <f t="shared" si="32"/>
        <v>0</v>
      </c>
      <c r="U80">
        <f t="shared" si="33"/>
        <v>1</v>
      </c>
      <c r="V80">
        <f t="shared" si="34"/>
        <v>0</v>
      </c>
      <c r="W80">
        <f t="shared" si="35"/>
        <v>0</v>
      </c>
      <c r="X80">
        <f t="shared" si="20"/>
        <v>9</v>
      </c>
      <c r="Y80">
        <f t="shared" si="21"/>
        <v>3</v>
      </c>
      <c r="Z80">
        <f t="shared" si="22"/>
        <v>0</v>
      </c>
      <c r="AA80">
        <f t="shared" si="23"/>
        <v>0</v>
      </c>
      <c r="AC80">
        <v>39</v>
      </c>
      <c r="AD80">
        <f t="shared" si="36"/>
        <v>0</v>
      </c>
      <c r="AE80">
        <f t="shared" si="37"/>
        <v>12</v>
      </c>
      <c r="AF80">
        <f t="shared" si="38"/>
        <v>0</v>
      </c>
      <c r="AG80" t="str">
        <f t="shared" si="39"/>
        <v>12_0</v>
      </c>
    </row>
    <row r="81" spans="2:33">
      <c r="B81">
        <v>80</v>
      </c>
      <c r="C81">
        <v>2</v>
      </c>
      <c r="D81">
        <v>112</v>
      </c>
      <c r="E81">
        <v>66</v>
      </c>
      <c r="F81">
        <v>22</v>
      </c>
      <c r="G81">
        <v>0</v>
      </c>
      <c r="H81">
        <v>25</v>
      </c>
      <c r="I81">
        <v>0.307</v>
      </c>
      <c r="J81">
        <v>24</v>
      </c>
      <c r="K81">
        <v>0</v>
      </c>
      <c r="L81">
        <f t="shared" si="24"/>
        <v>0</v>
      </c>
      <c r="M81">
        <f t="shared" si="25"/>
        <v>0</v>
      </c>
      <c r="N81">
        <f t="shared" si="26"/>
        <v>0</v>
      </c>
      <c r="O81">
        <f t="shared" si="27"/>
        <v>0</v>
      </c>
      <c r="P81">
        <f t="shared" si="28"/>
        <v>0</v>
      </c>
      <c r="Q81">
        <f t="shared" si="29"/>
        <v>0</v>
      </c>
      <c r="R81">
        <f t="shared" si="30"/>
        <v>0</v>
      </c>
      <c r="S81">
        <f t="shared" si="31"/>
        <v>0</v>
      </c>
      <c r="T81">
        <f t="shared" si="32"/>
        <v>0</v>
      </c>
      <c r="U81">
        <f t="shared" si="33"/>
        <v>0</v>
      </c>
      <c r="V81">
        <f t="shared" si="34"/>
        <v>0</v>
      </c>
      <c r="W81">
        <f t="shared" si="35"/>
        <v>0</v>
      </c>
      <c r="X81">
        <f t="shared" si="20"/>
        <v>12</v>
      </c>
      <c r="Y81">
        <f t="shared" si="21"/>
        <v>0</v>
      </c>
      <c r="Z81">
        <f t="shared" si="22"/>
        <v>0</v>
      </c>
      <c r="AA81">
        <f t="shared" si="23"/>
        <v>1</v>
      </c>
      <c r="AC81">
        <v>725</v>
      </c>
      <c r="AD81">
        <f t="shared" si="36"/>
        <v>1</v>
      </c>
      <c r="AE81">
        <f t="shared" si="37"/>
        <v>10</v>
      </c>
      <c r="AF81">
        <f t="shared" si="38"/>
        <v>2</v>
      </c>
      <c r="AG81" t="str">
        <f t="shared" si="39"/>
        <v>10_2</v>
      </c>
    </row>
    <row r="82" spans="2:33">
      <c r="B82">
        <v>81</v>
      </c>
      <c r="C82">
        <v>3</v>
      </c>
      <c r="D82">
        <v>113</v>
      </c>
      <c r="E82">
        <v>44</v>
      </c>
      <c r="F82">
        <v>13</v>
      </c>
      <c r="G82">
        <v>0</v>
      </c>
      <c r="H82">
        <v>22.4</v>
      </c>
      <c r="I82">
        <v>0.14000000000000001</v>
      </c>
      <c r="J82">
        <v>22</v>
      </c>
      <c r="K82">
        <v>0</v>
      </c>
      <c r="L82">
        <f t="shared" si="24"/>
        <v>0</v>
      </c>
      <c r="M82">
        <f t="shared" si="25"/>
        <v>0</v>
      </c>
      <c r="N82">
        <f t="shared" si="26"/>
        <v>0</v>
      </c>
      <c r="O82">
        <f t="shared" si="27"/>
        <v>0</v>
      </c>
      <c r="P82">
        <f t="shared" si="28"/>
        <v>0</v>
      </c>
      <c r="Q82">
        <f t="shared" si="29"/>
        <v>0</v>
      </c>
      <c r="R82">
        <f t="shared" si="30"/>
        <v>0</v>
      </c>
      <c r="S82">
        <f t="shared" si="31"/>
        <v>0</v>
      </c>
      <c r="T82">
        <f t="shared" si="32"/>
        <v>0</v>
      </c>
      <c r="U82">
        <f t="shared" si="33"/>
        <v>0</v>
      </c>
      <c r="V82">
        <f t="shared" si="34"/>
        <v>0</v>
      </c>
      <c r="W82">
        <f t="shared" si="35"/>
        <v>0</v>
      </c>
      <c r="X82">
        <f t="shared" si="20"/>
        <v>12</v>
      </c>
      <c r="Y82">
        <f t="shared" si="21"/>
        <v>0</v>
      </c>
      <c r="Z82">
        <f t="shared" si="22"/>
        <v>0</v>
      </c>
      <c r="AA82">
        <f t="shared" si="23"/>
        <v>1</v>
      </c>
      <c r="AC82">
        <v>53</v>
      </c>
      <c r="AD82">
        <f t="shared" si="36"/>
        <v>1</v>
      </c>
      <c r="AE82">
        <f t="shared" si="37"/>
        <v>12</v>
      </c>
      <c r="AF82">
        <f t="shared" si="38"/>
        <v>0</v>
      </c>
      <c r="AG82" t="str">
        <f t="shared" si="39"/>
        <v>12_0</v>
      </c>
    </row>
    <row r="83" spans="2:33">
      <c r="B83">
        <v>82</v>
      </c>
      <c r="C83">
        <v>2</v>
      </c>
      <c r="D83">
        <v>74</v>
      </c>
      <c r="E83">
        <v>0</v>
      </c>
      <c r="F83">
        <v>0</v>
      </c>
      <c r="G83">
        <v>0</v>
      </c>
      <c r="H83">
        <v>0</v>
      </c>
      <c r="I83">
        <v>0.10199999999999999</v>
      </c>
      <c r="J83">
        <v>22</v>
      </c>
      <c r="K83">
        <v>0</v>
      </c>
      <c r="L83">
        <f t="shared" si="24"/>
        <v>0</v>
      </c>
      <c r="M83">
        <f t="shared" si="25"/>
        <v>0</v>
      </c>
      <c r="N83">
        <f t="shared" si="26"/>
        <v>0</v>
      </c>
      <c r="O83">
        <f t="shared" si="27"/>
        <v>0</v>
      </c>
      <c r="P83">
        <f t="shared" si="28"/>
        <v>0</v>
      </c>
      <c r="Q83">
        <f t="shared" si="29"/>
        <v>0</v>
      </c>
      <c r="R83">
        <f t="shared" si="30"/>
        <v>0</v>
      </c>
      <c r="S83">
        <f t="shared" si="31"/>
        <v>0</v>
      </c>
      <c r="T83">
        <f t="shared" si="32"/>
        <v>0</v>
      </c>
      <c r="U83">
        <f t="shared" si="33"/>
        <v>0</v>
      </c>
      <c r="V83">
        <f t="shared" si="34"/>
        <v>0</v>
      </c>
      <c r="W83">
        <f t="shared" si="35"/>
        <v>0</v>
      </c>
      <c r="X83">
        <f t="shared" si="20"/>
        <v>12</v>
      </c>
      <c r="Y83">
        <f t="shared" si="21"/>
        <v>0</v>
      </c>
      <c r="Z83">
        <f t="shared" si="22"/>
        <v>0</v>
      </c>
      <c r="AA83">
        <f t="shared" si="23"/>
        <v>1</v>
      </c>
      <c r="AC83">
        <v>653</v>
      </c>
      <c r="AD83">
        <f t="shared" si="36"/>
        <v>1</v>
      </c>
      <c r="AE83">
        <f t="shared" si="37"/>
        <v>11</v>
      </c>
      <c r="AF83">
        <f t="shared" si="38"/>
        <v>1</v>
      </c>
      <c r="AG83" t="str">
        <f t="shared" si="39"/>
        <v>11_1</v>
      </c>
    </row>
    <row r="84" spans="2:33">
      <c r="B84">
        <v>83</v>
      </c>
      <c r="C84">
        <v>7</v>
      </c>
      <c r="D84">
        <v>83</v>
      </c>
      <c r="E84">
        <v>78</v>
      </c>
      <c r="F84">
        <v>26</v>
      </c>
      <c r="G84">
        <v>71</v>
      </c>
      <c r="H84">
        <v>29.3</v>
      </c>
      <c r="I84">
        <v>0.76700000000000002</v>
      </c>
      <c r="J84">
        <v>36</v>
      </c>
      <c r="K84">
        <v>0</v>
      </c>
      <c r="L84">
        <f t="shared" si="24"/>
        <v>0</v>
      </c>
      <c r="M84">
        <f t="shared" si="25"/>
        <v>1</v>
      </c>
      <c r="N84">
        <f t="shared" si="26"/>
        <v>0</v>
      </c>
      <c r="O84">
        <f t="shared" si="27"/>
        <v>0</v>
      </c>
      <c r="P84">
        <f t="shared" si="28"/>
        <v>0</v>
      </c>
      <c r="Q84">
        <f t="shared" si="29"/>
        <v>0</v>
      </c>
      <c r="R84">
        <f t="shared" si="30"/>
        <v>0</v>
      </c>
      <c r="S84">
        <f t="shared" si="31"/>
        <v>0</v>
      </c>
      <c r="T84">
        <f t="shared" si="32"/>
        <v>0</v>
      </c>
      <c r="U84">
        <f t="shared" si="33"/>
        <v>0</v>
      </c>
      <c r="V84">
        <f t="shared" si="34"/>
        <v>0</v>
      </c>
      <c r="W84">
        <f t="shared" si="35"/>
        <v>0</v>
      </c>
      <c r="X84">
        <f t="shared" si="20"/>
        <v>11</v>
      </c>
      <c r="Y84">
        <f t="shared" si="21"/>
        <v>1</v>
      </c>
      <c r="Z84">
        <f t="shared" si="22"/>
        <v>0</v>
      </c>
      <c r="AA84">
        <f t="shared" si="23"/>
        <v>1</v>
      </c>
      <c r="AC84">
        <v>630</v>
      </c>
      <c r="AD84">
        <f t="shared" si="36"/>
        <v>1</v>
      </c>
      <c r="AE84">
        <f t="shared" si="37"/>
        <v>12</v>
      </c>
      <c r="AF84">
        <f t="shared" si="38"/>
        <v>0</v>
      </c>
      <c r="AG84" t="str">
        <f t="shared" si="39"/>
        <v>12_0</v>
      </c>
    </row>
    <row r="85" spans="2:33">
      <c r="B85">
        <v>84</v>
      </c>
      <c r="C85">
        <v>0</v>
      </c>
      <c r="D85">
        <v>101</v>
      </c>
      <c r="E85">
        <v>65</v>
      </c>
      <c r="F85">
        <v>28</v>
      </c>
      <c r="G85">
        <v>0</v>
      </c>
      <c r="H85">
        <v>24.6</v>
      </c>
      <c r="I85">
        <v>0.23699999999999999</v>
      </c>
      <c r="J85">
        <v>22</v>
      </c>
      <c r="K85">
        <v>0</v>
      </c>
      <c r="L85">
        <f t="shared" si="24"/>
        <v>0</v>
      </c>
      <c r="M85">
        <f t="shared" si="25"/>
        <v>0</v>
      </c>
      <c r="N85">
        <f t="shared" si="26"/>
        <v>0</v>
      </c>
      <c r="O85">
        <f t="shared" si="27"/>
        <v>0</v>
      </c>
      <c r="P85">
        <f t="shared" si="28"/>
        <v>0</v>
      </c>
      <c r="Q85">
        <f t="shared" si="29"/>
        <v>0</v>
      </c>
      <c r="R85">
        <f t="shared" si="30"/>
        <v>0</v>
      </c>
      <c r="S85">
        <f t="shared" si="31"/>
        <v>0</v>
      </c>
      <c r="T85">
        <f t="shared" si="32"/>
        <v>0</v>
      </c>
      <c r="U85">
        <f t="shared" si="33"/>
        <v>0</v>
      </c>
      <c r="V85">
        <f t="shared" si="34"/>
        <v>0</v>
      </c>
      <c r="W85">
        <f t="shared" si="35"/>
        <v>0</v>
      </c>
      <c r="X85">
        <f t="shared" si="20"/>
        <v>12</v>
      </c>
      <c r="Y85">
        <f t="shared" si="21"/>
        <v>0</v>
      </c>
      <c r="Z85">
        <f t="shared" si="22"/>
        <v>0</v>
      </c>
      <c r="AA85">
        <f t="shared" si="23"/>
        <v>1</v>
      </c>
      <c r="AC85">
        <v>651</v>
      </c>
      <c r="AD85">
        <f t="shared" si="36"/>
        <v>1</v>
      </c>
      <c r="AE85">
        <f t="shared" si="37"/>
        <v>12</v>
      </c>
      <c r="AF85">
        <f t="shared" si="38"/>
        <v>0</v>
      </c>
      <c r="AG85" t="str">
        <f t="shared" si="39"/>
        <v>12_0</v>
      </c>
    </row>
    <row r="86" spans="2:33">
      <c r="B86">
        <v>85</v>
      </c>
      <c r="C86">
        <v>5</v>
      </c>
      <c r="D86">
        <v>137</v>
      </c>
      <c r="E86">
        <v>108</v>
      </c>
      <c r="F86">
        <v>0</v>
      </c>
      <c r="G86">
        <v>0</v>
      </c>
      <c r="H86">
        <v>48.8</v>
      </c>
      <c r="I86">
        <v>0.22700000000000001</v>
      </c>
      <c r="J86">
        <v>37</v>
      </c>
      <c r="K86">
        <v>1</v>
      </c>
      <c r="L86">
        <f t="shared" si="24"/>
        <v>0</v>
      </c>
      <c r="M86">
        <f t="shared" si="25"/>
        <v>1</v>
      </c>
      <c r="N86">
        <f t="shared" si="26"/>
        <v>0</v>
      </c>
      <c r="O86">
        <f t="shared" si="27"/>
        <v>0</v>
      </c>
      <c r="P86">
        <f t="shared" si="28"/>
        <v>1</v>
      </c>
      <c r="Q86">
        <f t="shared" si="29"/>
        <v>0</v>
      </c>
      <c r="R86">
        <f t="shared" si="30"/>
        <v>0</v>
      </c>
      <c r="S86">
        <f t="shared" si="31"/>
        <v>1</v>
      </c>
      <c r="T86">
        <f t="shared" si="32"/>
        <v>0</v>
      </c>
      <c r="U86">
        <f t="shared" si="33"/>
        <v>1</v>
      </c>
      <c r="V86">
        <f t="shared" si="34"/>
        <v>1</v>
      </c>
      <c r="W86">
        <f t="shared" si="35"/>
        <v>1</v>
      </c>
      <c r="X86">
        <f t="shared" si="20"/>
        <v>6</v>
      </c>
      <c r="Y86">
        <f t="shared" si="21"/>
        <v>6</v>
      </c>
      <c r="Z86">
        <f t="shared" si="22"/>
        <v>1</v>
      </c>
      <c r="AA86">
        <f t="shared" si="23"/>
        <v>1</v>
      </c>
      <c r="AC86">
        <v>448</v>
      </c>
      <c r="AD86">
        <f t="shared" si="36"/>
        <v>1</v>
      </c>
      <c r="AE86">
        <f t="shared" si="37"/>
        <v>12</v>
      </c>
      <c r="AF86">
        <f t="shared" si="38"/>
        <v>0</v>
      </c>
      <c r="AG86" t="str">
        <f t="shared" si="39"/>
        <v>12_0</v>
      </c>
    </row>
    <row r="87" spans="2:33">
      <c r="B87">
        <v>86</v>
      </c>
      <c r="C87">
        <v>2</v>
      </c>
      <c r="D87">
        <v>110</v>
      </c>
      <c r="E87">
        <v>74</v>
      </c>
      <c r="F87">
        <v>29</v>
      </c>
      <c r="G87">
        <v>125</v>
      </c>
      <c r="H87">
        <v>32.4</v>
      </c>
      <c r="I87">
        <v>0.69799999999999995</v>
      </c>
      <c r="J87">
        <v>27</v>
      </c>
      <c r="K87">
        <v>0</v>
      </c>
      <c r="L87">
        <f t="shared" si="24"/>
        <v>0</v>
      </c>
      <c r="M87">
        <f t="shared" si="25"/>
        <v>0</v>
      </c>
      <c r="N87">
        <f t="shared" si="26"/>
        <v>0</v>
      </c>
      <c r="O87">
        <f t="shared" si="27"/>
        <v>1</v>
      </c>
      <c r="P87">
        <f t="shared" si="28"/>
        <v>0</v>
      </c>
      <c r="Q87">
        <f t="shared" si="29"/>
        <v>0</v>
      </c>
      <c r="R87">
        <f t="shared" si="30"/>
        <v>0</v>
      </c>
      <c r="S87">
        <f t="shared" si="31"/>
        <v>0</v>
      </c>
      <c r="T87">
        <f t="shared" si="32"/>
        <v>0</v>
      </c>
      <c r="U87">
        <f t="shared" si="33"/>
        <v>0</v>
      </c>
      <c r="V87">
        <f t="shared" si="34"/>
        <v>0</v>
      </c>
      <c r="W87">
        <f t="shared" si="35"/>
        <v>0</v>
      </c>
      <c r="X87">
        <f t="shared" si="20"/>
        <v>11</v>
      </c>
      <c r="Y87">
        <f t="shared" si="21"/>
        <v>1</v>
      </c>
      <c r="Z87">
        <f t="shared" si="22"/>
        <v>0</v>
      </c>
      <c r="AA87">
        <f t="shared" si="23"/>
        <v>1</v>
      </c>
      <c r="AC87">
        <v>213</v>
      </c>
      <c r="AD87">
        <f t="shared" si="36"/>
        <v>0</v>
      </c>
      <c r="AE87">
        <f t="shared" si="37"/>
        <v>3</v>
      </c>
      <c r="AF87">
        <f t="shared" si="38"/>
        <v>9</v>
      </c>
      <c r="AG87" t="str">
        <f t="shared" si="39"/>
        <v>3_9</v>
      </c>
    </row>
    <row r="88" spans="2:33">
      <c r="B88">
        <v>87</v>
      </c>
      <c r="C88">
        <v>13</v>
      </c>
      <c r="D88">
        <v>106</v>
      </c>
      <c r="E88">
        <v>72</v>
      </c>
      <c r="F88">
        <v>54</v>
      </c>
      <c r="G88">
        <v>0</v>
      </c>
      <c r="H88">
        <v>36.6</v>
      </c>
      <c r="I88">
        <v>0.17799999999999999</v>
      </c>
      <c r="J88">
        <v>45</v>
      </c>
      <c r="K88">
        <v>0</v>
      </c>
      <c r="L88">
        <f t="shared" si="24"/>
        <v>1</v>
      </c>
      <c r="M88">
        <f t="shared" si="25"/>
        <v>1</v>
      </c>
      <c r="N88">
        <f t="shared" si="26"/>
        <v>0</v>
      </c>
      <c r="O88">
        <f t="shared" si="27"/>
        <v>0</v>
      </c>
      <c r="P88">
        <f t="shared" si="28"/>
        <v>0</v>
      </c>
      <c r="Q88">
        <f t="shared" si="29"/>
        <v>0</v>
      </c>
      <c r="R88">
        <f t="shared" si="30"/>
        <v>0</v>
      </c>
      <c r="S88">
        <f t="shared" si="31"/>
        <v>0</v>
      </c>
      <c r="T88">
        <f t="shared" si="32"/>
        <v>0</v>
      </c>
      <c r="U88">
        <f t="shared" si="33"/>
        <v>0</v>
      </c>
      <c r="V88">
        <f t="shared" si="34"/>
        <v>1</v>
      </c>
      <c r="W88">
        <f t="shared" si="35"/>
        <v>0</v>
      </c>
      <c r="X88">
        <f t="shared" si="20"/>
        <v>9</v>
      </c>
      <c r="Y88">
        <f t="shared" si="21"/>
        <v>3</v>
      </c>
      <c r="Z88">
        <f t="shared" si="22"/>
        <v>0</v>
      </c>
      <c r="AA88">
        <f t="shared" si="23"/>
        <v>1</v>
      </c>
      <c r="AC88">
        <v>536</v>
      </c>
      <c r="AD88">
        <f t="shared" si="36"/>
        <v>0</v>
      </c>
      <c r="AE88">
        <f t="shared" si="37"/>
        <v>12</v>
      </c>
      <c r="AF88">
        <f t="shared" si="38"/>
        <v>0</v>
      </c>
      <c r="AG88" t="str">
        <f t="shared" si="39"/>
        <v>12_0</v>
      </c>
    </row>
    <row r="89" spans="2:33">
      <c r="B89">
        <v>88</v>
      </c>
      <c r="C89">
        <v>2</v>
      </c>
      <c r="D89">
        <v>100</v>
      </c>
      <c r="E89">
        <v>68</v>
      </c>
      <c r="F89">
        <v>25</v>
      </c>
      <c r="G89">
        <v>71</v>
      </c>
      <c r="H89">
        <v>38.5</v>
      </c>
      <c r="I89">
        <v>0.32400000000000001</v>
      </c>
      <c r="J89">
        <v>26</v>
      </c>
      <c r="K89">
        <v>0</v>
      </c>
      <c r="L89">
        <f t="shared" si="24"/>
        <v>0</v>
      </c>
      <c r="M89">
        <f t="shared" si="25"/>
        <v>0</v>
      </c>
      <c r="N89">
        <f t="shared" si="26"/>
        <v>0</v>
      </c>
      <c r="O89">
        <f t="shared" si="27"/>
        <v>0</v>
      </c>
      <c r="P89">
        <f t="shared" si="28"/>
        <v>0</v>
      </c>
      <c r="Q89">
        <f t="shared" si="29"/>
        <v>0</v>
      </c>
      <c r="R89">
        <f t="shared" si="30"/>
        <v>0</v>
      </c>
      <c r="S89">
        <f t="shared" si="31"/>
        <v>0</v>
      </c>
      <c r="T89">
        <f t="shared" si="32"/>
        <v>0</v>
      </c>
      <c r="U89">
        <f t="shared" si="33"/>
        <v>0</v>
      </c>
      <c r="V89">
        <f t="shared" si="34"/>
        <v>0</v>
      </c>
      <c r="W89">
        <f t="shared" si="35"/>
        <v>0</v>
      </c>
      <c r="X89">
        <f t="shared" si="20"/>
        <v>12</v>
      </c>
      <c r="Y89">
        <f t="shared" si="21"/>
        <v>0</v>
      </c>
      <c r="Z89">
        <f t="shared" si="22"/>
        <v>0</v>
      </c>
      <c r="AA89">
        <f t="shared" si="23"/>
        <v>1</v>
      </c>
      <c r="AC89">
        <v>216</v>
      </c>
      <c r="AD89">
        <f t="shared" si="36"/>
        <v>1</v>
      </c>
      <c r="AE89">
        <f t="shared" si="37"/>
        <v>4</v>
      </c>
      <c r="AF89">
        <f t="shared" si="38"/>
        <v>8</v>
      </c>
      <c r="AG89" t="str">
        <f t="shared" si="39"/>
        <v>4_8</v>
      </c>
    </row>
    <row r="90" spans="2:33">
      <c r="B90">
        <v>89</v>
      </c>
      <c r="C90">
        <v>15</v>
      </c>
      <c r="D90">
        <v>136</v>
      </c>
      <c r="E90">
        <v>70</v>
      </c>
      <c r="F90">
        <v>32</v>
      </c>
      <c r="G90">
        <v>110</v>
      </c>
      <c r="H90">
        <v>37.1</v>
      </c>
      <c r="I90">
        <v>0.153</v>
      </c>
      <c r="J90">
        <v>43</v>
      </c>
      <c r="K90">
        <v>1</v>
      </c>
      <c r="L90">
        <f t="shared" si="24"/>
        <v>1</v>
      </c>
      <c r="M90">
        <f t="shared" si="25"/>
        <v>1</v>
      </c>
      <c r="N90">
        <f t="shared" si="26"/>
        <v>0</v>
      </c>
      <c r="O90">
        <f t="shared" si="27"/>
        <v>0</v>
      </c>
      <c r="P90">
        <f t="shared" si="28"/>
        <v>1</v>
      </c>
      <c r="Q90">
        <f t="shared" si="29"/>
        <v>0</v>
      </c>
      <c r="R90">
        <f t="shared" si="30"/>
        <v>0</v>
      </c>
      <c r="S90">
        <f t="shared" si="31"/>
        <v>1</v>
      </c>
      <c r="T90">
        <f t="shared" si="32"/>
        <v>0</v>
      </c>
      <c r="U90">
        <f t="shared" si="33"/>
        <v>0</v>
      </c>
      <c r="V90">
        <f t="shared" si="34"/>
        <v>1</v>
      </c>
      <c r="W90">
        <f t="shared" si="35"/>
        <v>1</v>
      </c>
      <c r="X90">
        <f t="shared" si="20"/>
        <v>6</v>
      </c>
      <c r="Y90">
        <f t="shared" si="21"/>
        <v>6</v>
      </c>
      <c r="Z90">
        <f t="shared" si="22"/>
        <v>1</v>
      </c>
      <c r="AA90">
        <f t="shared" si="23"/>
        <v>1</v>
      </c>
      <c r="AC90">
        <v>44</v>
      </c>
      <c r="AD90">
        <f t="shared" si="36"/>
        <v>1</v>
      </c>
      <c r="AE90">
        <f t="shared" si="37"/>
        <v>0</v>
      </c>
      <c r="AF90">
        <f t="shared" si="38"/>
        <v>12</v>
      </c>
      <c r="AG90" t="str">
        <f t="shared" si="39"/>
        <v>0_12</v>
      </c>
    </row>
    <row r="91" spans="2:33">
      <c r="B91">
        <v>90</v>
      </c>
      <c r="C91">
        <v>1</v>
      </c>
      <c r="D91">
        <v>107</v>
      </c>
      <c r="E91">
        <v>68</v>
      </c>
      <c r="F91">
        <v>19</v>
      </c>
      <c r="G91">
        <v>0</v>
      </c>
      <c r="H91">
        <v>26.5</v>
      </c>
      <c r="I91">
        <v>0.16500000000000001</v>
      </c>
      <c r="J91">
        <v>24</v>
      </c>
      <c r="K91">
        <v>0</v>
      </c>
      <c r="L91">
        <f t="shared" si="24"/>
        <v>0</v>
      </c>
      <c r="M91">
        <f t="shared" si="25"/>
        <v>0</v>
      </c>
      <c r="N91">
        <f t="shared" si="26"/>
        <v>0</v>
      </c>
      <c r="O91">
        <f t="shared" si="27"/>
        <v>0</v>
      </c>
      <c r="P91">
        <f t="shared" si="28"/>
        <v>0</v>
      </c>
      <c r="Q91">
        <f t="shared" si="29"/>
        <v>0</v>
      </c>
      <c r="R91">
        <f t="shared" si="30"/>
        <v>0</v>
      </c>
      <c r="S91">
        <f t="shared" si="31"/>
        <v>0</v>
      </c>
      <c r="T91">
        <f t="shared" si="32"/>
        <v>0</v>
      </c>
      <c r="U91">
        <f t="shared" si="33"/>
        <v>0</v>
      </c>
      <c r="V91">
        <f t="shared" si="34"/>
        <v>0</v>
      </c>
      <c r="W91">
        <f t="shared" si="35"/>
        <v>0</v>
      </c>
      <c r="X91">
        <f t="shared" si="20"/>
        <v>12</v>
      </c>
      <c r="Y91">
        <f t="shared" si="21"/>
        <v>0</v>
      </c>
      <c r="Z91">
        <f t="shared" si="22"/>
        <v>0</v>
      </c>
      <c r="AA91">
        <f t="shared" si="23"/>
        <v>1</v>
      </c>
      <c r="AC91">
        <v>83</v>
      </c>
      <c r="AD91">
        <f t="shared" si="36"/>
        <v>1</v>
      </c>
      <c r="AE91">
        <f t="shared" si="37"/>
        <v>11</v>
      </c>
      <c r="AF91">
        <f t="shared" si="38"/>
        <v>1</v>
      </c>
      <c r="AG91" t="str">
        <f t="shared" si="39"/>
        <v>11_1</v>
      </c>
    </row>
    <row r="92" spans="2:33">
      <c r="B92">
        <v>91</v>
      </c>
      <c r="C92">
        <v>1</v>
      </c>
      <c r="D92">
        <v>80</v>
      </c>
      <c r="E92">
        <v>55</v>
      </c>
      <c r="F92">
        <v>0</v>
      </c>
      <c r="G92">
        <v>0</v>
      </c>
      <c r="H92">
        <v>19.100000000000001</v>
      </c>
      <c r="I92">
        <v>0.25800000000000001</v>
      </c>
      <c r="J92">
        <v>21</v>
      </c>
      <c r="K92">
        <v>0</v>
      </c>
      <c r="L92">
        <f t="shared" si="24"/>
        <v>0</v>
      </c>
      <c r="M92">
        <f t="shared" si="25"/>
        <v>0</v>
      </c>
      <c r="N92">
        <f t="shared" si="26"/>
        <v>0</v>
      </c>
      <c r="O92">
        <f t="shared" si="27"/>
        <v>0</v>
      </c>
      <c r="P92">
        <f t="shared" si="28"/>
        <v>0</v>
      </c>
      <c r="Q92">
        <f t="shared" si="29"/>
        <v>0</v>
      </c>
      <c r="R92">
        <f t="shared" si="30"/>
        <v>0</v>
      </c>
      <c r="S92">
        <f t="shared" si="31"/>
        <v>0</v>
      </c>
      <c r="T92">
        <f t="shared" si="32"/>
        <v>0</v>
      </c>
      <c r="U92">
        <f t="shared" si="33"/>
        <v>0</v>
      </c>
      <c r="V92">
        <f t="shared" si="34"/>
        <v>0</v>
      </c>
      <c r="W92">
        <f t="shared" si="35"/>
        <v>0</v>
      </c>
      <c r="X92">
        <f t="shared" si="20"/>
        <v>12</v>
      </c>
      <c r="Y92">
        <f t="shared" si="21"/>
        <v>0</v>
      </c>
      <c r="Z92">
        <f t="shared" si="22"/>
        <v>0</v>
      </c>
      <c r="AA92">
        <f t="shared" si="23"/>
        <v>1</v>
      </c>
      <c r="AC92">
        <v>360</v>
      </c>
      <c r="AD92">
        <f t="shared" si="36"/>
        <v>1</v>
      </c>
      <c r="AE92">
        <f t="shared" si="37"/>
        <v>4</v>
      </c>
      <c r="AF92">
        <f t="shared" si="38"/>
        <v>8</v>
      </c>
      <c r="AG92" t="str">
        <f t="shared" si="39"/>
        <v>4_8</v>
      </c>
    </row>
    <row r="93" spans="2:33">
      <c r="B93">
        <v>92</v>
      </c>
      <c r="C93">
        <v>4</v>
      </c>
      <c r="D93">
        <v>123</v>
      </c>
      <c r="E93">
        <v>80</v>
      </c>
      <c r="F93">
        <v>15</v>
      </c>
      <c r="G93">
        <v>176</v>
      </c>
      <c r="H93">
        <v>32</v>
      </c>
      <c r="I93">
        <v>0.443</v>
      </c>
      <c r="J93">
        <v>34</v>
      </c>
      <c r="K93">
        <v>0</v>
      </c>
      <c r="L93">
        <f t="shared" si="24"/>
        <v>0</v>
      </c>
      <c r="M93">
        <f t="shared" si="25"/>
        <v>1</v>
      </c>
      <c r="N93">
        <f t="shared" si="26"/>
        <v>0</v>
      </c>
      <c r="O93">
        <f t="shared" si="27"/>
        <v>0</v>
      </c>
      <c r="P93">
        <f t="shared" si="28"/>
        <v>0</v>
      </c>
      <c r="Q93">
        <f t="shared" si="29"/>
        <v>0</v>
      </c>
      <c r="R93">
        <f t="shared" si="30"/>
        <v>0</v>
      </c>
      <c r="S93">
        <f t="shared" si="31"/>
        <v>0</v>
      </c>
      <c r="T93">
        <f t="shared" si="32"/>
        <v>0</v>
      </c>
      <c r="U93">
        <f t="shared" si="33"/>
        <v>0</v>
      </c>
      <c r="V93">
        <f t="shared" si="34"/>
        <v>0</v>
      </c>
      <c r="W93">
        <f t="shared" si="35"/>
        <v>0</v>
      </c>
      <c r="X93">
        <f t="shared" si="20"/>
        <v>11</v>
      </c>
      <c r="Y93">
        <f t="shared" si="21"/>
        <v>1</v>
      </c>
      <c r="Z93">
        <f t="shared" si="22"/>
        <v>0</v>
      </c>
      <c r="AA93">
        <f t="shared" si="23"/>
        <v>1</v>
      </c>
      <c r="AC93">
        <v>333</v>
      </c>
      <c r="AD93">
        <f t="shared" si="36"/>
        <v>1</v>
      </c>
      <c r="AE93">
        <f t="shared" si="37"/>
        <v>4</v>
      </c>
      <c r="AF93">
        <f t="shared" si="38"/>
        <v>8</v>
      </c>
      <c r="AG93" t="str">
        <f t="shared" si="39"/>
        <v>4_8</v>
      </c>
    </row>
    <row r="94" spans="2:33">
      <c r="B94">
        <v>93</v>
      </c>
      <c r="C94">
        <v>7</v>
      </c>
      <c r="D94">
        <v>81</v>
      </c>
      <c r="E94">
        <v>78</v>
      </c>
      <c r="F94">
        <v>40</v>
      </c>
      <c r="G94">
        <v>48</v>
      </c>
      <c r="H94">
        <v>46.7</v>
      </c>
      <c r="I94">
        <v>0.26100000000000001</v>
      </c>
      <c r="J94">
        <v>42</v>
      </c>
      <c r="K94">
        <v>0</v>
      </c>
      <c r="L94">
        <f t="shared" si="24"/>
        <v>0</v>
      </c>
      <c r="M94">
        <f t="shared" si="25"/>
        <v>1</v>
      </c>
      <c r="N94">
        <f t="shared" si="26"/>
        <v>0</v>
      </c>
      <c r="O94">
        <f t="shared" si="27"/>
        <v>0</v>
      </c>
      <c r="P94">
        <f t="shared" si="28"/>
        <v>0</v>
      </c>
      <c r="Q94">
        <f t="shared" si="29"/>
        <v>0</v>
      </c>
      <c r="R94">
        <f t="shared" si="30"/>
        <v>0</v>
      </c>
      <c r="S94">
        <f t="shared" si="31"/>
        <v>0</v>
      </c>
      <c r="T94">
        <f t="shared" si="32"/>
        <v>0</v>
      </c>
      <c r="U94">
        <f t="shared" si="33"/>
        <v>1</v>
      </c>
      <c r="V94">
        <f t="shared" si="34"/>
        <v>1</v>
      </c>
      <c r="W94">
        <f t="shared" si="35"/>
        <v>0</v>
      </c>
      <c r="X94">
        <f t="shared" si="20"/>
        <v>9</v>
      </c>
      <c r="Y94">
        <f t="shared" si="21"/>
        <v>3</v>
      </c>
      <c r="Z94">
        <f t="shared" si="22"/>
        <v>0</v>
      </c>
      <c r="AA94">
        <f t="shared" si="23"/>
        <v>1</v>
      </c>
      <c r="AC94">
        <v>382</v>
      </c>
      <c r="AD94">
        <f t="shared" si="36"/>
        <v>1</v>
      </c>
      <c r="AE94">
        <f t="shared" si="37"/>
        <v>12</v>
      </c>
      <c r="AF94">
        <f t="shared" si="38"/>
        <v>0</v>
      </c>
      <c r="AG94" t="str">
        <f t="shared" si="39"/>
        <v>12_0</v>
      </c>
    </row>
    <row r="95" spans="2:33">
      <c r="B95">
        <v>94</v>
      </c>
      <c r="C95">
        <v>4</v>
      </c>
      <c r="D95">
        <v>134</v>
      </c>
      <c r="E95">
        <v>72</v>
      </c>
      <c r="F95">
        <v>0</v>
      </c>
      <c r="G95">
        <v>0</v>
      </c>
      <c r="H95">
        <v>23.8</v>
      </c>
      <c r="I95">
        <v>0.27700000000000002</v>
      </c>
      <c r="J95">
        <v>60</v>
      </c>
      <c r="K95">
        <v>1</v>
      </c>
      <c r="L95">
        <f t="shared" si="24"/>
        <v>0</v>
      </c>
      <c r="M95">
        <f t="shared" si="25"/>
        <v>0</v>
      </c>
      <c r="N95">
        <f t="shared" si="26"/>
        <v>0</v>
      </c>
      <c r="O95">
        <f t="shared" si="27"/>
        <v>0</v>
      </c>
      <c r="P95">
        <f t="shared" si="28"/>
        <v>1</v>
      </c>
      <c r="Q95">
        <f t="shared" si="29"/>
        <v>0</v>
      </c>
      <c r="R95">
        <f t="shared" si="30"/>
        <v>0</v>
      </c>
      <c r="S95">
        <f t="shared" si="31"/>
        <v>0</v>
      </c>
      <c r="T95">
        <f t="shared" si="32"/>
        <v>0</v>
      </c>
      <c r="U95">
        <f t="shared" si="33"/>
        <v>0</v>
      </c>
      <c r="V95">
        <f t="shared" si="34"/>
        <v>0</v>
      </c>
      <c r="W95">
        <f t="shared" si="35"/>
        <v>0</v>
      </c>
      <c r="X95">
        <f t="shared" si="20"/>
        <v>11</v>
      </c>
      <c r="Y95">
        <f t="shared" si="21"/>
        <v>1</v>
      </c>
      <c r="Z95">
        <f t="shared" si="22"/>
        <v>0</v>
      </c>
      <c r="AA95">
        <f t="shared" si="23"/>
        <v>0</v>
      </c>
      <c r="AC95">
        <v>14</v>
      </c>
      <c r="AD95">
        <f t="shared" si="36"/>
        <v>1</v>
      </c>
      <c r="AE95">
        <f t="shared" si="37"/>
        <v>2</v>
      </c>
      <c r="AF95">
        <f t="shared" si="38"/>
        <v>10</v>
      </c>
      <c r="AG95" t="str">
        <f t="shared" si="39"/>
        <v>2_10</v>
      </c>
    </row>
    <row r="96" spans="2:33">
      <c r="B96">
        <v>95</v>
      </c>
      <c r="C96">
        <v>2</v>
      </c>
      <c r="D96">
        <v>142</v>
      </c>
      <c r="E96">
        <v>82</v>
      </c>
      <c r="F96">
        <v>18</v>
      </c>
      <c r="G96">
        <v>64</v>
      </c>
      <c r="H96">
        <v>24.7</v>
      </c>
      <c r="I96">
        <v>0.76100000000000001</v>
      </c>
      <c r="J96">
        <v>21</v>
      </c>
      <c r="K96">
        <v>0</v>
      </c>
      <c r="L96">
        <f t="shared" si="24"/>
        <v>0</v>
      </c>
      <c r="M96">
        <f t="shared" si="25"/>
        <v>0</v>
      </c>
      <c r="N96">
        <f t="shared" si="26"/>
        <v>1</v>
      </c>
      <c r="O96">
        <f t="shared" si="27"/>
        <v>1</v>
      </c>
      <c r="P96">
        <f t="shared" si="28"/>
        <v>0</v>
      </c>
      <c r="Q96">
        <f t="shared" si="29"/>
        <v>0</v>
      </c>
      <c r="R96">
        <f t="shared" si="30"/>
        <v>0</v>
      </c>
      <c r="S96">
        <f t="shared" si="31"/>
        <v>0</v>
      </c>
      <c r="T96">
        <f t="shared" si="32"/>
        <v>0</v>
      </c>
      <c r="U96">
        <f t="shared" si="33"/>
        <v>0</v>
      </c>
      <c r="V96">
        <f t="shared" si="34"/>
        <v>0</v>
      </c>
      <c r="W96">
        <f t="shared" si="35"/>
        <v>1</v>
      </c>
      <c r="X96">
        <f t="shared" si="20"/>
        <v>9</v>
      </c>
      <c r="Y96">
        <f t="shared" si="21"/>
        <v>3</v>
      </c>
      <c r="Z96">
        <f t="shared" si="22"/>
        <v>0</v>
      </c>
      <c r="AA96">
        <f t="shared" si="23"/>
        <v>1</v>
      </c>
      <c r="AC96">
        <v>750</v>
      </c>
      <c r="AD96">
        <f t="shared" si="36"/>
        <v>1</v>
      </c>
      <c r="AE96">
        <f t="shared" si="37"/>
        <v>5</v>
      </c>
      <c r="AF96">
        <f t="shared" si="38"/>
        <v>7</v>
      </c>
      <c r="AG96" t="str">
        <f t="shared" si="39"/>
        <v>5_7</v>
      </c>
    </row>
    <row r="97" spans="2:33">
      <c r="B97">
        <v>96</v>
      </c>
      <c r="C97">
        <v>6</v>
      </c>
      <c r="D97">
        <v>144</v>
      </c>
      <c r="E97">
        <v>72</v>
      </c>
      <c r="F97">
        <v>27</v>
      </c>
      <c r="G97">
        <v>228</v>
      </c>
      <c r="H97">
        <v>33.9</v>
      </c>
      <c r="I97">
        <v>0.255</v>
      </c>
      <c r="J97">
        <v>40</v>
      </c>
      <c r="K97">
        <v>0</v>
      </c>
      <c r="L97">
        <f t="shared" si="24"/>
        <v>0</v>
      </c>
      <c r="M97">
        <f t="shared" si="25"/>
        <v>1</v>
      </c>
      <c r="N97">
        <f t="shared" si="26"/>
        <v>1</v>
      </c>
      <c r="O97">
        <f t="shared" si="27"/>
        <v>0</v>
      </c>
      <c r="P97">
        <f t="shared" si="28"/>
        <v>1</v>
      </c>
      <c r="Q97">
        <f t="shared" si="29"/>
        <v>1</v>
      </c>
      <c r="R97">
        <f t="shared" si="30"/>
        <v>0</v>
      </c>
      <c r="S97">
        <f t="shared" si="31"/>
        <v>1</v>
      </c>
      <c r="T97">
        <f t="shared" si="32"/>
        <v>0</v>
      </c>
      <c r="U97">
        <f t="shared" si="33"/>
        <v>0</v>
      </c>
      <c r="V97">
        <f t="shared" si="34"/>
        <v>1</v>
      </c>
      <c r="W97">
        <f t="shared" si="35"/>
        <v>0</v>
      </c>
      <c r="X97">
        <f t="shared" si="20"/>
        <v>6</v>
      </c>
      <c r="Y97">
        <f t="shared" si="21"/>
        <v>6</v>
      </c>
      <c r="Z97">
        <f t="shared" si="22"/>
        <v>1</v>
      </c>
      <c r="AA97">
        <f t="shared" si="23"/>
        <v>0</v>
      </c>
      <c r="AC97">
        <v>330</v>
      </c>
      <c r="AD97">
        <f t="shared" si="36"/>
        <v>1</v>
      </c>
      <c r="AE97">
        <f t="shared" si="37"/>
        <v>10</v>
      </c>
      <c r="AF97">
        <f t="shared" si="38"/>
        <v>2</v>
      </c>
      <c r="AG97" t="str">
        <f t="shared" si="39"/>
        <v>10_2</v>
      </c>
    </row>
    <row r="98" spans="2:33">
      <c r="B98">
        <v>97</v>
      </c>
      <c r="C98">
        <v>2</v>
      </c>
      <c r="D98">
        <v>92</v>
      </c>
      <c r="E98">
        <v>62</v>
      </c>
      <c r="F98">
        <v>28</v>
      </c>
      <c r="G98">
        <v>0</v>
      </c>
      <c r="H98">
        <v>31.6</v>
      </c>
      <c r="I98">
        <v>0.13</v>
      </c>
      <c r="J98">
        <v>24</v>
      </c>
      <c r="K98">
        <v>0</v>
      </c>
      <c r="L98">
        <f t="shared" si="24"/>
        <v>0</v>
      </c>
      <c r="M98">
        <f t="shared" si="25"/>
        <v>0</v>
      </c>
      <c r="N98">
        <f t="shared" si="26"/>
        <v>0</v>
      </c>
      <c r="O98">
        <f t="shared" si="27"/>
        <v>0</v>
      </c>
      <c r="P98">
        <f t="shared" si="28"/>
        <v>0</v>
      </c>
      <c r="Q98">
        <f t="shared" si="29"/>
        <v>0</v>
      </c>
      <c r="R98">
        <f t="shared" si="30"/>
        <v>0</v>
      </c>
      <c r="S98">
        <f t="shared" si="31"/>
        <v>0</v>
      </c>
      <c r="T98">
        <f t="shared" si="32"/>
        <v>0</v>
      </c>
      <c r="U98">
        <f t="shared" si="33"/>
        <v>0</v>
      </c>
      <c r="V98">
        <f t="shared" si="34"/>
        <v>0</v>
      </c>
      <c r="W98">
        <f t="shared" si="35"/>
        <v>0</v>
      </c>
      <c r="X98">
        <f t="shared" si="20"/>
        <v>12</v>
      </c>
      <c r="Y98">
        <f t="shared" si="21"/>
        <v>0</v>
      </c>
      <c r="Z98">
        <f t="shared" si="22"/>
        <v>0</v>
      </c>
      <c r="AA98">
        <f t="shared" si="23"/>
        <v>1</v>
      </c>
      <c r="AC98">
        <v>26</v>
      </c>
      <c r="AD98">
        <f t="shared" si="36"/>
        <v>0</v>
      </c>
      <c r="AE98">
        <f t="shared" si="37"/>
        <v>9</v>
      </c>
      <c r="AF98">
        <f t="shared" si="38"/>
        <v>3</v>
      </c>
      <c r="AG98" t="str">
        <f t="shared" si="39"/>
        <v>9_3</v>
      </c>
    </row>
    <row r="99" spans="2:33">
      <c r="B99">
        <v>98</v>
      </c>
      <c r="C99">
        <v>1</v>
      </c>
      <c r="D99">
        <v>71</v>
      </c>
      <c r="E99">
        <v>48</v>
      </c>
      <c r="F99">
        <v>18</v>
      </c>
      <c r="G99">
        <v>76</v>
      </c>
      <c r="H99">
        <v>20.399999999999999</v>
      </c>
      <c r="I99">
        <v>0.32300000000000001</v>
      </c>
      <c r="J99">
        <v>22</v>
      </c>
      <c r="K99">
        <v>0</v>
      </c>
      <c r="L99">
        <f t="shared" si="24"/>
        <v>0</v>
      </c>
      <c r="M99">
        <f t="shared" si="25"/>
        <v>0</v>
      </c>
      <c r="N99">
        <f t="shared" si="26"/>
        <v>0</v>
      </c>
      <c r="O99">
        <f t="shared" si="27"/>
        <v>0</v>
      </c>
      <c r="P99">
        <f t="shared" si="28"/>
        <v>0</v>
      </c>
      <c r="Q99">
        <f t="shared" si="29"/>
        <v>0</v>
      </c>
      <c r="R99">
        <f t="shared" si="30"/>
        <v>0</v>
      </c>
      <c r="S99">
        <f t="shared" si="31"/>
        <v>0</v>
      </c>
      <c r="T99">
        <f t="shared" si="32"/>
        <v>0</v>
      </c>
      <c r="U99">
        <f t="shared" si="33"/>
        <v>0</v>
      </c>
      <c r="V99">
        <f t="shared" si="34"/>
        <v>0</v>
      </c>
      <c r="W99">
        <f t="shared" si="35"/>
        <v>0</v>
      </c>
      <c r="X99">
        <f t="shared" si="20"/>
        <v>12</v>
      </c>
      <c r="Y99">
        <f t="shared" si="21"/>
        <v>0</v>
      </c>
      <c r="Z99">
        <f t="shared" si="22"/>
        <v>0</v>
      </c>
      <c r="AA99">
        <f t="shared" si="23"/>
        <v>1</v>
      </c>
      <c r="AC99">
        <v>269</v>
      </c>
      <c r="AD99">
        <f t="shared" si="36"/>
        <v>1</v>
      </c>
      <c r="AE99">
        <f t="shared" si="37"/>
        <v>12</v>
      </c>
      <c r="AF99">
        <f t="shared" si="38"/>
        <v>0</v>
      </c>
      <c r="AG99" t="str">
        <f t="shared" si="39"/>
        <v>12_0</v>
      </c>
    </row>
    <row r="100" spans="2:33">
      <c r="B100">
        <v>99</v>
      </c>
      <c r="C100">
        <v>6</v>
      </c>
      <c r="D100">
        <v>93</v>
      </c>
      <c r="E100">
        <v>50</v>
      </c>
      <c r="F100">
        <v>30</v>
      </c>
      <c r="G100">
        <v>64</v>
      </c>
      <c r="H100">
        <v>28.7</v>
      </c>
      <c r="I100">
        <v>0.35599999999999998</v>
      </c>
      <c r="J100">
        <v>23</v>
      </c>
      <c r="K100">
        <v>0</v>
      </c>
      <c r="L100">
        <f t="shared" si="24"/>
        <v>0</v>
      </c>
      <c r="M100">
        <f t="shared" si="25"/>
        <v>0</v>
      </c>
      <c r="N100">
        <f t="shared" si="26"/>
        <v>0</v>
      </c>
      <c r="O100">
        <f t="shared" si="27"/>
        <v>0</v>
      </c>
      <c r="P100">
        <f t="shared" si="28"/>
        <v>0</v>
      </c>
      <c r="Q100">
        <f t="shared" si="29"/>
        <v>0</v>
      </c>
      <c r="R100">
        <f t="shared" si="30"/>
        <v>0</v>
      </c>
      <c r="S100">
        <f t="shared" si="31"/>
        <v>0</v>
      </c>
      <c r="T100">
        <f t="shared" si="32"/>
        <v>0</v>
      </c>
      <c r="U100">
        <f t="shared" si="33"/>
        <v>0</v>
      </c>
      <c r="V100">
        <f t="shared" si="34"/>
        <v>0</v>
      </c>
      <c r="W100">
        <f t="shared" si="35"/>
        <v>0</v>
      </c>
      <c r="X100">
        <f t="shared" si="20"/>
        <v>12</v>
      </c>
      <c r="Y100">
        <f t="shared" si="21"/>
        <v>0</v>
      </c>
      <c r="Z100">
        <f t="shared" si="22"/>
        <v>0</v>
      </c>
      <c r="AA100">
        <f t="shared" si="23"/>
        <v>1</v>
      </c>
      <c r="AC100">
        <v>636</v>
      </c>
      <c r="AD100">
        <f t="shared" si="36"/>
        <v>0</v>
      </c>
      <c r="AE100">
        <f t="shared" si="37"/>
        <v>9</v>
      </c>
      <c r="AF100">
        <f t="shared" si="38"/>
        <v>3</v>
      </c>
      <c r="AG100" t="str">
        <f t="shared" si="39"/>
        <v>9_3</v>
      </c>
    </row>
    <row r="101" spans="2:33">
      <c r="B101">
        <v>100</v>
      </c>
      <c r="C101">
        <v>1</v>
      </c>
      <c r="D101">
        <v>122</v>
      </c>
      <c r="E101">
        <v>90</v>
      </c>
      <c r="F101">
        <v>51</v>
      </c>
      <c r="G101">
        <v>220</v>
      </c>
      <c r="H101">
        <v>49.7</v>
      </c>
      <c r="I101">
        <v>0.32500000000000001</v>
      </c>
      <c r="J101">
        <v>31</v>
      </c>
      <c r="K101">
        <v>1</v>
      </c>
      <c r="L101">
        <f t="shared" si="24"/>
        <v>0</v>
      </c>
      <c r="M101">
        <f t="shared" si="25"/>
        <v>1</v>
      </c>
      <c r="N101">
        <f t="shared" si="26"/>
        <v>0</v>
      </c>
      <c r="O101">
        <f t="shared" si="27"/>
        <v>0</v>
      </c>
      <c r="P101">
        <f t="shared" si="28"/>
        <v>0</v>
      </c>
      <c r="Q101">
        <f t="shared" si="29"/>
        <v>0</v>
      </c>
      <c r="R101">
        <f t="shared" si="30"/>
        <v>0</v>
      </c>
      <c r="S101">
        <f t="shared" si="31"/>
        <v>0</v>
      </c>
      <c r="T101">
        <f t="shared" si="32"/>
        <v>0</v>
      </c>
      <c r="U101">
        <f t="shared" si="33"/>
        <v>1</v>
      </c>
      <c r="V101">
        <f t="shared" si="34"/>
        <v>1</v>
      </c>
      <c r="W101">
        <f t="shared" si="35"/>
        <v>0</v>
      </c>
      <c r="X101">
        <f t="shared" si="20"/>
        <v>9</v>
      </c>
      <c r="Y101">
        <f t="shared" si="21"/>
        <v>3</v>
      </c>
      <c r="Z101">
        <f t="shared" si="22"/>
        <v>0</v>
      </c>
      <c r="AA101">
        <f t="shared" si="23"/>
        <v>0</v>
      </c>
      <c r="AC101">
        <v>351</v>
      </c>
      <c r="AD101">
        <f t="shared" si="36"/>
        <v>1</v>
      </c>
      <c r="AE101">
        <f t="shared" si="37"/>
        <v>12</v>
      </c>
      <c r="AF101">
        <f t="shared" si="38"/>
        <v>0</v>
      </c>
      <c r="AG101" t="str">
        <f t="shared" si="39"/>
        <v>12_0</v>
      </c>
    </row>
    <row r="102" spans="2:33">
      <c r="B102">
        <v>101</v>
      </c>
      <c r="C102">
        <v>1</v>
      </c>
      <c r="D102">
        <v>163</v>
      </c>
      <c r="E102">
        <v>72</v>
      </c>
      <c r="F102">
        <v>0</v>
      </c>
      <c r="G102">
        <v>0</v>
      </c>
      <c r="H102">
        <v>39</v>
      </c>
      <c r="I102">
        <v>1.222</v>
      </c>
      <c r="J102">
        <v>33</v>
      </c>
      <c r="K102">
        <v>1</v>
      </c>
      <c r="L102">
        <f t="shared" si="24"/>
        <v>0</v>
      </c>
      <c r="M102">
        <f t="shared" si="25"/>
        <v>1</v>
      </c>
      <c r="N102">
        <f t="shared" si="26"/>
        <v>1</v>
      </c>
      <c r="O102">
        <f t="shared" si="27"/>
        <v>1</v>
      </c>
      <c r="P102">
        <f t="shared" si="28"/>
        <v>1</v>
      </c>
      <c r="Q102">
        <f t="shared" si="29"/>
        <v>0</v>
      </c>
      <c r="R102">
        <f t="shared" si="30"/>
        <v>1</v>
      </c>
      <c r="S102">
        <f t="shared" si="31"/>
        <v>1</v>
      </c>
      <c r="T102">
        <f t="shared" si="32"/>
        <v>1</v>
      </c>
      <c r="U102">
        <f t="shared" si="33"/>
        <v>0</v>
      </c>
      <c r="V102">
        <f t="shared" si="34"/>
        <v>0</v>
      </c>
      <c r="W102">
        <f t="shared" si="35"/>
        <v>1</v>
      </c>
      <c r="X102">
        <f t="shared" si="20"/>
        <v>4</v>
      </c>
      <c r="Y102">
        <f t="shared" si="21"/>
        <v>8</v>
      </c>
      <c r="Z102">
        <f t="shared" si="22"/>
        <v>1</v>
      </c>
      <c r="AA102">
        <f t="shared" si="23"/>
        <v>1</v>
      </c>
      <c r="AC102">
        <v>11</v>
      </c>
      <c r="AD102">
        <f t="shared" si="36"/>
        <v>1</v>
      </c>
      <c r="AE102">
        <f t="shared" si="37"/>
        <v>12</v>
      </c>
      <c r="AF102">
        <f t="shared" si="38"/>
        <v>0</v>
      </c>
      <c r="AG102" t="str">
        <f t="shared" si="39"/>
        <v>12_0</v>
      </c>
    </row>
    <row r="103" spans="2:33">
      <c r="B103">
        <v>102</v>
      </c>
      <c r="C103">
        <v>1</v>
      </c>
      <c r="D103">
        <v>151</v>
      </c>
      <c r="E103">
        <v>60</v>
      </c>
      <c r="F103">
        <v>0</v>
      </c>
      <c r="G103">
        <v>0</v>
      </c>
      <c r="H103">
        <v>26.1</v>
      </c>
      <c r="I103">
        <v>0.17899999999999999</v>
      </c>
      <c r="J103">
        <v>22</v>
      </c>
      <c r="K103">
        <v>0</v>
      </c>
      <c r="L103">
        <f t="shared" si="24"/>
        <v>0</v>
      </c>
      <c r="M103">
        <f t="shared" si="25"/>
        <v>0</v>
      </c>
      <c r="N103">
        <f t="shared" si="26"/>
        <v>0</v>
      </c>
      <c r="O103">
        <f t="shared" si="27"/>
        <v>0</v>
      </c>
      <c r="P103">
        <f t="shared" si="28"/>
        <v>0</v>
      </c>
      <c r="Q103">
        <f t="shared" si="29"/>
        <v>0</v>
      </c>
      <c r="R103">
        <f t="shared" si="30"/>
        <v>0</v>
      </c>
      <c r="S103">
        <f t="shared" si="31"/>
        <v>0</v>
      </c>
      <c r="T103">
        <f t="shared" si="32"/>
        <v>0</v>
      </c>
      <c r="U103">
        <f t="shared" si="33"/>
        <v>0</v>
      </c>
      <c r="V103">
        <f t="shared" si="34"/>
        <v>0</v>
      </c>
      <c r="W103">
        <f t="shared" si="35"/>
        <v>1</v>
      </c>
      <c r="X103">
        <f t="shared" si="20"/>
        <v>11</v>
      </c>
      <c r="Y103">
        <f t="shared" si="21"/>
        <v>1</v>
      </c>
      <c r="Z103">
        <f t="shared" si="22"/>
        <v>0</v>
      </c>
      <c r="AA103">
        <f t="shared" si="23"/>
        <v>1</v>
      </c>
      <c r="AC103">
        <v>708</v>
      </c>
      <c r="AD103">
        <f t="shared" si="36"/>
        <v>1</v>
      </c>
      <c r="AE103">
        <f t="shared" si="37"/>
        <v>11</v>
      </c>
      <c r="AF103">
        <f t="shared" si="38"/>
        <v>1</v>
      </c>
      <c r="AG103" t="str">
        <f t="shared" si="39"/>
        <v>11_1</v>
      </c>
    </row>
    <row r="104" spans="2:33">
      <c r="B104">
        <v>103</v>
      </c>
      <c r="C104">
        <v>0</v>
      </c>
      <c r="D104">
        <v>125</v>
      </c>
      <c r="E104">
        <v>96</v>
      </c>
      <c r="F104">
        <v>0</v>
      </c>
      <c r="G104">
        <v>0</v>
      </c>
      <c r="H104">
        <v>22.5</v>
      </c>
      <c r="I104">
        <v>0.26200000000000001</v>
      </c>
      <c r="J104">
        <v>21</v>
      </c>
      <c r="K104">
        <v>0</v>
      </c>
      <c r="L104">
        <f t="shared" si="24"/>
        <v>0</v>
      </c>
      <c r="M104">
        <f t="shared" si="25"/>
        <v>0</v>
      </c>
      <c r="N104">
        <f t="shared" si="26"/>
        <v>0</v>
      </c>
      <c r="O104">
        <f t="shared" si="27"/>
        <v>0</v>
      </c>
      <c r="P104">
        <f t="shared" si="28"/>
        <v>0</v>
      </c>
      <c r="Q104">
        <f t="shared" si="29"/>
        <v>0</v>
      </c>
      <c r="R104">
        <f t="shared" si="30"/>
        <v>0</v>
      </c>
      <c r="S104">
        <f t="shared" si="31"/>
        <v>0</v>
      </c>
      <c r="T104">
        <f t="shared" si="32"/>
        <v>0</v>
      </c>
      <c r="U104">
        <f t="shared" si="33"/>
        <v>0</v>
      </c>
      <c r="V104">
        <f t="shared" si="34"/>
        <v>0</v>
      </c>
      <c r="W104">
        <f t="shared" si="35"/>
        <v>0</v>
      </c>
      <c r="X104">
        <f t="shared" si="20"/>
        <v>12</v>
      </c>
      <c r="Y104">
        <f t="shared" si="21"/>
        <v>0</v>
      </c>
      <c r="Z104">
        <f t="shared" si="22"/>
        <v>0</v>
      </c>
      <c r="AA104">
        <f t="shared" si="23"/>
        <v>1</v>
      </c>
      <c r="AC104">
        <v>65</v>
      </c>
      <c r="AD104">
        <f t="shared" si="36"/>
        <v>0</v>
      </c>
      <c r="AE104">
        <f t="shared" si="37"/>
        <v>9</v>
      </c>
      <c r="AF104">
        <f t="shared" si="38"/>
        <v>3</v>
      </c>
      <c r="AG104" t="str">
        <f t="shared" si="39"/>
        <v>9_3</v>
      </c>
    </row>
    <row r="105" spans="2:33">
      <c r="B105">
        <v>104</v>
      </c>
      <c r="C105">
        <v>1</v>
      </c>
      <c r="D105">
        <v>81</v>
      </c>
      <c r="E105">
        <v>72</v>
      </c>
      <c r="F105">
        <v>18</v>
      </c>
      <c r="G105">
        <v>40</v>
      </c>
      <c r="H105">
        <v>26.6</v>
      </c>
      <c r="I105">
        <v>0.28299999999999997</v>
      </c>
      <c r="J105">
        <v>24</v>
      </c>
      <c r="K105">
        <v>0</v>
      </c>
      <c r="L105">
        <f t="shared" si="24"/>
        <v>0</v>
      </c>
      <c r="M105">
        <f t="shared" si="25"/>
        <v>0</v>
      </c>
      <c r="N105">
        <f t="shared" si="26"/>
        <v>0</v>
      </c>
      <c r="O105">
        <f t="shared" si="27"/>
        <v>0</v>
      </c>
      <c r="P105">
        <f t="shared" si="28"/>
        <v>0</v>
      </c>
      <c r="Q105">
        <f t="shared" si="29"/>
        <v>0</v>
      </c>
      <c r="R105">
        <f t="shared" si="30"/>
        <v>0</v>
      </c>
      <c r="S105">
        <f t="shared" si="31"/>
        <v>0</v>
      </c>
      <c r="T105">
        <f t="shared" si="32"/>
        <v>0</v>
      </c>
      <c r="U105">
        <f t="shared" si="33"/>
        <v>0</v>
      </c>
      <c r="V105">
        <f t="shared" si="34"/>
        <v>0</v>
      </c>
      <c r="W105">
        <f t="shared" si="35"/>
        <v>0</v>
      </c>
      <c r="X105">
        <f t="shared" si="20"/>
        <v>12</v>
      </c>
      <c r="Y105">
        <f t="shared" si="21"/>
        <v>0</v>
      </c>
      <c r="Z105">
        <f t="shared" si="22"/>
        <v>0</v>
      </c>
      <c r="AA105">
        <f t="shared" si="23"/>
        <v>1</v>
      </c>
      <c r="AC105">
        <v>277</v>
      </c>
      <c r="AD105">
        <f t="shared" si="36"/>
        <v>0</v>
      </c>
      <c r="AE105">
        <f t="shared" si="37"/>
        <v>12</v>
      </c>
      <c r="AF105">
        <f t="shared" si="38"/>
        <v>0</v>
      </c>
      <c r="AG105" t="str">
        <f t="shared" si="39"/>
        <v>12_0</v>
      </c>
    </row>
    <row r="106" spans="2:33">
      <c r="B106">
        <v>105</v>
      </c>
      <c r="C106">
        <v>2</v>
      </c>
      <c r="D106">
        <v>85</v>
      </c>
      <c r="E106">
        <v>65</v>
      </c>
      <c r="F106">
        <v>0</v>
      </c>
      <c r="G106">
        <v>0</v>
      </c>
      <c r="H106">
        <v>39.6</v>
      </c>
      <c r="I106">
        <v>0.93</v>
      </c>
      <c r="J106">
        <v>27</v>
      </c>
      <c r="K106">
        <v>0</v>
      </c>
      <c r="L106">
        <f t="shared" si="24"/>
        <v>0</v>
      </c>
      <c r="M106">
        <f t="shared" si="25"/>
        <v>0</v>
      </c>
      <c r="N106">
        <f t="shared" si="26"/>
        <v>0</v>
      </c>
      <c r="O106">
        <f t="shared" si="27"/>
        <v>0</v>
      </c>
      <c r="P106">
        <f t="shared" si="28"/>
        <v>0</v>
      </c>
      <c r="Q106">
        <f t="shared" si="29"/>
        <v>0</v>
      </c>
      <c r="R106">
        <f t="shared" si="30"/>
        <v>0</v>
      </c>
      <c r="S106">
        <f t="shared" si="31"/>
        <v>0</v>
      </c>
      <c r="T106">
        <f t="shared" si="32"/>
        <v>0</v>
      </c>
      <c r="U106">
        <f t="shared" si="33"/>
        <v>0</v>
      </c>
      <c r="V106">
        <f t="shared" si="34"/>
        <v>0</v>
      </c>
      <c r="W106">
        <f t="shared" si="35"/>
        <v>0</v>
      </c>
      <c r="X106">
        <f t="shared" si="20"/>
        <v>12</v>
      </c>
      <c r="Y106">
        <f t="shared" si="21"/>
        <v>0</v>
      </c>
      <c r="Z106">
        <f t="shared" si="22"/>
        <v>0</v>
      </c>
      <c r="AA106">
        <f t="shared" si="23"/>
        <v>1</v>
      </c>
      <c r="AC106">
        <v>581</v>
      </c>
      <c r="AD106">
        <f t="shared" si="36"/>
        <v>0</v>
      </c>
      <c r="AE106">
        <f t="shared" si="37"/>
        <v>9</v>
      </c>
      <c r="AF106">
        <f t="shared" si="38"/>
        <v>3</v>
      </c>
      <c r="AG106" t="str">
        <f t="shared" si="39"/>
        <v>9_3</v>
      </c>
    </row>
    <row r="107" spans="2:33">
      <c r="B107">
        <v>106</v>
      </c>
      <c r="C107">
        <v>1</v>
      </c>
      <c r="D107">
        <v>126</v>
      </c>
      <c r="E107">
        <v>56</v>
      </c>
      <c r="F107">
        <v>29</v>
      </c>
      <c r="G107">
        <v>152</v>
      </c>
      <c r="H107">
        <v>28.7</v>
      </c>
      <c r="I107">
        <v>0.80100000000000005</v>
      </c>
      <c r="J107">
        <v>21</v>
      </c>
      <c r="K107">
        <v>0</v>
      </c>
      <c r="L107">
        <f t="shared" si="24"/>
        <v>0</v>
      </c>
      <c r="M107">
        <f t="shared" si="25"/>
        <v>0</v>
      </c>
      <c r="N107">
        <f t="shared" si="26"/>
        <v>0</v>
      </c>
      <c r="O107">
        <f t="shared" si="27"/>
        <v>1</v>
      </c>
      <c r="P107">
        <f t="shared" si="28"/>
        <v>0</v>
      </c>
      <c r="Q107">
        <f t="shared" si="29"/>
        <v>0</v>
      </c>
      <c r="R107">
        <f t="shared" si="30"/>
        <v>0</v>
      </c>
      <c r="S107">
        <f t="shared" si="31"/>
        <v>0</v>
      </c>
      <c r="T107">
        <f t="shared" si="32"/>
        <v>0</v>
      </c>
      <c r="U107">
        <f t="shared" si="33"/>
        <v>0</v>
      </c>
      <c r="V107">
        <f t="shared" si="34"/>
        <v>0</v>
      </c>
      <c r="W107">
        <f t="shared" si="35"/>
        <v>0</v>
      </c>
      <c r="X107">
        <f t="shared" si="20"/>
        <v>11</v>
      </c>
      <c r="Y107">
        <f t="shared" si="21"/>
        <v>1</v>
      </c>
      <c r="Z107">
        <f t="shared" si="22"/>
        <v>0</v>
      </c>
      <c r="AA107">
        <f t="shared" si="23"/>
        <v>1</v>
      </c>
      <c r="AC107">
        <v>84</v>
      </c>
      <c r="AD107">
        <f t="shared" si="36"/>
        <v>1</v>
      </c>
      <c r="AE107">
        <f t="shared" si="37"/>
        <v>12</v>
      </c>
      <c r="AF107">
        <f t="shared" si="38"/>
        <v>0</v>
      </c>
      <c r="AG107" t="str">
        <f t="shared" si="39"/>
        <v>12_0</v>
      </c>
    </row>
    <row r="108" spans="2:33">
      <c r="B108">
        <v>107</v>
      </c>
      <c r="C108">
        <v>1</v>
      </c>
      <c r="D108">
        <v>96</v>
      </c>
      <c r="E108">
        <v>122</v>
      </c>
      <c r="F108">
        <v>0</v>
      </c>
      <c r="G108">
        <v>0</v>
      </c>
      <c r="H108">
        <v>22.4</v>
      </c>
      <c r="I108">
        <v>0.20699999999999999</v>
      </c>
      <c r="J108">
        <v>27</v>
      </c>
      <c r="K108">
        <v>0</v>
      </c>
      <c r="L108">
        <f t="shared" si="24"/>
        <v>0</v>
      </c>
      <c r="M108">
        <f t="shared" si="25"/>
        <v>0</v>
      </c>
      <c r="N108">
        <f t="shared" si="26"/>
        <v>0</v>
      </c>
      <c r="O108">
        <f t="shared" si="27"/>
        <v>0</v>
      </c>
      <c r="P108">
        <f t="shared" si="28"/>
        <v>0</v>
      </c>
      <c r="Q108">
        <f t="shared" si="29"/>
        <v>0</v>
      </c>
      <c r="R108">
        <f t="shared" si="30"/>
        <v>0</v>
      </c>
      <c r="S108">
        <f t="shared" si="31"/>
        <v>0</v>
      </c>
      <c r="T108">
        <f t="shared" si="32"/>
        <v>0</v>
      </c>
      <c r="U108">
        <f t="shared" si="33"/>
        <v>0</v>
      </c>
      <c r="V108">
        <f t="shared" si="34"/>
        <v>0</v>
      </c>
      <c r="W108">
        <f t="shared" si="35"/>
        <v>0</v>
      </c>
      <c r="X108">
        <f t="shared" si="20"/>
        <v>12</v>
      </c>
      <c r="Y108">
        <f t="shared" si="21"/>
        <v>0</v>
      </c>
      <c r="Z108">
        <f t="shared" si="22"/>
        <v>0</v>
      </c>
      <c r="AA108">
        <f t="shared" si="23"/>
        <v>1</v>
      </c>
      <c r="AC108">
        <v>618</v>
      </c>
      <c r="AD108">
        <f t="shared" si="36"/>
        <v>1</v>
      </c>
      <c r="AE108">
        <f t="shared" si="37"/>
        <v>12</v>
      </c>
      <c r="AF108">
        <f t="shared" si="38"/>
        <v>0</v>
      </c>
      <c r="AG108" t="str">
        <f t="shared" si="39"/>
        <v>12_0</v>
      </c>
    </row>
    <row r="109" spans="2:33">
      <c r="B109">
        <v>108</v>
      </c>
      <c r="C109">
        <v>4</v>
      </c>
      <c r="D109">
        <v>144</v>
      </c>
      <c r="E109">
        <v>58</v>
      </c>
      <c r="F109">
        <v>28</v>
      </c>
      <c r="G109">
        <v>140</v>
      </c>
      <c r="H109">
        <v>29.5</v>
      </c>
      <c r="I109">
        <v>0.28699999999999998</v>
      </c>
      <c r="J109">
        <v>37</v>
      </c>
      <c r="K109">
        <v>0</v>
      </c>
      <c r="L109">
        <f t="shared" si="24"/>
        <v>0</v>
      </c>
      <c r="M109">
        <f t="shared" si="25"/>
        <v>1</v>
      </c>
      <c r="N109">
        <f t="shared" si="26"/>
        <v>1</v>
      </c>
      <c r="O109">
        <f t="shared" si="27"/>
        <v>0</v>
      </c>
      <c r="P109">
        <f t="shared" si="28"/>
        <v>1</v>
      </c>
      <c r="Q109">
        <f t="shared" si="29"/>
        <v>0</v>
      </c>
      <c r="R109">
        <f t="shared" si="30"/>
        <v>0</v>
      </c>
      <c r="S109">
        <f t="shared" si="31"/>
        <v>1</v>
      </c>
      <c r="T109">
        <f t="shared" si="32"/>
        <v>0</v>
      </c>
      <c r="U109">
        <f t="shared" si="33"/>
        <v>0</v>
      </c>
      <c r="V109">
        <f t="shared" si="34"/>
        <v>0</v>
      </c>
      <c r="W109">
        <f t="shared" si="35"/>
        <v>0</v>
      </c>
      <c r="X109">
        <f t="shared" si="20"/>
        <v>8</v>
      </c>
      <c r="Y109">
        <f t="shared" si="21"/>
        <v>4</v>
      </c>
      <c r="Z109">
        <f t="shared" si="22"/>
        <v>0</v>
      </c>
      <c r="AA109">
        <f t="shared" si="23"/>
        <v>1</v>
      </c>
      <c r="AC109">
        <v>261</v>
      </c>
      <c r="AD109">
        <f t="shared" si="36"/>
        <v>0</v>
      </c>
      <c r="AE109">
        <f t="shared" si="37"/>
        <v>5</v>
      </c>
      <c r="AF109">
        <f t="shared" si="38"/>
        <v>7</v>
      </c>
      <c r="AG109" t="str">
        <f t="shared" si="39"/>
        <v>5_7</v>
      </c>
    </row>
    <row r="110" spans="2:33">
      <c r="B110">
        <v>109</v>
      </c>
      <c r="C110">
        <v>3</v>
      </c>
      <c r="D110">
        <v>83</v>
      </c>
      <c r="E110">
        <v>58</v>
      </c>
      <c r="F110">
        <v>31</v>
      </c>
      <c r="G110">
        <v>18</v>
      </c>
      <c r="H110">
        <v>34.299999999999997</v>
      </c>
      <c r="I110">
        <v>0.33600000000000002</v>
      </c>
      <c r="J110">
        <v>25</v>
      </c>
      <c r="K110">
        <v>0</v>
      </c>
      <c r="L110">
        <f t="shared" si="24"/>
        <v>0</v>
      </c>
      <c r="M110">
        <f t="shared" si="25"/>
        <v>0</v>
      </c>
      <c r="N110">
        <f t="shared" si="26"/>
        <v>0</v>
      </c>
      <c r="O110">
        <f t="shared" si="27"/>
        <v>0</v>
      </c>
      <c r="P110">
        <f t="shared" si="28"/>
        <v>0</v>
      </c>
      <c r="Q110">
        <f t="shared" si="29"/>
        <v>0</v>
      </c>
      <c r="R110">
        <f t="shared" si="30"/>
        <v>0</v>
      </c>
      <c r="S110">
        <f t="shared" si="31"/>
        <v>0</v>
      </c>
      <c r="T110">
        <f t="shared" si="32"/>
        <v>0</v>
      </c>
      <c r="U110">
        <f t="shared" si="33"/>
        <v>0</v>
      </c>
      <c r="V110">
        <f t="shared" si="34"/>
        <v>0</v>
      </c>
      <c r="W110">
        <f t="shared" si="35"/>
        <v>0</v>
      </c>
      <c r="X110">
        <f t="shared" si="20"/>
        <v>12</v>
      </c>
      <c r="Y110">
        <f t="shared" si="21"/>
        <v>0</v>
      </c>
      <c r="Z110">
        <f t="shared" si="22"/>
        <v>0</v>
      </c>
      <c r="AA110">
        <f t="shared" si="23"/>
        <v>1</v>
      </c>
      <c r="AC110">
        <v>33</v>
      </c>
      <c r="AD110">
        <f t="shared" si="36"/>
        <v>1</v>
      </c>
      <c r="AE110">
        <f t="shared" si="37"/>
        <v>12</v>
      </c>
      <c r="AF110">
        <f t="shared" si="38"/>
        <v>0</v>
      </c>
      <c r="AG110" t="str">
        <f t="shared" si="39"/>
        <v>12_0</v>
      </c>
    </row>
    <row r="111" spans="2:33">
      <c r="B111">
        <v>110</v>
      </c>
      <c r="C111">
        <v>0</v>
      </c>
      <c r="D111">
        <v>95</v>
      </c>
      <c r="E111">
        <v>85</v>
      </c>
      <c r="F111">
        <v>25</v>
      </c>
      <c r="G111">
        <v>36</v>
      </c>
      <c r="H111">
        <v>37.4</v>
      </c>
      <c r="I111">
        <v>0.247</v>
      </c>
      <c r="J111">
        <v>24</v>
      </c>
      <c r="K111">
        <v>1</v>
      </c>
      <c r="L111">
        <f t="shared" si="24"/>
        <v>0</v>
      </c>
      <c r="M111">
        <f t="shared" si="25"/>
        <v>0</v>
      </c>
      <c r="N111">
        <f t="shared" si="26"/>
        <v>0</v>
      </c>
      <c r="O111">
        <f t="shared" si="27"/>
        <v>0</v>
      </c>
      <c r="P111">
        <f t="shared" si="28"/>
        <v>0</v>
      </c>
      <c r="Q111">
        <f t="shared" si="29"/>
        <v>0</v>
      </c>
      <c r="R111">
        <f t="shared" si="30"/>
        <v>0</v>
      </c>
      <c r="S111">
        <f t="shared" si="31"/>
        <v>0</v>
      </c>
      <c r="T111">
        <f t="shared" si="32"/>
        <v>0</v>
      </c>
      <c r="U111">
        <f t="shared" si="33"/>
        <v>0</v>
      </c>
      <c r="V111">
        <f t="shared" si="34"/>
        <v>0</v>
      </c>
      <c r="W111">
        <f t="shared" si="35"/>
        <v>0</v>
      </c>
      <c r="X111">
        <f t="shared" si="20"/>
        <v>12</v>
      </c>
      <c r="Y111">
        <f t="shared" si="21"/>
        <v>0</v>
      </c>
      <c r="Z111">
        <f t="shared" si="22"/>
        <v>0</v>
      </c>
      <c r="AA111">
        <f t="shared" si="23"/>
        <v>0</v>
      </c>
      <c r="AC111">
        <v>413</v>
      </c>
      <c r="AD111">
        <f t="shared" si="36"/>
        <v>1</v>
      </c>
      <c r="AE111">
        <f t="shared" si="37"/>
        <v>7</v>
      </c>
      <c r="AF111">
        <f t="shared" si="38"/>
        <v>5</v>
      </c>
      <c r="AG111" t="str">
        <f t="shared" si="39"/>
        <v>7_5</v>
      </c>
    </row>
    <row r="112" spans="2:33">
      <c r="B112">
        <v>111</v>
      </c>
      <c r="C112">
        <v>3</v>
      </c>
      <c r="D112">
        <v>171</v>
      </c>
      <c r="E112">
        <v>72</v>
      </c>
      <c r="F112">
        <v>33</v>
      </c>
      <c r="G112">
        <v>135</v>
      </c>
      <c r="H112">
        <v>33.299999999999997</v>
      </c>
      <c r="I112">
        <v>0.19900000000000001</v>
      </c>
      <c r="J112">
        <v>24</v>
      </c>
      <c r="K112">
        <v>1</v>
      </c>
      <c r="L112">
        <f t="shared" si="24"/>
        <v>0</v>
      </c>
      <c r="M112">
        <f t="shared" si="25"/>
        <v>0</v>
      </c>
      <c r="N112">
        <f t="shared" si="26"/>
        <v>1</v>
      </c>
      <c r="O112">
        <f t="shared" si="27"/>
        <v>1</v>
      </c>
      <c r="P112">
        <f t="shared" si="28"/>
        <v>1</v>
      </c>
      <c r="Q112">
        <f t="shared" si="29"/>
        <v>0</v>
      </c>
      <c r="R112">
        <f t="shared" si="30"/>
        <v>1</v>
      </c>
      <c r="S112">
        <f t="shared" si="31"/>
        <v>1</v>
      </c>
      <c r="T112">
        <f t="shared" si="32"/>
        <v>1</v>
      </c>
      <c r="U112">
        <f t="shared" si="33"/>
        <v>0</v>
      </c>
      <c r="V112">
        <f t="shared" si="34"/>
        <v>0</v>
      </c>
      <c r="W112">
        <f t="shared" si="35"/>
        <v>1</v>
      </c>
      <c r="X112">
        <f t="shared" si="20"/>
        <v>5</v>
      </c>
      <c r="Y112">
        <f t="shared" si="21"/>
        <v>7</v>
      </c>
      <c r="Z112">
        <f t="shared" si="22"/>
        <v>1</v>
      </c>
      <c r="AA112">
        <f t="shared" si="23"/>
        <v>1</v>
      </c>
      <c r="AC112">
        <v>94</v>
      </c>
      <c r="AD112">
        <f t="shared" si="36"/>
        <v>0</v>
      </c>
      <c r="AE112">
        <f t="shared" si="37"/>
        <v>11</v>
      </c>
      <c r="AF112">
        <f t="shared" si="38"/>
        <v>1</v>
      </c>
      <c r="AG112" t="str">
        <f t="shared" si="39"/>
        <v>11_1</v>
      </c>
    </row>
    <row r="113" spans="2:33">
      <c r="B113">
        <v>112</v>
      </c>
      <c r="C113">
        <v>8</v>
      </c>
      <c r="D113">
        <v>155</v>
      </c>
      <c r="E113">
        <v>62</v>
      </c>
      <c r="F113">
        <v>26</v>
      </c>
      <c r="G113">
        <v>495</v>
      </c>
      <c r="H113">
        <v>34</v>
      </c>
      <c r="I113">
        <v>0.54300000000000004</v>
      </c>
      <c r="J113">
        <v>46</v>
      </c>
      <c r="K113">
        <v>1</v>
      </c>
      <c r="L113">
        <f t="shared" si="24"/>
        <v>1</v>
      </c>
      <c r="M113">
        <f t="shared" si="25"/>
        <v>1</v>
      </c>
      <c r="N113">
        <f t="shared" si="26"/>
        <v>0</v>
      </c>
      <c r="O113">
        <f t="shared" si="27"/>
        <v>1</v>
      </c>
      <c r="P113">
        <f t="shared" si="28"/>
        <v>1</v>
      </c>
      <c r="Q113">
        <f t="shared" si="29"/>
        <v>1</v>
      </c>
      <c r="R113">
        <f t="shared" si="30"/>
        <v>1</v>
      </c>
      <c r="S113">
        <f t="shared" si="31"/>
        <v>1</v>
      </c>
      <c r="T113">
        <f t="shared" si="32"/>
        <v>1</v>
      </c>
      <c r="U113">
        <f t="shared" si="33"/>
        <v>1</v>
      </c>
      <c r="V113">
        <f t="shared" si="34"/>
        <v>1</v>
      </c>
      <c r="W113">
        <f t="shared" si="35"/>
        <v>1</v>
      </c>
      <c r="X113">
        <f t="shared" si="20"/>
        <v>1</v>
      </c>
      <c r="Y113">
        <f t="shared" si="21"/>
        <v>11</v>
      </c>
      <c r="Z113">
        <f t="shared" si="22"/>
        <v>1</v>
      </c>
      <c r="AA113">
        <f t="shared" si="23"/>
        <v>1</v>
      </c>
      <c r="AC113">
        <v>741</v>
      </c>
      <c r="AD113">
        <f t="shared" si="36"/>
        <v>1</v>
      </c>
      <c r="AE113">
        <f t="shared" si="37"/>
        <v>6</v>
      </c>
      <c r="AF113">
        <f t="shared" si="38"/>
        <v>6</v>
      </c>
      <c r="AG113" t="str">
        <f t="shared" si="39"/>
        <v>6_6</v>
      </c>
    </row>
    <row r="114" spans="2:33">
      <c r="B114">
        <v>113</v>
      </c>
      <c r="C114">
        <v>1</v>
      </c>
      <c r="D114">
        <v>89</v>
      </c>
      <c r="E114">
        <v>76</v>
      </c>
      <c r="F114">
        <v>34</v>
      </c>
      <c r="G114">
        <v>37</v>
      </c>
      <c r="H114">
        <v>31.2</v>
      </c>
      <c r="I114">
        <v>0.192</v>
      </c>
      <c r="J114">
        <v>23</v>
      </c>
      <c r="K114">
        <v>0</v>
      </c>
      <c r="L114">
        <f t="shared" si="24"/>
        <v>0</v>
      </c>
      <c r="M114">
        <f t="shared" si="25"/>
        <v>0</v>
      </c>
      <c r="N114">
        <f t="shared" si="26"/>
        <v>0</v>
      </c>
      <c r="O114">
        <f t="shared" si="27"/>
        <v>0</v>
      </c>
      <c r="P114">
        <f t="shared" si="28"/>
        <v>0</v>
      </c>
      <c r="Q114">
        <f t="shared" si="29"/>
        <v>0</v>
      </c>
      <c r="R114">
        <f t="shared" si="30"/>
        <v>0</v>
      </c>
      <c r="S114">
        <f t="shared" si="31"/>
        <v>0</v>
      </c>
      <c r="T114">
        <f t="shared" si="32"/>
        <v>0</v>
      </c>
      <c r="U114">
        <f t="shared" si="33"/>
        <v>0</v>
      </c>
      <c r="V114">
        <f t="shared" si="34"/>
        <v>0</v>
      </c>
      <c r="W114">
        <f t="shared" si="35"/>
        <v>0</v>
      </c>
      <c r="X114">
        <f t="shared" si="20"/>
        <v>12</v>
      </c>
      <c r="Y114">
        <f t="shared" si="21"/>
        <v>0</v>
      </c>
      <c r="Z114">
        <f t="shared" si="22"/>
        <v>0</v>
      </c>
      <c r="AA114">
        <f t="shared" si="23"/>
        <v>1</v>
      </c>
      <c r="AC114">
        <v>403</v>
      </c>
      <c r="AD114">
        <f t="shared" si="36"/>
        <v>0</v>
      </c>
      <c r="AE114">
        <f t="shared" si="37"/>
        <v>8</v>
      </c>
      <c r="AF114">
        <f t="shared" si="38"/>
        <v>4</v>
      </c>
      <c r="AG114" t="str">
        <f t="shared" si="39"/>
        <v>8_4</v>
      </c>
    </row>
    <row r="115" spans="2:33">
      <c r="B115">
        <v>114</v>
      </c>
      <c r="C115">
        <v>4</v>
      </c>
      <c r="D115">
        <v>76</v>
      </c>
      <c r="E115">
        <v>62</v>
      </c>
      <c r="F115">
        <v>0</v>
      </c>
      <c r="G115">
        <v>0</v>
      </c>
      <c r="H115">
        <v>34</v>
      </c>
      <c r="I115">
        <v>0.39100000000000001</v>
      </c>
      <c r="J115">
        <v>25</v>
      </c>
      <c r="K115">
        <v>0</v>
      </c>
      <c r="L115">
        <f t="shared" si="24"/>
        <v>0</v>
      </c>
      <c r="M115">
        <f t="shared" si="25"/>
        <v>0</v>
      </c>
      <c r="N115">
        <f t="shared" si="26"/>
        <v>0</v>
      </c>
      <c r="O115">
        <f t="shared" si="27"/>
        <v>0</v>
      </c>
      <c r="P115">
        <f t="shared" si="28"/>
        <v>0</v>
      </c>
      <c r="Q115">
        <f t="shared" si="29"/>
        <v>0</v>
      </c>
      <c r="R115">
        <f t="shared" si="30"/>
        <v>0</v>
      </c>
      <c r="S115">
        <f t="shared" si="31"/>
        <v>0</v>
      </c>
      <c r="T115">
        <f t="shared" si="32"/>
        <v>0</v>
      </c>
      <c r="U115">
        <f t="shared" si="33"/>
        <v>0</v>
      </c>
      <c r="V115">
        <f t="shared" si="34"/>
        <v>0</v>
      </c>
      <c r="W115">
        <f t="shared" si="35"/>
        <v>0</v>
      </c>
      <c r="X115">
        <f t="shared" si="20"/>
        <v>12</v>
      </c>
      <c r="Y115">
        <f t="shared" si="21"/>
        <v>0</v>
      </c>
      <c r="Z115">
        <f t="shared" si="22"/>
        <v>0</v>
      </c>
      <c r="AA115">
        <f t="shared" si="23"/>
        <v>1</v>
      </c>
      <c r="AC115">
        <v>697</v>
      </c>
      <c r="AD115">
        <f t="shared" si="36"/>
        <v>1</v>
      </c>
      <c r="AE115">
        <f t="shared" si="37"/>
        <v>5</v>
      </c>
      <c r="AF115">
        <f t="shared" si="38"/>
        <v>7</v>
      </c>
      <c r="AG115" t="str">
        <f t="shared" si="39"/>
        <v>5_7</v>
      </c>
    </row>
    <row r="116" spans="2:33">
      <c r="B116">
        <v>115</v>
      </c>
      <c r="C116">
        <v>7</v>
      </c>
      <c r="D116">
        <v>160</v>
      </c>
      <c r="E116">
        <v>54</v>
      </c>
      <c r="F116">
        <v>32</v>
      </c>
      <c r="G116">
        <v>175</v>
      </c>
      <c r="H116">
        <v>30.5</v>
      </c>
      <c r="I116">
        <v>0.58799999999999997</v>
      </c>
      <c r="J116">
        <v>39</v>
      </c>
      <c r="K116">
        <v>1</v>
      </c>
      <c r="L116">
        <f t="shared" si="24"/>
        <v>0</v>
      </c>
      <c r="M116">
        <f t="shared" si="25"/>
        <v>1</v>
      </c>
      <c r="N116">
        <f t="shared" si="26"/>
        <v>1</v>
      </c>
      <c r="O116">
        <f t="shared" si="27"/>
        <v>1</v>
      </c>
      <c r="P116">
        <f t="shared" si="28"/>
        <v>1</v>
      </c>
      <c r="Q116">
        <f t="shared" si="29"/>
        <v>1</v>
      </c>
      <c r="R116">
        <f t="shared" si="30"/>
        <v>1</v>
      </c>
      <c r="S116">
        <f t="shared" si="31"/>
        <v>1</v>
      </c>
      <c r="T116">
        <f t="shared" si="32"/>
        <v>1</v>
      </c>
      <c r="U116">
        <f t="shared" si="33"/>
        <v>1</v>
      </c>
      <c r="V116">
        <f t="shared" si="34"/>
        <v>1</v>
      </c>
      <c r="W116">
        <f t="shared" si="35"/>
        <v>1</v>
      </c>
      <c r="X116">
        <f t="shared" si="20"/>
        <v>1</v>
      </c>
      <c r="Y116">
        <f t="shared" si="21"/>
        <v>11</v>
      </c>
      <c r="Z116">
        <f t="shared" si="22"/>
        <v>1</v>
      </c>
      <c r="AA116">
        <f t="shared" si="23"/>
        <v>1</v>
      </c>
      <c r="AC116">
        <v>490</v>
      </c>
      <c r="AD116">
        <f t="shared" si="36"/>
        <v>0</v>
      </c>
      <c r="AE116">
        <f t="shared" si="37"/>
        <v>6</v>
      </c>
      <c r="AF116">
        <f t="shared" si="38"/>
        <v>6</v>
      </c>
      <c r="AG116" t="str">
        <f t="shared" si="39"/>
        <v>6_6</v>
      </c>
    </row>
    <row r="117" spans="2:33">
      <c r="B117">
        <v>116</v>
      </c>
      <c r="C117">
        <v>4</v>
      </c>
      <c r="D117">
        <v>146</v>
      </c>
      <c r="E117">
        <v>92</v>
      </c>
      <c r="F117">
        <v>0</v>
      </c>
      <c r="G117">
        <v>0</v>
      </c>
      <c r="H117">
        <v>31.2</v>
      </c>
      <c r="I117">
        <v>0.53900000000000003</v>
      </c>
      <c r="J117">
        <v>61</v>
      </c>
      <c r="K117">
        <v>1</v>
      </c>
      <c r="L117">
        <f t="shared" si="24"/>
        <v>0</v>
      </c>
      <c r="M117">
        <f t="shared" si="25"/>
        <v>1</v>
      </c>
      <c r="N117">
        <f t="shared" si="26"/>
        <v>1</v>
      </c>
      <c r="O117">
        <f t="shared" si="27"/>
        <v>1</v>
      </c>
      <c r="P117">
        <f t="shared" si="28"/>
        <v>1</v>
      </c>
      <c r="Q117">
        <f t="shared" si="29"/>
        <v>0</v>
      </c>
      <c r="R117">
        <f t="shared" si="30"/>
        <v>0</v>
      </c>
      <c r="S117">
        <f t="shared" si="31"/>
        <v>1</v>
      </c>
      <c r="T117">
        <f t="shared" si="32"/>
        <v>0</v>
      </c>
      <c r="U117">
        <f t="shared" si="33"/>
        <v>0</v>
      </c>
      <c r="V117">
        <f t="shared" si="34"/>
        <v>0</v>
      </c>
      <c r="W117">
        <f t="shared" si="35"/>
        <v>1</v>
      </c>
      <c r="X117">
        <f t="shared" si="20"/>
        <v>6</v>
      </c>
      <c r="Y117">
        <f t="shared" si="21"/>
        <v>6</v>
      </c>
      <c r="Z117">
        <f t="shared" si="22"/>
        <v>1</v>
      </c>
      <c r="AA117">
        <f t="shared" si="23"/>
        <v>1</v>
      </c>
      <c r="AC117">
        <v>43</v>
      </c>
      <c r="AD117">
        <f t="shared" si="36"/>
        <v>1</v>
      </c>
      <c r="AE117">
        <f t="shared" si="37"/>
        <v>11</v>
      </c>
      <c r="AF117">
        <f t="shared" si="38"/>
        <v>1</v>
      </c>
      <c r="AG117" t="str">
        <f t="shared" si="39"/>
        <v>11_1</v>
      </c>
    </row>
    <row r="118" spans="2:33">
      <c r="B118">
        <v>117</v>
      </c>
      <c r="C118">
        <v>5</v>
      </c>
      <c r="D118">
        <v>124</v>
      </c>
      <c r="E118">
        <v>74</v>
      </c>
      <c r="F118">
        <v>0</v>
      </c>
      <c r="G118">
        <v>0</v>
      </c>
      <c r="H118">
        <v>34</v>
      </c>
      <c r="I118">
        <v>0.22</v>
      </c>
      <c r="J118">
        <v>38</v>
      </c>
      <c r="K118">
        <v>1</v>
      </c>
      <c r="L118">
        <f t="shared" si="24"/>
        <v>0</v>
      </c>
      <c r="M118">
        <f t="shared" si="25"/>
        <v>1</v>
      </c>
      <c r="N118">
        <f t="shared" si="26"/>
        <v>0</v>
      </c>
      <c r="O118">
        <f t="shared" si="27"/>
        <v>0</v>
      </c>
      <c r="P118">
        <f t="shared" si="28"/>
        <v>0</v>
      </c>
      <c r="Q118">
        <f t="shared" si="29"/>
        <v>0</v>
      </c>
      <c r="R118">
        <f t="shared" si="30"/>
        <v>0</v>
      </c>
      <c r="S118">
        <f t="shared" si="31"/>
        <v>0</v>
      </c>
      <c r="T118">
        <f t="shared" si="32"/>
        <v>0</v>
      </c>
      <c r="U118">
        <f t="shared" si="33"/>
        <v>0</v>
      </c>
      <c r="V118">
        <f t="shared" si="34"/>
        <v>1</v>
      </c>
      <c r="W118">
        <f t="shared" si="35"/>
        <v>0</v>
      </c>
      <c r="X118">
        <f t="shared" si="20"/>
        <v>10</v>
      </c>
      <c r="Y118">
        <f t="shared" si="21"/>
        <v>2</v>
      </c>
      <c r="Z118">
        <f t="shared" si="22"/>
        <v>0</v>
      </c>
      <c r="AA118">
        <f t="shared" si="23"/>
        <v>0</v>
      </c>
      <c r="AC118">
        <v>737</v>
      </c>
      <c r="AD118">
        <f t="shared" si="36"/>
        <v>1</v>
      </c>
      <c r="AE118">
        <f t="shared" si="37"/>
        <v>11</v>
      </c>
      <c r="AF118">
        <f t="shared" si="38"/>
        <v>1</v>
      </c>
      <c r="AG118" t="str">
        <f t="shared" si="39"/>
        <v>11_1</v>
      </c>
    </row>
    <row r="119" spans="2:33">
      <c r="B119">
        <v>118</v>
      </c>
      <c r="C119">
        <v>5</v>
      </c>
      <c r="D119">
        <v>78</v>
      </c>
      <c r="E119">
        <v>48</v>
      </c>
      <c r="F119">
        <v>0</v>
      </c>
      <c r="G119">
        <v>0</v>
      </c>
      <c r="H119">
        <v>33.700000000000003</v>
      </c>
      <c r="I119">
        <v>0.65400000000000003</v>
      </c>
      <c r="J119">
        <v>25</v>
      </c>
      <c r="K119">
        <v>0</v>
      </c>
      <c r="L119">
        <f t="shared" si="24"/>
        <v>0</v>
      </c>
      <c r="M119">
        <f t="shared" si="25"/>
        <v>0</v>
      </c>
      <c r="N119">
        <f t="shared" si="26"/>
        <v>0</v>
      </c>
      <c r="O119">
        <f t="shared" si="27"/>
        <v>0</v>
      </c>
      <c r="P119">
        <f t="shared" si="28"/>
        <v>0</v>
      </c>
      <c r="Q119">
        <f t="shared" si="29"/>
        <v>0</v>
      </c>
      <c r="R119">
        <f t="shared" si="30"/>
        <v>0</v>
      </c>
      <c r="S119">
        <f t="shared" si="31"/>
        <v>0</v>
      </c>
      <c r="T119">
        <f t="shared" si="32"/>
        <v>0</v>
      </c>
      <c r="U119">
        <f t="shared" si="33"/>
        <v>0</v>
      </c>
      <c r="V119">
        <f t="shared" si="34"/>
        <v>1</v>
      </c>
      <c r="W119">
        <f t="shared" si="35"/>
        <v>0</v>
      </c>
      <c r="X119">
        <f t="shared" si="20"/>
        <v>11</v>
      </c>
      <c r="Y119">
        <f t="shared" si="21"/>
        <v>1</v>
      </c>
      <c r="Z119">
        <f t="shared" si="22"/>
        <v>0</v>
      </c>
      <c r="AA119">
        <f t="shared" si="23"/>
        <v>1</v>
      </c>
      <c r="AC119">
        <v>571</v>
      </c>
      <c r="AD119">
        <f t="shared" si="36"/>
        <v>1</v>
      </c>
      <c r="AE119">
        <f t="shared" si="37"/>
        <v>11</v>
      </c>
      <c r="AF119">
        <f t="shared" si="38"/>
        <v>1</v>
      </c>
      <c r="AG119" t="str">
        <f t="shared" si="39"/>
        <v>11_1</v>
      </c>
    </row>
    <row r="120" spans="2:33">
      <c r="B120">
        <v>119</v>
      </c>
      <c r="C120">
        <v>4</v>
      </c>
      <c r="D120">
        <v>97</v>
      </c>
      <c r="E120">
        <v>60</v>
      </c>
      <c r="F120">
        <v>23</v>
      </c>
      <c r="G120">
        <v>0</v>
      </c>
      <c r="H120">
        <v>28.2</v>
      </c>
      <c r="I120">
        <v>0.443</v>
      </c>
      <c r="J120">
        <v>22</v>
      </c>
      <c r="K120">
        <v>0</v>
      </c>
      <c r="L120">
        <f t="shared" si="24"/>
        <v>0</v>
      </c>
      <c r="M120">
        <f t="shared" si="25"/>
        <v>0</v>
      </c>
      <c r="N120">
        <f t="shared" si="26"/>
        <v>0</v>
      </c>
      <c r="O120">
        <f t="shared" si="27"/>
        <v>0</v>
      </c>
      <c r="P120">
        <f t="shared" si="28"/>
        <v>0</v>
      </c>
      <c r="Q120">
        <f t="shared" si="29"/>
        <v>0</v>
      </c>
      <c r="R120">
        <f t="shared" si="30"/>
        <v>0</v>
      </c>
      <c r="S120">
        <f t="shared" si="31"/>
        <v>0</v>
      </c>
      <c r="T120">
        <f t="shared" si="32"/>
        <v>0</v>
      </c>
      <c r="U120">
        <f t="shared" si="33"/>
        <v>0</v>
      </c>
      <c r="V120">
        <f t="shared" si="34"/>
        <v>0</v>
      </c>
      <c r="W120">
        <f t="shared" si="35"/>
        <v>0</v>
      </c>
      <c r="X120">
        <f t="shared" si="20"/>
        <v>12</v>
      </c>
      <c r="Y120">
        <f t="shared" si="21"/>
        <v>0</v>
      </c>
      <c r="Z120">
        <f t="shared" si="22"/>
        <v>0</v>
      </c>
      <c r="AA120">
        <f t="shared" si="23"/>
        <v>1</v>
      </c>
      <c r="AC120">
        <v>312</v>
      </c>
      <c r="AD120">
        <f t="shared" si="36"/>
        <v>1</v>
      </c>
      <c r="AE120">
        <f t="shared" si="37"/>
        <v>10</v>
      </c>
      <c r="AF120">
        <f t="shared" si="38"/>
        <v>2</v>
      </c>
      <c r="AG120" t="str">
        <f t="shared" si="39"/>
        <v>10_2</v>
      </c>
    </row>
    <row r="121" spans="2:33">
      <c r="B121">
        <v>120</v>
      </c>
      <c r="C121">
        <v>4</v>
      </c>
      <c r="D121">
        <v>99</v>
      </c>
      <c r="E121">
        <v>76</v>
      </c>
      <c r="F121">
        <v>15</v>
      </c>
      <c r="G121">
        <v>51</v>
      </c>
      <c r="H121">
        <v>23.2</v>
      </c>
      <c r="I121">
        <v>0.223</v>
      </c>
      <c r="J121">
        <v>21</v>
      </c>
      <c r="K121">
        <v>0</v>
      </c>
      <c r="L121">
        <f t="shared" si="24"/>
        <v>0</v>
      </c>
      <c r="M121">
        <f t="shared" si="25"/>
        <v>0</v>
      </c>
      <c r="N121">
        <f t="shared" si="26"/>
        <v>0</v>
      </c>
      <c r="O121">
        <f t="shared" si="27"/>
        <v>0</v>
      </c>
      <c r="P121">
        <f t="shared" si="28"/>
        <v>0</v>
      </c>
      <c r="Q121">
        <f t="shared" si="29"/>
        <v>0</v>
      </c>
      <c r="R121">
        <f t="shared" si="30"/>
        <v>0</v>
      </c>
      <c r="S121">
        <f t="shared" si="31"/>
        <v>0</v>
      </c>
      <c r="T121">
        <f t="shared" si="32"/>
        <v>0</v>
      </c>
      <c r="U121">
        <f t="shared" si="33"/>
        <v>0</v>
      </c>
      <c r="V121">
        <f t="shared" si="34"/>
        <v>0</v>
      </c>
      <c r="W121">
        <f t="shared" si="35"/>
        <v>0</v>
      </c>
      <c r="X121">
        <f t="shared" si="20"/>
        <v>12</v>
      </c>
      <c r="Y121">
        <f t="shared" si="21"/>
        <v>0</v>
      </c>
      <c r="Z121">
        <f t="shared" si="22"/>
        <v>0</v>
      </c>
      <c r="AA121">
        <f t="shared" si="23"/>
        <v>1</v>
      </c>
      <c r="AC121">
        <v>409</v>
      </c>
      <c r="AD121">
        <f t="shared" si="36"/>
        <v>1</v>
      </c>
      <c r="AE121">
        <f t="shared" si="37"/>
        <v>6</v>
      </c>
      <c r="AF121">
        <f t="shared" si="38"/>
        <v>6</v>
      </c>
      <c r="AG121" t="str">
        <f t="shared" si="39"/>
        <v>6_6</v>
      </c>
    </row>
    <row r="122" spans="2:33">
      <c r="B122">
        <v>121</v>
      </c>
      <c r="C122">
        <v>0</v>
      </c>
      <c r="D122">
        <v>162</v>
      </c>
      <c r="E122">
        <v>76</v>
      </c>
      <c r="F122">
        <v>56</v>
      </c>
      <c r="G122">
        <v>100</v>
      </c>
      <c r="H122">
        <v>53.2</v>
      </c>
      <c r="I122">
        <v>0.75900000000000001</v>
      </c>
      <c r="J122">
        <v>25</v>
      </c>
      <c r="K122">
        <v>1</v>
      </c>
      <c r="L122">
        <f t="shared" si="24"/>
        <v>0</v>
      </c>
      <c r="M122">
        <f t="shared" si="25"/>
        <v>1</v>
      </c>
      <c r="N122">
        <f t="shared" si="26"/>
        <v>1</v>
      </c>
      <c r="O122">
        <f t="shared" si="27"/>
        <v>1</v>
      </c>
      <c r="P122">
        <f t="shared" si="28"/>
        <v>1</v>
      </c>
      <c r="Q122">
        <f t="shared" si="29"/>
        <v>0</v>
      </c>
      <c r="R122">
        <f t="shared" si="30"/>
        <v>1</v>
      </c>
      <c r="S122">
        <f t="shared" si="31"/>
        <v>1</v>
      </c>
      <c r="T122">
        <f t="shared" si="32"/>
        <v>1</v>
      </c>
      <c r="U122">
        <f t="shared" si="33"/>
        <v>1</v>
      </c>
      <c r="V122">
        <f t="shared" si="34"/>
        <v>0</v>
      </c>
      <c r="W122">
        <f t="shared" si="35"/>
        <v>1</v>
      </c>
      <c r="X122">
        <f t="shared" si="20"/>
        <v>3</v>
      </c>
      <c r="Y122">
        <f t="shared" si="21"/>
        <v>9</v>
      </c>
      <c r="Z122">
        <f t="shared" si="22"/>
        <v>1</v>
      </c>
      <c r="AA122">
        <f t="shared" si="23"/>
        <v>1</v>
      </c>
      <c r="AC122">
        <v>76</v>
      </c>
      <c r="AD122">
        <f t="shared" si="36"/>
        <v>1</v>
      </c>
      <c r="AE122">
        <f t="shared" si="37"/>
        <v>12</v>
      </c>
      <c r="AF122">
        <f t="shared" si="38"/>
        <v>0</v>
      </c>
      <c r="AG122" t="str">
        <f t="shared" si="39"/>
        <v>12_0</v>
      </c>
    </row>
    <row r="123" spans="2:33">
      <c r="B123">
        <v>122</v>
      </c>
      <c r="C123">
        <v>6</v>
      </c>
      <c r="D123">
        <v>111</v>
      </c>
      <c r="E123">
        <v>64</v>
      </c>
      <c r="F123">
        <v>39</v>
      </c>
      <c r="G123">
        <v>0</v>
      </c>
      <c r="H123">
        <v>34.200000000000003</v>
      </c>
      <c r="I123">
        <v>0.26</v>
      </c>
      <c r="J123">
        <v>24</v>
      </c>
      <c r="K123">
        <v>0</v>
      </c>
      <c r="L123">
        <f t="shared" si="24"/>
        <v>0</v>
      </c>
      <c r="M123">
        <f t="shared" si="25"/>
        <v>0</v>
      </c>
      <c r="N123">
        <f t="shared" si="26"/>
        <v>0</v>
      </c>
      <c r="O123">
        <f t="shared" si="27"/>
        <v>0</v>
      </c>
      <c r="P123">
        <f t="shared" si="28"/>
        <v>0</v>
      </c>
      <c r="Q123">
        <f t="shared" si="29"/>
        <v>0</v>
      </c>
      <c r="R123">
        <f t="shared" si="30"/>
        <v>0</v>
      </c>
      <c r="S123">
        <f t="shared" si="31"/>
        <v>0</v>
      </c>
      <c r="T123">
        <f t="shared" si="32"/>
        <v>0</v>
      </c>
      <c r="U123">
        <f t="shared" si="33"/>
        <v>0</v>
      </c>
      <c r="V123">
        <f t="shared" si="34"/>
        <v>1</v>
      </c>
      <c r="W123">
        <f t="shared" si="35"/>
        <v>0</v>
      </c>
      <c r="X123">
        <f t="shared" si="20"/>
        <v>11</v>
      </c>
      <c r="Y123">
        <f t="shared" si="21"/>
        <v>1</v>
      </c>
      <c r="Z123">
        <f t="shared" si="22"/>
        <v>0</v>
      </c>
      <c r="AA123">
        <f t="shared" si="23"/>
        <v>1</v>
      </c>
      <c r="AC123">
        <v>619</v>
      </c>
      <c r="AD123">
        <f t="shared" si="36"/>
        <v>0</v>
      </c>
      <c r="AE123">
        <f t="shared" si="37"/>
        <v>9</v>
      </c>
      <c r="AF123">
        <f t="shared" si="38"/>
        <v>3</v>
      </c>
      <c r="AG123" t="str">
        <f t="shared" si="39"/>
        <v>9_3</v>
      </c>
    </row>
    <row r="124" spans="2:33">
      <c r="B124">
        <v>123</v>
      </c>
      <c r="C124">
        <v>2</v>
      </c>
      <c r="D124">
        <v>107</v>
      </c>
      <c r="E124">
        <v>74</v>
      </c>
      <c r="F124">
        <v>30</v>
      </c>
      <c r="G124">
        <v>100</v>
      </c>
      <c r="H124">
        <v>33.6</v>
      </c>
      <c r="I124">
        <v>0.40400000000000003</v>
      </c>
      <c r="J124">
        <v>23</v>
      </c>
      <c r="K124">
        <v>0</v>
      </c>
      <c r="L124">
        <f t="shared" si="24"/>
        <v>0</v>
      </c>
      <c r="M124">
        <f t="shared" si="25"/>
        <v>0</v>
      </c>
      <c r="N124">
        <f t="shared" si="26"/>
        <v>0</v>
      </c>
      <c r="O124">
        <f t="shared" si="27"/>
        <v>0</v>
      </c>
      <c r="P124">
        <f t="shared" si="28"/>
        <v>0</v>
      </c>
      <c r="Q124">
        <f t="shared" si="29"/>
        <v>0</v>
      </c>
      <c r="R124">
        <f t="shared" si="30"/>
        <v>0</v>
      </c>
      <c r="S124">
        <f t="shared" si="31"/>
        <v>0</v>
      </c>
      <c r="T124">
        <f t="shared" si="32"/>
        <v>0</v>
      </c>
      <c r="U124">
        <f t="shared" si="33"/>
        <v>0</v>
      </c>
      <c r="V124">
        <f t="shared" si="34"/>
        <v>0</v>
      </c>
      <c r="W124">
        <f t="shared" si="35"/>
        <v>0</v>
      </c>
      <c r="X124">
        <f t="shared" si="20"/>
        <v>12</v>
      </c>
      <c r="Y124">
        <f t="shared" si="21"/>
        <v>0</v>
      </c>
      <c r="Z124">
        <f t="shared" si="22"/>
        <v>0</v>
      </c>
      <c r="AA124">
        <f t="shared" si="23"/>
        <v>1</v>
      </c>
      <c r="AC124">
        <v>747</v>
      </c>
      <c r="AD124">
        <f t="shared" si="36"/>
        <v>1</v>
      </c>
      <c r="AE124">
        <f t="shared" si="37"/>
        <v>6</v>
      </c>
      <c r="AF124">
        <f t="shared" si="38"/>
        <v>6</v>
      </c>
      <c r="AG124" t="str">
        <f t="shared" si="39"/>
        <v>6_6</v>
      </c>
    </row>
    <row r="125" spans="2:33">
      <c r="B125">
        <v>124</v>
      </c>
      <c r="C125">
        <v>5</v>
      </c>
      <c r="D125">
        <v>132</v>
      </c>
      <c r="E125">
        <v>80</v>
      </c>
      <c r="F125">
        <v>0</v>
      </c>
      <c r="G125">
        <v>0</v>
      </c>
      <c r="H125">
        <v>26.8</v>
      </c>
      <c r="I125">
        <v>0.186</v>
      </c>
      <c r="J125">
        <v>69</v>
      </c>
      <c r="K125">
        <v>0</v>
      </c>
      <c r="L125">
        <f t="shared" si="24"/>
        <v>0</v>
      </c>
      <c r="M125">
        <f t="shared" si="25"/>
        <v>0</v>
      </c>
      <c r="N125">
        <f t="shared" si="26"/>
        <v>0</v>
      </c>
      <c r="O125">
        <f t="shared" si="27"/>
        <v>0</v>
      </c>
      <c r="P125">
        <f t="shared" si="28"/>
        <v>1</v>
      </c>
      <c r="Q125">
        <f t="shared" si="29"/>
        <v>0</v>
      </c>
      <c r="R125">
        <f t="shared" si="30"/>
        <v>0</v>
      </c>
      <c r="S125">
        <f t="shared" si="31"/>
        <v>0</v>
      </c>
      <c r="T125">
        <f t="shared" si="32"/>
        <v>0</v>
      </c>
      <c r="U125">
        <f t="shared" si="33"/>
        <v>0</v>
      </c>
      <c r="V125">
        <f t="shared" si="34"/>
        <v>0</v>
      </c>
      <c r="W125">
        <f t="shared" si="35"/>
        <v>1</v>
      </c>
      <c r="X125">
        <f t="shared" si="20"/>
        <v>10</v>
      </c>
      <c r="Y125">
        <f t="shared" si="21"/>
        <v>2</v>
      </c>
      <c r="Z125">
        <f t="shared" si="22"/>
        <v>0</v>
      </c>
      <c r="AA125">
        <f t="shared" si="23"/>
        <v>1</v>
      </c>
      <c r="AC125">
        <v>411</v>
      </c>
      <c r="AD125">
        <f t="shared" si="36"/>
        <v>1</v>
      </c>
      <c r="AE125">
        <f t="shared" si="37"/>
        <v>10</v>
      </c>
      <c r="AF125">
        <f t="shared" si="38"/>
        <v>2</v>
      </c>
      <c r="AG125" t="str">
        <f t="shared" si="39"/>
        <v>10_2</v>
      </c>
    </row>
    <row r="126" spans="2:33">
      <c r="B126">
        <v>125</v>
      </c>
      <c r="C126">
        <v>0</v>
      </c>
      <c r="D126">
        <v>113</v>
      </c>
      <c r="E126">
        <v>76</v>
      </c>
      <c r="F126">
        <v>0</v>
      </c>
      <c r="G126">
        <v>0</v>
      </c>
      <c r="H126">
        <v>33.299999999999997</v>
      </c>
      <c r="I126">
        <v>0.27800000000000002</v>
      </c>
      <c r="J126">
        <v>23</v>
      </c>
      <c r="K126">
        <v>1</v>
      </c>
      <c r="L126">
        <f t="shared" si="24"/>
        <v>0</v>
      </c>
      <c r="M126">
        <f t="shared" si="25"/>
        <v>0</v>
      </c>
      <c r="N126">
        <f t="shared" si="26"/>
        <v>0</v>
      </c>
      <c r="O126">
        <f t="shared" si="27"/>
        <v>0</v>
      </c>
      <c r="P126">
        <f t="shared" si="28"/>
        <v>0</v>
      </c>
      <c r="Q126">
        <f t="shared" si="29"/>
        <v>0</v>
      </c>
      <c r="R126">
        <f t="shared" si="30"/>
        <v>0</v>
      </c>
      <c r="S126">
        <f t="shared" si="31"/>
        <v>0</v>
      </c>
      <c r="T126">
        <f t="shared" si="32"/>
        <v>0</v>
      </c>
      <c r="U126">
        <f t="shared" si="33"/>
        <v>0</v>
      </c>
      <c r="V126">
        <f t="shared" si="34"/>
        <v>0</v>
      </c>
      <c r="W126">
        <f t="shared" si="35"/>
        <v>0</v>
      </c>
      <c r="X126">
        <f t="shared" si="20"/>
        <v>12</v>
      </c>
      <c r="Y126">
        <f t="shared" si="21"/>
        <v>0</v>
      </c>
      <c r="Z126">
        <f t="shared" si="22"/>
        <v>0</v>
      </c>
      <c r="AA126">
        <f t="shared" si="23"/>
        <v>0</v>
      </c>
      <c r="AC126">
        <v>244</v>
      </c>
      <c r="AD126">
        <f t="shared" si="36"/>
        <v>0</v>
      </c>
      <c r="AE126">
        <f t="shared" si="37"/>
        <v>12</v>
      </c>
      <c r="AF126">
        <f t="shared" si="38"/>
        <v>0</v>
      </c>
      <c r="AG126" t="str">
        <f t="shared" si="39"/>
        <v>12_0</v>
      </c>
    </row>
    <row r="127" spans="2:33">
      <c r="B127">
        <v>126</v>
      </c>
      <c r="C127">
        <v>1</v>
      </c>
      <c r="D127">
        <v>88</v>
      </c>
      <c r="E127">
        <v>30</v>
      </c>
      <c r="F127">
        <v>42</v>
      </c>
      <c r="G127">
        <v>99</v>
      </c>
      <c r="H127">
        <v>55</v>
      </c>
      <c r="I127">
        <v>0.496</v>
      </c>
      <c r="J127">
        <v>26</v>
      </c>
      <c r="K127">
        <v>1</v>
      </c>
      <c r="L127">
        <f t="shared" si="24"/>
        <v>0</v>
      </c>
      <c r="M127">
        <f t="shared" si="25"/>
        <v>1</v>
      </c>
      <c r="N127">
        <f t="shared" si="26"/>
        <v>0</v>
      </c>
      <c r="O127">
        <f t="shared" si="27"/>
        <v>0</v>
      </c>
      <c r="P127">
        <f t="shared" si="28"/>
        <v>0</v>
      </c>
      <c r="Q127">
        <f t="shared" si="29"/>
        <v>0</v>
      </c>
      <c r="R127">
        <f t="shared" si="30"/>
        <v>0</v>
      </c>
      <c r="S127">
        <f t="shared" si="31"/>
        <v>0</v>
      </c>
      <c r="T127">
        <f t="shared" si="32"/>
        <v>0</v>
      </c>
      <c r="U127">
        <f t="shared" si="33"/>
        <v>1</v>
      </c>
      <c r="V127">
        <f t="shared" si="34"/>
        <v>0</v>
      </c>
      <c r="W127">
        <f t="shared" si="35"/>
        <v>0</v>
      </c>
      <c r="X127">
        <f t="shared" si="20"/>
        <v>10</v>
      </c>
      <c r="Y127">
        <f t="shared" si="21"/>
        <v>2</v>
      </c>
      <c r="Z127">
        <f t="shared" si="22"/>
        <v>0</v>
      </c>
      <c r="AA127">
        <f t="shared" si="23"/>
        <v>0</v>
      </c>
      <c r="AC127">
        <v>528</v>
      </c>
      <c r="AD127">
        <f t="shared" si="36"/>
        <v>1</v>
      </c>
      <c r="AE127">
        <f t="shared" si="37"/>
        <v>12</v>
      </c>
      <c r="AF127">
        <f t="shared" si="38"/>
        <v>0</v>
      </c>
      <c r="AG127" t="str">
        <f t="shared" si="39"/>
        <v>12_0</v>
      </c>
    </row>
    <row r="128" spans="2:33">
      <c r="B128">
        <v>127</v>
      </c>
      <c r="C128">
        <v>3</v>
      </c>
      <c r="D128">
        <v>120</v>
      </c>
      <c r="E128">
        <v>70</v>
      </c>
      <c r="F128">
        <v>30</v>
      </c>
      <c r="G128">
        <v>135</v>
      </c>
      <c r="H128">
        <v>42.9</v>
      </c>
      <c r="I128">
        <v>0.45200000000000001</v>
      </c>
      <c r="J128">
        <v>30</v>
      </c>
      <c r="K128">
        <v>0</v>
      </c>
      <c r="L128">
        <f t="shared" si="24"/>
        <v>0</v>
      </c>
      <c r="M128">
        <f t="shared" si="25"/>
        <v>1</v>
      </c>
      <c r="N128">
        <f t="shared" si="26"/>
        <v>0</v>
      </c>
      <c r="O128">
        <f t="shared" si="27"/>
        <v>0</v>
      </c>
      <c r="P128">
        <f t="shared" si="28"/>
        <v>0</v>
      </c>
      <c r="Q128">
        <f t="shared" si="29"/>
        <v>0</v>
      </c>
      <c r="R128">
        <f t="shared" si="30"/>
        <v>0</v>
      </c>
      <c r="S128">
        <f t="shared" si="31"/>
        <v>0</v>
      </c>
      <c r="T128">
        <f t="shared" si="32"/>
        <v>0</v>
      </c>
      <c r="U128">
        <f t="shared" si="33"/>
        <v>0</v>
      </c>
      <c r="V128">
        <f t="shared" si="34"/>
        <v>0</v>
      </c>
      <c r="W128">
        <f t="shared" si="35"/>
        <v>0</v>
      </c>
      <c r="X128">
        <f t="shared" si="20"/>
        <v>11</v>
      </c>
      <c r="Y128">
        <f t="shared" si="21"/>
        <v>1</v>
      </c>
      <c r="Z128">
        <f t="shared" si="22"/>
        <v>0</v>
      </c>
      <c r="AA128">
        <f t="shared" si="23"/>
        <v>1</v>
      </c>
      <c r="AC128">
        <v>441</v>
      </c>
      <c r="AD128">
        <f t="shared" si="36"/>
        <v>1</v>
      </c>
      <c r="AE128">
        <f t="shared" si="37"/>
        <v>4</v>
      </c>
      <c r="AF128">
        <f t="shared" si="38"/>
        <v>8</v>
      </c>
      <c r="AG128" t="str">
        <f t="shared" si="39"/>
        <v>4_8</v>
      </c>
    </row>
    <row r="129" spans="2:33">
      <c r="B129">
        <v>128</v>
      </c>
      <c r="C129">
        <v>1</v>
      </c>
      <c r="D129">
        <v>118</v>
      </c>
      <c r="E129">
        <v>58</v>
      </c>
      <c r="F129">
        <v>36</v>
      </c>
      <c r="G129">
        <v>94</v>
      </c>
      <c r="H129">
        <v>33.299999999999997</v>
      </c>
      <c r="I129">
        <v>0.26100000000000001</v>
      </c>
      <c r="J129">
        <v>23</v>
      </c>
      <c r="K129">
        <v>0</v>
      </c>
      <c r="L129">
        <f t="shared" si="24"/>
        <v>0</v>
      </c>
      <c r="M129">
        <f t="shared" si="25"/>
        <v>0</v>
      </c>
      <c r="N129">
        <f t="shared" si="26"/>
        <v>0</v>
      </c>
      <c r="O129">
        <f t="shared" si="27"/>
        <v>0</v>
      </c>
      <c r="P129">
        <f t="shared" si="28"/>
        <v>0</v>
      </c>
      <c r="Q129">
        <f t="shared" si="29"/>
        <v>0</v>
      </c>
      <c r="R129">
        <f t="shared" si="30"/>
        <v>0</v>
      </c>
      <c r="S129">
        <f t="shared" si="31"/>
        <v>0</v>
      </c>
      <c r="T129">
        <f t="shared" si="32"/>
        <v>0</v>
      </c>
      <c r="U129">
        <f t="shared" si="33"/>
        <v>0</v>
      </c>
      <c r="V129">
        <f t="shared" si="34"/>
        <v>0</v>
      </c>
      <c r="W129">
        <f t="shared" si="35"/>
        <v>0</v>
      </c>
      <c r="X129">
        <f t="shared" si="20"/>
        <v>12</v>
      </c>
      <c r="Y129">
        <f t="shared" si="21"/>
        <v>0</v>
      </c>
      <c r="Z129">
        <f t="shared" si="22"/>
        <v>0</v>
      </c>
      <c r="AA129">
        <f t="shared" si="23"/>
        <v>1</v>
      </c>
      <c r="AC129">
        <v>555</v>
      </c>
      <c r="AD129">
        <f t="shared" si="36"/>
        <v>1</v>
      </c>
      <c r="AE129">
        <f t="shared" si="37"/>
        <v>12</v>
      </c>
      <c r="AF129">
        <f t="shared" si="38"/>
        <v>0</v>
      </c>
      <c r="AG129" t="str">
        <f t="shared" si="39"/>
        <v>12_0</v>
      </c>
    </row>
    <row r="130" spans="2:33">
      <c r="B130">
        <v>129</v>
      </c>
      <c r="C130">
        <v>1</v>
      </c>
      <c r="D130">
        <v>117</v>
      </c>
      <c r="E130">
        <v>88</v>
      </c>
      <c r="F130">
        <v>24</v>
      </c>
      <c r="G130">
        <v>145</v>
      </c>
      <c r="H130">
        <v>34.5</v>
      </c>
      <c r="I130">
        <v>0.40300000000000002</v>
      </c>
      <c r="J130">
        <v>40</v>
      </c>
      <c r="K130">
        <v>1</v>
      </c>
      <c r="L130">
        <f t="shared" si="24"/>
        <v>0</v>
      </c>
      <c r="M130">
        <f t="shared" si="25"/>
        <v>1</v>
      </c>
      <c r="N130">
        <f t="shared" si="26"/>
        <v>0</v>
      </c>
      <c r="O130">
        <f t="shared" si="27"/>
        <v>0</v>
      </c>
      <c r="P130">
        <f t="shared" si="28"/>
        <v>0</v>
      </c>
      <c r="Q130">
        <f t="shared" si="29"/>
        <v>0</v>
      </c>
      <c r="R130">
        <f t="shared" si="30"/>
        <v>0</v>
      </c>
      <c r="S130">
        <f t="shared" si="31"/>
        <v>0</v>
      </c>
      <c r="T130">
        <f t="shared" si="32"/>
        <v>0</v>
      </c>
      <c r="U130">
        <f t="shared" si="33"/>
        <v>0</v>
      </c>
      <c r="V130">
        <f t="shared" si="34"/>
        <v>0</v>
      </c>
      <c r="W130">
        <f t="shared" si="35"/>
        <v>0</v>
      </c>
      <c r="X130">
        <f t="shared" ref="X130:X193" si="40">COUNTIF(L130:W130,0)</f>
        <v>11</v>
      </c>
      <c r="Y130">
        <f t="shared" ref="Y130:Y193" si="41">COUNTIF(L130:W130,1)</f>
        <v>1</v>
      </c>
      <c r="Z130">
        <f t="shared" ref="Z130:Z193" si="42">IF(X130&gt;Y130,0,1)</f>
        <v>0</v>
      </c>
      <c r="AA130">
        <f t="shared" ref="AA130:AA193" si="43">IF(Z130=K130,1,0)</f>
        <v>0</v>
      </c>
      <c r="AC130">
        <v>607</v>
      </c>
      <c r="AD130">
        <f t="shared" si="36"/>
        <v>1</v>
      </c>
      <c r="AE130">
        <f t="shared" si="37"/>
        <v>4</v>
      </c>
      <c r="AF130">
        <f t="shared" si="38"/>
        <v>8</v>
      </c>
      <c r="AG130" t="str">
        <f t="shared" si="39"/>
        <v>4_8</v>
      </c>
    </row>
    <row r="131" spans="2:33">
      <c r="B131">
        <v>130</v>
      </c>
      <c r="C131">
        <v>0</v>
      </c>
      <c r="D131">
        <v>105</v>
      </c>
      <c r="E131">
        <v>84</v>
      </c>
      <c r="F131">
        <v>0</v>
      </c>
      <c r="G131">
        <v>0</v>
      </c>
      <c r="H131">
        <v>27.9</v>
      </c>
      <c r="I131">
        <v>0.74099999999999999</v>
      </c>
      <c r="J131">
        <v>62</v>
      </c>
      <c r="K131">
        <v>1</v>
      </c>
      <c r="L131">
        <f t="shared" ref="L131:L194" si="44">IF(J131&lt;=42.5,IF(G131&lt;=119.5,IF(C131&lt;=2.5,0,0),IF(C131&lt;=0.5,1,0)),IF(G131&lt;=139.5,IF(J131&lt;=55.5,1,0),1))</f>
        <v>0</v>
      </c>
      <c r="M131">
        <f t="shared" ref="M131:M194" si="45">IF(J131&lt;=30.5,IF(H131&lt;=36.25,IF(J131&lt;=26.5,0,0),IF(H131&lt;=42.75,0,1)),IF(H131&lt;=27.45,IF(H131&lt;=24.8,0,0),IF(J131&lt;=42.5,1,1)))</f>
        <v>1</v>
      </c>
      <c r="N131">
        <f t="shared" ref="N131:N194" si="46">IF(D131&lt;=137.5,IF(J131&lt;=27.5,IF(I131&lt;=0.4945,0,0),IF(D131&lt;=107.5,0,0)),IF(D131&lt;=155.5,IF(D131&lt;=146.5,1,0),IF(J131&lt;=44.5,1,1)))</f>
        <v>0</v>
      </c>
      <c r="O131">
        <f t="shared" ref="O131:O194" si="47">IF(D131&lt;=133.5,IF(I131&lt;=0.5095,IF(D131&lt;=94.5,0,0),IF(F131&lt;=28.5,0,1)),IF(D131&lt;=161.5,IF(I131&lt;=0.315,0,1),IF(C131&lt;=6.5,1,1)))</f>
        <v>0</v>
      </c>
      <c r="P131">
        <f t="shared" ref="P131:P194" si="48">IF(D131&lt;=124.5,IF(J131&lt;=27.5,IF(F131&lt;=30.5,0,0),IF(D131&lt;=94.5,0,0)),IF(D131&lt;=166.5,IF(J131&lt;=24.5,0,1),IF(J131&lt;=37.5,1,1)))</f>
        <v>0</v>
      </c>
      <c r="Q131">
        <f t="shared" ref="Q131:Q194" si="49">IF(H131&lt;=28.849999,IF(C131&lt;=5.5,IF(E131&lt;=69,0,0),IF(H131&lt;=24.7,0,0)),IF(C131&lt;=4.5,IF(G131&lt;=107.5,0,0),IF(G131&lt;=122.5,0,1)))</f>
        <v>0</v>
      </c>
      <c r="R131">
        <f t="shared" ref="R131:R194" si="50">IF(D131&lt;=154.5,IF(H131&lt;=27.849999,IF(D131&lt;=107.5,0,0),IF(I131&lt;=1.105,0,1)),IF(I131&lt;=0.2745,1,IF(G131&lt;=171.5,1,1)))</f>
        <v>0</v>
      </c>
      <c r="S131">
        <f t="shared" ref="S131:S194" si="51">IF(D131&lt;=133.5,IF(J131&lt;=27.5,IF(H131&lt;=31.3,0,0),IF(H131&lt;=28.65,0,0)),IF(H131&lt;=29.4,0,IF(D131&lt;=155.5,1,1)))</f>
        <v>0</v>
      </c>
      <c r="T131">
        <f t="shared" ref="T131:T194" si="52">IF(D131&lt;=151.5,IF(D131&lt;=99.5,IF(J131&lt;=36.5,0,0),IF(I131&lt;=0.317,0,0)),IF(F131&lt;=38.5,IF(J131&lt;=44.5,1,1),1))</f>
        <v>0</v>
      </c>
      <c r="U131">
        <f t="shared" ref="U131:U194" si="53">IF(H131&lt;=29.650001,IF(C131&lt;=8.5,IF(H131&lt;=26.5,0,0),0),IF(C131&lt;=6.5,IF(H131&lt;=43,0,1),IF(I131&lt;=0.208,0,1)))</f>
        <v>0</v>
      </c>
      <c r="V131">
        <f t="shared" ref="V131:V194" si="54">IF(H131&lt;=29.849999,IF(C131&lt;=4.5,IF(H131&lt;=25.45,0,0),IF(I131&lt;=0.261,0,0)),IF(G131&lt;=179,IF(C131&lt;=4.5,0,1),IF(H131&lt;=35.049999,1,1)))</f>
        <v>0</v>
      </c>
      <c r="W131">
        <f t="shared" ref="W131:W194" si="55">IF(D131&lt;=127.5,IF(C131&lt;=5.5,IF(E131&lt;=79,0,0),IF(I131&lt;=0.2205,0,0)),IF(I131&lt;=0.3165,IF(I131&lt;=0.242,1,0),IF(D131&lt;=143.5,1,1)))</f>
        <v>0</v>
      </c>
      <c r="X131">
        <f t="shared" si="40"/>
        <v>11</v>
      </c>
      <c r="Y131">
        <f t="shared" si="41"/>
        <v>1</v>
      </c>
      <c r="Z131">
        <f t="shared" si="42"/>
        <v>0</v>
      </c>
      <c r="AA131">
        <f t="shared" si="43"/>
        <v>0</v>
      </c>
      <c r="AC131">
        <v>22</v>
      </c>
      <c r="AD131">
        <f t="shared" ref="AD131:AD194" si="56">VLOOKUP(AC131,B:AA,26,FALSE)</f>
        <v>1</v>
      </c>
      <c r="AE131">
        <f t="shared" ref="AE131:AE194" si="57">VLOOKUP(AC131,B:AA,23,FALSE)</f>
        <v>8</v>
      </c>
      <c r="AF131">
        <f t="shared" ref="AF131:AF194" si="58">VLOOKUP(AC131,B:AA,24,FALSE)</f>
        <v>4</v>
      </c>
      <c r="AG131" t="str">
        <f t="shared" ref="AG131:AG194" si="59">AE131&amp;"_"&amp;AF131</f>
        <v>8_4</v>
      </c>
    </row>
    <row r="132" spans="2:33">
      <c r="B132">
        <v>131</v>
      </c>
      <c r="C132">
        <v>4</v>
      </c>
      <c r="D132">
        <v>173</v>
      </c>
      <c r="E132">
        <v>70</v>
      </c>
      <c r="F132">
        <v>14</v>
      </c>
      <c r="G132">
        <v>168</v>
      </c>
      <c r="H132">
        <v>29.7</v>
      </c>
      <c r="I132">
        <v>0.36099999999999999</v>
      </c>
      <c r="J132">
        <v>33</v>
      </c>
      <c r="K132">
        <v>1</v>
      </c>
      <c r="L132">
        <f t="shared" si="44"/>
        <v>0</v>
      </c>
      <c r="M132">
        <f t="shared" si="45"/>
        <v>1</v>
      </c>
      <c r="N132">
        <f t="shared" si="46"/>
        <v>1</v>
      </c>
      <c r="O132">
        <f t="shared" si="47"/>
        <v>1</v>
      </c>
      <c r="P132">
        <f t="shared" si="48"/>
        <v>1</v>
      </c>
      <c r="Q132">
        <f t="shared" si="49"/>
        <v>0</v>
      </c>
      <c r="R132">
        <f t="shared" si="50"/>
        <v>1</v>
      </c>
      <c r="S132">
        <f t="shared" si="51"/>
        <v>1</v>
      </c>
      <c r="T132">
        <f t="shared" si="52"/>
        <v>1</v>
      </c>
      <c r="U132">
        <f t="shared" si="53"/>
        <v>0</v>
      </c>
      <c r="V132">
        <f t="shared" si="54"/>
        <v>0</v>
      </c>
      <c r="W132">
        <f t="shared" si="55"/>
        <v>1</v>
      </c>
      <c r="X132">
        <f t="shared" si="40"/>
        <v>4</v>
      </c>
      <c r="Y132">
        <f t="shared" si="41"/>
        <v>8</v>
      </c>
      <c r="Z132">
        <f t="shared" si="42"/>
        <v>1</v>
      </c>
      <c r="AA132">
        <f t="shared" si="43"/>
        <v>1</v>
      </c>
      <c r="AC132">
        <v>743</v>
      </c>
      <c r="AD132">
        <f t="shared" si="56"/>
        <v>1</v>
      </c>
      <c r="AE132">
        <f t="shared" si="57"/>
        <v>12</v>
      </c>
      <c r="AF132">
        <f t="shared" si="58"/>
        <v>0</v>
      </c>
      <c r="AG132" t="str">
        <f t="shared" si="59"/>
        <v>12_0</v>
      </c>
    </row>
    <row r="133" spans="2:33">
      <c r="B133">
        <v>132</v>
      </c>
      <c r="C133">
        <v>9</v>
      </c>
      <c r="D133">
        <v>122</v>
      </c>
      <c r="E133">
        <v>56</v>
      </c>
      <c r="F133">
        <v>0</v>
      </c>
      <c r="G133">
        <v>0</v>
      </c>
      <c r="H133">
        <v>33.299999999999997</v>
      </c>
      <c r="I133">
        <v>1.1140000000000001</v>
      </c>
      <c r="J133">
        <v>33</v>
      </c>
      <c r="K133">
        <v>1</v>
      </c>
      <c r="L133">
        <f t="shared" si="44"/>
        <v>0</v>
      </c>
      <c r="M133">
        <f t="shared" si="45"/>
        <v>1</v>
      </c>
      <c r="N133">
        <f t="shared" si="46"/>
        <v>0</v>
      </c>
      <c r="O133">
        <f t="shared" si="47"/>
        <v>0</v>
      </c>
      <c r="P133">
        <f t="shared" si="48"/>
        <v>0</v>
      </c>
      <c r="Q133">
        <f t="shared" si="49"/>
        <v>0</v>
      </c>
      <c r="R133">
        <f t="shared" si="50"/>
        <v>1</v>
      </c>
      <c r="S133">
        <f t="shared" si="51"/>
        <v>0</v>
      </c>
      <c r="T133">
        <f t="shared" si="52"/>
        <v>0</v>
      </c>
      <c r="U133">
        <f t="shared" si="53"/>
        <v>1</v>
      </c>
      <c r="V133">
        <f t="shared" si="54"/>
        <v>1</v>
      </c>
      <c r="W133">
        <f t="shared" si="55"/>
        <v>0</v>
      </c>
      <c r="X133">
        <f t="shared" si="40"/>
        <v>8</v>
      </c>
      <c r="Y133">
        <f t="shared" si="41"/>
        <v>4</v>
      </c>
      <c r="Z133">
        <f t="shared" si="42"/>
        <v>0</v>
      </c>
      <c r="AA133">
        <f t="shared" si="43"/>
        <v>0</v>
      </c>
      <c r="AC133">
        <v>88</v>
      </c>
      <c r="AD133">
        <f t="shared" si="56"/>
        <v>1</v>
      </c>
      <c r="AE133">
        <f t="shared" si="57"/>
        <v>12</v>
      </c>
      <c r="AF133">
        <f t="shared" si="58"/>
        <v>0</v>
      </c>
      <c r="AG133" t="str">
        <f t="shared" si="59"/>
        <v>12_0</v>
      </c>
    </row>
    <row r="134" spans="2:33">
      <c r="B134">
        <v>133</v>
      </c>
      <c r="C134">
        <v>3</v>
      </c>
      <c r="D134">
        <v>170</v>
      </c>
      <c r="E134">
        <v>64</v>
      </c>
      <c r="F134">
        <v>37</v>
      </c>
      <c r="G134">
        <v>225</v>
      </c>
      <c r="H134">
        <v>34.5</v>
      </c>
      <c r="I134">
        <v>0.35599999999999998</v>
      </c>
      <c r="J134">
        <v>30</v>
      </c>
      <c r="K134">
        <v>1</v>
      </c>
      <c r="L134">
        <f t="shared" si="44"/>
        <v>0</v>
      </c>
      <c r="M134">
        <f t="shared" si="45"/>
        <v>0</v>
      </c>
      <c r="N134">
        <f t="shared" si="46"/>
        <v>1</v>
      </c>
      <c r="O134">
        <f t="shared" si="47"/>
        <v>1</v>
      </c>
      <c r="P134">
        <f t="shared" si="48"/>
        <v>1</v>
      </c>
      <c r="Q134">
        <f t="shared" si="49"/>
        <v>0</v>
      </c>
      <c r="R134">
        <f t="shared" si="50"/>
        <v>1</v>
      </c>
      <c r="S134">
        <f t="shared" si="51"/>
        <v>1</v>
      </c>
      <c r="T134">
        <f t="shared" si="52"/>
        <v>1</v>
      </c>
      <c r="U134">
        <f t="shared" si="53"/>
        <v>0</v>
      </c>
      <c r="V134">
        <f t="shared" si="54"/>
        <v>1</v>
      </c>
      <c r="W134">
        <f t="shared" si="55"/>
        <v>1</v>
      </c>
      <c r="X134">
        <f t="shared" si="40"/>
        <v>4</v>
      </c>
      <c r="Y134">
        <f t="shared" si="41"/>
        <v>8</v>
      </c>
      <c r="Z134">
        <f t="shared" si="42"/>
        <v>1</v>
      </c>
      <c r="AA134">
        <f t="shared" si="43"/>
        <v>1</v>
      </c>
      <c r="AC134">
        <v>274</v>
      </c>
      <c r="AD134">
        <f t="shared" si="56"/>
        <v>1</v>
      </c>
      <c r="AE134">
        <f t="shared" si="57"/>
        <v>12</v>
      </c>
      <c r="AF134">
        <f t="shared" si="58"/>
        <v>0</v>
      </c>
      <c r="AG134" t="str">
        <f t="shared" si="59"/>
        <v>12_0</v>
      </c>
    </row>
    <row r="135" spans="2:33">
      <c r="B135">
        <v>134</v>
      </c>
      <c r="C135">
        <v>8</v>
      </c>
      <c r="D135">
        <v>84</v>
      </c>
      <c r="E135">
        <v>74</v>
      </c>
      <c r="F135">
        <v>31</v>
      </c>
      <c r="G135">
        <v>0</v>
      </c>
      <c r="H135">
        <v>38.299999999999997</v>
      </c>
      <c r="I135">
        <v>0.45700000000000002</v>
      </c>
      <c r="J135">
        <v>39</v>
      </c>
      <c r="K135">
        <v>0</v>
      </c>
      <c r="L135">
        <f t="shared" si="44"/>
        <v>0</v>
      </c>
      <c r="M135">
        <f t="shared" si="45"/>
        <v>1</v>
      </c>
      <c r="N135">
        <f t="shared" si="46"/>
        <v>0</v>
      </c>
      <c r="O135">
        <f t="shared" si="47"/>
        <v>0</v>
      </c>
      <c r="P135">
        <f t="shared" si="48"/>
        <v>0</v>
      </c>
      <c r="Q135">
        <f t="shared" si="49"/>
        <v>0</v>
      </c>
      <c r="R135">
        <f t="shared" si="50"/>
        <v>0</v>
      </c>
      <c r="S135">
        <f t="shared" si="51"/>
        <v>0</v>
      </c>
      <c r="T135">
        <f t="shared" si="52"/>
        <v>0</v>
      </c>
      <c r="U135">
        <f t="shared" si="53"/>
        <v>1</v>
      </c>
      <c r="V135">
        <f t="shared" si="54"/>
        <v>1</v>
      </c>
      <c r="W135">
        <f t="shared" si="55"/>
        <v>0</v>
      </c>
      <c r="X135">
        <f t="shared" si="40"/>
        <v>9</v>
      </c>
      <c r="Y135">
        <f t="shared" si="41"/>
        <v>3</v>
      </c>
      <c r="Z135">
        <f t="shared" si="42"/>
        <v>0</v>
      </c>
      <c r="AA135">
        <f t="shared" si="43"/>
        <v>1</v>
      </c>
      <c r="AC135">
        <v>746</v>
      </c>
      <c r="AD135">
        <f t="shared" si="56"/>
        <v>1</v>
      </c>
      <c r="AE135">
        <f t="shared" si="57"/>
        <v>8</v>
      </c>
      <c r="AF135">
        <f t="shared" si="58"/>
        <v>4</v>
      </c>
      <c r="AG135" t="str">
        <f t="shared" si="59"/>
        <v>8_4</v>
      </c>
    </row>
    <row r="136" spans="2:33">
      <c r="B136">
        <v>135</v>
      </c>
      <c r="C136">
        <v>2</v>
      </c>
      <c r="D136">
        <v>96</v>
      </c>
      <c r="E136">
        <v>68</v>
      </c>
      <c r="F136">
        <v>13</v>
      </c>
      <c r="G136">
        <v>49</v>
      </c>
      <c r="H136">
        <v>21.1</v>
      </c>
      <c r="I136">
        <v>0.64700000000000002</v>
      </c>
      <c r="J136">
        <v>26</v>
      </c>
      <c r="K136">
        <v>0</v>
      </c>
      <c r="L136">
        <f t="shared" si="44"/>
        <v>0</v>
      </c>
      <c r="M136">
        <f t="shared" si="45"/>
        <v>0</v>
      </c>
      <c r="N136">
        <f t="shared" si="46"/>
        <v>0</v>
      </c>
      <c r="O136">
        <f t="shared" si="47"/>
        <v>0</v>
      </c>
      <c r="P136">
        <f t="shared" si="48"/>
        <v>0</v>
      </c>
      <c r="Q136">
        <f t="shared" si="49"/>
        <v>0</v>
      </c>
      <c r="R136">
        <f t="shared" si="50"/>
        <v>0</v>
      </c>
      <c r="S136">
        <f t="shared" si="51"/>
        <v>0</v>
      </c>
      <c r="T136">
        <f t="shared" si="52"/>
        <v>0</v>
      </c>
      <c r="U136">
        <f t="shared" si="53"/>
        <v>0</v>
      </c>
      <c r="V136">
        <f t="shared" si="54"/>
        <v>0</v>
      </c>
      <c r="W136">
        <f t="shared" si="55"/>
        <v>0</v>
      </c>
      <c r="X136">
        <f t="shared" si="40"/>
        <v>12</v>
      </c>
      <c r="Y136">
        <f t="shared" si="41"/>
        <v>0</v>
      </c>
      <c r="Z136">
        <f t="shared" si="42"/>
        <v>0</v>
      </c>
      <c r="AA136">
        <f t="shared" si="43"/>
        <v>1</v>
      </c>
      <c r="AC136">
        <v>67</v>
      </c>
      <c r="AD136">
        <f t="shared" si="56"/>
        <v>0</v>
      </c>
      <c r="AE136">
        <f t="shared" si="57"/>
        <v>10</v>
      </c>
      <c r="AF136">
        <f t="shared" si="58"/>
        <v>2</v>
      </c>
      <c r="AG136" t="str">
        <f t="shared" si="59"/>
        <v>10_2</v>
      </c>
    </row>
    <row r="137" spans="2:33">
      <c r="B137">
        <v>136</v>
      </c>
      <c r="C137">
        <v>2</v>
      </c>
      <c r="D137">
        <v>125</v>
      </c>
      <c r="E137">
        <v>60</v>
      </c>
      <c r="F137">
        <v>20</v>
      </c>
      <c r="G137">
        <v>140</v>
      </c>
      <c r="H137">
        <v>33.799999999999997</v>
      </c>
      <c r="I137">
        <v>8.7999999999999995E-2</v>
      </c>
      <c r="J137">
        <v>31</v>
      </c>
      <c r="K137">
        <v>0</v>
      </c>
      <c r="L137">
        <f t="shared" si="44"/>
        <v>0</v>
      </c>
      <c r="M137">
        <f t="shared" si="45"/>
        <v>1</v>
      </c>
      <c r="N137">
        <f t="shared" si="46"/>
        <v>0</v>
      </c>
      <c r="O137">
        <f t="shared" si="47"/>
        <v>0</v>
      </c>
      <c r="P137">
        <f t="shared" si="48"/>
        <v>1</v>
      </c>
      <c r="Q137">
        <f t="shared" si="49"/>
        <v>0</v>
      </c>
      <c r="R137">
        <f t="shared" si="50"/>
        <v>0</v>
      </c>
      <c r="S137">
        <f t="shared" si="51"/>
        <v>0</v>
      </c>
      <c r="T137">
        <f t="shared" si="52"/>
        <v>0</v>
      </c>
      <c r="U137">
        <f t="shared" si="53"/>
        <v>0</v>
      </c>
      <c r="V137">
        <f t="shared" si="54"/>
        <v>0</v>
      </c>
      <c r="W137">
        <f t="shared" si="55"/>
        <v>0</v>
      </c>
      <c r="X137">
        <f t="shared" si="40"/>
        <v>10</v>
      </c>
      <c r="Y137">
        <f t="shared" si="41"/>
        <v>2</v>
      </c>
      <c r="Z137">
        <f t="shared" si="42"/>
        <v>0</v>
      </c>
      <c r="AA137">
        <f t="shared" si="43"/>
        <v>1</v>
      </c>
      <c r="AC137">
        <v>446</v>
      </c>
      <c r="AD137">
        <f t="shared" si="56"/>
        <v>1</v>
      </c>
      <c r="AE137">
        <f t="shared" si="57"/>
        <v>3</v>
      </c>
      <c r="AF137">
        <f t="shared" si="58"/>
        <v>9</v>
      </c>
      <c r="AG137" t="str">
        <f t="shared" si="59"/>
        <v>3_9</v>
      </c>
    </row>
    <row r="138" spans="2:33">
      <c r="B138">
        <v>137</v>
      </c>
      <c r="C138">
        <v>0</v>
      </c>
      <c r="D138">
        <v>100</v>
      </c>
      <c r="E138">
        <v>70</v>
      </c>
      <c r="F138">
        <v>26</v>
      </c>
      <c r="G138">
        <v>50</v>
      </c>
      <c r="H138">
        <v>30.8</v>
      </c>
      <c r="I138">
        <v>0.59699999999999998</v>
      </c>
      <c r="J138">
        <v>21</v>
      </c>
      <c r="K138">
        <v>0</v>
      </c>
      <c r="L138">
        <f t="shared" si="44"/>
        <v>0</v>
      </c>
      <c r="M138">
        <f t="shared" si="45"/>
        <v>0</v>
      </c>
      <c r="N138">
        <f t="shared" si="46"/>
        <v>0</v>
      </c>
      <c r="O138">
        <f t="shared" si="47"/>
        <v>0</v>
      </c>
      <c r="P138">
        <f t="shared" si="48"/>
        <v>0</v>
      </c>
      <c r="Q138">
        <f t="shared" si="49"/>
        <v>0</v>
      </c>
      <c r="R138">
        <f t="shared" si="50"/>
        <v>0</v>
      </c>
      <c r="S138">
        <f t="shared" si="51"/>
        <v>0</v>
      </c>
      <c r="T138">
        <f t="shared" si="52"/>
        <v>0</v>
      </c>
      <c r="U138">
        <f t="shared" si="53"/>
        <v>0</v>
      </c>
      <c r="V138">
        <f t="shared" si="54"/>
        <v>0</v>
      </c>
      <c r="W138">
        <f t="shared" si="55"/>
        <v>0</v>
      </c>
      <c r="X138">
        <f t="shared" si="40"/>
        <v>12</v>
      </c>
      <c r="Y138">
        <f t="shared" si="41"/>
        <v>0</v>
      </c>
      <c r="Z138">
        <f t="shared" si="42"/>
        <v>0</v>
      </c>
      <c r="AA138">
        <f t="shared" si="43"/>
        <v>1</v>
      </c>
      <c r="AC138">
        <v>253</v>
      </c>
      <c r="AD138">
        <f t="shared" si="56"/>
        <v>1</v>
      </c>
      <c r="AE138">
        <f t="shared" si="57"/>
        <v>12</v>
      </c>
      <c r="AF138">
        <f t="shared" si="58"/>
        <v>0</v>
      </c>
      <c r="AG138" t="str">
        <f t="shared" si="59"/>
        <v>12_0</v>
      </c>
    </row>
    <row r="139" spans="2:33">
      <c r="B139">
        <v>138</v>
      </c>
      <c r="C139">
        <v>0</v>
      </c>
      <c r="D139">
        <v>93</v>
      </c>
      <c r="E139">
        <v>60</v>
      </c>
      <c r="F139">
        <v>25</v>
      </c>
      <c r="G139">
        <v>92</v>
      </c>
      <c r="H139">
        <v>28.7</v>
      </c>
      <c r="I139">
        <v>0.53200000000000003</v>
      </c>
      <c r="J139">
        <v>22</v>
      </c>
      <c r="K139">
        <v>0</v>
      </c>
      <c r="L139">
        <f t="shared" si="44"/>
        <v>0</v>
      </c>
      <c r="M139">
        <f t="shared" si="45"/>
        <v>0</v>
      </c>
      <c r="N139">
        <f t="shared" si="46"/>
        <v>0</v>
      </c>
      <c r="O139">
        <f t="shared" si="47"/>
        <v>0</v>
      </c>
      <c r="P139">
        <f t="shared" si="48"/>
        <v>0</v>
      </c>
      <c r="Q139">
        <f t="shared" si="49"/>
        <v>0</v>
      </c>
      <c r="R139">
        <f t="shared" si="50"/>
        <v>0</v>
      </c>
      <c r="S139">
        <f t="shared" si="51"/>
        <v>0</v>
      </c>
      <c r="T139">
        <f t="shared" si="52"/>
        <v>0</v>
      </c>
      <c r="U139">
        <f t="shared" si="53"/>
        <v>0</v>
      </c>
      <c r="V139">
        <f t="shared" si="54"/>
        <v>0</v>
      </c>
      <c r="W139">
        <f t="shared" si="55"/>
        <v>0</v>
      </c>
      <c r="X139">
        <f t="shared" si="40"/>
        <v>12</v>
      </c>
      <c r="Y139">
        <f t="shared" si="41"/>
        <v>0</v>
      </c>
      <c r="Z139">
        <f t="shared" si="42"/>
        <v>0</v>
      </c>
      <c r="AA139">
        <f t="shared" si="43"/>
        <v>1</v>
      </c>
      <c r="AC139">
        <v>82</v>
      </c>
      <c r="AD139">
        <f t="shared" si="56"/>
        <v>1</v>
      </c>
      <c r="AE139">
        <f t="shared" si="57"/>
        <v>12</v>
      </c>
      <c r="AF139">
        <f t="shared" si="58"/>
        <v>0</v>
      </c>
      <c r="AG139" t="str">
        <f t="shared" si="59"/>
        <v>12_0</v>
      </c>
    </row>
    <row r="140" spans="2:33">
      <c r="B140">
        <v>139</v>
      </c>
      <c r="C140">
        <v>0</v>
      </c>
      <c r="D140">
        <v>129</v>
      </c>
      <c r="E140">
        <v>80</v>
      </c>
      <c r="F140">
        <v>0</v>
      </c>
      <c r="G140">
        <v>0</v>
      </c>
      <c r="H140">
        <v>31.2</v>
      </c>
      <c r="I140">
        <v>0.70299999999999996</v>
      </c>
      <c r="J140">
        <v>29</v>
      </c>
      <c r="K140">
        <v>0</v>
      </c>
      <c r="L140">
        <f t="shared" si="44"/>
        <v>0</v>
      </c>
      <c r="M140">
        <f t="shared" si="45"/>
        <v>0</v>
      </c>
      <c r="N140">
        <f t="shared" si="46"/>
        <v>0</v>
      </c>
      <c r="O140">
        <f t="shared" si="47"/>
        <v>0</v>
      </c>
      <c r="P140">
        <f t="shared" si="48"/>
        <v>1</v>
      </c>
      <c r="Q140">
        <f t="shared" si="49"/>
        <v>0</v>
      </c>
      <c r="R140">
        <f t="shared" si="50"/>
        <v>0</v>
      </c>
      <c r="S140">
        <f t="shared" si="51"/>
        <v>0</v>
      </c>
      <c r="T140">
        <f t="shared" si="52"/>
        <v>0</v>
      </c>
      <c r="U140">
        <f t="shared" si="53"/>
        <v>0</v>
      </c>
      <c r="V140">
        <f t="shared" si="54"/>
        <v>0</v>
      </c>
      <c r="W140">
        <f t="shared" si="55"/>
        <v>1</v>
      </c>
      <c r="X140">
        <f t="shared" si="40"/>
        <v>10</v>
      </c>
      <c r="Y140">
        <f t="shared" si="41"/>
        <v>2</v>
      </c>
      <c r="Z140">
        <f t="shared" si="42"/>
        <v>0</v>
      </c>
      <c r="AA140">
        <f t="shared" si="43"/>
        <v>1</v>
      </c>
      <c r="AC140">
        <v>191</v>
      </c>
      <c r="AD140">
        <f t="shared" si="56"/>
        <v>1</v>
      </c>
      <c r="AE140">
        <f t="shared" si="57"/>
        <v>12</v>
      </c>
      <c r="AF140">
        <f t="shared" si="58"/>
        <v>0</v>
      </c>
      <c r="AG140" t="str">
        <f t="shared" si="59"/>
        <v>12_0</v>
      </c>
    </row>
    <row r="141" spans="2:33">
      <c r="B141">
        <v>140</v>
      </c>
      <c r="C141">
        <v>5</v>
      </c>
      <c r="D141">
        <v>105</v>
      </c>
      <c r="E141">
        <v>72</v>
      </c>
      <c r="F141">
        <v>29</v>
      </c>
      <c r="G141">
        <v>325</v>
      </c>
      <c r="H141">
        <v>36.9</v>
      </c>
      <c r="I141">
        <v>0.159</v>
      </c>
      <c r="J141">
        <v>28</v>
      </c>
      <c r="K141">
        <v>0</v>
      </c>
      <c r="L141">
        <f t="shared" si="44"/>
        <v>0</v>
      </c>
      <c r="M141">
        <f t="shared" si="45"/>
        <v>0</v>
      </c>
      <c r="N141">
        <f t="shared" si="46"/>
        <v>0</v>
      </c>
      <c r="O141">
        <f t="shared" si="47"/>
        <v>0</v>
      </c>
      <c r="P141">
        <f t="shared" si="48"/>
        <v>0</v>
      </c>
      <c r="Q141">
        <f t="shared" si="49"/>
        <v>1</v>
      </c>
      <c r="R141">
        <f t="shared" si="50"/>
        <v>0</v>
      </c>
      <c r="S141">
        <f t="shared" si="51"/>
        <v>0</v>
      </c>
      <c r="T141">
        <f t="shared" si="52"/>
        <v>0</v>
      </c>
      <c r="U141">
        <f t="shared" si="53"/>
        <v>0</v>
      </c>
      <c r="V141">
        <f t="shared" si="54"/>
        <v>1</v>
      </c>
      <c r="W141">
        <f t="shared" si="55"/>
        <v>0</v>
      </c>
      <c r="X141">
        <f t="shared" si="40"/>
        <v>10</v>
      </c>
      <c r="Y141">
        <f t="shared" si="41"/>
        <v>2</v>
      </c>
      <c r="Z141">
        <f t="shared" si="42"/>
        <v>0</v>
      </c>
      <c r="AA141">
        <f t="shared" si="43"/>
        <v>1</v>
      </c>
      <c r="AC141">
        <v>301</v>
      </c>
      <c r="AD141">
        <f t="shared" si="56"/>
        <v>1</v>
      </c>
      <c r="AE141">
        <f t="shared" si="57"/>
        <v>5</v>
      </c>
      <c r="AF141">
        <f t="shared" si="58"/>
        <v>7</v>
      </c>
      <c r="AG141" t="str">
        <f t="shared" si="59"/>
        <v>5_7</v>
      </c>
    </row>
    <row r="142" spans="2:33">
      <c r="B142">
        <v>141</v>
      </c>
      <c r="C142">
        <v>3</v>
      </c>
      <c r="D142">
        <v>128</v>
      </c>
      <c r="E142">
        <v>78</v>
      </c>
      <c r="F142">
        <v>0</v>
      </c>
      <c r="G142">
        <v>0</v>
      </c>
      <c r="H142">
        <v>21.1</v>
      </c>
      <c r="I142">
        <v>0.26800000000000002</v>
      </c>
      <c r="J142">
        <v>55</v>
      </c>
      <c r="K142">
        <v>0</v>
      </c>
      <c r="L142">
        <f t="shared" si="44"/>
        <v>1</v>
      </c>
      <c r="M142">
        <f t="shared" si="45"/>
        <v>0</v>
      </c>
      <c r="N142">
        <f t="shared" si="46"/>
        <v>0</v>
      </c>
      <c r="O142">
        <f t="shared" si="47"/>
        <v>0</v>
      </c>
      <c r="P142">
        <f t="shared" si="48"/>
        <v>1</v>
      </c>
      <c r="Q142">
        <f t="shared" si="49"/>
        <v>0</v>
      </c>
      <c r="R142">
        <f t="shared" si="50"/>
        <v>0</v>
      </c>
      <c r="S142">
        <f t="shared" si="51"/>
        <v>0</v>
      </c>
      <c r="T142">
        <f t="shared" si="52"/>
        <v>0</v>
      </c>
      <c r="U142">
        <f t="shared" si="53"/>
        <v>0</v>
      </c>
      <c r="V142">
        <f t="shared" si="54"/>
        <v>0</v>
      </c>
      <c r="W142">
        <f t="shared" si="55"/>
        <v>0</v>
      </c>
      <c r="X142">
        <f t="shared" si="40"/>
        <v>10</v>
      </c>
      <c r="Y142">
        <f t="shared" si="41"/>
        <v>2</v>
      </c>
      <c r="Z142">
        <f t="shared" si="42"/>
        <v>0</v>
      </c>
      <c r="AA142">
        <f t="shared" si="43"/>
        <v>1</v>
      </c>
      <c r="AC142">
        <v>265</v>
      </c>
      <c r="AD142">
        <f t="shared" si="56"/>
        <v>0</v>
      </c>
      <c r="AE142">
        <f t="shared" si="57"/>
        <v>11</v>
      </c>
      <c r="AF142">
        <f t="shared" si="58"/>
        <v>1</v>
      </c>
      <c r="AG142" t="str">
        <f t="shared" si="59"/>
        <v>11_1</v>
      </c>
    </row>
    <row r="143" spans="2:33">
      <c r="B143">
        <v>142</v>
      </c>
      <c r="C143">
        <v>5</v>
      </c>
      <c r="D143">
        <v>106</v>
      </c>
      <c r="E143">
        <v>82</v>
      </c>
      <c r="F143">
        <v>30</v>
      </c>
      <c r="G143">
        <v>0</v>
      </c>
      <c r="H143">
        <v>39.5</v>
      </c>
      <c r="I143">
        <v>0.28599999999999998</v>
      </c>
      <c r="J143">
        <v>38</v>
      </c>
      <c r="K143">
        <v>0</v>
      </c>
      <c r="L143">
        <f t="shared" si="44"/>
        <v>0</v>
      </c>
      <c r="M143">
        <f t="shared" si="45"/>
        <v>1</v>
      </c>
      <c r="N143">
        <f t="shared" si="46"/>
        <v>0</v>
      </c>
      <c r="O143">
        <f t="shared" si="47"/>
        <v>0</v>
      </c>
      <c r="P143">
        <f t="shared" si="48"/>
        <v>0</v>
      </c>
      <c r="Q143">
        <f t="shared" si="49"/>
        <v>0</v>
      </c>
      <c r="R143">
        <f t="shared" si="50"/>
        <v>0</v>
      </c>
      <c r="S143">
        <f t="shared" si="51"/>
        <v>0</v>
      </c>
      <c r="T143">
        <f t="shared" si="52"/>
        <v>0</v>
      </c>
      <c r="U143">
        <f t="shared" si="53"/>
        <v>0</v>
      </c>
      <c r="V143">
        <f t="shared" si="54"/>
        <v>1</v>
      </c>
      <c r="W143">
        <f t="shared" si="55"/>
        <v>0</v>
      </c>
      <c r="X143">
        <f t="shared" si="40"/>
        <v>10</v>
      </c>
      <c r="Y143">
        <f t="shared" si="41"/>
        <v>2</v>
      </c>
      <c r="Z143">
        <f t="shared" si="42"/>
        <v>0</v>
      </c>
      <c r="AA143">
        <f t="shared" si="43"/>
        <v>1</v>
      </c>
      <c r="AC143">
        <v>200</v>
      </c>
      <c r="AD143">
        <f t="shared" si="56"/>
        <v>0</v>
      </c>
      <c r="AE143">
        <f t="shared" si="57"/>
        <v>8</v>
      </c>
      <c r="AF143">
        <f t="shared" si="58"/>
        <v>4</v>
      </c>
      <c r="AG143" t="str">
        <f t="shared" si="59"/>
        <v>8_4</v>
      </c>
    </row>
    <row r="144" spans="2:33">
      <c r="B144">
        <v>143</v>
      </c>
      <c r="C144">
        <v>2</v>
      </c>
      <c r="D144">
        <v>108</v>
      </c>
      <c r="E144">
        <v>52</v>
      </c>
      <c r="F144">
        <v>26</v>
      </c>
      <c r="G144">
        <v>63</v>
      </c>
      <c r="H144">
        <v>32.5</v>
      </c>
      <c r="I144">
        <v>0.318</v>
      </c>
      <c r="J144">
        <v>22</v>
      </c>
      <c r="K144">
        <v>0</v>
      </c>
      <c r="L144">
        <f t="shared" si="44"/>
        <v>0</v>
      </c>
      <c r="M144">
        <f t="shared" si="45"/>
        <v>0</v>
      </c>
      <c r="N144">
        <f t="shared" si="46"/>
        <v>0</v>
      </c>
      <c r="O144">
        <f t="shared" si="47"/>
        <v>0</v>
      </c>
      <c r="P144">
        <f t="shared" si="48"/>
        <v>0</v>
      </c>
      <c r="Q144">
        <f t="shared" si="49"/>
        <v>0</v>
      </c>
      <c r="R144">
        <f t="shared" si="50"/>
        <v>0</v>
      </c>
      <c r="S144">
        <f t="shared" si="51"/>
        <v>0</v>
      </c>
      <c r="T144">
        <f t="shared" si="52"/>
        <v>0</v>
      </c>
      <c r="U144">
        <f t="shared" si="53"/>
        <v>0</v>
      </c>
      <c r="V144">
        <f t="shared" si="54"/>
        <v>0</v>
      </c>
      <c r="W144">
        <f t="shared" si="55"/>
        <v>0</v>
      </c>
      <c r="X144">
        <f t="shared" si="40"/>
        <v>12</v>
      </c>
      <c r="Y144">
        <f t="shared" si="41"/>
        <v>0</v>
      </c>
      <c r="Z144">
        <f t="shared" si="42"/>
        <v>0</v>
      </c>
      <c r="AA144">
        <f t="shared" si="43"/>
        <v>1</v>
      </c>
      <c r="AC144">
        <v>263</v>
      </c>
      <c r="AD144">
        <f t="shared" si="56"/>
        <v>1</v>
      </c>
      <c r="AE144">
        <f t="shared" si="57"/>
        <v>11</v>
      </c>
      <c r="AF144">
        <f t="shared" si="58"/>
        <v>1</v>
      </c>
      <c r="AG144" t="str">
        <f t="shared" si="59"/>
        <v>11_1</v>
      </c>
    </row>
    <row r="145" spans="2:33">
      <c r="B145">
        <v>144</v>
      </c>
      <c r="C145">
        <v>10</v>
      </c>
      <c r="D145">
        <v>108</v>
      </c>
      <c r="E145">
        <v>66</v>
      </c>
      <c r="F145">
        <v>0</v>
      </c>
      <c r="G145">
        <v>0</v>
      </c>
      <c r="H145">
        <v>32.4</v>
      </c>
      <c r="I145">
        <v>0.27200000000000002</v>
      </c>
      <c r="J145">
        <v>42</v>
      </c>
      <c r="K145">
        <v>1</v>
      </c>
      <c r="L145">
        <f t="shared" si="44"/>
        <v>0</v>
      </c>
      <c r="M145">
        <f t="shared" si="45"/>
        <v>1</v>
      </c>
      <c r="N145">
        <f t="shared" si="46"/>
        <v>0</v>
      </c>
      <c r="O145">
        <f t="shared" si="47"/>
        <v>0</v>
      </c>
      <c r="P145">
        <f t="shared" si="48"/>
        <v>0</v>
      </c>
      <c r="Q145">
        <f t="shared" si="49"/>
        <v>0</v>
      </c>
      <c r="R145">
        <f t="shared" si="50"/>
        <v>0</v>
      </c>
      <c r="S145">
        <f t="shared" si="51"/>
        <v>0</v>
      </c>
      <c r="T145">
        <f t="shared" si="52"/>
        <v>0</v>
      </c>
      <c r="U145">
        <f t="shared" si="53"/>
        <v>1</v>
      </c>
      <c r="V145">
        <f t="shared" si="54"/>
        <v>1</v>
      </c>
      <c r="W145">
        <f t="shared" si="55"/>
        <v>0</v>
      </c>
      <c r="X145">
        <f t="shared" si="40"/>
        <v>9</v>
      </c>
      <c r="Y145">
        <f t="shared" si="41"/>
        <v>3</v>
      </c>
      <c r="Z145">
        <f t="shared" si="42"/>
        <v>0</v>
      </c>
      <c r="AA145">
        <f t="shared" si="43"/>
        <v>0</v>
      </c>
      <c r="AC145">
        <v>585</v>
      </c>
      <c r="AD145">
        <f t="shared" si="56"/>
        <v>0</v>
      </c>
      <c r="AE145">
        <f t="shared" si="57"/>
        <v>10</v>
      </c>
      <c r="AF145">
        <f t="shared" si="58"/>
        <v>2</v>
      </c>
      <c r="AG145" t="str">
        <f t="shared" si="59"/>
        <v>10_2</v>
      </c>
    </row>
    <row r="146" spans="2:33">
      <c r="B146">
        <v>145</v>
      </c>
      <c r="C146">
        <v>4</v>
      </c>
      <c r="D146">
        <v>154</v>
      </c>
      <c r="E146">
        <v>62</v>
      </c>
      <c r="F146">
        <v>31</v>
      </c>
      <c r="G146">
        <v>284</v>
      </c>
      <c r="H146">
        <v>32.799999999999997</v>
      </c>
      <c r="I146">
        <v>0.23699999999999999</v>
      </c>
      <c r="J146">
        <v>23</v>
      </c>
      <c r="K146">
        <v>0</v>
      </c>
      <c r="L146">
        <f t="shared" si="44"/>
        <v>0</v>
      </c>
      <c r="M146">
        <f t="shared" si="45"/>
        <v>0</v>
      </c>
      <c r="N146">
        <f t="shared" si="46"/>
        <v>0</v>
      </c>
      <c r="O146">
        <f t="shared" si="47"/>
        <v>0</v>
      </c>
      <c r="P146">
        <f t="shared" si="48"/>
        <v>0</v>
      </c>
      <c r="Q146">
        <f t="shared" si="49"/>
        <v>0</v>
      </c>
      <c r="R146">
        <f t="shared" si="50"/>
        <v>0</v>
      </c>
      <c r="S146">
        <f t="shared" si="51"/>
        <v>1</v>
      </c>
      <c r="T146">
        <f t="shared" si="52"/>
        <v>1</v>
      </c>
      <c r="U146">
        <f t="shared" si="53"/>
        <v>0</v>
      </c>
      <c r="V146">
        <f t="shared" si="54"/>
        <v>1</v>
      </c>
      <c r="W146">
        <f t="shared" si="55"/>
        <v>1</v>
      </c>
      <c r="X146">
        <f t="shared" si="40"/>
        <v>8</v>
      </c>
      <c r="Y146">
        <f t="shared" si="41"/>
        <v>4</v>
      </c>
      <c r="Z146">
        <f t="shared" si="42"/>
        <v>0</v>
      </c>
      <c r="AA146">
        <f t="shared" si="43"/>
        <v>1</v>
      </c>
      <c r="AC146">
        <v>416</v>
      </c>
      <c r="AD146">
        <f t="shared" si="56"/>
        <v>1</v>
      </c>
      <c r="AE146">
        <f t="shared" si="57"/>
        <v>5</v>
      </c>
      <c r="AF146">
        <f t="shared" si="58"/>
        <v>7</v>
      </c>
      <c r="AG146" t="str">
        <f t="shared" si="59"/>
        <v>5_7</v>
      </c>
    </row>
    <row r="147" spans="2:33">
      <c r="B147">
        <v>146</v>
      </c>
      <c r="C147">
        <v>0</v>
      </c>
      <c r="D147">
        <v>102</v>
      </c>
      <c r="E147">
        <v>75</v>
      </c>
      <c r="F147">
        <v>23</v>
      </c>
      <c r="G147">
        <v>0</v>
      </c>
      <c r="H147">
        <v>0</v>
      </c>
      <c r="I147">
        <v>0.57199999999999995</v>
      </c>
      <c r="J147">
        <v>21</v>
      </c>
      <c r="K147">
        <v>0</v>
      </c>
      <c r="L147">
        <f t="shared" si="44"/>
        <v>0</v>
      </c>
      <c r="M147">
        <f t="shared" si="45"/>
        <v>0</v>
      </c>
      <c r="N147">
        <f t="shared" si="46"/>
        <v>0</v>
      </c>
      <c r="O147">
        <f t="shared" si="47"/>
        <v>0</v>
      </c>
      <c r="P147">
        <f t="shared" si="48"/>
        <v>0</v>
      </c>
      <c r="Q147">
        <f t="shared" si="49"/>
        <v>0</v>
      </c>
      <c r="R147">
        <f t="shared" si="50"/>
        <v>0</v>
      </c>
      <c r="S147">
        <f t="shared" si="51"/>
        <v>0</v>
      </c>
      <c r="T147">
        <f t="shared" si="52"/>
        <v>0</v>
      </c>
      <c r="U147">
        <f t="shared" si="53"/>
        <v>0</v>
      </c>
      <c r="V147">
        <f t="shared" si="54"/>
        <v>0</v>
      </c>
      <c r="W147">
        <f t="shared" si="55"/>
        <v>0</v>
      </c>
      <c r="X147">
        <f t="shared" si="40"/>
        <v>12</v>
      </c>
      <c r="Y147">
        <f t="shared" si="41"/>
        <v>0</v>
      </c>
      <c r="Z147">
        <f t="shared" si="42"/>
        <v>0</v>
      </c>
      <c r="AA147">
        <f t="shared" si="43"/>
        <v>1</v>
      </c>
      <c r="AC147">
        <v>346</v>
      </c>
      <c r="AD147">
        <f t="shared" si="56"/>
        <v>1</v>
      </c>
      <c r="AE147">
        <f t="shared" si="57"/>
        <v>7</v>
      </c>
      <c r="AF147">
        <f t="shared" si="58"/>
        <v>5</v>
      </c>
      <c r="AG147" t="str">
        <f t="shared" si="59"/>
        <v>7_5</v>
      </c>
    </row>
    <row r="148" spans="2:33">
      <c r="B148">
        <v>147</v>
      </c>
      <c r="C148">
        <v>9</v>
      </c>
      <c r="D148">
        <v>57</v>
      </c>
      <c r="E148">
        <v>80</v>
      </c>
      <c r="F148">
        <v>37</v>
      </c>
      <c r="G148">
        <v>0</v>
      </c>
      <c r="H148">
        <v>32.799999999999997</v>
      </c>
      <c r="I148">
        <v>9.6000000000000002E-2</v>
      </c>
      <c r="J148">
        <v>41</v>
      </c>
      <c r="K148">
        <v>0</v>
      </c>
      <c r="L148">
        <f t="shared" si="44"/>
        <v>0</v>
      </c>
      <c r="M148">
        <f t="shared" si="45"/>
        <v>1</v>
      </c>
      <c r="N148">
        <f t="shared" si="46"/>
        <v>0</v>
      </c>
      <c r="O148">
        <f t="shared" si="47"/>
        <v>0</v>
      </c>
      <c r="P148">
        <f t="shared" si="48"/>
        <v>0</v>
      </c>
      <c r="Q148">
        <f t="shared" si="49"/>
        <v>0</v>
      </c>
      <c r="R148">
        <f t="shared" si="50"/>
        <v>0</v>
      </c>
      <c r="S148">
        <f t="shared" si="51"/>
        <v>0</v>
      </c>
      <c r="T148">
        <f t="shared" si="52"/>
        <v>0</v>
      </c>
      <c r="U148">
        <f t="shared" si="53"/>
        <v>0</v>
      </c>
      <c r="V148">
        <f t="shared" si="54"/>
        <v>1</v>
      </c>
      <c r="W148">
        <f t="shared" si="55"/>
        <v>0</v>
      </c>
      <c r="X148">
        <f t="shared" si="40"/>
        <v>10</v>
      </c>
      <c r="Y148">
        <f t="shared" si="41"/>
        <v>2</v>
      </c>
      <c r="Z148">
        <f t="shared" si="42"/>
        <v>0</v>
      </c>
      <c r="AA148">
        <f t="shared" si="43"/>
        <v>1</v>
      </c>
      <c r="AC148">
        <v>680</v>
      </c>
      <c r="AD148">
        <f t="shared" si="56"/>
        <v>1</v>
      </c>
      <c r="AE148">
        <f t="shared" si="57"/>
        <v>12</v>
      </c>
      <c r="AF148">
        <f t="shared" si="58"/>
        <v>0</v>
      </c>
      <c r="AG148" t="str">
        <f t="shared" si="59"/>
        <v>12_0</v>
      </c>
    </row>
    <row r="149" spans="2:33">
      <c r="B149">
        <v>148</v>
      </c>
      <c r="C149">
        <v>2</v>
      </c>
      <c r="D149">
        <v>106</v>
      </c>
      <c r="E149">
        <v>64</v>
      </c>
      <c r="F149">
        <v>35</v>
      </c>
      <c r="G149">
        <v>119</v>
      </c>
      <c r="H149">
        <v>30.5</v>
      </c>
      <c r="I149">
        <v>1.4</v>
      </c>
      <c r="J149">
        <v>34</v>
      </c>
      <c r="K149">
        <v>0</v>
      </c>
      <c r="L149">
        <f t="shared" si="44"/>
        <v>0</v>
      </c>
      <c r="M149">
        <f t="shared" si="45"/>
        <v>1</v>
      </c>
      <c r="N149">
        <f t="shared" si="46"/>
        <v>0</v>
      </c>
      <c r="O149">
        <f t="shared" si="47"/>
        <v>1</v>
      </c>
      <c r="P149">
        <f t="shared" si="48"/>
        <v>0</v>
      </c>
      <c r="Q149">
        <f t="shared" si="49"/>
        <v>0</v>
      </c>
      <c r="R149">
        <f t="shared" si="50"/>
        <v>1</v>
      </c>
      <c r="S149">
        <f t="shared" si="51"/>
        <v>0</v>
      </c>
      <c r="T149">
        <f t="shared" si="52"/>
        <v>0</v>
      </c>
      <c r="U149">
        <f t="shared" si="53"/>
        <v>0</v>
      </c>
      <c r="V149">
        <f t="shared" si="54"/>
        <v>0</v>
      </c>
      <c r="W149">
        <f t="shared" si="55"/>
        <v>0</v>
      </c>
      <c r="X149">
        <f t="shared" si="40"/>
        <v>9</v>
      </c>
      <c r="Y149">
        <f t="shared" si="41"/>
        <v>3</v>
      </c>
      <c r="Z149">
        <f t="shared" si="42"/>
        <v>0</v>
      </c>
      <c r="AA149">
        <f t="shared" si="43"/>
        <v>1</v>
      </c>
      <c r="AC149">
        <v>408</v>
      </c>
      <c r="AD149">
        <f t="shared" si="56"/>
        <v>1</v>
      </c>
      <c r="AE149">
        <f t="shared" si="57"/>
        <v>12</v>
      </c>
      <c r="AF149">
        <f t="shared" si="58"/>
        <v>0</v>
      </c>
      <c r="AG149" t="str">
        <f t="shared" si="59"/>
        <v>12_0</v>
      </c>
    </row>
    <row r="150" spans="2:33">
      <c r="B150">
        <v>149</v>
      </c>
      <c r="C150">
        <v>5</v>
      </c>
      <c r="D150">
        <v>147</v>
      </c>
      <c r="E150">
        <v>78</v>
      </c>
      <c r="F150">
        <v>0</v>
      </c>
      <c r="G150">
        <v>0</v>
      </c>
      <c r="H150">
        <v>33.700000000000003</v>
      </c>
      <c r="I150">
        <v>0.218</v>
      </c>
      <c r="J150">
        <v>65</v>
      </c>
      <c r="K150">
        <v>0</v>
      </c>
      <c r="L150">
        <f t="shared" si="44"/>
        <v>0</v>
      </c>
      <c r="M150">
        <f t="shared" si="45"/>
        <v>1</v>
      </c>
      <c r="N150">
        <f t="shared" si="46"/>
        <v>0</v>
      </c>
      <c r="O150">
        <f t="shared" si="47"/>
        <v>0</v>
      </c>
      <c r="P150">
        <f t="shared" si="48"/>
        <v>1</v>
      </c>
      <c r="Q150">
        <f t="shared" si="49"/>
        <v>0</v>
      </c>
      <c r="R150">
        <f t="shared" si="50"/>
        <v>0</v>
      </c>
      <c r="S150">
        <f t="shared" si="51"/>
        <v>1</v>
      </c>
      <c r="T150">
        <f t="shared" si="52"/>
        <v>0</v>
      </c>
      <c r="U150">
        <f t="shared" si="53"/>
        <v>0</v>
      </c>
      <c r="V150">
        <f t="shared" si="54"/>
        <v>1</v>
      </c>
      <c r="W150">
        <f t="shared" si="55"/>
        <v>1</v>
      </c>
      <c r="X150">
        <f t="shared" si="40"/>
        <v>7</v>
      </c>
      <c r="Y150">
        <f t="shared" si="41"/>
        <v>5</v>
      </c>
      <c r="Z150">
        <f t="shared" si="42"/>
        <v>0</v>
      </c>
      <c r="AA150">
        <f t="shared" si="43"/>
        <v>1</v>
      </c>
      <c r="AC150">
        <v>18</v>
      </c>
      <c r="AD150">
        <f t="shared" si="56"/>
        <v>0</v>
      </c>
      <c r="AE150">
        <f t="shared" si="57"/>
        <v>11</v>
      </c>
      <c r="AF150">
        <f t="shared" si="58"/>
        <v>1</v>
      </c>
      <c r="AG150" t="str">
        <f t="shared" si="59"/>
        <v>11_1</v>
      </c>
    </row>
    <row r="151" spans="2:33">
      <c r="B151">
        <v>150</v>
      </c>
      <c r="C151">
        <v>2</v>
      </c>
      <c r="D151">
        <v>90</v>
      </c>
      <c r="E151">
        <v>70</v>
      </c>
      <c r="F151">
        <v>17</v>
      </c>
      <c r="G151">
        <v>0</v>
      </c>
      <c r="H151">
        <v>27.3</v>
      </c>
      <c r="I151">
        <v>8.5000000000000006E-2</v>
      </c>
      <c r="J151">
        <v>22</v>
      </c>
      <c r="K151">
        <v>0</v>
      </c>
      <c r="L151">
        <f t="shared" si="44"/>
        <v>0</v>
      </c>
      <c r="M151">
        <f t="shared" si="45"/>
        <v>0</v>
      </c>
      <c r="N151">
        <f t="shared" si="46"/>
        <v>0</v>
      </c>
      <c r="O151">
        <f t="shared" si="47"/>
        <v>0</v>
      </c>
      <c r="P151">
        <f t="shared" si="48"/>
        <v>0</v>
      </c>
      <c r="Q151">
        <f t="shared" si="49"/>
        <v>0</v>
      </c>
      <c r="R151">
        <f t="shared" si="50"/>
        <v>0</v>
      </c>
      <c r="S151">
        <f t="shared" si="51"/>
        <v>0</v>
      </c>
      <c r="T151">
        <f t="shared" si="52"/>
        <v>0</v>
      </c>
      <c r="U151">
        <f t="shared" si="53"/>
        <v>0</v>
      </c>
      <c r="V151">
        <f t="shared" si="54"/>
        <v>0</v>
      </c>
      <c r="W151">
        <f t="shared" si="55"/>
        <v>0</v>
      </c>
      <c r="X151">
        <f t="shared" si="40"/>
        <v>12</v>
      </c>
      <c r="Y151">
        <f t="shared" si="41"/>
        <v>0</v>
      </c>
      <c r="Z151">
        <f t="shared" si="42"/>
        <v>0</v>
      </c>
      <c r="AA151">
        <f t="shared" si="43"/>
        <v>1</v>
      </c>
      <c r="AC151">
        <v>616</v>
      </c>
      <c r="AD151">
        <f t="shared" si="56"/>
        <v>1</v>
      </c>
      <c r="AE151">
        <f t="shared" si="57"/>
        <v>12</v>
      </c>
      <c r="AF151">
        <f t="shared" si="58"/>
        <v>0</v>
      </c>
      <c r="AG151" t="str">
        <f t="shared" si="59"/>
        <v>12_0</v>
      </c>
    </row>
    <row r="152" spans="2:33">
      <c r="B152">
        <v>151</v>
      </c>
      <c r="C152">
        <v>1</v>
      </c>
      <c r="D152">
        <v>136</v>
      </c>
      <c r="E152">
        <v>74</v>
      </c>
      <c r="F152">
        <v>50</v>
      </c>
      <c r="G152">
        <v>204</v>
      </c>
      <c r="H152">
        <v>37.4</v>
      </c>
      <c r="I152">
        <v>0.39900000000000002</v>
      </c>
      <c r="J152">
        <v>24</v>
      </c>
      <c r="K152">
        <v>0</v>
      </c>
      <c r="L152">
        <f t="shared" si="44"/>
        <v>0</v>
      </c>
      <c r="M152">
        <f t="shared" si="45"/>
        <v>0</v>
      </c>
      <c r="N152">
        <f t="shared" si="46"/>
        <v>0</v>
      </c>
      <c r="O152">
        <f t="shared" si="47"/>
        <v>1</v>
      </c>
      <c r="P152">
        <f t="shared" si="48"/>
        <v>0</v>
      </c>
      <c r="Q152">
        <f t="shared" si="49"/>
        <v>0</v>
      </c>
      <c r="R152">
        <f t="shared" si="50"/>
        <v>0</v>
      </c>
      <c r="S152">
        <f t="shared" si="51"/>
        <v>1</v>
      </c>
      <c r="T152">
        <f t="shared" si="52"/>
        <v>0</v>
      </c>
      <c r="U152">
        <f t="shared" si="53"/>
        <v>0</v>
      </c>
      <c r="V152">
        <f t="shared" si="54"/>
        <v>1</v>
      </c>
      <c r="W152">
        <f t="shared" si="55"/>
        <v>1</v>
      </c>
      <c r="X152">
        <f t="shared" si="40"/>
        <v>8</v>
      </c>
      <c r="Y152">
        <f t="shared" si="41"/>
        <v>4</v>
      </c>
      <c r="Z152">
        <f t="shared" si="42"/>
        <v>0</v>
      </c>
      <c r="AA152">
        <f t="shared" si="43"/>
        <v>1</v>
      </c>
      <c r="AC152">
        <v>659</v>
      </c>
      <c r="AD152">
        <f t="shared" si="56"/>
        <v>1</v>
      </c>
      <c r="AE152">
        <f t="shared" si="57"/>
        <v>8</v>
      </c>
      <c r="AF152">
        <f t="shared" si="58"/>
        <v>4</v>
      </c>
      <c r="AG152" t="str">
        <f t="shared" si="59"/>
        <v>8_4</v>
      </c>
    </row>
    <row r="153" spans="2:33">
      <c r="B153">
        <v>152</v>
      </c>
      <c r="C153">
        <v>4</v>
      </c>
      <c r="D153">
        <v>114</v>
      </c>
      <c r="E153">
        <v>65</v>
      </c>
      <c r="F153">
        <v>0</v>
      </c>
      <c r="G153">
        <v>0</v>
      </c>
      <c r="H153">
        <v>21.9</v>
      </c>
      <c r="I153">
        <v>0.432</v>
      </c>
      <c r="J153">
        <v>37</v>
      </c>
      <c r="K153">
        <v>0</v>
      </c>
      <c r="L153">
        <f t="shared" si="44"/>
        <v>0</v>
      </c>
      <c r="M153">
        <f t="shared" si="45"/>
        <v>0</v>
      </c>
      <c r="N153">
        <f t="shared" si="46"/>
        <v>0</v>
      </c>
      <c r="O153">
        <f t="shared" si="47"/>
        <v>0</v>
      </c>
      <c r="P153">
        <f t="shared" si="48"/>
        <v>0</v>
      </c>
      <c r="Q153">
        <f t="shared" si="49"/>
        <v>0</v>
      </c>
      <c r="R153">
        <f t="shared" si="50"/>
        <v>0</v>
      </c>
      <c r="S153">
        <f t="shared" si="51"/>
        <v>0</v>
      </c>
      <c r="T153">
        <f t="shared" si="52"/>
        <v>0</v>
      </c>
      <c r="U153">
        <f t="shared" si="53"/>
        <v>0</v>
      </c>
      <c r="V153">
        <f t="shared" si="54"/>
        <v>0</v>
      </c>
      <c r="W153">
        <f t="shared" si="55"/>
        <v>0</v>
      </c>
      <c r="X153">
        <f t="shared" si="40"/>
        <v>12</v>
      </c>
      <c r="Y153">
        <f t="shared" si="41"/>
        <v>0</v>
      </c>
      <c r="Z153">
        <f t="shared" si="42"/>
        <v>0</v>
      </c>
      <c r="AA153">
        <f t="shared" si="43"/>
        <v>1</v>
      </c>
      <c r="AC153">
        <v>398</v>
      </c>
      <c r="AD153">
        <f t="shared" si="56"/>
        <v>0</v>
      </c>
      <c r="AE153">
        <f t="shared" si="57"/>
        <v>11</v>
      </c>
      <c r="AF153">
        <f t="shared" si="58"/>
        <v>1</v>
      </c>
      <c r="AG153" t="str">
        <f t="shared" si="59"/>
        <v>11_1</v>
      </c>
    </row>
    <row r="154" spans="2:33">
      <c r="B154">
        <v>153</v>
      </c>
      <c r="C154">
        <v>9</v>
      </c>
      <c r="D154">
        <v>156</v>
      </c>
      <c r="E154">
        <v>86</v>
      </c>
      <c r="F154">
        <v>28</v>
      </c>
      <c r="G154">
        <v>155</v>
      </c>
      <c r="H154">
        <v>34.299999999999997</v>
      </c>
      <c r="I154">
        <v>1.1890000000000001</v>
      </c>
      <c r="J154">
        <v>42</v>
      </c>
      <c r="K154">
        <v>1</v>
      </c>
      <c r="L154">
        <f t="shared" si="44"/>
        <v>0</v>
      </c>
      <c r="M154">
        <f t="shared" si="45"/>
        <v>1</v>
      </c>
      <c r="N154">
        <f t="shared" si="46"/>
        <v>1</v>
      </c>
      <c r="O154">
        <f t="shared" si="47"/>
        <v>1</v>
      </c>
      <c r="P154">
        <f t="shared" si="48"/>
        <v>1</v>
      </c>
      <c r="Q154">
        <f t="shared" si="49"/>
        <v>1</v>
      </c>
      <c r="R154">
        <f t="shared" si="50"/>
        <v>1</v>
      </c>
      <c r="S154">
        <f t="shared" si="51"/>
        <v>1</v>
      </c>
      <c r="T154">
        <f t="shared" si="52"/>
        <v>1</v>
      </c>
      <c r="U154">
        <f t="shared" si="53"/>
        <v>1</v>
      </c>
      <c r="V154">
        <f t="shared" si="54"/>
        <v>1</v>
      </c>
      <c r="W154">
        <f t="shared" si="55"/>
        <v>1</v>
      </c>
      <c r="X154">
        <f t="shared" si="40"/>
        <v>1</v>
      </c>
      <c r="Y154">
        <f t="shared" si="41"/>
        <v>11</v>
      </c>
      <c r="Z154">
        <f t="shared" si="42"/>
        <v>1</v>
      </c>
      <c r="AA154">
        <f t="shared" si="43"/>
        <v>1</v>
      </c>
      <c r="AC154">
        <v>113</v>
      </c>
      <c r="AD154">
        <f t="shared" si="56"/>
        <v>1</v>
      </c>
      <c r="AE154">
        <f t="shared" si="57"/>
        <v>12</v>
      </c>
      <c r="AF154">
        <f t="shared" si="58"/>
        <v>0</v>
      </c>
      <c r="AG154" t="str">
        <f t="shared" si="59"/>
        <v>12_0</v>
      </c>
    </row>
    <row r="155" spans="2:33">
      <c r="B155">
        <v>154</v>
      </c>
      <c r="C155">
        <v>1</v>
      </c>
      <c r="D155">
        <v>153</v>
      </c>
      <c r="E155">
        <v>82</v>
      </c>
      <c r="F155">
        <v>42</v>
      </c>
      <c r="G155">
        <v>485</v>
      </c>
      <c r="H155">
        <v>40.6</v>
      </c>
      <c r="I155">
        <v>0.68700000000000006</v>
      </c>
      <c r="J155">
        <v>23</v>
      </c>
      <c r="K155">
        <v>0</v>
      </c>
      <c r="L155">
        <f t="shared" si="44"/>
        <v>0</v>
      </c>
      <c r="M155">
        <f t="shared" si="45"/>
        <v>0</v>
      </c>
      <c r="N155">
        <f t="shared" si="46"/>
        <v>0</v>
      </c>
      <c r="O155">
        <f t="shared" si="47"/>
        <v>1</v>
      </c>
      <c r="P155">
        <f t="shared" si="48"/>
        <v>0</v>
      </c>
      <c r="Q155">
        <f t="shared" si="49"/>
        <v>0</v>
      </c>
      <c r="R155">
        <f t="shared" si="50"/>
        <v>0</v>
      </c>
      <c r="S155">
        <f t="shared" si="51"/>
        <v>1</v>
      </c>
      <c r="T155">
        <f t="shared" si="52"/>
        <v>1</v>
      </c>
      <c r="U155">
        <f t="shared" si="53"/>
        <v>0</v>
      </c>
      <c r="V155">
        <f t="shared" si="54"/>
        <v>1</v>
      </c>
      <c r="W155">
        <f t="shared" si="55"/>
        <v>1</v>
      </c>
      <c r="X155">
        <f t="shared" si="40"/>
        <v>7</v>
      </c>
      <c r="Y155">
        <f t="shared" si="41"/>
        <v>5</v>
      </c>
      <c r="Z155">
        <f t="shared" si="42"/>
        <v>0</v>
      </c>
      <c r="AA155">
        <f t="shared" si="43"/>
        <v>1</v>
      </c>
      <c r="AC155">
        <v>518</v>
      </c>
      <c r="AD155">
        <f t="shared" si="56"/>
        <v>1</v>
      </c>
      <c r="AE155">
        <f t="shared" si="57"/>
        <v>7</v>
      </c>
      <c r="AF155">
        <f t="shared" si="58"/>
        <v>5</v>
      </c>
      <c r="AG155" t="str">
        <f t="shared" si="59"/>
        <v>7_5</v>
      </c>
    </row>
    <row r="156" spans="2:33">
      <c r="B156">
        <v>155</v>
      </c>
      <c r="C156">
        <v>8</v>
      </c>
      <c r="D156">
        <v>188</v>
      </c>
      <c r="E156">
        <v>78</v>
      </c>
      <c r="F156">
        <v>0</v>
      </c>
      <c r="G156">
        <v>0</v>
      </c>
      <c r="H156">
        <v>47.9</v>
      </c>
      <c r="I156">
        <v>0.13700000000000001</v>
      </c>
      <c r="J156">
        <v>43</v>
      </c>
      <c r="K156">
        <v>1</v>
      </c>
      <c r="L156">
        <f t="shared" si="44"/>
        <v>1</v>
      </c>
      <c r="M156">
        <f t="shared" si="45"/>
        <v>1</v>
      </c>
      <c r="N156">
        <f t="shared" si="46"/>
        <v>1</v>
      </c>
      <c r="O156">
        <f t="shared" si="47"/>
        <v>1</v>
      </c>
      <c r="P156">
        <f t="shared" si="48"/>
        <v>1</v>
      </c>
      <c r="Q156">
        <f t="shared" si="49"/>
        <v>0</v>
      </c>
      <c r="R156">
        <f t="shared" si="50"/>
        <v>1</v>
      </c>
      <c r="S156">
        <f t="shared" si="51"/>
        <v>1</v>
      </c>
      <c r="T156">
        <f t="shared" si="52"/>
        <v>1</v>
      </c>
      <c r="U156">
        <f t="shared" si="53"/>
        <v>0</v>
      </c>
      <c r="V156">
        <f t="shared" si="54"/>
        <v>1</v>
      </c>
      <c r="W156">
        <f t="shared" si="55"/>
        <v>1</v>
      </c>
      <c r="X156">
        <f t="shared" si="40"/>
        <v>2</v>
      </c>
      <c r="Y156">
        <f t="shared" si="41"/>
        <v>10</v>
      </c>
      <c r="Z156">
        <f t="shared" si="42"/>
        <v>1</v>
      </c>
      <c r="AA156">
        <f t="shared" si="43"/>
        <v>1</v>
      </c>
      <c r="AC156">
        <v>367</v>
      </c>
      <c r="AD156">
        <f t="shared" si="56"/>
        <v>0</v>
      </c>
      <c r="AE156">
        <f t="shared" si="57"/>
        <v>12</v>
      </c>
      <c r="AF156">
        <f t="shared" si="58"/>
        <v>0</v>
      </c>
      <c r="AG156" t="str">
        <f t="shared" si="59"/>
        <v>12_0</v>
      </c>
    </row>
    <row r="157" spans="2:33">
      <c r="B157">
        <v>156</v>
      </c>
      <c r="C157">
        <v>7</v>
      </c>
      <c r="D157">
        <v>152</v>
      </c>
      <c r="E157">
        <v>88</v>
      </c>
      <c r="F157">
        <v>44</v>
      </c>
      <c r="G157">
        <v>0</v>
      </c>
      <c r="H157">
        <v>50</v>
      </c>
      <c r="I157">
        <v>0.33700000000000002</v>
      </c>
      <c r="J157">
        <v>36</v>
      </c>
      <c r="K157">
        <v>1</v>
      </c>
      <c r="L157">
        <f t="shared" si="44"/>
        <v>0</v>
      </c>
      <c r="M157">
        <f t="shared" si="45"/>
        <v>1</v>
      </c>
      <c r="N157">
        <f t="shared" si="46"/>
        <v>0</v>
      </c>
      <c r="O157">
        <f t="shared" si="47"/>
        <v>1</v>
      </c>
      <c r="P157">
        <f t="shared" si="48"/>
        <v>1</v>
      </c>
      <c r="Q157">
        <f t="shared" si="49"/>
        <v>0</v>
      </c>
      <c r="R157">
        <f t="shared" si="50"/>
        <v>0</v>
      </c>
      <c r="S157">
        <f t="shared" si="51"/>
        <v>1</v>
      </c>
      <c r="T157">
        <f t="shared" si="52"/>
        <v>1</v>
      </c>
      <c r="U157">
        <f t="shared" si="53"/>
        <v>1</v>
      </c>
      <c r="V157">
        <f t="shared" si="54"/>
        <v>1</v>
      </c>
      <c r="W157">
        <f t="shared" si="55"/>
        <v>1</v>
      </c>
      <c r="X157">
        <f t="shared" si="40"/>
        <v>4</v>
      </c>
      <c r="Y157">
        <f t="shared" si="41"/>
        <v>8</v>
      </c>
      <c r="Z157">
        <f t="shared" si="42"/>
        <v>1</v>
      </c>
      <c r="AA157">
        <f t="shared" si="43"/>
        <v>1</v>
      </c>
      <c r="AC157">
        <v>468</v>
      </c>
      <c r="AD157">
        <f t="shared" si="56"/>
        <v>1</v>
      </c>
      <c r="AE157">
        <f t="shared" si="57"/>
        <v>11</v>
      </c>
      <c r="AF157">
        <f t="shared" si="58"/>
        <v>1</v>
      </c>
      <c r="AG157" t="str">
        <f t="shared" si="59"/>
        <v>11_1</v>
      </c>
    </row>
    <row r="158" spans="2:33">
      <c r="B158">
        <v>157</v>
      </c>
      <c r="C158">
        <v>2</v>
      </c>
      <c r="D158">
        <v>99</v>
      </c>
      <c r="E158">
        <v>52</v>
      </c>
      <c r="F158">
        <v>15</v>
      </c>
      <c r="G158">
        <v>94</v>
      </c>
      <c r="H158">
        <v>24.6</v>
      </c>
      <c r="I158">
        <v>0.63700000000000001</v>
      </c>
      <c r="J158">
        <v>21</v>
      </c>
      <c r="K158">
        <v>0</v>
      </c>
      <c r="L158">
        <f t="shared" si="44"/>
        <v>0</v>
      </c>
      <c r="M158">
        <f t="shared" si="45"/>
        <v>0</v>
      </c>
      <c r="N158">
        <f t="shared" si="46"/>
        <v>0</v>
      </c>
      <c r="O158">
        <f t="shared" si="47"/>
        <v>0</v>
      </c>
      <c r="P158">
        <f t="shared" si="48"/>
        <v>0</v>
      </c>
      <c r="Q158">
        <f t="shared" si="49"/>
        <v>0</v>
      </c>
      <c r="R158">
        <f t="shared" si="50"/>
        <v>0</v>
      </c>
      <c r="S158">
        <f t="shared" si="51"/>
        <v>0</v>
      </c>
      <c r="T158">
        <f t="shared" si="52"/>
        <v>0</v>
      </c>
      <c r="U158">
        <f t="shared" si="53"/>
        <v>0</v>
      </c>
      <c r="V158">
        <f t="shared" si="54"/>
        <v>0</v>
      </c>
      <c r="W158">
        <f t="shared" si="55"/>
        <v>0</v>
      </c>
      <c r="X158">
        <f t="shared" si="40"/>
        <v>12</v>
      </c>
      <c r="Y158">
        <f t="shared" si="41"/>
        <v>0</v>
      </c>
      <c r="Z158">
        <f t="shared" si="42"/>
        <v>0</v>
      </c>
      <c r="AA158">
        <f t="shared" si="43"/>
        <v>1</v>
      </c>
      <c r="AC158">
        <v>310</v>
      </c>
      <c r="AD158">
        <f t="shared" si="56"/>
        <v>0</v>
      </c>
      <c r="AE158">
        <f t="shared" si="57"/>
        <v>11</v>
      </c>
      <c r="AF158">
        <f t="shared" si="58"/>
        <v>1</v>
      </c>
      <c r="AG158" t="str">
        <f t="shared" si="59"/>
        <v>11_1</v>
      </c>
    </row>
    <row r="159" spans="2:33">
      <c r="B159">
        <v>158</v>
      </c>
      <c r="C159">
        <v>1</v>
      </c>
      <c r="D159">
        <v>109</v>
      </c>
      <c r="E159">
        <v>56</v>
      </c>
      <c r="F159">
        <v>21</v>
      </c>
      <c r="G159">
        <v>135</v>
      </c>
      <c r="H159">
        <v>25.2</v>
      </c>
      <c r="I159">
        <v>0.83299999999999996</v>
      </c>
      <c r="J159">
        <v>23</v>
      </c>
      <c r="K159">
        <v>0</v>
      </c>
      <c r="L159">
        <f t="shared" si="44"/>
        <v>0</v>
      </c>
      <c r="M159">
        <f t="shared" si="45"/>
        <v>0</v>
      </c>
      <c r="N159">
        <f t="shared" si="46"/>
        <v>0</v>
      </c>
      <c r="O159">
        <f t="shared" si="47"/>
        <v>0</v>
      </c>
      <c r="P159">
        <f t="shared" si="48"/>
        <v>0</v>
      </c>
      <c r="Q159">
        <f t="shared" si="49"/>
        <v>0</v>
      </c>
      <c r="R159">
        <f t="shared" si="50"/>
        <v>0</v>
      </c>
      <c r="S159">
        <f t="shared" si="51"/>
        <v>0</v>
      </c>
      <c r="T159">
        <f t="shared" si="52"/>
        <v>0</v>
      </c>
      <c r="U159">
        <f t="shared" si="53"/>
        <v>0</v>
      </c>
      <c r="V159">
        <f t="shared" si="54"/>
        <v>0</v>
      </c>
      <c r="W159">
        <f t="shared" si="55"/>
        <v>0</v>
      </c>
      <c r="X159">
        <f t="shared" si="40"/>
        <v>12</v>
      </c>
      <c r="Y159">
        <f t="shared" si="41"/>
        <v>0</v>
      </c>
      <c r="Z159">
        <f t="shared" si="42"/>
        <v>0</v>
      </c>
      <c r="AA159">
        <f t="shared" si="43"/>
        <v>1</v>
      </c>
      <c r="AC159">
        <v>154</v>
      </c>
      <c r="AD159">
        <f t="shared" si="56"/>
        <v>1</v>
      </c>
      <c r="AE159">
        <f t="shared" si="57"/>
        <v>7</v>
      </c>
      <c r="AF159">
        <f t="shared" si="58"/>
        <v>5</v>
      </c>
      <c r="AG159" t="str">
        <f t="shared" si="59"/>
        <v>7_5</v>
      </c>
    </row>
    <row r="160" spans="2:33">
      <c r="B160">
        <v>159</v>
      </c>
      <c r="C160">
        <v>2</v>
      </c>
      <c r="D160">
        <v>88</v>
      </c>
      <c r="E160">
        <v>74</v>
      </c>
      <c r="F160">
        <v>19</v>
      </c>
      <c r="G160">
        <v>53</v>
      </c>
      <c r="H160">
        <v>29</v>
      </c>
      <c r="I160">
        <v>0.22900000000000001</v>
      </c>
      <c r="J160">
        <v>22</v>
      </c>
      <c r="K160">
        <v>0</v>
      </c>
      <c r="L160">
        <f t="shared" si="44"/>
        <v>0</v>
      </c>
      <c r="M160">
        <f t="shared" si="45"/>
        <v>0</v>
      </c>
      <c r="N160">
        <f t="shared" si="46"/>
        <v>0</v>
      </c>
      <c r="O160">
        <f t="shared" si="47"/>
        <v>0</v>
      </c>
      <c r="P160">
        <f t="shared" si="48"/>
        <v>0</v>
      </c>
      <c r="Q160">
        <f t="shared" si="49"/>
        <v>0</v>
      </c>
      <c r="R160">
        <f t="shared" si="50"/>
        <v>0</v>
      </c>
      <c r="S160">
        <f t="shared" si="51"/>
        <v>0</v>
      </c>
      <c r="T160">
        <f t="shared" si="52"/>
        <v>0</v>
      </c>
      <c r="U160">
        <f t="shared" si="53"/>
        <v>0</v>
      </c>
      <c r="V160">
        <f t="shared" si="54"/>
        <v>0</v>
      </c>
      <c r="W160">
        <f t="shared" si="55"/>
        <v>0</v>
      </c>
      <c r="X160">
        <f t="shared" si="40"/>
        <v>12</v>
      </c>
      <c r="Y160">
        <f t="shared" si="41"/>
        <v>0</v>
      </c>
      <c r="Z160">
        <f t="shared" si="42"/>
        <v>0</v>
      </c>
      <c r="AA160">
        <f t="shared" si="43"/>
        <v>1</v>
      </c>
      <c r="AC160">
        <v>204</v>
      </c>
      <c r="AD160">
        <f t="shared" si="56"/>
        <v>1</v>
      </c>
      <c r="AE160">
        <f t="shared" si="57"/>
        <v>12</v>
      </c>
      <c r="AF160">
        <f t="shared" si="58"/>
        <v>0</v>
      </c>
      <c r="AG160" t="str">
        <f t="shared" si="59"/>
        <v>12_0</v>
      </c>
    </row>
    <row r="161" spans="2:33">
      <c r="B161">
        <v>160</v>
      </c>
      <c r="C161">
        <v>17</v>
      </c>
      <c r="D161">
        <v>163</v>
      </c>
      <c r="E161">
        <v>72</v>
      </c>
      <c r="F161">
        <v>41</v>
      </c>
      <c r="G161">
        <v>114</v>
      </c>
      <c r="H161">
        <v>40.9</v>
      </c>
      <c r="I161">
        <v>0.81699999999999995</v>
      </c>
      <c r="J161">
        <v>47</v>
      </c>
      <c r="K161">
        <v>1</v>
      </c>
      <c r="L161">
        <f t="shared" si="44"/>
        <v>1</v>
      </c>
      <c r="M161">
        <f t="shared" si="45"/>
        <v>1</v>
      </c>
      <c r="N161">
        <f t="shared" si="46"/>
        <v>1</v>
      </c>
      <c r="O161">
        <f t="shared" si="47"/>
        <v>1</v>
      </c>
      <c r="P161">
        <f t="shared" si="48"/>
        <v>1</v>
      </c>
      <c r="Q161">
        <f t="shared" si="49"/>
        <v>0</v>
      </c>
      <c r="R161">
        <f t="shared" si="50"/>
        <v>1</v>
      </c>
      <c r="S161">
        <f t="shared" si="51"/>
        <v>1</v>
      </c>
      <c r="T161">
        <f t="shared" si="52"/>
        <v>1</v>
      </c>
      <c r="U161">
        <f t="shared" si="53"/>
        <v>1</v>
      </c>
      <c r="V161">
        <f t="shared" si="54"/>
        <v>1</v>
      </c>
      <c r="W161">
        <f t="shared" si="55"/>
        <v>1</v>
      </c>
      <c r="X161">
        <f t="shared" si="40"/>
        <v>1</v>
      </c>
      <c r="Y161">
        <f t="shared" si="41"/>
        <v>11</v>
      </c>
      <c r="Z161">
        <f t="shared" si="42"/>
        <v>1</v>
      </c>
      <c r="AA161">
        <f t="shared" si="43"/>
        <v>1</v>
      </c>
      <c r="AC161">
        <v>482</v>
      </c>
      <c r="AD161">
        <f t="shared" si="56"/>
        <v>1</v>
      </c>
      <c r="AE161">
        <f t="shared" si="57"/>
        <v>12</v>
      </c>
      <c r="AF161">
        <f t="shared" si="58"/>
        <v>0</v>
      </c>
      <c r="AG161" t="str">
        <f t="shared" si="59"/>
        <v>12_0</v>
      </c>
    </row>
    <row r="162" spans="2:33">
      <c r="B162">
        <v>161</v>
      </c>
      <c r="C162">
        <v>4</v>
      </c>
      <c r="D162">
        <v>151</v>
      </c>
      <c r="E162">
        <v>90</v>
      </c>
      <c r="F162">
        <v>38</v>
      </c>
      <c r="G162">
        <v>0</v>
      </c>
      <c r="H162">
        <v>29.7</v>
      </c>
      <c r="I162">
        <v>0.29399999999999998</v>
      </c>
      <c r="J162">
        <v>36</v>
      </c>
      <c r="K162">
        <v>0</v>
      </c>
      <c r="L162">
        <f t="shared" si="44"/>
        <v>0</v>
      </c>
      <c r="M162">
        <f t="shared" si="45"/>
        <v>1</v>
      </c>
      <c r="N162">
        <f t="shared" si="46"/>
        <v>0</v>
      </c>
      <c r="O162">
        <f t="shared" si="47"/>
        <v>0</v>
      </c>
      <c r="P162">
        <f t="shared" si="48"/>
        <v>1</v>
      </c>
      <c r="Q162">
        <f t="shared" si="49"/>
        <v>0</v>
      </c>
      <c r="R162">
        <f t="shared" si="50"/>
        <v>0</v>
      </c>
      <c r="S162">
        <f t="shared" si="51"/>
        <v>1</v>
      </c>
      <c r="T162">
        <f t="shared" si="52"/>
        <v>0</v>
      </c>
      <c r="U162">
        <f t="shared" si="53"/>
        <v>0</v>
      </c>
      <c r="V162">
        <f t="shared" si="54"/>
        <v>0</v>
      </c>
      <c r="W162">
        <f t="shared" si="55"/>
        <v>0</v>
      </c>
      <c r="X162">
        <f t="shared" si="40"/>
        <v>9</v>
      </c>
      <c r="Y162">
        <f t="shared" si="41"/>
        <v>3</v>
      </c>
      <c r="Z162">
        <f t="shared" si="42"/>
        <v>0</v>
      </c>
      <c r="AA162">
        <f t="shared" si="43"/>
        <v>1</v>
      </c>
      <c r="AC162">
        <v>646</v>
      </c>
      <c r="AD162">
        <f t="shared" si="56"/>
        <v>0</v>
      </c>
      <c r="AE162">
        <f t="shared" si="57"/>
        <v>5</v>
      </c>
      <c r="AF162">
        <f t="shared" si="58"/>
        <v>7</v>
      </c>
      <c r="AG162" t="str">
        <f t="shared" si="59"/>
        <v>5_7</v>
      </c>
    </row>
    <row r="163" spans="2:33">
      <c r="B163">
        <v>162</v>
      </c>
      <c r="C163">
        <v>7</v>
      </c>
      <c r="D163">
        <v>102</v>
      </c>
      <c r="E163">
        <v>74</v>
      </c>
      <c r="F163">
        <v>40</v>
      </c>
      <c r="G163">
        <v>105</v>
      </c>
      <c r="H163">
        <v>37.200000000000003</v>
      </c>
      <c r="I163">
        <v>0.20399999999999999</v>
      </c>
      <c r="J163">
        <v>45</v>
      </c>
      <c r="K163">
        <v>0</v>
      </c>
      <c r="L163">
        <f t="shared" si="44"/>
        <v>1</v>
      </c>
      <c r="M163">
        <f t="shared" si="45"/>
        <v>1</v>
      </c>
      <c r="N163">
        <f t="shared" si="46"/>
        <v>0</v>
      </c>
      <c r="O163">
        <f t="shared" si="47"/>
        <v>0</v>
      </c>
      <c r="P163">
        <f t="shared" si="48"/>
        <v>0</v>
      </c>
      <c r="Q163">
        <f t="shared" si="49"/>
        <v>0</v>
      </c>
      <c r="R163">
        <f t="shared" si="50"/>
        <v>0</v>
      </c>
      <c r="S163">
        <f t="shared" si="51"/>
        <v>0</v>
      </c>
      <c r="T163">
        <f t="shared" si="52"/>
        <v>0</v>
      </c>
      <c r="U163">
        <f t="shared" si="53"/>
        <v>0</v>
      </c>
      <c r="V163">
        <f t="shared" si="54"/>
        <v>1</v>
      </c>
      <c r="W163">
        <f t="shared" si="55"/>
        <v>0</v>
      </c>
      <c r="X163">
        <f t="shared" si="40"/>
        <v>9</v>
      </c>
      <c r="Y163">
        <f t="shared" si="41"/>
        <v>3</v>
      </c>
      <c r="Z163">
        <f t="shared" si="42"/>
        <v>0</v>
      </c>
      <c r="AA163">
        <f t="shared" si="43"/>
        <v>1</v>
      </c>
      <c r="AC163">
        <v>125</v>
      </c>
      <c r="AD163">
        <f t="shared" si="56"/>
        <v>0</v>
      </c>
      <c r="AE163">
        <f t="shared" si="57"/>
        <v>12</v>
      </c>
      <c r="AF163">
        <f t="shared" si="58"/>
        <v>0</v>
      </c>
      <c r="AG163" t="str">
        <f t="shared" si="59"/>
        <v>12_0</v>
      </c>
    </row>
    <row r="164" spans="2:33">
      <c r="B164">
        <v>163</v>
      </c>
      <c r="C164">
        <v>0</v>
      </c>
      <c r="D164">
        <v>114</v>
      </c>
      <c r="E164">
        <v>80</v>
      </c>
      <c r="F164">
        <v>34</v>
      </c>
      <c r="G164">
        <v>285</v>
      </c>
      <c r="H164">
        <v>44.2</v>
      </c>
      <c r="I164">
        <v>0.16700000000000001</v>
      </c>
      <c r="J164">
        <v>27</v>
      </c>
      <c r="K164">
        <v>0</v>
      </c>
      <c r="L164">
        <f t="shared" si="44"/>
        <v>1</v>
      </c>
      <c r="M164">
        <f t="shared" si="45"/>
        <v>1</v>
      </c>
      <c r="N164">
        <f t="shared" si="46"/>
        <v>0</v>
      </c>
      <c r="O164">
        <f t="shared" si="47"/>
        <v>0</v>
      </c>
      <c r="P164">
        <f t="shared" si="48"/>
        <v>0</v>
      </c>
      <c r="Q164">
        <f t="shared" si="49"/>
        <v>0</v>
      </c>
      <c r="R164">
        <f t="shared" si="50"/>
        <v>0</v>
      </c>
      <c r="S164">
        <f t="shared" si="51"/>
        <v>0</v>
      </c>
      <c r="T164">
        <f t="shared" si="52"/>
        <v>0</v>
      </c>
      <c r="U164">
        <f t="shared" si="53"/>
        <v>1</v>
      </c>
      <c r="V164">
        <f t="shared" si="54"/>
        <v>1</v>
      </c>
      <c r="W164">
        <f t="shared" si="55"/>
        <v>0</v>
      </c>
      <c r="X164">
        <f t="shared" si="40"/>
        <v>8</v>
      </c>
      <c r="Y164">
        <f t="shared" si="41"/>
        <v>4</v>
      </c>
      <c r="Z164">
        <f t="shared" si="42"/>
        <v>0</v>
      </c>
      <c r="AA164">
        <f t="shared" si="43"/>
        <v>1</v>
      </c>
      <c r="AC164">
        <v>280</v>
      </c>
      <c r="AD164">
        <f t="shared" si="56"/>
        <v>1</v>
      </c>
      <c r="AE164">
        <f t="shared" si="57"/>
        <v>12</v>
      </c>
      <c r="AF164">
        <f t="shared" si="58"/>
        <v>0</v>
      </c>
      <c r="AG164" t="str">
        <f t="shared" si="59"/>
        <v>12_0</v>
      </c>
    </row>
    <row r="165" spans="2:33">
      <c r="B165">
        <v>164</v>
      </c>
      <c r="C165">
        <v>2</v>
      </c>
      <c r="D165">
        <v>100</v>
      </c>
      <c r="E165">
        <v>64</v>
      </c>
      <c r="F165">
        <v>23</v>
      </c>
      <c r="G165">
        <v>0</v>
      </c>
      <c r="H165">
        <v>29.7</v>
      </c>
      <c r="I165">
        <v>0.36799999999999999</v>
      </c>
      <c r="J165">
        <v>21</v>
      </c>
      <c r="K165">
        <v>0</v>
      </c>
      <c r="L165">
        <f t="shared" si="44"/>
        <v>0</v>
      </c>
      <c r="M165">
        <f t="shared" si="45"/>
        <v>0</v>
      </c>
      <c r="N165">
        <f t="shared" si="46"/>
        <v>0</v>
      </c>
      <c r="O165">
        <f t="shared" si="47"/>
        <v>0</v>
      </c>
      <c r="P165">
        <f t="shared" si="48"/>
        <v>0</v>
      </c>
      <c r="Q165">
        <f t="shared" si="49"/>
        <v>0</v>
      </c>
      <c r="R165">
        <f t="shared" si="50"/>
        <v>0</v>
      </c>
      <c r="S165">
        <f t="shared" si="51"/>
        <v>0</v>
      </c>
      <c r="T165">
        <f t="shared" si="52"/>
        <v>0</v>
      </c>
      <c r="U165">
        <f t="shared" si="53"/>
        <v>0</v>
      </c>
      <c r="V165">
        <f t="shared" si="54"/>
        <v>0</v>
      </c>
      <c r="W165">
        <f t="shared" si="55"/>
        <v>0</v>
      </c>
      <c r="X165">
        <f t="shared" si="40"/>
        <v>12</v>
      </c>
      <c r="Y165">
        <f t="shared" si="41"/>
        <v>0</v>
      </c>
      <c r="Z165">
        <f t="shared" si="42"/>
        <v>0</v>
      </c>
      <c r="AA165">
        <f t="shared" si="43"/>
        <v>1</v>
      </c>
      <c r="AC165">
        <v>45</v>
      </c>
      <c r="AD165">
        <f t="shared" si="56"/>
        <v>1</v>
      </c>
      <c r="AE165">
        <f t="shared" si="57"/>
        <v>8</v>
      </c>
      <c r="AF165">
        <f t="shared" si="58"/>
        <v>4</v>
      </c>
      <c r="AG165" t="str">
        <f t="shared" si="59"/>
        <v>8_4</v>
      </c>
    </row>
    <row r="166" spans="2:33">
      <c r="B166">
        <v>165</v>
      </c>
      <c r="C166">
        <v>0</v>
      </c>
      <c r="D166">
        <v>131</v>
      </c>
      <c r="E166">
        <v>88</v>
      </c>
      <c r="F166">
        <v>0</v>
      </c>
      <c r="G166">
        <v>0</v>
      </c>
      <c r="H166">
        <v>31.6</v>
      </c>
      <c r="I166">
        <v>0.74299999999999999</v>
      </c>
      <c r="J166">
        <v>32</v>
      </c>
      <c r="K166">
        <v>1</v>
      </c>
      <c r="L166">
        <f t="shared" si="44"/>
        <v>0</v>
      </c>
      <c r="M166">
        <f t="shared" si="45"/>
        <v>1</v>
      </c>
      <c r="N166">
        <f t="shared" si="46"/>
        <v>0</v>
      </c>
      <c r="O166">
        <f t="shared" si="47"/>
        <v>0</v>
      </c>
      <c r="P166">
        <f t="shared" si="48"/>
        <v>1</v>
      </c>
      <c r="Q166">
        <f t="shared" si="49"/>
        <v>0</v>
      </c>
      <c r="R166">
        <f t="shared" si="50"/>
        <v>0</v>
      </c>
      <c r="S166">
        <f t="shared" si="51"/>
        <v>0</v>
      </c>
      <c r="T166">
        <f t="shared" si="52"/>
        <v>0</v>
      </c>
      <c r="U166">
        <f t="shared" si="53"/>
        <v>0</v>
      </c>
      <c r="V166">
        <f t="shared" si="54"/>
        <v>0</v>
      </c>
      <c r="W166">
        <f t="shared" si="55"/>
        <v>1</v>
      </c>
      <c r="X166">
        <f t="shared" si="40"/>
        <v>9</v>
      </c>
      <c r="Y166">
        <f t="shared" si="41"/>
        <v>3</v>
      </c>
      <c r="Z166">
        <f t="shared" si="42"/>
        <v>0</v>
      </c>
      <c r="AA166">
        <f t="shared" si="43"/>
        <v>0</v>
      </c>
      <c r="AC166">
        <v>431</v>
      </c>
      <c r="AD166">
        <f t="shared" si="56"/>
        <v>1</v>
      </c>
      <c r="AE166">
        <f t="shared" si="57"/>
        <v>12</v>
      </c>
      <c r="AF166">
        <f t="shared" si="58"/>
        <v>0</v>
      </c>
      <c r="AG166" t="str">
        <f t="shared" si="59"/>
        <v>12_0</v>
      </c>
    </row>
    <row r="167" spans="2:33">
      <c r="B167">
        <v>166</v>
      </c>
      <c r="C167">
        <v>6</v>
      </c>
      <c r="D167">
        <v>104</v>
      </c>
      <c r="E167">
        <v>74</v>
      </c>
      <c r="F167">
        <v>18</v>
      </c>
      <c r="G167">
        <v>156</v>
      </c>
      <c r="H167">
        <v>29.9</v>
      </c>
      <c r="I167">
        <v>0.72199999999999998</v>
      </c>
      <c r="J167">
        <v>41</v>
      </c>
      <c r="K167">
        <v>1</v>
      </c>
      <c r="L167">
        <f t="shared" si="44"/>
        <v>0</v>
      </c>
      <c r="M167">
        <f t="shared" si="45"/>
        <v>1</v>
      </c>
      <c r="N167">
        <f t="shared" si="46"/>
        <v>0</v>
      </c>
      <c r="O167">
        <f t="shared" si="47"/>
        <v>0</v>
      </c>
      <c r="P167">
        <f t="shared" si="48"/>
        <v>0</v>
      </c>
      <c r="Q167">
        <f t="shared" si="49"/>
        <v>1</v>
      </c>
      <c r="R167">
        <f t="shared" si="50"/>
        <v>0</v>
      </c>
      <c r="S167">
        <f t="shared" si="51"/>
        <v>0</v>
      </c>
      <c r="T167">
        <f t="shared" si="52"/>
        <v>0</v>
      </c>
      <c r="U167">
        <f t="shared" si="53"/>
        <v>0</v>
      </c>
      <c r="V167">
        <f t="shared" si="54"/>
        <v>1</v>
      </c>
      <c r="W167">
        <f t="shared" si="55"/>
        <v>0</v>
      </c>
      <c r="X167">
        <f t="shared" si="40"/>
        <v>9</v>
      </c>
      <c r="Y167">
        <f t="shared" si="41"/>
        <v>3</v>
      </c>
      <c r="Z167">
        <f t="shared" si="42"/>
        <v>0</v>
      </c>
      <c r="AA167">
        <f t="shared" si="43"/>
        <v>0</v>
      </c>
      <c r="AC167">
        <v>128</v>
      </c>
      <c r="AD167">
        <f t="shared" si="56"/>
        <v>1</v>
      </c>
      <c r="AE167">
        <f t="shared" si="57"/>
        <v>12</v>
      </c>
      <c r="AF167">
        <f t="shared" si="58"/>
        <v>0</v>
      </c>
      <c r="AG167" t="str">
        <f t="shared" si="59"/>
        <v>12_0</v>
      </c>
    </row>
    <row r="168" spans="2:33">
      <c r="B168">
        <v>167</v>
      </c>
      <c r="C168">
        <v>3</v>
      </c>
      <c r="D168">
        <v>148</v>
      </c>
      <c r="E168">
        <v>66</v>
      </c>
      <c r="F168">
        <v>25</v>
      </c>
      <c r="G168">
        <v>0</v>
      </c>
      <c r="H168">
        <v>32.5</v>
      </c>
      <c r="I168">
        <v>0.25600000000000001</v>
      </c>
      <c r="J168">
        <v>22</v>
      </c>
      <c r="K168">
        <v>0</v>
      </c>
      <c r="L168">
        <f t="shared" si="44"/>
        <v>0</v>
      </c>
      <c r="M168">
        <f t="shared" si="45"/>
        <v>0</v>
      </c>
      <c r="N168">
        <f t="shared" si="46"/>
        <v>0</v>
      </c>
      <c r="O168">
        <f t="shared" si="47"/>
        <v>0</v>
      </c>
      <c r="P168">
        <f t="shared" si="48"/>
        <v>0</v>
      </c>
      <c r="Q168">
        <f t="shared" si="49"/>
        <v>0</v>
      </c>
      <c r="R168">
        <f t="shared" si="50"/>
        <v>0</v>
      </c>
      <c r="S168">
        <f t="shared" si="51"/>
        <v>1</v>
      </c>
      <c r="T168">
        <f t="shared" si="52"/>
        <v>0</v>
      </c>
      <c r="U168">
        <f t="shared" si="53"/>
        <v>0</v>
      </c>
      <c r="V168">
        <f t="shared" si="54"/>
        <v>0</v>
      </c>
      <c r="W168">
        <f t="shared" si="55"/>
        <v>0</v>
      </c>
      <c r="X168">
        <f t="shared" si="40"/>
        <v>11</v>
      </c>
      <c r="Y168">
        <f t="shared" si="41"/>
        <v>1</v>
      </c>
      <c r="Z168">
        <f t="shared" si="42"/>
        <v>0</v>
      </c>
      <c r="AA168">
        <f t="shared" si="43"/>
        <v>1</v>
      </c>
      <c r="AC168">
        <v>675</v>
      </c>
      <c r="AD168">
        <f t="shared" si="56"/>
        <v>1</v>
      </c>
      <c r="AE168">
        <f t="shared" si="57"/>
        <v>9</v>
      </c>
      <c r="AF168">
        <f t="shared" si="58"/>
        <v>3</v>
      </c>
      <c r="AG168" t="str">
        <f t="shared" si="59"/>
        <v>9_3</v>
      </c>
    </row>
    <row r="169" spans="2:33">
      <c r="B169">
        <v>168</v>
      </c>
      <c r="C169">
        <v>4</v>
      </c>
      <c r="D169">
        <v>120</v>
      </c>
      <c r="E169">
        <v>68</v>
      </c>
      <c r="F169">
        <v>0</v>
      </c>
      <c r="G169">
        <v>0</v>
      </c>
      <c r="H169">
        <v>29.6</v>
      </c>
      <c r="I169">
        <v>0.70899999999999996</v>
      </c>
      <c r="J169">
        <v>34</v>
      </c>
      <c r="K169">
        <v>0</v>
      </c>
      <c r="L169">
        <f t="shared" si="44"/>
        <v>0</v>
      </c>
      <c r="M169">
        <f t="shared" si="45"/>
        <v>1</v>
      </c>
      <c r="N169">
        <f t="shared" si="46"/>
        <v>0</v>
      </c>
      <c r="O169">
        <f t="shared" si="47"/>
        <v>0</v>
      </c>
      <c r="P169">
        <f t="shared" si="48"/>
        <v>0</v>
      </c>
      <c r="Q169">
        <f t="shared" si="49"/>
        <v>0</v>
      </c>
      <c r="R169">
        <f t="shared" si="50"/>
        <v>0</v>
      </c>
      <c r="S169">
        <f t="shared" si="51"/>
        <v>0</v>
      </c>
      <c r="T169">
        <f t="shared" si="52"/>
        <v>0</v>
      </c>
      <c r="U169">
        <f t="shared" si="53"/>
        <v>0</v>
      </c>
      <c r="V169">
        <f t="shared" si="54"/>
        <v>0</v>
      </c>
      <c r="W169">
        <f t="shared" si="55"/>
        <v>0</v>
      </c>
      <c r="X169">
        <f t="shared" si="40"/>
        <v>11</v>
      </c>
      <c r="Y169">
        <f t="shared" si="41"/>
        <v>1</v>
      </c>
      <c r="Z169">
        <f t="shared" si="42"/>
        <v>0</v>
      </c>
      <c r="AA169">
        <f t="shared" si="43"/>
        <v>1</v>
      </c>
      <c r="AC169">
        <v>220</v>
      </c>
      <c r="AD169">
        <f t="shared" si="56"/>
        <v>0</v>
      </c>
      <c r="AE169">
        <f t="shared" si="57"/>
        <v>10</v>
      </c>
      <c r="AF169">
        <f t="shared" si="58"/>
        <v>2</v>
      </c>
      <c r="AG169" t="str">
        <f t="shared" si="59"/>
        <v>10_2</v>
      </c>
    </row>
    <row r="170" spans="2:33">
      <c r="B170">
        <v>169</v>
      </c>
      <c r="C170">
        <v>4</v>
      </c>
      <c r="D170">
        <v>110</v>
      </c>
      <c r="E170">
        <v>66</v>
      </c>
      <c r="F170">
        <v>0</v>
      </c>
      <c r="G170">
        <v>0</v>
      </c>
      <c r="H170">
        <v>31.9</v>
      </c>
      <c r="I170">
        <v>0.47099999999999997</v>
      </c>
      <c r="J170">
        <v>29</v>
      </c>
      <c r="K170">
        <v>0</v>
      </c>
      <c r="L170">
        <f t="shared" si="44"/>
        <v>0</v>
      </c>
      <c r="M170">
        <f t="shared" si="45"/>
        <v>0</v>
      </c>
      <c r="N170">
        <f t="shared" si="46"/>
        <v>0</v>
      </c>
      <c r="O170">
        <f t="shared" si="47"/>
        <v>0</v>
      </c>
      <c r="P170">
        <f t="shared" si="48"/>
        <v>0</v>
      </c>
      <c r="Q170">
        <f t="shared" si="49"/>
        <v>0</v>
      </c>
      <c r="R170">
        <f t="shared" si="50"/>
        <v>0</v>
      </c>
      <c r="S170">
        <f t="shared" si="51"/>
        <v>0</v>
      </c>
      <c r="T170">
        <f t="shared" si="52"/>
        <v>0</v>
      </c>
      <c r="U170">
        <f t="shared" si="53"/>
        <v>0</v>
      </c>
      <c r="V170">
        <f t="shared" si="54"/>
        <v>0</v>
      </c>
      <c r="W170">
        <f t="shared" si="55"/>
        <v>0</v>
      </c>
      <c r="X170">
        <f t="shared" si="40"/>
        <v>12</v>
      </c>
      <c r="Y170">
        <f t="shared" si="41"/>
        <v>0</v>
      </c>
      <c r="Z170">
        <f t="shared" si="42"/>
        <v>0</v>
      </c>
      <c r="AA170">
        <f t="shared" si="43"/>
        <v>1</v>
      </c>
      <c r="AC170">
        <v>100</v>
      </c>
      <c r="AD170">
        <f t="shared" si="56"/>
        <v>0</v>
      </c>
      <c r="AE170">
        <f t="shared" si="57"/>
        <v>9</v>
      </c>
      <c r="AF170">
        <f t="shared" si="58"/>
        <v>3</v>
      </c>
      <c r="AG170" t="str">
        <f t="shared" si="59"/>
        <v>9_3</v>
      </c>
    </row>
    <row r="171" spans="2:33">
      <c r="B171">
        <v>170</v>
      </c>
      <c r="C171">
        <v>3</v>
      </c>
      <c r="D171">
        <v>111</v>
      </c>
      <c r="E171">
        <v>90</v>
      </c>
      <c r="F171">
        <v>12</v>
      </c>
      <c r="G171">
        <v>78</v>
      </c>
      <c r="H171">
        <v>28.4</v>
      </c>
      <c r="I171">
        <v>0.495</v>
      </c>
      <c r="J171">
        <v>29</v>
      </c>
      <c r="K171">
        <v>0</v>
      </c>
      <c r="L171">
        <f t="shared" si="44"/>
        <v>0</v>
      </c>
      <c r="M171">
        <f t="shared" si="45"/>
        <v>0</v>
      </c>
      <c r="N171">
        <f t="shared" si="46"/>
        <v>0</v>
      </c>
      <c r="O171">
        <f t="shared" si="47"/>
        <v>0</v>
      </c>
      <c r="P171">
        <f t="shared" si="48"/>
        <v>0</v>
      </c>
      <c r="Q171">
        <f t="shared" si="49"/>
        <v>0</v>
      </c>
      <c r="R171">
        <f t="shared" si="50"/>
        <v>0</v>
      </c>
      <c r="S171">
        <f t="shared" si="51"/>
        <v>0</v>
      </c>
      <c r="T171">
        <f t="shared" si="52"/>
        <v>0</v>
      </c>
      <c r="U171">
        <f t="shared" si="53"/>
        <v>0</v>
      </c>
      <c r="V171">
        <f t="shared" si="54"/>
        <v>0</v>
      </c>
      <c r="W171">
        <f t="shared" si="55"/>
        <v>0</v>
      </c>
      <c r="X171">
        <f t="shared" si="40"/>
        <v>12</v>
      </c>
      <c r="Y171">
        <f t="shared" si="41"/>
        <v>0</v>
      </c>
      <c r="Z171">
        <f t="shared" si="42"/>
        <v>0</v>
      </c>
      <c r="AA171">
        <f t="shared" si="43"/>
        <v>1</v>
      </c>
      <c r="AC171">
        <v>434</v>
      </c>
      <c r="AD171">
        <f t="shared" si="56"/>
        <v>1</v>
      </c>
      <c r="AE171">
        <f t="shared" si="57"/>
        <v>9</v>
      </c>
      <c r="AF171">
        <f t="shared" si="58"/>
        <v>3</v>
      </c>
      <c r="AG171" t="str">
        <f t="shared" si="59"/>
        <v>9_3</v>
      </c>
    </row>
    <row r="172" spans="2:33">
      <c r="B172">
        <v>171</v>
      </c>
      <c r="C172">
        <v>6</v>
      </c>
      <c r="D172">
        <v>102</v>
      </c>
      <c r="E172">
        <v>82</v>
      </c>
      <c r="F172">
        <v>0</v>
      </c>
      <c r="G172">
        <v>0</v>
      </c>
      <c r="H172">
        <v>30.8</v>
      </c>
      <c r="I172">
        <v>0.18</v>
      </c>
      <c r="J172">
        <v>36</v>
      </c>
      <c r="K172">
        <v>1</v>
      </c>
      <c r="L172">
        <f t="shared" si="44"/>
        <v>0</v>
      </c>
      <c r="M172">
        <f t="shared" si="45"/>
        <v>1</v>
      </c>
      <c r="N172">
        <f t="shared" si="46"/>
        <v>0</v>
      </c>
      <c r="O172">
        <f t="shared" si="47"/>
        <v>0</v>
      </c>
      <c r="P172">
        <f t="shared" si="48"/>
        <v>0</v>
      </c>
      <c r="Q172">
        <f t="shared" si="49"/>
        <v>0</v>
      </c>
      <c r="R172">
        <f t="shared" si="50"/>
        <v>0</v>
      </c>
      <c r="S172">
        <f t="shared" si="51"/>
        <v>0</v>
      </c>
      <c r="T172">
        <f t="shared" si="52"/>
        <v>0</v>
      </c>
      <c r="U172">
        <f t="shared" si="53"/>
        <v>0</v>
      </c>
      <c r="V172">
        <f t="shared" si="54"/>
        <v>1</v>
      </c>
      <c r="W172">
        <f t="shared" si="55"/>
        <v>0</v>
      </c>
      <c r="X172">
        <f t="shared" si="40"/>
        <v>10</v>
      </c>
      <c r="Y172">
        <f t="shared" si="41"/>
        <v>2</v>
      </c>
      <c r="Z172">
        <f t="shared" si="42"/>
        <v>0</v>
      </c>
      <c r="AA172">
        <f t="shared" si="43"/>
        <v>0</v>
      </c>
      <c r="AC172">
        <v>512</v>
      </c>
      <c r="AD172">
        <f t="shared" si="56"/>
        <v>1</v>
      </c>
      <c r="AE172">
        <f t="shared" si="57"/>
        <v>9</v>
      </c>
      <c r="AF172">
        <f t="shared" si="58"/>
        <v>3</v>
      </c>
      <c r="AG172" t="str">
        <f t="shared" si="59"/>
        <v>9_3</v>
      </c>
    </row>
    <row r="173" spans="2:33">
      <c r="B173">
        <v>172</v>
      </c>
      <c r="C173">
        <v>6</v>
      </c>
      <c r="D173">
        <v>134</v>
      </c>
      <c r="E173">
        <v>70</v>
      </c>
      <c r="F173">
        <v>23</v>
      </c>
      <c r="G173">
        <v>130</v>
      </c>
      <c r="H173">
        <v>35.4</v>
      </c>
      <c r="I173">
        <v>0.54200000000000004</v>
      </c>
      <c r="J173">
        <v>29</v>
      </c>
      <c r="K173">
        <v>1</v>
      </c>
      <c r="L173">
        <f t="shared" si="44"/>
        <v>0</v>
      </c>
      <c r="M173">
        <f t="shared" si="45"/>
        <v>0</v>
      </c>
      <c r="N173">
        <f t="shared" si="46"/>
        <v>0</v>
      </c>
      <c r="O173">
        <f t="shared" si="47"/>
        <v>1</v>
      </c>
      <c r="P173">
        <f t="shared" si="48"/>
        <v>1</v>
      </c>
      <c r="Q173">
        <f t="shared" si="49"/>
        <v>1</v>
      </c>
      <c r="R173">
        <f t="shared" si="50"/>
        <v>0</v>
      </c>
      <c r="S173">
        <f t="shared" si="51"/>
        <v>1</v>
      </c>
      <c r="T173">
        <f t="shared" si="52"/>
        <v>0</v>
      </c>
      <c r="U173">
        <f t="shared" si="53"/>
        <v>0</v>
      </c>
      <c r="V173">
        <f t="shared" si="54"/>
        <v>1</v>
      </c>
      <c r="W173">
        <f t="shared" si="55"/>
        <v>1</v>
      </c>
      <c r="X173">
        <f t="shared" si="40"/>
        <v>6</v>
      </c>
      <c r="Y173">
        <f t="shared" si="41"/>
        <v>6</v>
      </c>
      <c r="Z173">
        <f t="shared" si="42"/>
        <v>1</v>
      </c>
      <c r="AA173">
        <f t="shared" si="43"/>
        <v>1</v>
      </c>
      <c r="AC173">
        <v>117</v>
      </c>
      <c r="AD173">
        <f t="shared" si="56"/>
        <v>0</v>
      </c>
      <c r="AE173">
        <f t="shared" si="57"/>
        <v>10</v>
      </c>
      <c r="AF173">
        <f t="shared" si="58"/>
        <v>2</v>
      </c>
      <c r="AG173" t="str">
        <f t="shared" si="59"/>
        <v>10_2</v>
      </c>
    </row>
    <row r="174" spans="2:33">
      <c r="B174">
        <v>173</v>
      </c>
      <c r="C174">
        <v>2</v>
      </c>
      <c r="D174">
        <v>87</v>
      </c>
      <c r="E174">
        <v>0</v>
      </c>
      <c r="F174">
        <v>23</v>
      </c>
      <c r="G174">
        <v>0</v>
      </c>
      <c r="H174">
        <v>28.9</v>
      </c>
      <c r="I174">
        <v>0.77300000000000002</v>
      </c>
      <c r="J174">
        <v>25</v>
      </c>
      <c r="K174">
        <v>0</v>
      </c>
      <c r="L174">
        <f t="shared" si="44"/>
        <v>0</v>
      </c>
      <c r="M174">
        <f t="shared" si="45"/>
        <v>0</v>
      </c>
      <c r="N174">
        <f t="shared" si="46"/>
        <v>0</v>
      </c>
      <c r="O174">
        <f t="shared" si="47"/>
        <v>0</v>
      </c>
      <c r="P174">
        <f t="shared" si="48"/>
        <v>0</v>
      </c>
      <c r="Q174">
        <f t="shared" si="49"/>
        <v>0</v>
      </c>
      <c r="R174">
        <f t="shared" si="50"/>
        <v>0</v>
      </c>
      <c r="S174">
        <f t="shared" si="51"/>
        <v>0</v>
      </c>
      <c r="T174">
        <f t="shared" si="52"/>
        <v>0</v>
      </c>
      <c r="U174">
        <f t="shared" si="53"/>
        <v>0</v>
      </c>
      <c r="V174">
        <f t="shared" si="54"/>
        <v>0</v>
      </c>
      <c r="W174">
        <f t="shared" si="55"/>
        <v>0</v>
      </c>
      <c r="X174">
        <f t="shared" si="40"/>
        <v>12</v>
      </c>
      <c r="Y174">
        <f t="shared" si="41"/>
        <v>0</v>
      </c>
      <c r="Z174">
        <f t="shared" si="42"/>
        <v>0</v>
      </c>
      <c r="AA174">
        <f t="shared" si="43"/>
        <v>1</v>
      </c>
      <c r="AC174">
        <v>579</v>
      </c>
      <c r="AD174">
        <f t="shared" si="56"/>
        <v>1</v>
      </c>
      <c r="AE174">
        <f t="shared" si="57"/>
        <v>11</v>
      </c>
      <c r="AF174">
        <f t="shared" si="58"/>
        <v>1</v>
      </c>
      <c r="AG174" t="str">
        <f t="shared" si="59"/>
        <v>11_1</v>
      </c>
    </row>
    <row r="175" spans="2:33">
      <c r="B175">
        <v>174</v>
      </c>
      <c r="C175">
        <v>1</v>
      </c>
      <c r="D175">
        <v>79</v>
      </c>
      <c r="E175">
        <v>60</v>
      </c>
      <c r="F175">
        <v>42</v>
      </c>
      <c r="G175">
        <v>48</v>
      </c>
      <c r="H175">
        <v>43.5</v>
      </c>
      <c r="I175">
        <v>0.67800000000000005</v>
      </c>
      <c r="J175">
        <v>23</v>
      </c>
      <c r="K175">
        <v>0</v>
      </c>
      <c r="L175">
        <f t="shared" si="44"/>
        <v>0</v>
      </c>
      <c r="M175">
        <f t="shared" si="45"/>
        <v>1</v>
      </c>
      <c r="N175">
        <f t="shared" si="46"/>
        <v>0</v>
      </c>
      <c r="O175">
        <f t="shared" si="47"/>
        <v>1</v>
      </c>
      <c r="P175">
        <f t="shared" si="48"/>
        <v>0</v>
      </c>
      <c r="Q175">
        <f t="shared" si="49"/>
        <v>0</v>
      </c>
      <c r="R175">
        <f t="shared" si="50"/>
        <v>0</v>
      </c>
      <c r="S175">
        <f t="shared" si="51"/>
        <v>0</v>
      </c>
      <c r="T175">
        <f t="shared" si="52"/>
        <v>0</v>
      </c>
      <c r="U175">
        <f t="shared" si="53"/>
        <v>1</v>
      </c>
      <c r="V175">
        <f t="shared" si="54"/>
        <v>0</v>
      </c>
      <c r="W175">
        <f t="shared" si="55"/>
        <v>0</v>
      </c>
      <c r="X175">
        <f t="shared" si="40"/>
        <v>9</v>
      </c>
      <c r="Y175">
        <f t="shared" si="41"/>
        <v>3</v>
      </c>
      <c r="Z175">
        <f t="shared" si="42"/>
        <v>0</v>
      </c>
      <c r="AA175">
        <f t="shared" si="43"/>
        <v>1</v>
      </c>
      <c r="AC175">
        <v>502</v>
      </c>
      <c r="AD175">
        <f t="shared" si="56"/>
        <v>1</v>
      </c>
      <c r="AE175">
        <f t="shared" si="57"/>
        <v>12</v>
      </c>
      <c r="AF175">
        <f t="shared" si="58"/>
        <v>0</v>
      </c>
      <c r="AG175" t="str">
        <f t="shared" si="59"/>
        <v>12_0</v>
      </c>
    </row>
    <row r="176" spans="2:33">
      <c r="B176">
        <v>175</v>
      </c>
      <c r="C176">
        <v>2</v>
      </c>
      <c r="D176">
        <v>75</v>
      </c>
      <c r="E176">
        <v>64</v>
      </c>
      <c r="F176">
        <v>24</v>
      </c>
      <c r="G176">
        <v>55</v>
      </c>
      <c r="H176">
        <v>29.7</v>
      </c>
      <c r="I176">
        <v>0.37</v>
      </c>
      <c r="J176">
        <v>33</v>
      </c>
      <c r="K176">
        <v>0</v>
      </c>
      <c r="L176">
        <f t="shared" si="44"/>
        <v>0</v>
      </c>
      <c r="M176">
        <f t="shared" si="45"/>
        <v>1</v>
      </c>
      <c r="N176">
        <f t="shared" si="46"/>
        <v>0</v>
      </c>
      <c r="O176">
        <f t="shared" si="47"/>
        <v>0</v>
      </c>
      <c r="P176">
        <f t="shared" si="48"/>
        <v>0</v>
      </c>
      <c r="Q176">
        <f t="shared" si="49"/>
        <v>0</v>
      </c>
      <c r="R176">
        <f t="shared" si="50"/>
        <v>0</v>
      </c>
      <c r="S176">
        <f t="shared" si="51"/>
        <v>0</v>
      </c>
      <c r="T176">
        <f t="shared" si="52"/>
        <v>0</v>
      </c>
      <c r="U176">
        <f t="shared" si="53"/>
        <v>0</v>
      </c>
      <c r="V176">
        <f t="shared" si="54"/>
        <v>0</v>
      </c>
      <c r="W176">
        <f t="shared" si="55"/>
        <v>0</v>
      </c>
      <c r="X176">
        <f t="shared" si="40"/>
        <v>11</v>
      </c>
      <c r="Y176">
        <f t="shared" si="41"/>
        <v>1</v>
      </c>
      <c r="Z176">
        <f t="shared" si="42"/>
        <v>0</v>
      </c>
      <c r="AA176">
        <f t="shared" si="43"/>
        <v>1</v>
      </c>
      <c r="AC176">
        <v>718</v>
      </c>
      <c r="AD176">
        <f t="shared" si="56"/>
        <v>1</v>
      </c>
      <c r="AE176">
        <f t="shared" si="57"/>
        <v>12</v>
      </c>
      <c r="AF176">
        <f t="shared" si="58"/>
        <v>0</v>
      </c>
      <c r="AG176" t="str">
        <f t="shared" si="59"/>
        <v>12_0</v>
      </c>
    </row>
    <row r="177" spans="2:33">
      <c r="B177">
        <v>176</v>
      </c>
      <c r="C177">
        <v>8</v>
      </c>
      <c r="D177">
        <v>179</v>
      </c>
      <c r="E177">
        <v>72</v>
      </c>
      <c r="F177">
        <v>42</v>
      </c>
      <c r="G177">
        <v>130</v>
      </c>
      <c r="H177">
        <v>32.700000000000003</v>
      </c>
      <c r="I177">
        <v>0.71899999999999997</v>
      </c>
      <c r="J177">
        <v>36</v>
      </c>
      <c r="K177">
        <v>1</v>
      </c>
      <c r="L177">
        <f t="shared" si="44"/>
        <v>0</v>
      </c>
      <c r="M177">
        <f t="shared" si="45"/>
        <v>1</v>
      </c>
      <c r="N177">
        <f t="shared" si="46"/>
        <v>1</v>
      </c>
      <c r="O177">
        <f t="shared" si="47"/>
        <v>1</v>
      </c>
      <c r="P177">
        <f t="shared" si="48"/>
        <v>1</v>
      </c>
      <c r="Q177">
        <f t="shared" si="49"/>
        <v>1</v>
      </c>
      <c r="R177">
        <f t="shared" si="50"/>
        <v>1</v>
      </c>
      <c r="S177">
        <f t="shared" si="51"/>
        <v>1</v>
      </c>
      <c r="T177">
        <f t="shared" si="52"/>
        <v>1</v>
      </c>
      <c r="U177">
        <f t="shared" si="53"/>
        <v>1</v>
      </c>
      <c r="V177">
        <f t="shared" si="54"/>
        <v>1</v>
      </c>
      <c r="W177">
        <f t="shared" si="55"/>
        <v>1</v>
      </c>
      <c r="X177">
        <f t="shared" si="40"/>
        <v>1</v>
      </c>
      <c r="Y177">
        <f t="shared" si="41"/>
        <v>11</v>
      </c>
      <c r="Z177">
        <f t="shared" si="42"/>
        <v>1</v>
      </c>
      <c r="AA177">
        <f t="shared" si="43"/>
        <v>1</v>
      </c>
      <c r="AC177">
        <v>744</v>
      </c>
      <c r="AD177">
        <f t="shared" si="56"/>
        <v>1</v>
      </c>
      <c r="AE177">
        <f t="shared" si="57"/>
        <v>3</v>
      </c>
      <c r="AF177">
        <f t="shared" si="58"/>
        <v>9</v>
      </c>
      <c r="AG177" t="str">
        <f t="shared" si="59"/>
        <v>3_9</v>
      </c>
    </row>
    <row r="178" spans="2:33">
      <c r="B178">
        <v>177</v>
      </c>
      <c r="C178">
        <v>6</v>
      </c>
      <c r="D178">
        <v>85</v>
      </c>
      <c r="E178">
        <v>78</v>
      </c>
      <c r="F178">
        <v>0</v>
      </c>
      <c r="G178">
        <v>0</v>
      </c>
      <c r="H178">
        <v>31.2</v>
      </c>
      <c r="I178">
        <v>0.38200000000000001</v>
      </c>
      <c r="J178">
        <v>42</v>
      </c>
      <c r="K178">
        <v>0</v>
      </c>
      <c r="L178">
        <f t="shared" si="44"/>
        <v>0</v>
      </c>
      <c r="M178">
        <f t="shared" si="45"/>
        <v>1</v>
      </c>
      <c r="N178">
        <f t="shared" si="46"/>
        <v>0</v>
      </c>
      <c r="O178">
        <f t="shared" si="47"/>
        <v>0</v>
      </c>
      <c r="P178">
        <f t="shared" si="48"/>
        <v>0</v>
      </c>
      <c r="Q178">
        <f t="shared" si="49"/>
        <v>0</v>
      </c>
      <c r="R178">
        <f t="shared" si="50"/>
        <v>0</v>
      </c>
      <c r="S178">
        <f t="shared" si="51"/>
        <v>0</v>
      </c>
      <c r="T178">
        <f t="shared" si="52"/>
        <v>0</v>
      </c>
      <c r="U178">
        <f t="shared" si="53"/>
        <v>0</v>
      </c>
      <c r="V178">
        <f t="shared" si="54"/>
        <v>1</v>
      </c>
      <c r="W178">
        <f t="shared" si="55"/>
        <v>0</v>
      </c>
      <c r="X178">
        <f t="shared" si="40"/>
        <v>10</v>
      </c>
      <c r="Y178">
        <f t="shared" si="41"/>
        <v>2</v>
      </c>
      <c r="Z178">
        <f t="shared" si="42"/>
        <v>0</v>
      </c>
      <c r="AA178">
        <f t="shared" si="43"/>
        <v>1</v>
      </c>
      <c r="AC178">
        <v>188</v>
      </c>
      <c r="AD178">
        <f t="shared" si="56"/>
        <v>0</v>
      </c>
      <c r="AE178">
        <f t="shared" si="57"/>
        <v>7</v>
      </c>
      <c r="AF178">
        <f t="shared" si="58"/>
        <v>5</v>
      </c>
      <c r="AG178" t="str">
        <f t="shared" si="59"/>
        <v>7_5</v>
      </c>
    </row>
    <row r="179" spans="2:33">
      <c r="B179">
        <v>178</v>
      </c>
      <c r="C179">
        <v>0</v>
      </c>
      <c r="D179">
        <v>129</v>
      </c>
      <c r="E179">
        <v>110</v>
      </c>
      <c r="F179">
        <v>46</v>
      </c>
      <c r="G179">
        <v>130</v>
      </c>
      <c r="H179">
        <v>67.099999999999994</v>
      </c>
      <c r="I179">
        <v>0.31900000000000001</v>
      </c>
      <c r="J179">
        <v>26</v>
      </c>
      <c r="K179">
        <v>1</v>
      </c>
      <c r="L179">
        <f t="shared" si="44"/>
        <v>1</v>
      </c>
      <c r="M179">
        <f t="shared" si="45"/>
        <v>1</v>
      </c>
      <c r="N179">
        <f t="shared" si="46"/>
        <v>0</v>
      </c>
      <c r="O179">
        <f t="shared" si="47"/>
        <v>0</v>
      </c>
      <c r="P179">
        <f t="shared" si="48"/>
        <v>1</v>
      </c>
      <c r="Q179">
        <f t="shared" si="49"/>
        <v>0</v>
      </c>
      <c r="R179">
        <f t="shared" si="50"/>
        <v>0</v>
      </c>
      <c r="S179">
        <f t="shared" si="51"/>
        <v>0</v>
      </c>
      <c r="T179">
        <f t="shared" si="52"/>
        <v>0</v>
      </c>
      <c r="U179">
        <f t="shared" si="53"/>
        <v>1</v>
      </c>
      <c r="V179">
        <f t="shared" si="54"/>
        <v>0</v>
      </c>
      <c r="W179">
        <f t="shared" si="55"/>
        <v>1</v>
      </c>
      <c r="X179">
        <f t="shared" si="40"/>
        <v>7</v>
      </c>
      <c r="Y179">
        <f t="shared" si="41"/>
        <v>5</v>
      </c>
      <c r="Z179">
        <f t="shared" si="42"/>
        <v>0</v>
      </c>
      <c r="AA179">
        <f t="shared" si="43"/>
        <v>0</v>
      </c>
      <c r="AC179">
        <v>164</v>
      </c>
      <c r="AD179">
        <f t="shared" si="56"/>
        <v>1</v>
      </c>
      <c r="AE179">
        <f t="shared" si="57"/>
        <v>12</v>
      </c>
      <c r="AF179">
        <f t="shared" si="58"/>
        <v>0</v>
      </c>
      <c r="AG179" t="str">
        <f t="shared" si="59"/>
        <v>12_0</v>
      </c>
    </row>
    <row r="180" spans="2:33">
      <c r="B180">
        <v>179</v>
      </c>
      <c r="C180">
        <v>5</v>
      </c>
      <c r="D180">
        <v>143</v>
      </c>
      <c r="E180">
        <v>78</v>
      </c>
      <c r="F180">
        <v>0</v>
      </c>
      <c r="G180">
        <v>0</v>
      </c>
      <c r="H180">
        <v>45</v>
      </c>
      <c r="I180">
        <v>0.19</v>
      </c>
      <c r="J180">
        <v>47</v>
      </c>
      <c r="K180">
        <v>0</v>
      </c>
      <c r="L180">
        <f t="shared" si="44"/>
        <v>1</v>
      </c>
      <c r="M180">
        <f t="shared" si="45"/>
        <v>1</v>
      </c>
      <c r="N180">
        <f t="shared" si="46"/>
        <v>1</v>
      </c>
      <c r="O180">
        <f t="shared" si="47"/>
        <v>0</v>
      </c>
      <c r="P180">
        <f t="shared" si="48"/>
        <v>1</v>
      </c>
      <c r="Q180">
        <f t="shared" si="49"/>
        <v>0</v>
      </c>
      <c r="R180">
        <f t="shared" si="50"/>
        <v>0</v>
      </c>
      <c r="S180">
        <f t="shared" si="51"/>
        <v>1</v>
      </c>
      <c r="T180">
        <f t="shared" si="52"/>
        <v>0</v>
      </c>
      <c r="U180">
        <f t="shared" si="53"/>
        <v>1</v>
      </c>
      <c r="V180">
        <f t="shared" si="54"/>
        <v>1</v>
      </c>
      <c r="W180">
        <f t="shared" si="55"/>
        <v>1</v>
      </c>
      <c r="X180">
        <f t="shared" si="40"/>
        <v>4</v>
      </c>
      <c r="Y180">
        <f t="shared" si="41"/>
        <v>8</v>
      </c>
      <c r="Z180">
        <f t="shared" si="42"/>
        <v>1</v>
      </c>
      <c r="AA180">
        <f t="shared" si="43"/>
        <v>0</v>
      </c>
      <c r="AC180">
        <v>597</v>
      </c>
      <c r="AD180">
        <f t="shared" si="56"/>
        <v>1</v>
      </c>
      <c r="AE180">
        <f t="shared" si="57"/>
        <v>9</v>
      </c>
      <c r="AF180">
        <f t="shared" si="58"/>
        <v>3</v>
      </c>
      <c r="AG180" t="str">
        <f t="shared" si="59"/>
        <v>9_3</v>
      </c>
    </row>
    <row r="181" spans="2:33">
      <c r="B181">
        <v>180</v>
      </c>
      <c r="C181">
        <v>5</v>
      </c>
      <c r="D181">
        <v>130</v>
      </c>
      <c r="E181">
        <v>82</v>
      </c>
      <c r="F181">
        <v>0</v>
      </c>
      <c r="G181">
        <v>0</v>
      </c>
      <c r="H181">
        <v>39.1</v>
      </c>
      <c r="I181">
        <v>0.95599999999999996</v>
      </c>
      <c r="J181">
        <v>37</v>
      </c>
      <c r="K181">
        <v>1</v>
      </c>
      <c r="L181">
        <f t="shared" si="44"/>
        <v>0</v>
      </c>
      <c r="M181">
        <f t="shared" si="45"/>
        <v>1</v>
      </c>
      <c r="N181">
        <f t="shared" si="46"/>
        <v>0</v>
      </c>
      <c r="O181">
        <f t="shared" si="47"/>
        <v>0</v>
      </c>
      <c r="P181">
        <f t="shared" si="48"/>
        <v>1</v>
      </c>
      <c r="Q181">
        <f t="shared" si="49"/>
        <v>0</v>
      </c>
      <c r="R181">
        <f t="shared" si="50"/>
        <v>0</v>
      </c>
      <c r="S181">
        <f t="shared" si="51"/>
        <v>0</v>
      </c>
      <c r="T181">
        <f t="shared" si="52"/>
        <v>0</v>
      </c>
      <c r="U181">
        <f t="shared" si="53"/>
        <v>0</v>
      </c>
      <c r="V181">
        <f t="shared" si="54"/>
        <v>1</v>
      </c>
      <c r="W181">
        <f t="shared" si="55"/>
        <v>1</v>
      </c>
      <c r="X181">
        <f t="shared" si="40"/>
        <v>8</v>
      </c>
      <c r="Y181">
        <f t="shared" si="41"/>
        <v>4</v>
      </c>
      <c r="Z181">
        <f t="shared" si="42"/>
        <v>0</v>
      </c>
      <c r="AA181">
        <f t="shared" si="43"/>
        <v>0</v>
      </c>
      <c r="AC181">
        <v>638</v>
      </c>
      <c r="AD181">
        <f t="shared" si="56"/>
        <v>1</v>
      </c>
      <c r="AE181">
        <f t="shared" si="57"/>
        <v>12</v>
      </c>
      <c r="AF181">
        <f t="shared" si="58"/>
        <v>0</v>
      </c>
      <c r="AG181" t="str">
        <f t="shared" si="59"/>
        <v>12_0</v>
      </c>
    </row>
    <row r="182" spans="2:33">
      <c r="B182">
        <v>181</v>
      </c>
      <c r="C182">
        <v>6</v>
      </c>
      <c r="D182">
        <v>87</v>
      </c>
      <c r="E182">
        <v>80</v>
      </c>
      <c r="F182">
        <v>0</v>
      </c>
      <c r="G182">
        <v>0</v>
      </c>
      <c r="H182">
        <v>23.2</v>
      </c>
      <c r="I182">
        <v>8.4000000000000005E-2</v>
      </c>
      <c r="J182">
        <v>32</v>
      </c>
      <c r="K182">
        <v>0</v>
      </c>
      <c r="L182">
        <f t="shared" si="44"/>
        <v>0</v>
      </c>
      <c r="M182">
        <f t="shared" si="45"/>
        <v>0</v>
      </c>
      <c r="N182">
        <f t="shared" si="46"/>
        <v>0</v>
      </c>
      <c r="O182">
        <f t="shared" si="47"/>
        <v>0</v>
      </c>
      <c r="P182">
        <f t="shared" si="48"/>
        <v>0</v>
      </c>
      <c r="Q182">
        <f t="shared" si="49"/>
        <v>0</v>
      </c>
      <c r="R182">
        <f t="shared" si="50"/>
        <v>0</v>
      </c>
      <c r="S182">
        <f t="shared" si="51"/>
        <v>0</v>
      </c>
      <c r="T182">
        <f t="shared" si="52"/>
        <v>0</v>
      </c>
      <c r="U182">
        <f t="shared" si="53"/>
        <v>0</v>
      </c>
      <c r="V182">
        <f t="shared" si="54"/>
        <v>0</v>
      </c>
      <c r="W182">
        <f t="shared" si="55"/>
        <v>0</v>
      </c>
      <c r="X182">
        <f t="shared" si="40"/>
        <v>12</v>
      </c>
      <c r="Y182">
        <f t="shared" si="41"/>
        <v>0</v>
      </c>
      <c r="Z182">
        <f t="shared" si="42"/>
        <v>0</v>
      </c>
      <c r="AA182">
        <f t="shared" si="43"/>
        <v>1</v>
      </c>
      <c r="AC182">
        <v>116</v>
      </c>
      <c r="AD182">
        <f t="shared" si="56"/>
        <v>1</v>
      </c>
      <c r="AE182">
        <f t="shared" si="57"/>
        <v>6</v>
      </c>
      <c r="AF182">
        <f t="shared" si="58"/>
        <v>6</v>
      </c>
      <c r="AG182" t="str">
        <f t="shared" si="59"/>
        <v>6_6</v>
      </c>
    </row>
    <row r="183" spans="2:33">
      <c r="B183">
        <v>182</v>
      </c>
      <c r="C183">
        <v>0</v>
      </c>
      <c r="D183">
        <v>119</v>
      </c>
      <c r="E183">
        <v>64</v>
      </c>
      <c r="F183">
        <v>18</v>
      </c>
      <c r="G183">
        <v>92</v>
      </c>
      <c r="H183">
        <v>34.9</v>
      </c>
      <c r="I183">
        <v>0.72499999999999998</v>
      </c>
      <c r="J183">
        <v>23</v>
      </c>
      <c r="K183">
        <v>0</v>
      </c>
      <c r="L183">
        <f t="shared" si="44"/>
        <v>0</v>
      </c>
      <c r="M183">
        <f t="shared" si="45"/>
        <v>0</v>
      </c>
      <c r="N183">
        <f t="shared" si="46"/>
        <v>0</v>
      </c>
      <c r="O183">
        <f t="shared" si="47"/>
        <v>0</v>
      </c>
      <c r="P183">
        <f t="shared" si="48"/>
        <v>0</v>
      </c>
      <c r="Q183">
        <f t="shared" si="49"/>
        <v>0</v>
      </c>
      <c r="R183">
        <f t="shared" si="50"/>
        <v>0</v>
      </c>
      <c r="S183">
        <f t="shared" si="51"/>
        <v>0</v>
      </c>
      <c r="T183">
        <f t="shared" si="52"/>
        <v>0</v>
      </c>
      <c r="U183">
        <f t="shared" si="53"/>
        <v>0</v>
      </c>
      <c r="V183">
        <f t="shared" si="54"/>
        <v>0</v>
      </c>
      <c r="W183">
        <f t="shared" si="55"/>
        <v>0</v>
      </c>
      <c r="X183">
        <f t="shared" si="40"/>
        <v>12</v>
      </c>
      <c r="Y183">
        <f t="shared" si="41"/>
        <v>0</v>
      </c>
      <c r="Z183">
        <f t="shared" si="42"/>
        <v>0</v>
      </c>
      <c r="AA183">
        <f t="shared" si="43"/>
        <v>1</v>
      </c>
      <c r="AC183">
        <v>487</v>
      </c>
      <c r="AD183">
        <f t="shared" si="56"/>
        <v>1</v>
      </c>
      <c r="AE183">
        <f t="shared" si="57"/>
        <v>7</v>
      </c>
      <c r="AF183">
        <f t="shared" si="58"/>
        <v>5</v>
      </c>
      <c r="AG183" t="str">
        <f t="shared" si="59"/>
        <v>7_5</v>
      </c>
    </row>
    <row r="184" spans="2:33">
      <c r="B184">
        <v>183</v>
      </c>
      <c r="C184">
        <v>1</v>
      </c>
      <c r="D184">
        <v>0</v>
      </c>
      <c r="E184">
        <v>74</v>
      </c>
      <c r="F184">
        <v>20</v>
      </c>
      <c r="G184">
        <v>23</v>
      </c>
      <c r="H184">
        <v>27.7</v>
      </c>
      <c r="I184">
        <v>0.29899999999999999</v>
      </c>
      <c r="J184">
        <v>21</v>
      </c>
      <c r="K184">
        <v>0</v>
      </c>
      <c r="L184">
        <f t="shared" si="44"/>
        <v>0</v>
      </c>
      <c r="M184">
        <f t="shared" si="45"/>
        <v>0</v>
      </c>
      <c r="N184">
        <f t="shared" si="46"/>
        <v>0</v>
      </c>
      <c r="O184">
        <f t="shared" si="47"/>
        <v>0</v>
      </c>
      <c r="P184">
        <f t="shared" si="48"/>
        <v>0</v>
      </c>
      <c r="Q184">
        <f t="shared" si="49"/>
        <v>0</v>
      </c>
      <c r="R184">
        <f t="shared" si="50"/>
        <v>0</v>
      </c>
      <c r="S184">
        <f t="shared" si="51"/>
        <v>0</v>
      </c>
      <c r="T184">
        <f t="shared" si="52"/>
        <v>0</v>
      </c>
      <c r="U184">
        <f t="shared" si="53"/>
        <v>0</v>
      </c>
      <c r="V184">
        <f t="shared" si="54"/>
        <v>0</v>
      </c>
      <c r="W184">
        <f t="shared" si="55"/>
        <v>0</v>
      </c>
      <c r="X184">
        <f t="shared" si="40"/>
        <v>12</v>
      </c>
      <c r="Y184">
        <f t="shared" si="41"/>
        <v>0</v>
      </c>
      <c r="Z184">
        <f t="shared" si="42"/>
        <v>0</v>
      </c>
      <c r="AA184">
        <f t="shared" si="43"/>
        <v>1</v>
      </c>
      <c r="AC184">
        <v>764</v>
      </c>
      <c r="AD184">
        <f t="shared" si="56"/>
        <v>1</v>
      </c>
      <c r="AE184">
        <f t="shared" si="57"/>
        <v>8</v>
      </c>
      <c r="AF184">
        <f t="shared" si="58"/>
        <v>4</v>
      </c>
      <c r="AG184" t="str">
        <f t="shared" si="59"/>
        <v>8_4</v>
      </c>
    </row>
    <row r="185" spans="2:33">
      <c r="B185">
        <v>184</v>
      </c>
      <c r="C185">
        <v>5</v>
      </c>
      <c r="D185">
        <v>73</v>
      </c>
      <c r="E185">
        <v>60</v>
      </c>
      <c r="F185">
        <v>0</v>
      </c>
      <c r="G185">
        <v>0</v>
      </c>
      <c r="H185">
        <v>26.8</v>
      </c>
      <c r="I185">
        <v>0.26800000000000002</v>
      </c>
      <c r="J185">
        <v>27</v>
      </c>
      <c r="K185">
        <v>0</v>
      </c>
      <c r="L185">
        <f t="shared" si="44"/>
        <v>0</v>
      </c>
      <c r="M185">
        <f t="shared" si="45"/>
        <v>0</v>
      </c>
      <c r="N185">
        <f t="shared" si="46"/>
        <v>0</v>
      </c>
      <c r="O185">
        <f t="shared" si="47"/>
        <v>0</v>
      </c>
      <c r="P185">
        <f t="shared" si="48"/>
        <v>0</v>
      </c>
      <c r="Q185">
        <f t="shared" si="49"/>
        <v>0</v>
      </c>
      <c r="R185">
        <f t="shared" si="50"/>
        <v>0</v>
      </c>
      <c r="S185">
        <f t="shared" si="51"/>
        <v>0</v>
      </c>
      <c r="T185">
        <f t="shared" si="52"/>
        <v>0</v>
      </c>
      <c r="U185">
        <f t="shared" si="53"/>
        <v>0</v>
      </c>
      <c r="V185">
        <f t="shared" si="54"/>
        <v>0</v>
      </c>
      <c r="W185">
        <f t="shared" si="55"/>
        <v>0</v>
      </c>
      <c r="X185">
        <f t="shared" si="40"/>
        <v>12</v>
      </c>
      <c r="Y185">
        <f t="shared" si="41"/>
        <v>0</v>
      </c>
      <c r="Z185">
        <f t="shared" si="42"/>
        <v>0</v>
      </c>
      <c r="AA185">
        <f t="shared" si="43"/>
        <v>1</v>
      </c>
      <c r="AC185">
        <v>400</v>
      </c>
      <c r="AD185">
        <f t="shared" si="56"/>
        <v>1</v>
      </c>
      <c r="AE185">
        <f t="shared" si="57"/>
        <v>5</v>
      </c>
      <c r="AF185">
        <f t="shared" si="58"/>
        <v>7</v>
      </c>
      <c r="AG185" t="str">
        <f t="shared" si="59"/>
        <v>5_7</v>
      </c>
    </row>
    <row r="186" spans="2:33">
      <c r="B186">
        <v>185</v>
      </c>
      <c r="C186">
        <v>4</v>
      </c>
      <c r="D186">
        <v>141</v>
      </c>
      <c r="E186">
        <v>74</v>
      </c>
      <c r="F186">
        <v>0</v>
      </c>
      <c r="G186">
        <v>0</v>
      </c>
      <c r="H186">
        <v>27.6</v>
      </c>
      <c r="I186">
        <v>0.24399999999999999</v>
      </c>
      <c r="J186">
        <v>40</v>
      </c>
      <c r="K186">
        <v>0</v>
      </c>
      <c r="L186">
        <f t="shared" si="44"/>
        <v>0</v>
      </c>
      <c r="M186">
        <f t="shared" si="45"/>
        <v>1</v>
      </c>
      <c r="N186">
        <f t="shared" si="46"/>
        <v>1</v>
      </c>
      <c r="O186">
        <f t="shared" si="47"/>
        <v>0</v>
      </c>
      <c r="P186">
        <f t="shared" si="48"/>
        <v>1</v>
      </c>
      <c r="Q186">
        <f t="shared" si="49"/>
        <v>0</v>
      </c>
      <c r="R186">
        <f t="shared" si="50"/>
        <v>0</v>
      </c>
      <c r="S186">
        <f t="shared" si="51"/>
        <v>0</v>
      </c>
      <c r="T186">
        <f t="shared" si="52"/>
        <v>0</v>
      </c>
      <c r="U186">
        <f t="shared" si="53"/>
        <v>0</v>
      </c>
      <c r="V186">
        <f t="shared" si="54"/>
        <v>0</v>
      </c>
      <c r="W186">
        <f t="shared" si="55"/>
        <v>0</v>
      </c>
      <c r="X186">
        <f t="shared" si="40"/>
        <v>9</v>
      </c>
      <c r="Y186">
        <f t="shared" si="41"/>
        <v>3</v>
      </c>
      <c r="Z186">
        <f t="shared" si="42"/>
        <v>0</v>
      </c>
      <c r="AA186">
        <f t="shared" si="43"/>
        <v>1</v>
      </c>
      <c r="AC186">
        <v>176</v>
      </c>
      <c r="AD186">
        <f t="shared" si="56"/>
        <v>1</v>
      </c>
      <c r="AE186">
        <f t="shared" si="57"/>
        <v>1</v>
      </c>
      <c r="AF186">
        <f t="shared" si="58"/>
        <v>11</v>
      </c>
      <c r="AG186" t="str">
        <f t="shared" si="59"/>
        <v>1_11</v>
      </c>
    </row>
    <row r="187" spans="2:33">
      <c r="B187">
        <v>186</v>
      </c>
      <c r="C187">
        <v>7</v>
      </c>
      <c r="D187">
        <v>194</v>
      </c>
      <c r="E187">
        <v>68</v>
      </c>
      <c r="F187">
        <v>28</v>
      </c>
      <c r="G187">
        <v>0</v>
      </c>
      <c r="H187">
        <v>35.9</v>
      </c>
      <c r="I187">
        <v>0.745</v>
      </c>
      <c r="J187">
        <v>41</v>
      </c>
      <c r="K187">
        <v>1</v>
      </c>
      <c r="L187">
        <f t="shared" si="44"/>
        <v>0</v>
      </c>
      <c r="M187">
        <f t="shared" si="45"/>
        <v>1</v>
      </c>
      <c r="N187">
        <f t="shared" si="46"/>
        <v>1</v>
      </c>
      <c r="O187">
        <f t="shared" si="47"/>
        <v>1</v>
      </c>
      <c r="P187">
        <f t="shared" si="48"/>
        <v>1</v>
      </c>
      <c r="Q187">
        <f t="shared" si="49"/>
        <v>0</v>
      </c>
      <c r="R187">
        <f t="shared" si="50"/>
        <v>1</v>
      </c>
      <c r="S187">
        <f t="shared" si="51"/>
        <v>1</v>
      </c>
      <c r="T187">
        <f t="shared" si="52"/>
        <v>1</v>
      </c>
      <c r="U187">
        <f t="shared" si="53"/>
        <v>1</v>
      </c>
      <c r="V187">
        <f t="shared" si="54"/>
        <v>1</v>
      </c>
      <c r="W187">
        <f t="shared" si="55"/>
        <v>1</v>
      </c>
      <c r="X187">
        <f t="shared" si="40"/>
        <v>2</v>
      </c>
      <c r="Y187">
        <f t="shared" si="41"/>
        <v>10</v>
      </c>
      <c r="Z187">
        <f t="shared" si="42"/>
        <v>1</v>
      </c>
      <c r="AA187">
        <f t="shared" si="43"/>
        <v>1</v>
      </c>
      <c r="AC187">
        <v>417</v>
      </c>
      <c r="AD187">
        <f t="shared" si="56"/>
        <v>1</v>
      </c>
      <c r="AE187">
        <f t="shared" si="57"/>
        <v>12</v>
      </c>
      <c r="AF187">
        <f t="shared" si="58"/>
        <v>0</v>
      </c>
      <c r="AG187" t="str">
        <f t="shared" si="59"/>
        <v>12_0</v>
      </c>
    </row>
    <row r="188" spans="2:33">
      <c r="B188">
        <v>187</v>
      </c>
      <c r="C188">
        <v>8</v>
      </c>
      <c r="D188">
        <v>181</v>
      </c>
      <c r="E188">
        <v>68</v>
      </c>
      <c r="F188">
        <v>36</v>
      </c>
      <c r="G188">
        <v>495</v>
      </c>
      <c r="H188">
        <v>30.1</v>
      </c>
      <c r="I188">
        <v>0.61499999999999999</v>
      </c>
      <c r="J188">
        <v>60</v>
      </c>
      <c r="K188">
        <v>1</v>
      </c>
      <c r="L188">
        <f t="shared" si="44"/>
        <v>1</v>
      </c>
      <c r="M188">
        <f t="shared" si="45"/>
        <v>1</v>
      </c>
      <c r="N188">
        <f t="shared" si="46"/>
        <v>1</v>
      </c>
      <c r="O188">
        <f t="shared" si="47"/>
        <v>1</v>
      </c>
      <c r="P188">
        <f t="shared" si="48"/>
        <v>1</v>
      </c>
      <c r="Q188">
        <f t="shared" si="49"/>
        <v>1</v>
      </c>
      <c r="R188">
        <f t="shared" si="50"/>
        <v>1</v>
      </c>
      <c r="S188">
        <f t="shared" si="51"/>
        <v>1</v>
      </c>
      <c r="T188">
        <f t="shared" si="52"/>
        <v>1</v>
      </c>
      <c r="U188">
        <f t="shared" si="53"/>
        <v>1</v>
      </c>
      <c r="V188">
        <f t="shared" si="54"/>
        <v>1</v>
      </c>
      <c r="W188">
        <f t="shared" si="55"/>
        <v>1</v>
      </c>
      <c r="X188">
        <f t="shared" si="40"/>
        <v>0</v>
      </c>
      <c r="Y188">
        <f t="shared" si="41"/>
        <v>12</v>
      </c>
      <c r="Z188">
        <f t="shared" si="42"/>
        <v>1</v>
      </c>
      <c r="AA188">
        <f t="shared" si="43"/>
        <v>1</v>
      </c>
      <c r="AC188">
        <v>645</v>
      </c>
      <c r="AD188">
        <f t="shared" si="56"/>
        <v>1</v>
      </c>
      <c r="AE188">
        <f t="shared" si="57"/>
        <v>11</v>
      </c>
      <c r="AF188">
        <f t="shared" si="58"/>
        <v>1</v>
      </c>
      <c r="AG188" t="str">
        <f t="shared" si="59"/>
        <v>11_1</v>
      </c>
    </row>
    <row r="189" spans="2:33">
      <c r="B189">
        <v>188</v>
      </c>
      <c r="C189">
        <v>1</v>
      </c>
      <c r="D189">
        <v>128</v>
      </c>
      <c r="E189">
        <v>98</v>
      </c>
      <c r="F189">
        <v>41</v>
      </c>
      <c r="G189">
        <v>58</v>
      </c>
      <c r="H189">
        <v>32</v>
      </c>
      <c r="I189">
        <v>1.321</v>
      </c>
      <c r="J189">
        <v>33</v>
      </c>
      <c r="K189">
        <v>1</v>
      </c>
      <c r="L189">
        <f t="shared" si="44"/>
        <v>0</v>
      </c>
      <c r="M189">
        <f t="shared" si="45"/>
        <v>1</v>
      </c>
      <c r="N189">
        <f t="shared" si="46"/>
        <v>0</v>
      </c>
      <c r="O189">
        <f t="shared" si="47"/>
        <v>1</v>
      </c>
      <c r="P189">
        <f t="shared" si="48"/>
        <v>1</v>
      </c>
      <c r="Q189">
        <f t="shared" si="49"/>
        <v>0</v>
      </c>
      <c r="R189">
        <f t="shared" si="50"/>
        <v>1</v>
      </c>
      <c r="S189">
        <f t="shared" si="51"/>
        <v>0</v>
      </c>
      <c r="T189">
        <f t="shared" si="52"/>
        <v>0</v>
      </c>
      <c r="U189">
        <f t="shared" si="53"/>
        <v>0</v>
      </c>
      <c r="V189">
        <f t="shared" si="54"/>
        <v>0</v>
      </c>
      <c r="W189">
        <f t="shared" si="55"/>
        <v>1</v>
      </c>
      <c r="X189">
        <f t="shared" si="40"/>
        <v>7</v>
      </c>
      <c r="Y189">
        <f t="shared" si="41"/>
        <v>5</v>
      </c>
      <c r="Z189">
        <f t="shared" si="42"/>
        <v>0</v>
      </c>
      <c r="AA189">
        <f t="shared" si="43"/>
        <v>0</v>
      </c>
      <c r="AC189">
        <v>559</v>
      </c>
      <c r="AD189">
        <f t="shared" si="56"/>
        <v>1</v>
      </c>
      <c r="AE189">
        <f t="shared" si="57"/>
        <v>10</v>
      </c>
      <c r="AF189">
        <f t="shared" si="58"/>
        <v>2</v>
      </c>
      <c r="AG189" t="str">
        <f t="shared" si="59"/>
        <v>10_2</v>
      </c>
    </row>
    <row r="190" spans="2:33">
      <c r="B190">
        <v>189</v>
      </c>
      <c r="C190">
        <v>8</v>
      </c>
      <c r="D190">
        <v>109</v>
      </c>
      <c r="E190">
        <v>76</v>
      </c>
      <c r="F190">
        <v>39</v>
      </c>
      <c r="G190">
        <v>114</v>
      </c>
      <c r="H190">
        <v>27.9</v>
      </c>
      <c r="I190">
        <v>0.64</v>
      </c>
      <c r="J190">
        <v>31</v>
      </c>
      <c r="K190">
        <v>1</v>
      </c>
      <c r="L190">
        <f t="shared" si="44"/>
        <v>0</v>
      </c>
      <c r="M190">
        <f t="shared" si="45"/>
        <v>1</v>
      </c>
      <c r="N190">
        <f t="shared" si="46"/>
        <v>0</v>
      </c>
      <c r="O190">
        <f t="shared" si="47"/>
        <v>1</v>
      </c>
      <c r="P190">
        <f t="shared" si="48"/>
        <v>0</v>
      </c>
      <c r="Q190">
        <f t="shared" si="49"/>
        <v>0</v>
      </c>
      <c r="R190">
        <f t="shared" si="50"/>
        <v>0</v>
      </c>
      <c r="S190">
        <f t="shared" si="51"/>
        <v>0</v>
      </c>
      <c r="T190">
        <f t="shared" si="52"/>
        <v>0</v>
      </c>
      <c r="U190">
        <f t="shared" si="53"/>
        <v>0</v>
      </c>
      <c r="V190">
        <f t="shared" si="54"/>
        <v>0</v>
      </c>
      <c r="W190">
        <f t="shared" si="55"/>
        <v>0</v>
      </c>
      <c r="X190">
        <f t="shared" si="40"/>
        <v>10</v>
      </c>
      <c r="Y190">
        <f t="shared" si="41"/>
        <v>2</v>
      </c>
      <c r="Z190">
        <f t="shared" si="42"/>
        <v>0</v>
      </c>
      <c r="AA190">
        <f t="shared" si="43"/>
        <v>0</v>
      </c>
      <c r="AC190">
        <v>464</v>
      </c>
      <c r="AD190">
        <f t="shared" si="56"/>
        <v>1</v>
      </c>
      <c r="AE190">
        <f t="shared" si="57"/>
        <v>11</v>
      </c>
      <c r="AF190">
        <f t="shared" si="58"/>
        <v>1</v>
      </c>
      <c r="AG190" t="str">
        <f t="shared" si="59"/>
        <v>11_1</v>
      </c>
    </row>
    <row r="191" spans="2:33">
      <c r="B191">
        <v>190</v>
      </c>
      <c r="C191">
        <v>5</v>
      </c>
      <c r="D191">
        <v>139</v>
      </c>
      <c r="E191">
        <v>80</v>
      </c>
      <c r="F191">
        <v>35</v>
      </c>
      <c r="G191">
        <v>160</v>
      </c>
      <c r="H191">
        <v>31.6</v>
      </c>
      <c r="I191">
        <v>0.36099999999999999</v>
      </c>
      <c r="J191">
        <v>25</v>
      </c>
      <c r="K191">
        <v>1</v>
      </c>
      <c r="L191">
        <f t="shared" si="44"/>
        <v>0</v>
      </c>
      <c r="M191">
        <f t="shared" si="45"/>
        <v>0</v>
      </c>
      <c r="N191">
        <f t="shared" si="46"/>
        <v>1</v>
      </c>
      <c r="O191">
        <f t="shared" si="47"/>
        <v>1</v>
      </c>
      <c r="P191">
        <f t="shared" si="48"/>
        <v>1</v>
      </c>
      <c r="Q191">
        <f t="shared" si="49"/>
        <v>1</v>
      </c>
      <c r="R191">
        <f t="shared" si="50"/>
        <v>0</v>
      </c>
      <c r="S191">
        <f t="shared" si="51"/>
        <v>1</v>
      </c>
      <c r="T191">
        <f t="shared" si="52"/>
        <v>0</v>
      </c>
      <c r="U191">
        <f t="shared" si="53"/>
        <v>0</v>
      </c>
      <c r="V191">
        <f t="shared" si="54"/>
        <v>1</v>
      </c>
      <c r="W191">
        <f t="shared" si="55"/>
        <v>1</v>
      </c>
      <c r="X191">
        <f t="shared" si="40"/>
        <v>5</v>
      </c>
      <c r="Y191">
        <f t="shared" si="41"/>
        <v>7</v>
      </c>
      <c r="Z191">
        <f t="shared" si="42"/>
        <v>1</v>
      </c>
      <c r="AA191">
        <f t="shared" si="43"/>
        <v>1</v>
      </c>
      <c r="AC191">
        <v>72</v>
      </c>
      <c r="AD191">
        <f t="shared" si="56"/>
        <v>1</v>
      </c>
      <c r="AE191">
        <f t="shared" si="57"/>
        <v>8</v>
      </c>
      <c r="AF191">
        <f t="shared" si="58"/>
        <v>4</v>
      </c>
      <c r="AG191" t="str">
        <f t="shared" si="59"/>
        <v>8_4</v>
      </c>
    </row>
    <row r="192" spans="2:33">
      <c r="B192">
        <v>191</v>
      </c>
      <c r="C192">
        <v>3</v>
      </c>
      <c r="D192">
        <v>111</v>
      </c>
      <c r="E192">
        <v>62</v>
      </c>
      <c r="F192">
        <v>0</v>
      </c>
      <c r="G192">
        <v>0</v>
      </c>
      <c r="H192">
        <v>22.6</v>
      </c>
      <c r="I192">
        <v>0.14199999999999999</v>
      </c>
      <c r="J192">
        <v>21</v>
      </c>
      <c r="K192">
        <v>0</v>
      </c>
      <c r="L192">
        <f t="shared" si="44"/>
        <v>0</v>
      </c>
      <c r="M192">
        <f t="shared" si="45"/>
        <v>0</v>
      </c>
      <c r="N192">
        <f t="shared" si="46"/>
        <v>0</v>
      </c>
      <c r="O192">
        <f t="shared" si="47"/>
        <v>0</v>
      </c>
      <c r="P192">
        <f t="shared" si="48"/>
        <v>0</v>
      </c>
      <c r="Q192">
        <f t="shared" si="49"/>
        <v>0</v>
      </c>
      <c r="R192">
        <f t="shared" si="50"/>
        <v>0</v>
      </c>
      <c r="S192">
        <f t="shared" si="51"/>
        <v>0</v>
      </c>
      <c r="T192">
        <f t="shared" si="52"/>
        <v>0</v>
      </c>
      <c r="U192">
        <f t="shared" si="53"/>
        <v>0</v>
      </c>
      <c r="V192">
        <f t="shared" si="54"/>
        <v>0</v>
      </c>
      <c r="W192">
        <f t="shared" si="55"/>
        <v>0</v>
      </c>
      <c r="X192">
        <f t="shared" si="40"/>
        <v>12</v>
      </c>
      <c r="Y192">
        <f t="shared" si="41"/>
        <v>0</v>
      </c>
      <c r="Z192">
        <f t="shared" si="42"/>
        <v>0</v>
      </c>
      <c r="AA192">
        <f t="shared" si="43"/>
        <v>1</v>
      </c>
      <c r="AC192">
        <v>347</v>
      </c>
      <c r="AD192">
        <f t="shared" si="56"/>
        <v>1</v>
      </c>
      <c r="AE192">
        <f t="shared" si="57"/>
        <v>9</v>
      </c>
      <c r="AF192">
        <f t="shared" si="58"/>
        <v>3</v>
      </c>
      <c r="AG192" t="str">
        <f t="shared" si="59"/>
        <v>9_3</v>
      </c>
    </row>
    <row r="193" spans="2:33">
      <c r="B193">
        <v>192</v>
      </c>
      <c r="C193">
        <v>9</v>
      </c>
      <c r="D193">
        <v>123</v>
      </c>
      <c r="E193">
        <v>70</v>
      </c>
      <c r="F193">
        <v>44</v>
      </c>
      <c r="G193">
        <v>94</v>
      </c>
      <c r="H193">
        <v>33.1</v>
      </c>
      <c r="I193">
        <v>0.374</v>
      </c>
      <c r="J193">
        <v>40</v>
      </c>
      <c r="K193">
        <v>0</v>
      </c>
      <c r="L193">
        <f t="shared" si="44"/>
        <v>0</v>
      </c>
      <c r="M193">
        <f t="shared" si="45"/>
        <v>1</v>
      </c>
      <c r="N193">
        <f t="shared" si="46"/>
        <v>0</v>
      </c>
      <c r="O193">
        <f t="shared" si="47"/>
        <v>0</v>
      </c>
      <c r="P193">
        <f t="shared" si="48"/>
        <v>0</v>
      </c>
      <c r="Q193">
        <f t="shared" si="49"/>
        <v>0</v>
      </c>
      <c r="R193">
        <f t="shared" si="50"/>
        <v>0</v>
      </c>
      <c r="S193">
        <f t="shared" si="51"/>
        <v>0</v>
      </c>
      <c r="T193">
        <f t="shared" si="52"/>
        <v>0</v>
      </c>
      <c r="U193">
        <f t="shared" si="53"/>
        <v>1</v>
      </c>
      <c r="V193">
        <f t="shared" si="54"/>
        <v>1</v>
      </c>
      <c r="W193">
        <f t="shared" si="55"/>
        <v>0</v>
      </c>
      <c r="X193">
        <f t="shared" si="40"/>
        <v>9</v>
      </c>
      <c r="Y193">
        <f t="shared" si="41"/>
        <v>3</v>
      </c>
      <c r="Z193">
        <f t="shared" si="42"/>
        <v>0</v>
      </c>
      <c r="AA193">
        <f t="shared" si="43"/>
        <v>1</v>
      </c>
      <c r="AC193">
        <v>98</v>
      </c>
      <c r="AD193">
        <f t="shared" si="56"/>
        <v>1</v>
      </c>
      <c r="AE193">
        <f t="shared" si="57"/>
        <v>12</v>
      </c>
      <c r="AF193">
        <f t="shared" si="58"/>
        <v>0</v>
      </c>
      <c r="AG193" t="str">
        <f t="shared" si="59"/>
        <v>12_0</v>
      </c>
    </row>
    <row r="194" spans="2:33">
      <c r="B194">
        <v>193</v>
      </c>
      <c r="C194">
        <v>7</v>
      </c>
      <c r="D194">
        <v>159</v>
      </c>
      <c r="E194">
        <v>66</v>
      </c>
      <c r="F194">
        <v>0</v>
      </c>
      <c r="G194">
        <v>0</v>
      </c>
      <c r="H194">
        <v>30.4</v>
      </c>
      <c r="I194">
        <v>0.38300000000000001</v>
      </c>
      <c r="J194">
        <v>36</v>
      </c>
      <c r="K194">
        <v>1</v>
      </c>
      <c r="L194">
        <f t="shared" si="44"/>
        <v>0</v>
      </c>
      <c r="M194">
        <f t="shared" si="45"/>
        <v>1</v>
      </c>
      <c r="N194">
        <f t="shared" si="46"/>
        <v>1</v>
      </c>
      <c r="O194">
        <f t="shared" si="47"/>
        <v>1</v>
      </c>
      <c r="P194">
        <f t="shared" si="48"/>
        <v>1</v>
      </c>
      <c r="Q194">
        <f t="shared" si="49"/>
        <v>0</v>
      </c>
      <c r="R194">
        <f t="shared" si="50"/>
        <v>1</v>
      </c>
      <c r="S194">
        <f t="shared" si="51"/>
        <v>1</v>
      </c>
      <c r="T194">
        <f t="shared" si="52"/>
        <v>1</v>
      </c>
      <c r="U194">
        <f t="shared" si="53"/>
        <v>1</v>
      </c>
      <c r="V194">
        <f t="shared" si="54"/>
        <v>1</v>
      </c>
      <c r="W194">
        <f t="shared" si="55"/>
        <v>1</v>
      </c>
      <c r="X194">
        <f t="shared" ref="X194:X257" si="60">COUNTIF(L194:W194,0)</f>
        <v>2</v>
      </c>
      <c r="Y194">
        <f t="shared" ref="Y194:Y257" si="61">COUNTIF(L194:W194,1)</f>
        <v>10</v>
      </c>
      <c r="Z194">
        <f t="shared" ref="Z194:Z257" si="62">IF(X194&gt;Y194,0,1)</f>
        <v>1</v>
      </c>
      <c r="AA194">
        <f t="shared" ref="AA194:AA257" si="63">IF(Z194=K194,1,0)</f>
        <v>1</v>
      </c>
      <c r="AC194">
        <v>381</v>
      </c>
      <c r="AD194">
        <f t="shared" si="56"/>
        <v>1</v>
      </c>
      <c r="AE194">
        <f t="shared" si="57"/>
        <v>11</v>
      </c>
      <c r="AF194">
        <f t="shared" si="58"/>
        <v>1</v>
      </c>
      <c r="AG194" t="str">
        <f t="shared" si="59"/>
        <v>11_1</v>
      </c>
    </row>
    <row r="195" spans="2:33">
      <c r="B195">
        <v>194</v>
      </c>
      <c r="C195">
        <v>11</v>
      </c>
      <c r="D195">
        <v>135</v>
      </c>
      <c r="E195">
        <v>0</v>
      </c>
      <c r="F195">
        <v>0</v>
      </c>
      <c r="G195">
        <v>0</v>
      </c>
      <c r="H195">
        <v>52.3</v>
      </c>
      <c r="I195">
        <v>0.57799999999999996</v>
      </c>
      <c r="J195">
        <v>40</v>
      </c>
      <c r="K195">
        <v>1</v>
      </c>
      <c r="L195">
        <f t="shared" ref="L195:L258" si="64">IF(J195&lt;=42.5,IF(G195&lt;=119.5,IF(C195&lt;=2.5,0,0),IF(C195&lt;=0.5,1,0)),IF(G195&lt;=139.5,IF(J195&lt;=55.5,1,0),1))</f>
        <v>0</v>
      </c>
      <c r="M195">
        <f t="shared" ref="M195:M258" si="65">IF(J195&lt;=30.5,IF(H195&lt;=36.25,IF(J195&lt;=26.5,0,0),IF(H195&lt;=42.75,0,1)),IF(H195&lt;=27.45,IF(H195&lt;=24.8,0,0),IF(J195&lt;=42.5,1,1)))</f>
        <v>1</v>
      </c>
      <c r="N195">
        <f t="shared" ref="N195:N258" si="66">IF(D195&lt;=137.5,IF(J195&lt;=27.5,IF(I195&lt;=0.4945,0,0),IF(D195&lt;=107.5,0,0)),IF(D195&lt;=155.5,IF(D195&lt;=146.5,1,0),IF(J195&lt;=44.5,1,1)))</f>
        <v>0</v>
      </c>
      <c r="O195">
        <f t="shared" ref="O195:O258" si="67">IF(D195&lt;=133.5,IF(I195&lt;=0.5095,IF(D195&lt;=94.5,0,0),IF(F195&lt;=28.5,0,1)),IF(D195&lt;=161.5,IF(I195&lt;=0.315,0,1),IF(C195&lt;=6.5,1,1)))</f>
        <v>1</v>
      </c>
      <c r="P195">
        <f t="shared" ref="P195:P258" si="68">IF(D195&lt;=124.5,IF(J195&lt;=27.5,IF(F195&lt;=30.5,0,0),IF(D195&lt;=94.5,0,0)),IF(D195&lt;=166.5,IF(J195&lt;=24.5,0,1),IF(J195&lt;=37.5,1,1)))</f>
        <v>1</v>
      </c>
      <c r="Q195">
        <f t="shared" ref="Q195:Q258" si="69">IF(H195&lt;=28.849999,IF(C195&lt;=5.5,IF(E195&lt;=69,0,0),IF(H195&lt;=24.7,0,0)),IF(C195&lt;=4.5,IF(G195&lt;=107.5,0,0),IF(G195&lt;=122.5,0,1)))</f>
        <v>0</v>
      </c>
      <c r="R195">
        <f t="shared" ref="R195:R258" si="70">IF(D195&lt;=154.5,IF(H195&lt;=27.849999,IF(D195&lt;=107.5,0,0),IF(I195&lt;=1.105,0,1)),IF(I195&lt;=0.2745,1,IF(G195&lt;=171.5,1,1)))</f>
        <v>0</v>
      </c>
      <c r="S195">
        <f t="shared" ref="S195:S258" si="71">IF(D195&lt;=133.5,IF(J195&lt;=27.5,IF(H195&lt;=31.3,0,0),IF(H195&lt;=28.65,0,0)),IF(H195&lt;=29.4,0,IF(D195&lt;=155.5,1,1)))</f>
        <v>1</v>
      </c>
      <c r="T195">
        <f t="shared" ref="T195:T258" si="72">IF(D195&lt;=151.5,IF(D195&lt;=99.5,IF(J195&lt;=36.5,0,0),IF(I195&lt;=0.317,0,0)),IF(F195&lt;=38.5,IF(J195&lt;=44.5,1,1),1))</f>
        <v>0</v>
      </c>
      <c r="U195">
        <f t="shared" ref="U195:U258" si="73">IF(H195&lt;=29.650001,IF(C195&lt;=8.5,IF(H195&lt;=26.5,0,0),0),IF(C195&lt;=6.5,IF(H195&lt;=43,0,1),IF(I195&lt;=0.208,0,1)))</f>
        <v>1</v>
      </c>
      <c r="V195">
        <f t="shared" ref="V195:V258" si="74">IF(H195&lt;=29.849999,IF(C195&lt;=4.5,IF(H195&lt;=25.45,0,0),IF(I195&lt;=0.261,0,0)),IF(G195&lt;=179,IF(C195&lt;=4.5,0,1),IF(H195&lt;=35.049999,1,1)))</f>
        <v>1</v>
      </c>
      <c r="W195">
        <f t="shared" ref="W195:W258" si="75">IF(D195&lt;=127.5,IF(C195&lt;=5.5,IF(E195&lt;=79,0,0),IF(I195&lt;=0.2205,0,0)),IF(I195&lt;=0.3165,IF(I195&lt;=0.242,1,0),IF(D195&lt;=143.5,1,1)))</f>
        <v>1</v>
      </c>
      <c r="X195">
        <f t="shared" si="60"/>
        <v>5</v>
      </c>
      <c r="Y195">
        <f t="shared" si="61"/>
        <v>7</v>
      </c>
      <c r="Z195">
        <f t="shared" si="62"/>
        <v>1</v>
      </c>
      <c r="AA195">
        <f t="shared" si="63"/>
        <v>1</v>
      </c>
      <c r="AC195">
        <v>533</v>
      </c>
      <c r="AD195">
        <f t="shared" ref="AD195:AD232" si="76">VLOOKUP(AC195,B:AA,26,FALSE)</f>
        <v>1</v>
      </c>
      <c r="AE195">
        <f t="shared" ref="AE195:AE258" si="77">VLOOKUP(AC195,B:AA,23,FALSE)</f>
        <v>11</v>
      </c>
      <c r="AF195">
        <f t="shared" ref="AF195:AF258" si="78">VLOOKUP(AC195,B:AA,24,FALSE)</f>
        <v>1</v>
      </c>
      <c r="AG195" t="str">
        <f t="shared" ref="AG195:AG258" si="79">AE195&amp;"_"&amp;AF195</f>
        <v>11_1</v>
      </c>
    </row>
    <row r="196" spans="2:33">
      <c r="B196">
        <v>195</v>
      </c>
      <c r="C196">
        <v>8</v>
      </c>
      <c r="D196">
        <v>85</v>
      </c>
      <c r="E196">
        <v>55</v>
      </c>
      <c r="F196">
        <v>20</v>
      </c>
      <c r="G196">
        <v>0</v>
      </c>
      <c r="H196">
        <v>24.4</v>
      </c>
      <c r="I196">
        <v>0.13600000000000001</v>
      </c>
      <c r="J196">
        <v>42</v>
      </c>
      <c r="K196">
        <v>0</v>
      </c>
      <c r="L196">
        <f t="shared" si="64"/>
        <v>0</v>
      </c>
      <c r="M196">
        <f t="shared" si="65"/>
        <v>0</v>
      </c>
      <c r="N196">
        <f t="shared" si="66"/>
        <v>0</v>
      </c>
      <c r="O196">
        <f t="shared" si="67"/>
        <v>0</v>
      </c>
      <c r="P196">
        <f t="shared" si="68"/>
        <v>0</v>
      </c>
      <c r="Q196">
        <f t="shared" si="69"/>
        <v>0</v>
      </c>
      <c r="R196">
        <f t="shared" si="70"/>
        <v>0</v>
      </c>
      <c r="S196">
        <f t="shared" si="71"/>
        <v>0</v>
      </c>
      <c r="T196">
        <f t="shared" si="72"/>
        <v>0</v>
      </c>
      <c r="U196">
        <f t="shared" si="73"/>
        <v>0</v>
      </c>
      <c r="V196">
        <f t="shared" si="74"/>
        <v>0</v>
      </c>
      <c r="W196">
        <f t="shared" si="75"/>
        <v>0</v>
      </c>
      <c r="X196">
        <f t="shared" si="60"/>
        <v>12</v>
      </c>
      <c r="Y196">
        <f t="shared" si="61"/>
        <v>0</v>
      </c>
      <c r="Z196">
        <f t="shared" si="62"/>
        <v>0</v>
      </c>
      <c r="AA196">
        <f t="shared" si="63"/>
        <v>1</v>
      </c>
      <c r="AC196">
        <v>419</v>
      </c>
      <c r="AD196">
        <f t="shared" si="76"/>
        <v>1</v>
      </c>
      <c r="AE196">
        <f t="shared" si="77"/>
        <v>12</v>
      </c>
      <c r="AF196">
        <f t="shared" si="78"/>
        <v>0</v>
      </c>
      <c r="AG196" t="str">
        <f t="shared" si="79"/>
        <v>12_0</v>
      </c>
    </row>
    <row r="197" spans="2:33">
      <c r="B197">
        <v>196</v>
      </c>
      <c r="C197">
        <v>5</v>
      </c>
      <c r="D197">
        <v>158</v>
      </c>
      <c r="E197">
        <v>84</v>
      </c>
      <c r="F197">
        <v>41</v>
      </c>
      <c r="G197">
        <v>210</v>
      </c>
      <c r="H197">
        <v>39.4</v>
      </c>
      <c r="I197">
        <v>0.39500000000000002</v>
      </c>
      <c r="J197">
        <v>29</v>
      </c>
      <c r="K197">
        <v>1</v>
      </c>
      <c r="L197">
        <f t="shared" si="64"/>
        <v>0</v>
      </c>
      <c r="M197">
        <f t="shared" si="65"/>
        <v>0</v>
      </c>
      <c r="N197">
        <f t="shared" si="66"/>
        <v>1</v>
      </c>
      <c r="O197">
        <f t="shared" si="67"/>
        <v>1</v>
      </c>
      <c r="P197">
        <f t="shared" si="68"/>
        <v>1</v>
      </c>
      <c r="Q197">
        <f t="shared" si="69"/>
        <v>1</v>
      </c>
      <c r="R197">
        <f t="shared" si="70"/>
        <v>1</v>
      </c>
      <c r="S197">
        <f t="shared" si="71"/>
        <v>1</v>
      </c>
      <c r="T197">
        <f t="shared" si="72"/>
        <v>1</v>
      </c>
      <c r="U197">
        <f t="shared" si="73"/>
        <v>0</v>
      </c>
      <c r="V197">
        <f t="shared" si="74"/>
        <v>1</v>
      </c>
      <c r="W197">
        <f t="shared" si="75"/>
        <v>1</v>
      </c>
      <c r="X197">
        <f t="shared" si="60"/>
        <v>3</v>
      </c>
      <c r="Y197">
        <f t="shared" si="61"/>
        <v>9</v>
      </c>
      <c r="Z197">
        <f t="shared" si="62"/>
        <v>1</v>
      </c>
      <c r="AA197">
        <f t="shared" si="63"/>
        <v>1</v>
      </c>
      <c r="AC197">
        <v>437</v>
      </c>
      <c r="AD197">
        <f t="shared" si="76"/>
        <v>0</v>
      </c>
      <c r="AE197">
        <f t="shared" si="77"/>
        <v>6</v>
      </c>
      <c r="AF197">
        <f t="shared" si="78"/>
        <v>6</v>
      </c>
      <c r="AG197" t="str">
        <f t="shared" si="79"/>
        <v>6_6</v>
      </c>
    </row>
    <row r="198" spans="2:33">
      <c r="B198">
        <v>197</v>
      </c>
      <c r="C198">
        <v>1</v>
      </c>
      <c r="D198">
        <v>105</v>
      </c>
      <c r="E198">
        <v>58</v>
      </c>
      <c r="F198">
        <v>0</v>
      </c>
      <c r="G198">
        <v>0</v>
      </c>
      <c r="H198">
        <v>24.3</v>
      </c>
      <c r="I198">
        <v>0.187</v>
      </c>
      <c r="J198">
        <v>21</v>
      </c>
      <c r="K198">
        <v>0</v>
      </c>
      <c r="L198">
        <f t="shared" si="64"/>
        <v>0</v>
      </c>
      <c r="M198">
        <f t="shared" si="65"/>
        <v>0</v>
      </c>
      <c r="N198">
        <f t="shared" si="66"/>
        <v>0</v>
      </c>
      <c r="O198">
        <f t="shared" si="67"/>
        <v>0</v>
      </c>
      <c r="P198">
        <f t="shared" si="68"/>
        <v>0</v>
      </c>
      <c r="Q198">
        <f t="shared" si="69"/>
        <v>0</v>
      </c>
      <c r="R198">
        <f t="shared" si="70"/>
        <v>0</v>
      </c>
      <c r="S198">
        <f t="shared" si="71"/>
        <v>0</v>
      </c>
      <c r="T198">
        <f t="shared" si="72"/>
        <v>0</v>
      </c>
      <c r="U198">
        <f t="shared" si="73"/>
        <v>0</v>
      </c>
      <c r="V198">
        <f t="shared" si="74"/>
        <v>0</v>
      </c>
      <c r="W198">
        <f t="shared" si="75"/>
        <v>0</v>
      </c>
      <c r="X198">
        <f t="shared" si="60"/>
        <v>12</v>
      </c>
      <c r="Y198">
        <f t="shared" si="61"/>
        <v>0</v>
      </c>
      <c r="Z198">
        <f t="shared" si="62"/>
        <v>0</v>
      </c>
      <c r="AA198">
        <f t="shared" si="63"/>
        <v>1</v>
      </c>
      <c r="AC198">
        <v>259</v>
      </c>
      <c r="AD198">
        <f t="shared" si="76"/>
        <v>0</v>
      </c>
      <c r="AE198">
        <f t="shared" si="77"/>
        <v>6</v>
      </c>
      <c r="AF198">
        <f t="shared" si="78"/>
        <v>6</v>
      </c>
      <c r="AG198" t="str">
        <f t="shared" si="79"/>
        <v>6_6</v>
      </c>
    </row>
    <row r="199" spans="2:33">
      <c r="B199">
        <v>198</v>
      </c>
      <c r="C199">
        <v>3</v>
      </c>
      <c r="D199">
        <v>107</v>
      </c>
      <c r="E199">
        <v>62</v>
      </c>
      <c r="F199">
        <v>13</v>
      </c>
      <c r="G199">
        <v>48</v>
      </c>
      <c r="H199">
        <v>22.9</v>
      </c>
      <c r="I199">
        <v>0.67800000000000005</v>
      </c>
      <c r="J199">
        <v>23</v>
      </c>
      <c r="K199">
        <v>1</v>
      </c>
      <c r="L199">
        <f t="shared" si="64"/>
        <v>0</v>
      </c>
      <c r="M199">
        <f t="shared" si="65"/>
        <v>0</v>
      </c>
      <c r="N199">
        <f t="shared" si="66"/>
        <v>0</v>
      </c>
      <c r="O199">
        <f t="shared" si="67"/>
        <v>0</v>
      </c>
      <c r="P199">
        <f t="shared" si="68"/>
        <v>0</v>
      </c>
      <c r="Q199">
        <f t="shared" si="69"/>
        <v>0</v>
      </c>
      <c r="R199">
        <f t="shared" si="70"/>
        <v>0</v>
      </c>
      <c r="S199">
        <f t="shared" si="71"/>
        <v>0</v>
      </c>
      <c r="T199">
        <f t="shared" si="72"/>
        <v>0</v>
      </c>
      <c r="U199">
        <f t="shared" si="73"/>
        <v>0</v>
      </c>
      <c r="V199">
        <f t="shared" si="74"/>
        <v>0</v>
      </c>
      <c r="W199">
        <f t="shared" si="75"/>
        <v>0</v>
      </c>
      <c r="X199">
        <f t="shared" si="60"/>
        <v>12</v>
      </c>
      <c r="Y199">
        <f t="shared" si="61"/>
        <v>0</v>
      </c>
      <c r="Z199">
        <f t="shared" si="62"/>
        <v>0</v>
      </c>
      <c r="AA199">
        <f t="shared" si="63"/>
        <v>0</v>
      </c>
      <c r="AC199">
        <v>662</v>
      </c>
      <c r="AD199">
        <f t="shared" si="76"/>
        <v>1</v>
      </c>
      <c r="AE199">
        <f t="shared" si="77"/>
        <v>4</v>
      </c>
      <c r="AF199">
        <f t="shared" si="78"/>
        <v>8</v>
      </c>
      <c r="AG199" t="str">
        <f t="shared" si="79"/>
        <v>4_8</v>
      </c>
    </row>
    <row r="200" spans="2:33">
      <c r="B200">
        <v>199</v>
      </c>
      <c r="C200">
        <v>4</v>
      </c>
      <c r="D200">
        <v>109</v>
      </c>
      <c r="E200">
        <v>64</v>
      </c>
      <c r="F200">
        <v>44</v>
      </c>
      <c r="G200">
        <v>99</v>
      </c>
      <c r="H200">
        <v>34.799999999999997</v>
      </c>
      <c r="I200">
        <v>0.90500000000000003</v>
      </c>
      <c r="J200">
        <v>26</v>
      </c>
      <c r="K200">
        <v>1</v>
      </c>
      <c r="L200">
        <f t="shared" si="64"/>
        <v>0</v>
      </c>
      <c r="M200">
        <f t="shared" si="65"/>
        <v>0</v>
      </c>
      <c r="N200">
        <f t="shared" si="66"/>
        <v>0</v>
      </c>
      <c r="O200">
        <f t="shared" si="67"/>
        <v>1</v>
      </c>
      <c r="P200">
        <f t="shared" si="68"/>
        <v>0</v>
      </c>
      <c r="Q200">
        <f t="shared" si="69"/>
        <v>0</v>
      </c>
      <c r="R200">
        <f t="shared" si="70"/>
        <v>0</v>
      </c>
      <c r="S200">
        <f t="shared" si="71"/>
        <v>0</v>
      </c>
      <c r="T200">
        <f t="shared" si="72"/>
        <v>0</v>
      </c>
      <c r="U200">
        <f t="shared" si="73"/>
        <v>0</v>
      </c>
      <c r="V200">
        <f t="shared" si="74"/>
        <v>0</v>
      </c>
      <c r="W200">
        <f t="shared" si="75"/>
        <v>0</v>
      </c>
      <c r="X200">
        <f t="shared" si="60"/>
        <v>11</v>
      </c>
      <c r="Y200">
        <f t="shared" si="61"/>
        <v>1</v>
      </c>
      <c r="Z200">
        <f t="shared" si="62"/>
        <v>0</v>
      </c>
      <c r="AA200">
        <f t="shared" si="63"/>
        <v>0</v>
      </c>
      <c r="AC200">
        <v>564</v>
      </c>
      <c r="AD200">
        <f t="shared" si="76"/>
        <v>1</v>
      </c>
      <c r="AE200">
        <f t="shared" si="77"/>
        <v>12</v>
      </c>
      <c r="AF200">
        <f t="shared" si="78"/>
        <v>0</v>
      </c>
      <c r="AG200" t="str">
        <f t="shared" si="79"/>
        <v>12_0</v>
      </c>
    </row>
    <row r="201" spans="2:33">
      <c r="B201">
        <v>200</v>
      </c>
      <c r="C201">
        <v>4</v>
      </c>
      <c r="D201">
        <v>148</v>
      </c>
      <c r="E201">
        <v>60</v>
      </c>
      <c r="F201">
        <v>27</v>
      </c>
      <c r="G201">
        <v>318</v>
      </c>
      <c r="H201">
        <v>30.9</v>
      </c>
      <c r="I201">
        <v>0.15</v>
      </c>
      <c r="J201">
        <v>29</v>
      </c>
      <c r="K201">
        <v>1</v>
      </c>
      <c r="L201">
        <f t="shared" si="64"/>
        <v>0</v>
      </c>
      <c r="M201">
        <f t="shared" si="65"/>
        <v>0</v>
      </c>
      <c r="N201">
        <f t="shared" si="66"/>
        <v>0</v>
      </c>
      <c r="O201">
        <f t="shared" si="67"/>
        <v>0</v>
      </c>
      <c r="P201">
        <f t="shared" si="68"/>
        <v>1</v>
      </c>
      <c r="Q201">
        <f t="shared" si="69"/>
        <v>0</v>
      </c>
      <c r="R201">
        <f t="shared" si="70"/>
        <v>0</v>
      </c>
      <c r="S201">
        <f t="shared" si="71"/>
        <v>1</v>
      </c>
      <c r="T201">
        <f t="shared" si="72"/>
        <v>0</v>
      </c>
      <c r="U201">
        <f t="shared" si="73"/>
        <v>0</v>
      </c>
      <c r="V201">
        <f t="shared" si="74"/>
        <v>1</v>
      </c>
      <c r="W201">
        <f t="shared" si="75"/>
        <v>1</v>
      </c>
      <c r="X201">
        <f t="shared" si="60"/>
        <v>8</v>
      </c>
      <c r="Y201">
        <f t="shared" si="61"/>
        <v>4</v>
      </c>
      <c r="Z201">
        <f t="shared" si="62"/>
        <v>0</v>
      </c>
      <c r="AA201">
        <f t="shared" si="63"/>
        <v>0</v>
      </c>
      <c r="AC201">
        <v>423</v>
      </c>
      <c r="AD201">
        <f t="shared" si="76"/>
        <v>1</v>
      </c>
      <c r="AE201">
        <f t="shared" si="77"/>
        <v>12</v>
      </c>
      <c r="AF201">
        <f t="shared" si="78"/>
        <v>0</v>
      </c>
      <c r="AG201" t="str">
        <f t="shared" si="79"/>
        <v>12_0</v>
      </c>
    </row>
    <row r="202" spans="2:33">
      <c r="B202">
        <v>201</v>
      </c>
      <c r="C202">
        <v>0</v>
      </c>
      <c r="D202">
        <v>113</v>
      </c>
      <c r="E202">
        <v>80</v>
      </c>
      <c r="F202">
        <v>16</v>
      </c>
      <c r="G202">
        <v>0</v>
      </c>
      <c r="H202">
        <v>31</v>
      </c>
      <c r="I202">
        <v>0.874</v>
      </c>
      <c r="J202">
        <v>21</v>
      </c>
      <c r="K202">
        <v>0</v>
      </c>
      <c r="L202">
        <f t="shared" si="64"/>
        <v>0</v>
      </c>
      <c r="M202">
        <f t="shared" si="65"/>
        <v>0</v>
      </c>
      <c r="N202">
        <f t="shared" si="66"/>
        <v>0</v>
      </c>
      <c r="O202">
        <f t="shared" si="67"/>
        <v>0</v>
      </c>
      <c r="P202">
        <f t="shared" si="68"/>
        <v>0</v>
      </c>
      <c r="Q202">
        <f t="shared" si="69"/>
        <v>0</v>
      </c>
      <c r="R202">
        <f t="shared" si="70"/>
        <v>0</v>
      </c>
      <c r="S202">
        <f t="shared" si="71"/>
        <v>0</v>
      </c>
      <c r="T202">
        <f t="shared" si="72"/>
        <v>0</v>
      </c>
      <c r="U202">
        <f t="shared" si="73"/>
        <v>0</v>
      </c>
      <c r="V202">
        <f t="shared" si="74"/>
        <v>0</v>
      </c>
      <c r="W202">
        <f t="shared" si="75"/>
        <v>0</v>
      </c>
      <c r="X202">
        <f t="shared" si="60"/>
        <v>12</v>
      </c>
      <c r="Y202">
        <f t="shared" si="61"/>
        <v>0</v>
      </c>
      <c r="Z202">
        <f t="shared" si="62"/>
        <v>0</v>
      </c>
      <c r="AA202">
        <f t="shared" si="63"/>
        <v>1</v>
      </c>
      <c r="AC202">
        <v>308</v>
      </c>
      <c r="AD202">
        <f t="shared" si="76"/>
        <v>1</v>
      </c>
      <c r="AE202">
        <f t="shared" si="77"/>
        <v>10</v>
      </c>
      <c r="AF202">
        <f t="shared" si="78"/>
        <v>2</v>
      </c>
      <c r="AG202" t="str">
        <f t="shared" si="79"/>
        <v>10_2</v>
      </c>
    </row>
    <row r="203" spans="2:33">
      <c r="B203">
        <v>202</v>
      </c>
      <c r="C203">
        <v>1</v>
      </c>
      <c r="D203">
        <v>138</v>
      </c>
      <c r="E203">
        <v>82</v>
      </c>
      <c r="F203">
        <v>0</v>
      </c>
      <c r="G203">
        <v>0</v>
      </c>
      <c r="H203">
        <v>40.1</v>
      </c>
      <c r="I203">
        <v>0.23599999999999999</v>
      </c>
      <c r="J203">
        <v>28</v>
      </c>
      <c r="K203">
        <v>0</v>
      </c>
      <c r="L203">
        <f t="shared" si="64"/>
        <v>0</v>
      </c>
      <c r="M203">
        <f t="shared" si="65"/>
        <v>0</v>
      </c>
      <c r="N203">
        <f t="shared" si="66"/>
        <v>1</v>
      </c>
      <c r="O203">
        <f t="shared" si="67"/>
        <v>0</v>
      </c>
      <c r="P203">
        <f t="shared" si="68"/>
        <v>1</v>
      </c>
      <c r="Q203">
        <f t="shared" si="69"/>
        <v>0</v>
      </c>
      <c r="R203">
        <f t="shared" si="70"/>
        <v>0</v>
      </c>
      <c r="S203">
        <f t="shared" si="71"/>
        <v>1</v>
      </c>
      <c r="T203">
        <f t="shared" si="72"/>
        <v>0</v>
      </c>
      <c r="U203">
        <f t="shared" si="73"/>
        <v>0</v>
      </c>
      <c r="V203">
        <f t="shared" si="74"/>
        <v>0</v>
      </c>
      <c r="W203">
        <f t="shared" si="75"/>
        <v>1</v>
      </c>
      <c r="X203">
        <f t="shared" si="60"/>
        <v>8</v>
      </c>
      <c r="Y203">
        <f t="shared" si="61"/>
        <v>4</v>
      </c>
      <c r="Z203">
        <f t="shared" si="62"/>
        <v>0</v>
      </c>
      <c r="AA203">
        <f t="shared" si="63"/>
        <v>1</v>
      </c>
      <c r="AC203">
        <v>534</v>
      </c>
      <c r="AD203">
        <f t="shared" si="76"/>
        <v>1</v>
      </c>
      <c r="AE203">
        <f t="shared" si="77"/>
        <v>11</v>
      </c>
      <c r="AF203">
        <f t="shared" si="78"/>
        <v>1</v>
      </c>
      <c r="AG203" t="str">
        <f t="shared" si="79"/>
        <v>11_1</v>
      </c>
    </row>
    <row r="204" spans="2:33">
      <c r="B204">
        <v>203</v>
      </c>
      <c r="C204">
        <v>0</v>
      </c>
      <c r="D204">
        <v>108</v>
      </c>
      <c r="E204">
        <v>68</v>
      </c>
      <c r="F204">
        <v>20</v>
      </c>
      <c r="G204">
        <v>0</v>
      </c>
      <c r="H204">
        <v>27.3</v>
      </c>
      <c r="I204">
        <v>0.78700000000000003</v>
      </c>
      <c r="J204">
        <v>32</v>
      </c>
      <c r="K204">
        <v>0</v>
      </c>
      <c r="L204">
        <f t="shared" si="64"/>
        <v>0</v>
      </c>
      <c r="M204">
        <f t="shared" si="65"/>
        <v>0</v>
      </c>
      <c r="N204">
        <f t="shared" si="66"/>
        <v>0</v>
      </c>
      <c r="O204">
        <f t="shared" si="67"/>
        <v>0</v>
      </c>
      <c r="P204">
        <f t="shared" si="68"/>
        <v>0</v>
      </c>
      <c r="Q204">
        <f t="shared" si="69"/>
        <v>0</v>
      </c>
      <c r="R204">
        <f t="shared" si="70"/>
        <v>0</v>
      </c>
      <c r="S204">
        <f t="shared" si="71"/>
        <v>0</v>
      </c>
      <c r="T204">
        <f t="shared" si="72"/>
        <v>0</v>
      </c>
      <c r="U204">
        <f t="shared" si="73"/>
        <v>0</v>
      </c>
      <c r="V204">
        <f t="shared" si="74"/>
        <v>0</v>
      </c>
      <c r="W204">
        <f t="shared" si="75"/>
        <v>0</v>
      </c>
      <c r="X204">
        <f t="shared" si="60"/>
        <v>12</v>
      </c>
      <c r="Y204">
        <f t="shared" si="61"/>
        <v>0</v>
      </c>
      <c r="Z204">
        <f t="shared" si="62"/>
        <v>0</v>
      </c>
      <c r="AA204">
        <f t="shared" si="63"/>
        <v>1</v>
      </c>
      <c r="AC204">
        <v>735</v>
      </c>
      <c r="AD204">
        <f t="shared" si="76"/>
        <v>1</v>
      </c>
      <c r="AE204">
        <f t="shared" si="77"/>
        <v>11</v>
      </c>
      <c r="AF204">
        <f t="shared" si="78"/>
        <v>1</v>
      </c>
      <c r="AG204" t="str">
        <f t="shared" si="79"/>
        <v>11_1</v>
      </c>
    </row>
    <row r="205" spans="2:33">
      <c r="B205">
        <v>204</v>
      </c>
      <c r="C205">
        <v>2</v>
      </c>
      <c r="D205">
        <v>99</v>
      </c>
      <c r="E205">
        <v>70</v>
      </c>
      <c r="F205">
        <v>16</v>
      </c>
      <c r="G205">
        <v>44</v>
      </c>
      <c r="H205">
        <v>20.399999999999999</v>
      </c>
      <c r="I205">
        <v>0.23499999999999999</v>
      </c>
      <c r="J205">
        <v>27</v>
      </c>
      <c r="K205">
        <v>0</v>
      </c>
      <c r="L205">
        <f t="shared" si="64"/>
        <v>0</v>
      </c>
      <c r="M205">
        <f t="shared" si="65"/>
        <v>0</v>
      </c>
      <c r="N205">
        <f t="shared" si="66"/>
        <v>0</v>
      </c>
      <c r="O205">
        <f t="shared" si="67"/>
        <v>0</v>
      </c>
      <c r="P205">
        <f t="shared" si="68"/>
        <v>0</v>
      </c>
      <c r="Q205">
        <f t="shared" si="69"/>
        <v>0</v>
      </c>
      <c r="R205">
        <f t="shared" si="70"/>
        <v>0</v>
      </c>
      <c r="S205">
        <f t="shared" si="71"/>
        <v>0</v>
      </c>
      <c r="T205">
        <f t="shared" si="72"/>
        <v>0</v>
      </c>
      <c r="U205">
        <f t="shared" si="73"/>
        <v>0</v>
      </c>
      <c r="V205">
        <f t="shared" si="74"/>
        <v>0</v>
      </c>
      <c r="W205">
        <f t="shared" si="75"/>
        <v>0</v>
      </c>
      <c r="X205">
        <f t="shared" si="60"/>
        <v>12</v>
      </c>
      <c r="Y205">
        <f t="shared" si="61"/>
        <v>0</v>
      </c>
      <c r="Z205">
        <f t="shared" si="62"/>
        <v>0</v>
      </c>
      <c r="AA205">
        <f t="shared" si="63"/>
        <v>1</v>
      </c>
      <c r="AC205">
        <v>477</v>
      </c>
      <c r="AD205">
        <f t="shared" si="76"/>
        <v>0</v>
      </c>
      <c r="AE205">
        <f t="shared" si="77"/>
        <v>10</v>
      </c>
      <c r="AF205">
        <f t="shared" si="78"/>
        <v>2</v>
      </c>
      <c r="AG205" t="str">
        <f t="shared" si="79"/>
        <v>10_2</v>
      </c>
    </row>
    <row r="206" spans="2:33">
      <c r="B206">
        <v>205</v>
      </c>
      <c r="C206">
        <v>6</v>
      </c>
      <c r="D206">
        <v>103</v>
      </c>
      <c r="E206">
        <v>72</v>
      </c>
      <c r="F206">
        <v>32</v>
      </c>
      <c r="G206">
        <v>190</v>
      </c>
      <c r="H206">
        <v>37.700000000000003</v>
      </c>
      <c r="I206">
        <v>0.32400000000000001</v>
      </c>
      <c r="J206">
        <v>55</v>
      </c>
      <c r="K206">
        <v>0</v>
      </c>
      <c r="L206">
        <f t="shared" si="64"/>
        <v>1</v>
      </c>
      <c r="M206">
        <f t="shared" si="65"/>
        <v>1</v>
      </c>
      <c r="N206">
        <f t="shared" si="66"/>
        <v>0</v>
      </c>
      <c r="O206">
        <f t="shared" si="67"/>
        <v>0</v>
      </c>
      <c r="P206">
        <f t="shared" si="68"/>
        <v>0</v>
      </c>
      <c r="Q206">
        <f t="shared" si="69"/>
        <v>1</v>
      </c>
      <c r="R206">
        <f t="shared" si="70"/>
        <v>0</v>
      </c>
      <c r="S206">
        <f t="shared" si="71"/>
        <v>0</v>
      </c>
      <c r="T206">
        <f t="shared" si="72"/>
        <v>0</v>
      </c>
      <c r="U206">
        <f t="shared" si="73"/>
        <v>0</v>
      </c>
      <c r="V206">
        <f t="shared" si="74"/>
        <v>1</v>
      </c>
      <c r="W206">
        <f t="shared" si="75"/>
        <v>0</v>
      </c>
      <c r="X206">
        <f t="shared" si="60"/>
        <v>8</v>
      </c>
      <c r="Y206">
        <f t="shared" si="61"/>
        <v>4</v>
      </c>
      <c r="Z206">
        <f t="shared" si="62"/>
        <v>0</v>
      </c>
      <c r="AA206">
        <f t="shared" si="63"/>
        <v>1</v>
      </c>
      <c r="AC206">
        <v>699</v>
      </c>
      <c r="AD206">
        <f t="shared" si="76"/>
        <v>1</v>
      </c>
      <c r="AE206">
        <f t="shared" si="77"/>
        <v>11</v>
      </c>
      <c r="AF206">
        <f t="shared" si="78"/>
        <v>1</v>
      </c>
      <c r="AG206" t="str">
        <f t="shared" si="79"/>
        <v>11_1</v>
      </c>
    </row>
    <row r="207" spans="2:33">
      <c r="B207">
        <v>206</v>
      </c>
      <c r="C207">
        <v>5</v>
      </c>
      <c r="D207">
        <v>111</v>
      </c>
      <c r="E207">
        <v>72</v>
      </c>
      <c r="F207">
        <v>28</v>
      </c>
      <c r="G207">
        <v>0</v>
      </c>
      <c r="H207">
        <v>23.9</v>
      </c>
      <c r="I207">
        <v>0.40699999999999997</v>
      </c>
      <c r="J207">
        <v>27</v>
      </c>
      <c r="K207">
        <v>0</v>
      </c>
      <c r="L207">
        <f t="shared" si="64"/>
        <v>0</v>
      </c>
      <c r="M207">
        <f t="shared" si="65"/>
        <v>0</v>
      </c>
      <c r="N207">
        <f t="shared" si="66"/>
        <v>0</v>
      </c>
      <c r="O207">
        <f t="shared" si="67"/>
        <v>0</v>
      </c>
      <c r="P207">
        <f t="shared" si="68"/>
        <v>0</v>
      </c>
      <c r="Q207">
        <f t="shared" si="69"/>
        <v>0</v>
      </c>
      <c r="R207">
        <f t="shared" si="70"/>
        <v>0</v>
      </c>
      <c r="S207">
        <f t="shared" si="71"/>
        <v>0</v>
      </c>
      <c r="T207">
        <f t="shared" si="72"/>
        <v>0</v>
      </c>
      <c r="U207">
        <f t="shared" si="73"/>
        <v>0</v>
      </c>
      <c r="V207">
        <f t="shared" si="74"/>
        <v>0</v>
      </c>
      <c r="W207">
        <f t="shared" si="75"/>
        <v>0</v>
      </c>
      <c r="X207">
        <f t="shared" si="60"/>
        <v>12</v>
      </c>
      <c r="Y207">
        <f t="shared" si="61"/>
        <v>0</v>
      </c>
      <c r="Z207">
        <f t="shared" si="62"/>
        <v>0</v>
      </c>
      <c r="AA207">
        <f t="shared" si="63"/>
        <v>1</v>
      </c>
      <c r="AC207">
        <v>700</v>
      </c>
      <c r="AD207">
        <f t="shared" si="76"/>
        <v>1</v>
      </c>
      <c r="AE207">
        <f t="shared" si="77"/>
        <v>10</v>
      </c>
      <c r="AF207">
        <f t="shared" si="78"/>
        <v>2</v>
      </c>
      <c r="AG207" t="str">
        <f t="shared" si="79"/>
        <v>10_2</v>
      </c>
    </row>
    <row r="208" spans="2:33">
      <c r="B208">
        <v>207</v>
      </c>
      <c r="C208">
        <v>8</v>
      </c>
      <c r="D208">
        <v>196</v>
      </c>
      <c r="E208">
        <v>76</v>
      </c>
      <c r="F208">
        <v>29</v>
      </c>
      <c r="G208">
        <v>280</v>
      </c>
      <c r="H208">
        <v>37.5</v>
      </c>
      <c r="I208">
        <v>0.60499999999999998</v>
      </c>
      <c r="J208">
        <v>57</v>
      </c>
      <c r="K208">
        <v>1</v>
      </c>
      <c r="L208">
        <f t="shared" si="64"/>
        <v>1</v>
      </c>
      <c r="M208">
        <f t="shared" si="65"/>
        <v>1</v>
      </c>
      <c r="N208">
        <f t="shared" si="66"/>
        <v>1</v>
      </c>
      <c r="O208">
        <f t="shared" si="67"/>
        <v>1</v>
      </c>
      <c r="P208">
        <f t="shared" si="68"/>
        <v>1</v>
      </c>
      <c r="Q208">
        <f t="shared" si="69"/>
        <v>1</v>
      </c>
      <c r="R208">
        <f t="shared" si="70"/>
        <v>1</v>
      </c>
      <c r="S208">
        <f t="shared" si="71"/>
        <v>1</v>
      </c>
      <c r="T208">
        <f t="shared" si="72"/>
        <v>1</v>
      </c>
      <c r="U208">
        <f t="shared" si="73"/>
        <v>1</v>
      </c>
      <c r="V208">
        <f t="shared" si="74"/>
        <v>1</v>
      </c>
      <c r="W208">
        <f t="shared" si="75"/>
        <v>1</v>
      </c>
      <c r="X208">
        <f t="shared" si="60"/>
        <v>0</v>
      </c>
      <c r="Y208">
        <f t="shared" si="61"/>
        <v>12</v>
      </c>
      <c r="Z208">
        <f t="shared" si="62"/>
        <v>1</v>
      </c>
      <c r="AA208">
        <f t="shared" si="63"/>
        <v>1</v>
      </c>
      <c r="AC208">
        <v>540</v>
      </c>
      <c r="AD208">
        <f t="shared" si="76"/>
        <v>0</v>
      </c>
      <c r="AE208">
        <f t="shared" si="77"/>
        <v>8</v>
      </c>
      <c r="AF208">
        <f t="shared" si="78"/>
        <v>4</v>
      </c>
      <c r="AG208" t="str">
        <f t="shared" si="79"/>
        <v>8_4</v>
      </c>
    </row>
    <row r="209" spans="2:33">
      <c r="B209">
        <v>208</v>
      </c>
      <c r="C209">
        <v>5</v>
      </c>
      <c r="D209">
        <v>162</v>
      </c>
      <c r="E209">
        <v>104</v>
      </c>
      <c r="F209">
        <v>0</v>
      </c>
      <c r="G209">
        <v>0</v>
      </c>
      <c r="H209">
        <v>37.700000000000003</v>
      </c>
      <c r="I209">
        <v>0.151</v>
      </c>
      <c r="J209">
        <v>52</v>
      </c>
      <c r="K209">
        <v>1</v>
      </c>
      <c r="L209">
        <f t="shared" si="64"/>
        <v>1</v>
      </c>
      <c r="M209">
        <f t="shared" si="65"/>
        <v>1</v>
      </c>
      <c r="N209">
        <f t="shared" si="66"/>
        <v>1</v>
      </c>
      <c r="O209">
        <f t="shared" si="67"/>
        <v>1</v>
      </c>
      <c r="P209">
        <f t="shared" si="68"/>
        <v>1</v>
      </c>
      <c r="Q209">
        <f t="shared" si="69"/>
        <v>0</v>
      </c>
      <c r="R209">
        <f t="shared" si="70"/>
        <v>1</v>
      </c>
      <c r="S209">
        <f t="shared" si="71"/>
        <v>1</v>
      </c>
      <c r="T209">
        <f t="shared" si="72"/>
        <v>1</v>
      </c>
      <c r="U209">
        <f t="shared" si="73"/>
        <v>0</v>
      </c>
      <c r="V209">
        <f t="shared" si="74"/>
        <v>1</v>
      </c>
      <c r="W209">
        <f t="shared" si="75"/>
        <v>1</v>
      </c>
      <c r="X209">
        <f t="shared" si="60"/>
        <v>2</v>
      </c>
      <c r="Y209">
        <f t="shared" si="61"/>
        <v>10</v>
      </c>
      <c r="Z209">
        <f t="shared" si="62"/>
        <v>1</v>
      </c>
      <c r="AA209">
        <f t="shared" si="63"/>
        <v>1</v>
      </c>
      <c r="AC209">
        <v>478</v>
      </c>
      <c r="AD209">
        <f t="shared" si="76"/>
        <v>1</v>
      </c>
      <c r="AE209">
        <f t="shared" si="77"/>
        <v>12</v>
      </c>
      <c r="AF209">
        <f t="shared" si="78"/>
        <v>0</v>
      </c>
      <c r="AG209" t="str">
        <f t="shared" si="79"/>
        <v>12_0</v>
      </c>
    </row>
    <row r="210" spans="2:33">
      <c r="B210">
        <v>209</v>
      </c>
      <c r="C210">
        <v>1</v>
      </c>
      <c r="D210">
        <v>96</v>
      </c>
      <c r="E210">
        <v>64</v>
      </c>
      <c r="F210">
        <v>27</v>
      </c>
      <c r="G210">
        <v>87</v>
      </c>
      <c r="H210">
        <v>33.200000000000003</v>
      </c>
      <c r="I210">
        <v>0.28899999999999998</v>
      </c>
      <c r="J210">
        <v>21</v>
      </c>
      <c r="K210">
        <v>0</v>
      </c>
      <c r="L210">
        <f t="shared" si="64"/>
        <v>0</v>
      </c>
      <c r="M210">
        <f t="shared" si="65"/>
        <v>0</v>
      </c>
      <c r="N210">
        <f t="shared" si="66"/>
        <v>0</v>
      </c>
      <c r="O210">
        <f t="shared" si="67"/>
        <v>0</v>
      </c>
      <c r="P210">
        <f t="shared" si="68"/>
        <v>0</v>
      </c>
      <c r="Q210">
        <f t="shared" si="69"/>
        <v>0</v>
      </c>
      <c r="R210">
        <f t="shared" si="70"/>
        <v>0</v>
      </c>
      <c r="S210">
        <f t="shared" si="71"/>
        <v>0</v>
      </c>
      <c r="T210">
        <f t="shared" si="72"/>
        <v>0</v>
      </c>
      <c r="U210">
        <f t="shared" si="73"/>
        <v>0</v>
      </c>
      <c r="V210">
        <f t="shared" si="74"/>
        <v>0</v>
      </c>
      <c r="W210">
        <f t="shared" si="75"/>
        <v>0</v>
      </c>
      <c r="X210">
        <f t="shared" si="60"/>
        <v>12</v>
      </c>
      <c r="Y210">
        <f t="shared" si="61"/>
        <v>0</v>
      </c>
      <c r="Z210">
        <f t="shared" si="62"/>
        <v>0</v>
      </c>
      <c r="AA210">
        <f t="shared" si="63"/>
        <v>1</v>
      </c>
      <c r="AC210">
        <v>685</v>
      </c>
      <c r="AD210">
        <f t="shared" si="76"/>
        <v>1</v>
      </c>
      <c r="AE210">
        <f t="shared" si="77"/>
        <v>9</v>
      </c>
      <c r="AF210">
        <f t="shared" si="78"/>
        <v>3</v>
      </c>
      <c r="AG210" t="str">
        <f t="shared" si="79"/>
        <v>9_3</v>
      </c>
    </row>
    <row r="211" spans="2:33">
      <c r="B211">
        <v>210</v>
      </c>
      <c r="C211">
        <v>7</v>
      </c>
      <c r="D211">
        <v>184</v>
      </c>
      <c r="E211">
        <v>84</v>
      </c>
      <c r="F211">
        <v>33</v>
      </c>
      <c r="G211">
        <v>0</v>
      </c>
      <c r="H211">
        <v>35.5</v>
      </c>
      <c r="I211">
        <v>0.35499999999999998</v>
      </c>
      <c r="J211">
        <v>41</v>
      </c>
      <c r="K211">
        <v>1</v>
      </c>
      <c r="L211">
        <f t="shared" si="64"/>
        <v>0</v>
      </c>
      <c r="M211">
        <f t="shared" si="65"/>
        <v>1</v>
      </c>
      <c r="N211">
        <f t="shared" si="66"/>
        <v>1</v>
      </c>
      <c r="O211">
        <f t="shared" si="67"/>
        <v>1</v>
      </c>
      <c r="P211">
        <f t="shared" si="68"/>
        <v>1</v>
      </c>
      <c r="Q211">
        <f t="shared" si="69"/>
        <v>0</v>
      </c>
      <c r="R211">
        <f t="shared" si="70"/>
        <v>1</v>
      </c>
      <c r="S211">
        <f t="shared" si="71"/>
        <v>1</v>
      </c>
      <c r="T211">
        <f t="shared" si="72"/>
        <v>1</v>
      </c>
      <c r="U211">
        <f t="shared" si="73"/>
        <v>1</v>
      </c>
      <c r="V211">
        <f t="shared" si="74"/>
        <v>1</v>
      </c>
      <c r="W211">
        <f t="shared" si="75"/>
        <v>1</v>
      </c>
      <c r="X211">
        <f t="shared" si="60"/>
        <v>2</v>
      </c>
      <c r="Y211">
        <f t="shared" si="61"/>
        <v>10</v>
      </c>
      <c r="Z211">
        <f t="shared" si="62"/>
        <v>1</v>
      </c>
      <c r="AA211">
        <f t="shared" si="63"/>
        <v>1</v>
      </c>
      <c r="AC211">
        <v>681</v>
      </c>
      <c r="AD211">
        <f t="shared" si="76"/>
        <v>1</v>
      </c>
      <c r="AE211">
        <f t="shared" si="77"/>
        <v>12</v>
      </c>
      <c r="AF211">
        <f t="shared" si="78"/>
        <v>0</v>
      </c>
      <c r="AG211" t="str">
        <f t="shared" si="79"/>
        <v>12_0</v>
      </c>
    </row>
    <row r="212" spans="2:33">
      <c r="B212">
        <v>211</v>
      </c>
      <c r="C212">
        <v>2</v>
      </c>
      <c r="D212">
        <v>81</v>
      </c>
      <c r="E212">
        <v>60</v>
      </c>
      <c r="F212">
        <v>22</v>
      </c>
      <c r="G212">
        <v>0</v>
      </c>
      <c r="H212">
        <v>27.7</v>
      </c>
      <c r="I212">
        <v>0.28999999999999998</v>
      </c>
      <c r="J212">
        <v>25</v>
      </c>
      <c r="K212">
        <v>0</v>
      </c>
      <c r="L212">
        <f t="shared" si="64"/>
        <v>0</v>
      </c>
      <c r="M212">
        <f t="shared" si="65"/>
        <v>0</v>
      </c>
      <c r="N212">
        <f t="shared" si="66"/>
        <v>0</v>
      </c>
      <c r="O212">
        <f t="shared" si="67"/>
        <v>0</v>
      </c>
      <c r="P212">
        <f t="shared" si="68"/>
        <v>0</v>
      </c>
      <c r="Q212">
        <f t="shared" si="69"/>
        <v>0</v>
      </c>
      <c r="R212">
        <f t="shared" si="70"/>
        <v>0</v>
      </c>
      <c r="S212">
        <f t="shared" si="71"/>
        <v>0</v>
      </c>
      <c r="T212">
        <f t="shared" si="72"/>
        <v>0</v>
      </c>
      <c r="U212">
        <f t="shared" si="73"/>
        <v>0</v>
      </c>
      <c r="V212">
        <f t="shared" si="74"/>
        <v>0</v>
      </c>
      <c r="W212">
        <f t="shared" si="75"/>
        <v>0</v>
      </c>
      <c r="X212">
        <f t="shared" si="60"/>
        <v>12</v>
      </c>
      <c r="Y212">
        <f t="shared" si="61"/>
        <v>0</v>
      </c>
      <c r="Z212">
        <f t="shared" si="62"/>
        <v>0</v>
      </c>
      <c r="AA212">
        <f t="shared" si="63"/>
        <v>1</v>
      </c>
      <c r="AC212">
        <v>714</v>
      </c>
      <c r="AD212">
        <f t="shared" si="76"/>
        <v>1</v>
      </c>
      <c r="AE212">
        <f t="shared" si="77"/>
        <v>9</v>
      </c>
      <c r="AF212">
        <f t="shared" si="78"/>
        <v>3</v>
      </c>
      <c r="AG212" t="str">
        <f t="shared" si="79"/>
        <v>9_3</v>
      </c>
    </row>
    <row r="213" spans="2:33">
      <c r="B213">
        <v>212</v>
      </c>
      <c r="C213">
        <v>0</v>
      </c>
      <c r="D213">
        <v>147</v>
      </c>
      <c r="E213">
        <v>85</v>
      </c>
      <c r="F213">
        <v>54</v>
      </c>
      <c r="G213">
        <v>0</v>
      </c>
      <c r="H213">
        <v>42.8</v>
      </c>
      <c r="I213">
        <v>0.375</v>
      </c>
      <c r="J213">
        <v>24</v>
      </c>
      <c r="K213">
        <v>0</v>
      </c>
      <c r="L213">
        <f t="shared" si="64"/>
        <v>0</v>
      </c>
      <c r="M213">
        <f t="shared" si="65"/>
        <v>1</v>
      </c>
      <c r="N213">
        <f t="shared" si="66"/>
        <v>0</v>
      </c>
      <c r="O213">
        <f t="shared" si="67"/>
        <v>1</v>
      </c>
      <c r="P213">
        <f t="shared" si="68"/>
        <v>0</v>
      </c>
      <c r="Q213">
        <f t="shared" si="69"/>
        <v>0</v>
      </c>
      <c r="R213">
        <f t="shared" si="70"/>
        <v>0</v>
      </c>
      <c r="S213">
        <f t="shared" si="71"/>
        <v>1</v>
      </c>
      <c r="T213">
        <f t="shared" si="72"/>
        <v>0</v>
      </c>
      <c r="U213">
        <f t="shared" si="73"/>
        <v>0</v>
      </c>
      <c r="V213">
        <f t="shared" si="74"/>
        <v>0</v>
      </c>
      <c r="W213">
        <f t="shared" si="75"/>
        <v>1</v>
      </c>
      <c r="X213">
        <f t="shared" si="60"/>
        <v>8</v>
      </c>
      <c r="Y213">
        <f t="shared" si="61"/>
        <v>4</v>
      </c>
      <c r="Z213">
        <f t="shared" si="62"/>
        <v>0</v>
      </c>
      <c r="AA213">
        <f t="shared" si="63"/>
        <v>1</v>
      </c>
      <c r="AC213">
        <v>701</v>
      </c>
      <c r="AD213">
        <f t="shared" si="76"/>
        <v>1</v>
      </c>
      <c r="AE213">
        <f t="shared" si="77"/>
        <v>11</v>
      </c>
      <c r="AF213">
        <f t="shared" si="78"/>
        <v>1</v>
      </c>
      <c r="AG213" t="str">
        <f t="shared" si="79"/>
        <v>11_1</v>
      </c>
    </row>
    <row r="214" spans="2:33">
      <c r="B214">
        <v>213</v>
      </c>
      <c r="C214">
        <v>7</v>
      </c>
      <c r="D214">
        <v>179</v>
      </c>
      <c r="E214">
        <v>95</v>
      </c>
      <c r="F214">
        <v>31</v>
      </c>
      <c r="G214">
        <v>0</v>
      </c>
      <c r="H214">
        <v>34.200000000000003</v>
      </c>
      <c r="I214">
        <v>0.16400000000000001</v>
      </c>
      <c r="J214">
        <v>60</v>
      </c>
      <c r="K214">
        <v>0</v>
      </c>
      <c r="L214">
        <f t="shared" si="64"/>
        <v>0</v>
      </c>
      <c r="M214">
        <f t="shared" si="65"/>
        <v>1</v>
      </c>
      <c r="N214">
        <f t="shared" si="66"/>
        <v>1</v>
      </c>
      <c r="O214">
        <f t="shared" si="67"/>
        <v>1</v>
      </c>
      <c r="P214">
        <f t="shared" si="68"/>
        <v>1</v>
      </c>
      <c r="Q214">
        <f t="shared" si="69"/>
        <v>0</v>
      </c>
      <c r="R214">
        <f t="shared" si="70"/>
        <v>1</v>
      </c>
      <c r="S214">
        <f t="shared" si="71"/>
        <v>1</v>
      </c>
      <c r="T214">
        <f t="shared" si="72"/>
        <v>1</v>
      </c>
      <c r="U214">
        <f t="shared" si="73"/>
        <v>0</v>
      </c>
      <c r="V214">
        <f t="shared" si="74"/>
        <v>1</v>
      </c>
      <c r="W214">
        <f t="shared" si="75"/>
        <v>1</v>
      </c>
      <c r="X214">
        <f t="shared" si="60"/>
        <v>3</v>
      </c>
      <c r="Y214">
        <f t="shared" si="61"/>
        <v>9</v>
      </c>
      <c r="Z214">
        <f t="shared" si="62"/>
        <v>1</v>
      </c>
      <c r="AA214">
        <f t="shared" si="63"/>
        <v>0</v>
      </c>
      <c r="AC214">
        <v>239</v>
      </c>
      <c r="AD214">
        <f t="shared" si="76"/>
        <v>1</v>
      </c>
      <c r="AE214">
        <f t="shared" si="77"/>
        <v>2</v>
      </c>
      <c r="AF214">
        <f t="shared" si="78"/>
        <v>10</v>
      </c>
      <c r="AG214" t="str">
        <f t="shared" si="79"/>
        <v>2_10</v>
      </c>
    </row>
    <row r="215" spans="2:33">
      <c r="B215">
        <v>214</v>
      </c>
      <c r="C215">
        <v>0</v>
      </c>
      <c r="D215">
        <v>140</v>
      </c>
      <c r="E215">
        <v>65</v>
      </c>
      <c r="F215">
        <v>26</v>
      </c>
      <c r="G215">
        <v>130</v>
      </c>
      <c r="H215">
        <v>42.6</v>
      </c>
      <c r="I215">
        <v>0.43099999999999999</v>
      </c>
      <c r="J215">
        <v>24</v>
      </c>
      <c r="K215">
        <v>1</v>
      </c>
      <c r="L215">
        <f t="shared" si="64"/>
        <v>1</v>
      </c>
      <c r="M215">
        <f t="shared" si="65"/>
        <v>0</v>
      </c>
      <c r="N215">
        <f t="shared" si="66"/>
        <v>1</v>
      </c>
      <c r="O215">
        <f t="shared" si="67"/>
        <v>1</v>
      </c>
      <c r="P215">
        <f t="shared" si="68"/>
        <v>0</v>
      </c>
      <c r="Q215">
        <f t="shared" si="69"/>
        <v>0</v>
      </c>
      <c r="R215">
        <f t="shared" si="70"/>
        <v>0</v>
      </c>
      <c r="S215">
        <f t="shared" si="71"/>
        <v>1</v>
      </c>
      <c r="T215">
        <f t="shared" si="72"/>
        <v>0</v>
      </c>
      <c r="U215">
        <f t="shared" si="73"/>
        <v>0</v>
      </c>
      <c r="V215">
        <f t="shared" si="74"/>
        <v>0</v>
      </c>
      <c r="W215">
        <f t="shared" si="75"/>
        <v>1</v>
      </c>
      <c r="X215">
        <f t="shared" si="60"/>
        <v>7</v>
      </c>
      <c r="Y215">
        <f t="shared" si="61"/>
        <v>5</v>
      </c>
      <c r="Z215">
        <f t="shared" si="62"/>
        <v>0</v>
      </c>
      <c r="AA215">
        <f t="shared" si="63"/>
        <v>0</v>
      </c>
      <c r="AC215">
        <v>245</v>
      </c>
      <c r="AD215">
        <f t="shared" si="76"/>
        <v>0</v>
      </c>
      <c r="AE215">
        <f t="shared" si="77"/>
        <v>6</v>
      </c>
      <c r="AF215">
        <f t="shared" si="78"/>
        <v>6</v>
      </c>
      <c r="AG215" t="str">
        <f t="shared" si="79"/>
        <v>6_6</v>
      </c>
    </row>
    <row r="216" spans="2:33">
      <c r="B216">
        <v>215</v>
      </c>
      <c r="C216">
        <v>9</v>
      </c>
      <c r="D216">
        <v>112</v>
      </c>
      <c r="E216">
        <v>82</v>
      </c>
      <c r="F216">
        <v>32</v>
      </c>
      <c r="G216">
        <v>175</v>
      </c>
      <c r="H216">
        <v>34.200000000000003</v>
      </c>
      <c r="I216">
        <v>0.26</v>
      </c>
      <c r="J216">
        <v>36</v>
      </c>
      <c r="K216">
        <v>1</v>
      </c>
      <c r="L216">
        <f t="shared" si="64"/>
        <v>0</v>
      </c>
      <c r="M216">
        <f t="shared" si="65"/>
        <v>1</v>
      </c>
      <c r="N216">
        <f t="shared" si="66"/>
        <v>0</v>
      </c>
      <c r="O216">
        <f t="shared" si="67"/>
        <v>0</v>
      </c>
      <c r="P216">
        <f t="shared" si="68"/>
        <v>0</v>
      </c>
      <c r="Q216">
        <f t="shared" si="69"/>
        <v>1</v>
      </c>
      <c r="R216">
        <f t="shared" si="70"/>
        <v>0</v>
      </c>
      <c r="S216">
        <f t="shared" si="71"/>
        <v>0</v>
      </c>
      <c r="T216">
        <f t="shared" si="72"/>
        <v>0</v>
      </c>
      <c r="U216">
        <f t="shared" si="73"/>
        <v>1</v>
      </c>
      <c r="V216">
        <f t="shared" si="74"/>
        <v>1</v>
      </c>
      <c r="W216">
        <f t="shared" si="75"/>
        <v>0</v>
      </c>
      <c r="X216">
        <f t="shared" si="60"/>
        <v>8</v>
      </c>
      <c r="Y216">
        <f t="shared" si="61"/>
        <v>4</v>
      </c>
      <c r="Z216">
        <f t="shared" si="62"/>
        <v>0</v>
      </c>
      <c r="AA216">
        <f t="shared" si="63"/>
        <v>0</v>
      </c>
      <c r="AC216">
        <v>152</v>
      </c>
      <c r="AD216">
        <f t="shared" si="76"/>
        <v>1</v>
      </c>
      <c r="AE216">
        <f t="shared" si="77"/>
        <v>12</v>
      </c>
      <c r="AF216">
        <f t="shared" si="78"/>
        <v>0</v>
      </c>
      <c r="AG216" t="str">
        <f t="shared" si="79"/>
        <v>12_0</v>
      </c>
    </row>
    <row r="217" spans="2:33">
      <c r="B217">
        <v>216</v>
      </c>
      <c r="C217">
        <v>12</v>
      </c>
      <c r="D217">
        <v>151</v>
      </c>
      <c r="E217">
        <v>70</v>
      </c>
      <c r="F217">
        <v>40</v>
      </c>
      <c r="G217">
        <v>271</v>
      </c>
      <c r="H217">
        <v>41.8</v>
      </c>
      <c r="I217">
        <v>0.74199999999999999</v>
      </c>
      <c r="J217">
        <v>38</v>
      </c>
      <c r="K217">
        <v>1</v>
      </c>
      <c r="L217">
        <f t="shared" si="64"/>
        <v>0</v>
      </c>
      <c r="M217">
        <f t="shared" si="65"/>
        <v>1</v>
      </c>
      <c r="N217">
        <f t="shared" si="66"/>
        <v>0</v>
      </c>
      <c r="O217">
        <f t="shared" si="67"/>
        <v>1</v>
      </c>
      <c r="P217">
        <f t="shared" si="68"/>
        <v>1</v>
      </c>
      <c r="Q217">
        <f t="shared" si="69"/>
        <v>1</v>
      </c>
      <c r="R217">
        <f t="shared" si="70"/>
        <v>0</v>
      </c>
      <c r="S217">
        <f t="shared" si="71"/>
        <v>1</v>
      </c>
      <c r="T217">
        <f t="shared" si="72"/>
        <v>0</v>
      </c>
      <c r="U217">
        <f t="shared" si="73"/>
        <v>1</v>
      </c>
      <c r="V217">
        <f t="shared" si="74"/>
        <v>1</v>
      </c>
      <c r="W217">
        <f t="shared" si="75"/>
        <v>1</v>
      </c>
      <c r="X217">
        <f t="shared" si="60"/>
        <v>4</v>
      </c>
      <c r="Y217">
        <f t="shared" si="61"/>
        <v>8</v>
      </c>
      <c r="Z217">
        <f t="shared" si="62"/>
        <v>1</v>
      </c>
      <c r="AA217">
        <f t="shared" si="63"/>
        <v>1</v>
      </c>
      <c r="AC217">
        <v>538</v>
      </c>
      <c r="AD217">
        <f t="shared" si="76"/>
        <v>1</v>
      </c>
      <c r="AE217">
        <f t="shared" si="77"/>
        <v>12</v>
      </c>
      <c r="AF217">
        <f t="shared" si="78"/>
        <v>0</v>
      </c>
      <c r="AG217" t="str">
        <f t="shared" si="79"/>
        <v>12_0</v>
      </c>
    </row>
    <row r="218" spans="2:33">
      <c r="B218">
        <v>217</v>
      </c>
      <c r="C218">
        <v>5</v>
      </c>
      <c r="D218">
        <v>109</v>
      </c>
      <c r="E218">
        <v>62</v>
      </c>
      <c r="F218">
        <v>41</v>
      </c>
      <c r="G218">
        <v>129</v>
      </c>
      <c r="H218">
        <v>35.799999999999997</v>
      </c>
      <c r="I218">
        <v>0.51400000000000001</v>
      </c>
      <c r="J218">
        <v>25</v>
      </c>
      <c r="K218">
        <v>1</v>
      </c>
      <c r="L218">
        <f t="shared" si="64"/>
        <v>0</v>
      </c>
      <c r="M218">
        <f t="shared" si="65"/>
        <v>0</v>
      </c>
      <c r="N218">
        <f t="shared" si="66"/>
        <v>0</v>
      </c>
      <c r="O218">
        <f t="shared" si="67"/>
        <v>1</v>
      </c>
      <c r="P218">
        <f t="shared" si="68"/>
        <v>0</v>
      </c>
      <c r="Q218">
        <f t="shared" si="69"/>
        <v>1</v>
      </c>
      <c r="R218">
        <f t="shared" si="70"/>
        <v>0</v>
      </c>
      <c r="S218">
        <f t="shared" si="71"/>
        <v>0</v>
      </c>
      <c r="T218">
        <f t="shared" si="72"/>
        <v>0</v>
      </c>
      <c r="U218">
        <f t="shared" si="73"/>
        <v>0</v>
      </c>
      <c r="V218">
        <f t="shared" si="74"/>
        <v>1</v>
      </c>
      <c r="W218">
        <f t="shared" si="75"/>
        <v>0</v>
      </c>
      <c r="X218">
        <f t="shared" si="60"/>
        <v>9</v>
      </c>
      <c r="Y218">
        <f t="shared" si="61"/>
        <v>3</v>
      </c>
      <c r="Z218">
        <f t="shared" si="62"/>
        <v>0</v>
      </c>
      <c r="AA218">
        <f t="shared" si="63"/>
        <v>0</v>
      </c>
      <c r="AC218">
        <v>236</v>
      </c>
      <c r="AD218">
        <f t="shared" si="76"/>
        <v>1</v>
      </c>
      <c r="AE218">
        <f t="shared" si="77"/>
        <v>3</v>
      </c>
      <c r="AF218">
        <f t="shared" si="78"/>
        <v>9</v>
      </c>
      <c r="AG218" t="str">
        <f t="shared" si="79"/>
        <v>3_9</v>
      </c>
    </row>
    <row r="219" spans="2:33">
      <c r="B219">
        <v>218</v>
      </c>
      <c r="C219">
        <v>6</v>
      </c>
      <c r="D219">
        <v>125</v>
      </c>
      <c r="E219">
        <v>68</v>
      </c>
      <c r="F219">
        <v>30</v>
      </c>
      <c r="G219">
        <v>120</v>
      </c>
      <c r="H219">
        <v>30</v>
      </c>
      <c r="I219">
        <v>0.46400000000000002</v>
      </c>
      <c r="J219">
        <v>32</v>
      </c>
      <c r="K219">
        <v>0</v>
      </c>
      <c r="L219">
        <f t="shared" si="64"/>
        <v>0</v>
      </c>
      <c r="M219">
        <f t="shared" si="65"/>
        <v>1</v>
      </c>
      <c r="N219">
        <f t="shared" si="66"/>
        <v>0</v>
      </c>
      <c r="O219">
        <f t="shared" si="67"/>
        <v>0</v>
      </c>
      <c r="P219">
        <f t="shared" si="68"/>
        <v>1</v>
      </c>
      <c r="Q219">
        <f t="shared" si="69"/>
        <v>0</v>
      </c>
      <c r="R219">
        <f t="shared" si="70"/>
        <v>0</v>
      </c>
      <c r="S219">
        <f t="shared" si="71"/>
        <v>0</v>
      </c>
      <c r="T219">
        <f t="shared" si="72"/>
        <v>0</v>
      </c>
      <c r="U219">
        <f t="shared" si="73"/>
        <v>0</v>
      </c>
      <c r="V219">
        <f t="shared" si="74"/>
        <v>1</v>
      </c>
      <c r="W219">
        <f t="shared" si="75"/>
        <v>0</v>
      </c>
      <c r="X219">
        <f t="shared" si="60"/>
        <v>9</v>
      </c>
      <c r="Y219">
        <f t="shared" si="61"/>
        <v>3</v>
      </c>
      <c r="Z219">
        <f t="shared" si="62"/>
        <v>0</v>
      </c>
      <c r="AA219">
        <f t="shared" si="63"/>
        <v>1</v>
      </c>
      <c r="AC219">
        <v>654</v>
      </c>
      <c r="AD219">
        <f t="shared" si="76"/>
        <v>1</v>
      </c>
      <c r="AE219">
        <f t="shared" si="77"/>
        <v>12</v>
      </c>
      <c r="AF219">
        <f t="shared" si="78"/>
        <v>0</v>
      </c>
      <c r="AG219" t="str">
        <f t="shared" si="79"/>
        <v>12_0</v>
      </c>
    </row>
    <row r="220" spans="2:33">
      <c r="B220">
        <v>219</v>
      </c>
      <c r="C220">
        <v>5</v>
      </c>
      <c r="D220">
        <v>85</v>
      </c>
      <c r="E220">
        <v>74</v>
      </c>
      <c r="F220">
        <v>22</v>
      </c>
      <c r="G220">
        <v>0</v>
      </c>
      <c r="H220">
        <v>29</v>
      </c>
      <c r="I220">
        <v>1.224</v>
      </c>
      <c r="J220">
        <v>32</v>
      </c>
      <c r="K220">
        <v>1</v>
      </c>
      <c r="L220">
        <f t="shared" si="64"/>
        <v>0</v>
      </c>
      <c r="M220">
        <f t="shared" si="65"/>
        <v>1</v>
      </c>
      <c r="N220">
        <f t="shared" si="66"/>
        <v>0</v>
      </c>
      <c r="O220">
        <f t="shared" si="67"/>
        <v>0</v>
      </c>
      <c r="P220">
        <f t="shared" si="68"/>
        <v>0</v>
      </c>
      <c r="Q220">
        <f t="shared" si="69"/>
        <v>0</v>
      </c>
      <c r="R220">
        <f t="shared" si="70"/>
        <v>1</v>
      </c>
      <c r="S220">
        <f t="shared" si="71"/>
        <v>0</v>
      </c>
      <c r="T220">
        <f t="shared" si="72"/>
        <v>0</v>
      </c>
      <c r="U220">
        <f t="shared" si="73"/>
        <v>0</v>
      </c>
      <c r="V220">
        <f t="shared" si="74"/>
        <v>0</v>
      </c>
      <c r="W220">
        <f t="shared" si="75"/>
        <v>0</v>
      </c>
      <c r="X220">
        <f t="shared" si="60"/>
        <v>10</v>
      </c>
      <c r="Y220">
        <f t="shared" si="61"/>
        <v>2</v>
      </c>
      <c r="Z220">
        <f t="shared" si="62"/>
        <v>0</v>
      </c>
      <c r="AA220">
        <f t="shared" si="63"/>
        <v>0</v>
      </c>
      <c r="AC220">
        <v>489</v>
      </c>
      <c r="AD220">
        <f t="shared" si="76"/>
        <v>1</v>
      </c>
      <c r="AE220">
        <f t="shared" si="77"/>
        <v>12</v>
      </c>
      <c r="AF220">
        <f t="shared" si="78"/>
        <v>0</v>
      </c>
      <c r="AG220" t="str">
        <f t="shared" si="79"/>
        <v>12_0</v>
      </c>
    </row>
    <row r="221" spans="2:33">
      <c r="B221">
        <v>220</v>
      </c>
      <c r="C221">
        <v>5</v>
      </c>
      <c r="D221">
        <v>112</v>
      </c>
      <c r="E221">
        <v>66</v>
      </c>
      <c r="F221">
        <v>0</v>
      </c>
      <c r="G221">
        <v>0</v>
      </c>
      <c r="H221">
        <v>37.799999999999997</v>
      </c>
      <c r="I221">
        <v>0.26100000000000001</v>
      </c>
      <c r="J221">
        <v>41</v>
      </c>
      <c r="K221">
        <v>1</v>
      </c>
      <c r="L221">
        <f t="shared" si="64"/>
        <v>0</v>
      </c>
      <c r="M221">
        <f t="shared" si="65"/>
        <v>1</v>
      </c>
      <c r="N221">
        <f t="shared" si="66"/>
        <v>0</v>
      </c>
      <c r="O221">
        <f t="shared" si="67"/>
        <v>0</v>
      </c>
      <c r="P221">
        <f t="shared" si="68"/>
        <v>0</v>
      </c>
      <c r="Q221">
        <f t="shared" si="69"/>
        <v>0</v>
      </c>
      <c r="R221">
        <f t="shared" si="70"/>
        <v>0</v>
      </c>
      <c r="S221">
        <f t="shared" si="71"/>
        <v>0</v>
      </c>
      <c r="T221">
        <f t="shared" si="72"/>
        <v>0</v>
      </c>
      <c r="U221">
        <f t="shared" si="73"/>
        <v>0</v>
      </c>
      <c r="V221">
        <f t="shared" si="74"/>
        <v>1</v>
      </c>
      <c r="W221">
        <f t="shared" si="75"/>
        <v>0</v>
      </c>
      <c r="X221">
        <f t="shared" si="60"/>
        <v>10</v>
      </c>
      <c r="Y221">
        <f t="shared" si="61"/>
        <v>2</v>
      </c>
      <c r="Z221">
        <f t="shared" si="62"/>
        <v>0</v>
      </c>
      <c r="AA221">
        <f t="shared" si="63"/>
        <v>0</v>
      </c>
      <c r="AC221">
        <v>629</v>
      </c>
      <c r="AD221">
        <f t="shared" si="76"/>
        <v>1</v>
      </c>
      <c r="AE221">
        <f t="shared" si="77"/>
        <v>7</v>
      </c>
      <c r="AF221">
        <f t="shared" si="78"/>
        <v>5</v>
      </c>
      <c r="AG221" t="str">
        <f t="shared" si="79"/>
        <v>7_5</v>
      </c>
    </row>
    <row r="222" spans="2:33">
      <c r="B222">
        <v>221</v>
      </c>
      <c r="C222">
        <v>0</v>
      </c>
      <c r="D222">
        <v>177</v>
      </c>
      <c r="E222">
        <v>60</v>
      </c>
      <c r="F222">
        <v>29</v>
      </c>
      <c r="G222">
        <v>478</v>
      </c>
      <c r="H222">
        <v>34.6</v>
      </c>
      <c r="I222">
        <v>1.0720000000000001</v>
      </c>
      <c r="J222">
        <v>21</v>
      </c>
      <c r="K222">
        <v>1</v>
      </c>
      <c r="L222">
        <f t="shared" si="64"/>
        <v>1</v>
      </c>
      <c r="M222">
        <f t="shared" si="65"/>
        <v>0</v>
      </c>
      <c r="N222">
        <f t="shared" si="66"/>
        <v>1</v>
      </c>
      <c r="O222">
        <f t="shared" si="67"/>
        <v>1</v>
      </c>
      <c r="P222">
        <f t="shared" si="68"/>
        <v>1</v>
      </c>
      <c r="Q222">
        <f t="shared" si="69"/>
        <v>0</v>
      </c>
      <c r="R222">
        <f t="shared" si="70"/>
        <v>1</v>
      </c>
      <c r="S222">
        <f t="shared" si="71"/>
        <v>1</v>
      </c>
      <c r="T222">
        <f t="shared" si="72"/>
        <v>1</v>
      </c>
      <c r="U222">
        <f t="shared" si="73"/>
        <v>0</v>
      </c>
      <c r="V222">
        <f t="shared" si="74"/>
        <v>1</v>
      </c>
      <c r="W222">
        <f t="shared" si="75"/>
        <v>1</v>
      </c>
      <c r="X222">
        <f t="shared" si="60"/>
        <v>3</v>
      </c>
      <c r="Y222">
        <f t="shared" si="61"/>
        <v>9</v>
      </c>
      <c r="Z222">
        <f t="shared" si="62"/>
        <v>1</v>
      </c>
      <c r="AA222">
        <f t="shared" si="63"/>
        <v>1</v>
      </c>
      <c r="AC222">
        <v>145</v>
      </c>
      <c r="AD222">
        <f t="shared" si="76"/>
        <v>1</v>
      </c>
      <c r="AE222">
        <f t="shared" si="77"/>
        <v>8</v>
      </c>
      <c r="AF222">
        <f t="shared" si="78"/>
        <v>4</v>
      </c>
      <c r="AG222" t="str">
        <f t="shared" si="79"/>
        <v>8_4</v>
      </c>
    </row>
    <row r="223" spans="2:33">
      <c r="B223">
        <v>222</v>
      </c>
      <c r="C223">
        <v>2</v>
      </c>
      <c r="D223">
        <v>158</v>
      </c>
      <c r="E223">
        <v>90</v>
      </c>
      <c r="F223">
        <v>0</v>
      </c>
      <c r="G223">
        <v>0</v>
      </c>
      <c r="H223">
        <v>31.6</v>
      </c>
      <c r="I223">
        <v>0.80500000000000005</v>
      </c>
      <c r="J223">
        <v>66</v>
      </c>
      <c r="K223">
        <v>1</v>
      </c>
      <c r="L223">
        <f t="shared" si="64"/>
        <v>0</v>
      </c>
      <c r="M223">
        <f t="shared" si="65"/>
        <v>1</v>
      </c>
      <c r="N223">
        <f t="shared" si="66"/>
        <v>1</v>
      </c>
      <c r="O223">
        <f t="shared" si="67"/>
        <v>1</v>
      </c>
      <c r="P223">
        <f t="shared" si="68"/>
        <v>1</v>
      </c>
      <c r="Q223">
        <f t="shared" si="69"/>
        <v>0</v>
      </c>
      <c r="R223">
        <f t="shared" si="70"/>
        <v>1</v>
      </c>
      <c r="S223">
        <f t="shared" si="71"/>
        <v>1</v>
      </c>
      <c r="T223">
        <f t="shared" si="72"/>
        <v>1</v>
      </c>
      <c r="U223">
        <f t="shared" si="73"/>
        <v>0</v>
      </c>
      <c r="V223">
        <f t="shared" si="74"/>
        <v>0</v>
      </c>
      <c r="W223">
        <f t="shared" si="75"/>
        <v>1</v>
      </c>
      <c r="X223">
        <f t="shared" si="60"/>
        <v>4</v>
      </c>
      <c r="Y223">
        <f t="shared" si="61"/>
        <v>8</v>
      </c>
      <c r="Z223">
        <f t="shared" si="62"/>
        <v>1</v>
      </c>
      <c r="AA223">
        <f t="shared" si="63"/>
        <v>1</v>
      </c>
      <c r="AC223">
        <v>356</v>
      </c>
      <c r="AD223">
        <f t="shared" si="76"/>
        <v>1</v>
      </c>
      <c r="AE223">
        <f t="shared" si="77"/>
        <v>2</v>
      </c>
      <c r="AF223">
        <f t="shared" si="78"/>
        <v>10</v>
      </c>
      <c r="AG223" t="str">
        <f t="shared" si="79"/>
        <v>2_10</v>
      </c>
    </row>
    <row r="224" spans="2:33">
      <c r="B224">
        <v>223</v>
      </c>
      <c r="C224">
        <v>7</v>
      </c>
      <c r="D224">
        <v>119</v>
      </c>
      <c r="E224">
        <v>0</v>
      </c>
      <c r="F224">
        <v>0</v>
      </c>
      <c r="G224">
        <v>0</v>
      </c>
      <c r="H224">
        <v>25.2</v>
      </c>
      <c r="I224">
        <v>0.20899999999999999</v>
      </c>
      <c r="J224">
        <v>37</v>
      </c>
      <c r="K224">
        <v>0</v>
      </c>
      <c r="L224">
        <f t="shared" si="64"/>
        <v>0</v>
      </c>
      <c r="M224">
        <f t="shared" si="65"/>
        <v>0</v>
      </c>
      <c r="N224">
        <f t="shared" si="66"/>
        <v>0</v>
      </c>
      <c r="O224">
        <f t="shared" si="67"/>
        <v>0</v>
      </c>
      <c r="P224">
        <f t="shared" si="68"/>
        <v>0</v>
      </c>
      <c r="Q224">
        <f t="shared" si="69"/>
        <v>0</v>
      </c>
      <c r="R224">
        <f t="shared" si="70"/>
        <v>0</v>
      </c>
      <c r="S224">
        <f t="shared" si="71"/>
        <v>0</v>
      </c>
      <c r="T224">
        <f t="shared" si="72"/>
        <v>0</v>
      </c>
      <c r="U224">
        <f t="shared" si="73"/>
        <v>0</v>
      </c>
      <c r="V224">
        <f t="shared" si="74"/>
        <v>0</v>
      </c>
      <c r="W224">
        <f t="shared" si="75"/>
        <v>0</v>
      </c>
      <c r="X224">
        <f t="shared" si="60"/>
        <v>12</v>
      </c>
      <c r="Y224">
        <f t="shared" si="61"/>
        <v>0</v>
      </c>
      <c r="Z224">
        <f t="shared" si="62"/>
        <v>0</v>
      </c>
      <c r="AA224">
        <f t="shared" si="63"/>
        <v>1</v>
      </c>
      <c r="AC224">
        <v>99</v>
      </c>
      <c r="AD224">
        <f t="shared" si="76"/>
        <v>1</v>
      </c>
      <c r="AE224">
        <f t="shared" si="77"/>
        <v>12</v>
      </c>
      <c r="AF224">
        <f t="shared" si="78"/>
        <v>0</v>
      </c>
      <c r="AG224" t="str">
        <f t="shared" si="79"/>
        <v>12_0</v>
      </c>
    </row>
    <row r="225" spans="2:33">
      <c r="B225">
        <v>224</v>
      </c>
      <c r="C225">
        <v>7</v>
      </c>
      <c r="D225">
        <v>142</v>
      </c>
      <c r="E225">
        <v>60</v>
      </c>
      <c r="F225">
        <v>33</v>
      </c>
      <c r="G225">
        <v>190</v>
      </c>
      <c r="H225">
        <v>28.8</v>
      </c>
      <c r="I225">
        <v>0.68700000000000006</v>
      </c>
      <c r="J225">
        <v>61</v>
      </c>
      <c r="K225">
        <v>0</v>
      </c>
      <c r="L225">
        <f t="shared" si="64"/>
        <v>1</v>
      </c>
      <c r="M225">
        <f t="shared" si="65"/>
        <v>1</v>
      </c>
      <c r="N225">
        <f t="shared" si="66"/>
        <v>1</v>
      </c>
      <c r="O225">
        <f t="shared" si="67"/>
        <v>1</v>
      </c>
      <c r="P225">
        <f t="shared" si="68"/>
        <v>1</v>
      </c>
      <c r="Q225">
        <f t="shared" si="69"/>
        <v>0</v>
      </c>
      <c r="R225">
        <f t="shared" si="70"/>
        <v>0</v>
      </c>
      <c r="S225">
        <f t="shared" si="71"/>
        <v>0</v>
      </c>
      <c r="T225">
        <f t="shared" si="72"/>
        <v>0</v>
      </c>
      <c r="U225">
        <f t="shared" si="73"/>
        <v>0</v>
      </c>
      <c r="V225">
        <f t="shared" si="74"/>
        <v>0</v>
      </c>
      <c r="W225">
        <f t="shared" si="75"/>
        <v>1</v>
      </c>
      <c r="X225">
        <f t="shared" si="60"/>
        <v>6</v>
      </c>
      <c r="Y225">
        <f t="shared" si="61"/>
        <v>6</v>
      </c>
      <c r="Z225">
        <f t="shared" si="62"/>
        <v>1</v>
      </c>
      <c r="AA225">
        <f t="shared" si="63"/>
        <v>0</v>
      </c>
      <c r="AC225">
        <v>103</v>
      </c>
      <c r="AD225">
        <f t="shared" si="76"/>
        <v>1</v>
      </c>
      <c r="AE225">
        <f t="shared" si="77"/>
        <v>12</v>
      </c>
      <c r="AF225">
        <f t="shared" si="78"/>
        <v>0</v>
      </c>
      <c r="AG225" t="str">
        <f t="shared" si="79"/>
        <v>12_0</v>
      </c>
    </row>
    <row r="226" spans="2:33">
      <c r="B226">
        <v>225</v>
      </c>
      <c r="C226">
        <v>1</v>
      </c>
      <c r="D226">
        <v>100</v>
      </c>
      <c r="E226">
        <v>66</v>
      </c>
      <c r="F226">
        <v>15</v>
      </c>
      <c r="G226">
        <v>56</v>
      </c>
      <c r="H226">
        <v>23.6</v>
      </c>
      <c r="I226">
        <v>0.66600000000000004</v>
      </c>
      <c r="J226">
        <v>26</v>
      </c>
      <c r="K226">
        <v>0</v>
      </c>
      <c r="L226">
        <f t="shared" si="64"/>
        <v>0</v>
      </c>
      <c r="M226">
        <f t="shared" si="65"/>
        <v>0</v>
      </c>
      <c r="N226">
        <f t="shared" si="66"/>
        <v>0</v>
      </c>
      <c r="O226">
        <f t="shared" si="67"/>
        <v>0</v>
      </c>
      <c r="P226">
        <f t="shared" si="68"/>
        <v>0</v>
      </c>
      <c r="Q226">
        <f t="shared" si="69"/>
        <v>0</v>
      </c>
      <c r="R226">
        <f t="shared" si="70"/>
        <v>0</v>
      </c>
      <c r="S226">
        <f t="shared" si="71"/>
        <v>0</v>
      </c>
      <c r="T226">
        <f t="shared" si="72"/>
        <v>0</v>
      </c>
      <c r="U226">
        <f t="shared" si="73"/>
        <v>0</v>
      </c>
      <c r="V226">
        <f t="shared" si="74"/>
        <v>0</v>
      </c>
      <c r="W226">
        <f t="shared" si="75"/>
        <v>0</v>
      </c>
      <c r="X226">
        <f t="shared" si="60"/>
        <v>12</v>
      </c>
      <c r="Y226">
        <f t="shared" si="61"/>
        <v>0</v>
      </c>
      <c r="Z226">
        <f t="shared" si="62"/>
        <v>0</v>
      </c>
      <c r="AA226">
        <f t="shared" si="63"/>
        <v>1</v>
      </c>
      <c r="AC226">
        <v>7</v>
      </c>
      <c r="AD226">
        <f t="shared" si="76"/>
        <v>0</v>
      </c>
      <c r="AE226">
        <f t="shared" si="77"/>
        <v>12</v>
      </c>
      <c r="AF226">
        <f t="shared" si="78"/>
        <v>0</v>
      </c>
      <c r="AG226" t="str">
        <f t="shared" si="79"/>
        <v>12_0</v>
      </c>
    </row>
    <row r="227" spans="2:33">
      <c r="B227">
        <v>226</v>
      </c>
      <c r="C227">
        <v>1</v>
      </c>
      <c r="D227">
        <v>87</v>
      </c>
      <c r="E227">
        <v>78</v>
      </c>
      <c r="F227">
        <v>27</v>
      </c>
      <c r="G227">
        <v>32</v>
      </c>
      <c r="H227">
        <v>34.6</v>
      </c>
      <c r="I227">
        <v>0.10100000000000001</v>
      </c>
      <c r="J227">
        <v>22</v>
      </c>
      <c r="K227">
        <v>0</v>
      </c>
      <c r="L227">
        <f t="shared" si="64"/>
        <v>0</v>
      </c>
      <c r="M227">
        <f t="shared" si="65"/>
        <v>0</v>
      </c>
      <c r="N227">
        <f t="shared" si="66"/>
        <v>0</v>
      </c>
      <c r="O227">
        <f t="shared" si="67"/>
        <v>0</v>
      </c>
      <c r="P227">
        <f t="shared" si="68"/>
        <v>0</v>
      </c>
      <c r="Q227">
        <f t="shared" si="69"/>
        <v>0</v>
      </c>
      <c r="R227">
        <f t="shared" si="70"/>
        <v>0</v>
      </c>
      <c r="S227">
        <f t="shared" si="71"/>
        <v>0</v>
      </c>
      <c r="T227">
        <f t="shared" si="72"/>
        <v>0</v>
      </c>
      <c r="U227">
        <f t="shared" si="73"/>
        <v>0</v>
      </c>
      <c r="V227">
        <f t="shared" si="74"/>
        <v>0</v>
      </c>
      <c r="W227">
        <f t="shared" si="75"/>
        <v>0</v>
      </c>
      <c r="X227">
        <f t="shared" si="60"/>
        <v>12</v>
      </c>
      <c r="Y227">
        <f t="shared" si="61"/>
        <v>0</v>
      </c>
      <c r="Z227">
        <f t="shared" si="62"/>
        <v>0</v>
      </c>
      <c r="AA227">
        <f t="shared" si="63"/>
        <v>1</v>
      </c>
      <c r="AC227">
        <v>470</v>
      </c>
      <c r="AD227">
        <f t="shared" si="76"/>
        <v>0</v>
      </c>
      <c r="AE227">
        <f t="shared" si="77"/>
        <v>3</v>
      </c>
      <c r="AF227">
        <f t="shared" si="78"/>
        <v>9</v>
      </c>
      <c r="AG227" t="str">
        <f t="shared" si="79"/>
        <v>3_9</v>
      </c>
    </row>
    <row r="228" spans="2:33">
      <c r="B228">
        <v>227</v>
      </c>
      <c r="C228">
        <v>0</v>
      </c>
      <c r="D228">
        <v>101</v>
      </c>
      <c r="E228">
        <v>76</v>
      </c>
      <c r="F228">
        <v>0</v>
      </c>
      <c r="G228">
        <v>0</v>
      </c>
      <c r="H228">
        <v>35.700000000000003</v>
      </c>
      <c r="I228">
        <v>0.19800000000000001</v>
      </c>
      <c r="J228">
        <v>26</v>
      </c>
      <c r="K228">
        <v>0</v>
      </c>
      <c r="L228">
        <f t="shared" si="64"/>
        <v>0</v>
      </c>
      <c r="M228">
        <f t="shared" si="65"/>
        <v>0</v>
      </c>
      <c r="N228">
        <f t="shared" si="66"/>
        <v>0</v>
      </c>
      <c r="O228">
        <f t="shared" si="67"/>
        <v>0</v>
      </c>
      <c r="P228">
        <f t="shared" si="68"/>
        <v>0</v>
      </c>
      <c r="Q228">
        <f t="shared" si="69"/>
        <v>0</v>
      </c>
      <c r="R228">
        <f t="shared" si="70"/>
        <v>0</v>
      </c>
      <c r="S228">
        <f t="shared" si="71"/>
        <v>0</v>
      </c>
      <c r="T228">
        <f t="shared" si="72"/>
        <v>0</v>
      </c>
      <c r="U228">
        <f t="shared" si="73"/>
        <v>0</v>
      </c>
      <c r="V228">
        <f t="shared" si="74"/>
        <v>0</v>
      </c>
      <c r="W228">
        <f t="shared" si="75"/>
        <v>0</v>
      </c>
      <c r="X228">
        <f t="shared" si="60"/>
        <v>12</v>
      </c>
      <c r="Y228">
        <f t="shared" si="61"/>
        <v>0</v>
      </c>
      <c r="Z228">
        <f t="shared" si="62"/>
        <v>0</v>
      </c>
      <c r="AA228">
        <f t="shared" si="63"/>
        <v>1</v>
      </c>
      <c r="AC228">
        <v>95</v>
      </c>
      <c r="AD228">
        <f t="shared" si="76"/>
        <v>1</v>
      </c>
      <c r="AE228">
        <f t="shared" si="77"/>
        <v>9</v>
      </c>
      <c r="AF228">
        <f t="shared" si="78"/>
        <v>3</v>
      </c>
      <c r="AG228" t="str">
        <f t="shared" si="79"/>
        <v>9_3</v>
      </c>
    </row>
    <row r="229" spans="2:33">
      <c r="B229">
        <v>228</v>
      </c>
      <c r="C229">
        <v>3</v>
      </c>
      <c r="D229">
        <v>162</v>
      </c>
      <c r="E229">
        <v>52</v>
      </c>
      <c r="F229">
        <v>38</v>
      </c>
      <c r="G229">
        <v>0</v>
      </c>
      <c r="H229">
        <v>37.200000000000003</v>
      </c>
      <c r="I229">
        <v>0.65200000000000002</v>
      </c>
      <c r="J229">
        <v>24</v>
      </c>
      <c r="K229">
        <v>1</v>
      </c>
      <c r="L229">
        <f t="shared" si="64"/>
        <v>0</v>
      </c>
      <c r="M229">
        <f t="shared" si="65"/>
        <v>0</v>
      </c>
      <c r="N229">
        <f t="shared" si="66"/>
        <v>1</v>
      </c>
      <c r="O229">
        <f t="shared" si="67"/>
        <v>1</v>
      </c>
      <c r="P229">
        <f t="shared" si="68"/>
        <v>0</v>
      </c>
      <c r="Q229">
        <f t="shared" si="69"/>
        <v>0</v>
      </c>
      <c r="R229">
        <f t="shared" si="70"/>
        <v>1</v>
      </c>
      <c r="S229">
        <f t="shared" si="71"/>
        <v>1</v>
      </c>
      <c r="T229">
        <f t="shared" si="72"/>
        <v>1</v>
      </c>
      <c r="U229">
        <f t="shared" si="73"/>
        <v>0</v>
      </c>
      <c r="V229">
        <f t="shared" si="74"/>
        <v>0</v>
      </c>
      <c r="W229">
        <f t="shared" si="75"/>
        <v>1</v>
      </c>
      <c r="X229">
        <f t="shared" si="60"/>
        <v>6</v>
      </c>
      <c r="Y229">
        <f t="shared" si="61"/>
        <v>6</v>
      </c>
      <c r="Z229">
        <f t="shared" si="62"/>
        <v>1</v>
      </c>
      <c r="AA229">
        <f t="shared" si="63"/>
        <v>1</v>
      </c>
      <c r="AC229">
        <v>438</v>
      </c>
      <c r="AD229">
        <f t="shared" si="76"/>
        <v>1</v>
      </c>
      <c r="AE229">
        <f t="shared" si="77"/>
        <v>7</v>
      </c>
      <c r="AF229">
        <f t="shared" si="78"/>
        <v>5</v>
      </c>
      <c r="AG229" t="str">
        <f t="shared" si="79"/>
        <v>7_5</v>
      </c>
    </row>
    <row r="230" spans="2:33">
      <c r="B230">
        <v>229</v>
      </c>
      <c r="C230">
        <v>4</v>
      </c>
      <c r="D230">
        <v>197</v>
      </c>
      <c r="E230">
        <v>70</v>
      </c>
      <c r="F230">
        <v>39</v>
      </c>
      <c r="G230">
        <v>744</v>
      </c>
      <c r="H230">
        <v>36.700000000000003</v>
      </c>
      <c r="I230">
        <v>2.3290000000000002</v>
      </c>
      <c r="J230">
        <v>31</v>
      </c>
      <c r="K230">
        <v>0</v>
      </c>
      <c r="L230">
        <f t="shared" si="64"/>
        <v>0</v>
      </c>
      <c r="M230">
        <f t="shared" si="65"/>
        <v>1</v>
      </c>
      <c r="N230">
        <f t="shared" si="66"/>
        <v>1</v>
      </c>
      <c r="O230">
        <f t="shared" si="67"/>
        <v>1</v>
      </c>
      <c r="P230">
        <f t="shared" si="68"/>
        <v>1</v>
      </c>
      <c r="Q230">
        <f t="shared" si="69"/>
        <v>0</v>
      </c>
      <c r="R230">
        <f t="shared" si="70"/>
        <v>1</v>
      </c>
      <c r="S230">
        <f t="shared" si="71"/>
        <v>1</v>
      </c>
      <c r="T230">
        <f t="shared" si="72"/>
        <v>1</v>
      </c>
      <c r="U230">
        <f t="shared" si="73"/>
        <v>0</v>
      </c>
      <c r="V230">
        <f t="shared" si="74"/>
        <v>1</v>
      </c>
      <c r="W230">
        <f t="shared" si="75"/>
        <v>1</v>
      </c>
      <c r="X230">
        <f t="shared" si="60"/>
        <v>3</v>
      </c>
      <c r="Y230">
        <f t="shared" si="61"/>
        <v>9</v>
      </c>
      <c r="Z230">
        <f t="shared" si="62"/>
        <v>1</v>
      </c>
      <c r="AA230">
        <f t="shared" si="63"/>
        <v>0</v>
      </c>
      <c r="AC230">
        <v>87</v>
      </c>
      <c r="AD230">
        <f t="shared" si="76"/>
        <v>1</v>
      </c>
      <c r="AE230">
        <f t="shared" si="77"/>
        <v>9</v>
      </c>
      <c r="AF230">
        <f t="shared" si="78"/>
        <v>3</v>
      </c>
      <c r="AG230" t="str">
        <f t="shared" si="79"/>
        <v>9_3</v>
      </c>
    </row>
    <row r="231" spans="2:33">
      <c r="B231">
        <v>230</v>
      </c>
      <c r="C231">
        <v>0</v>
      </c>
      <c r="D231">
        <v>117</v>
      </c>
      <c r="E231">
        <v>80</v>
      </c>
      <c r="F231">
        <v>31</v>
      </c>
      <c r="G231">
        <v>53</v>
      </c>
      <c r="H231">
        <v>45.2</v>
      </c>
      <c r="I231">
        <v>8.8999999999999996E-2</v>
      </c>
      <c r="J231">
        <v>24</v>
      </c>
      <c r="K231">
        <v>0</v>
      </c>
      <c r="L231">
        <f t="shared" si="64"/>
        <v>0</v>
      </c>
      <c r="M231">
        <f t="shared" si="65"/>
        <v>1</v>
      </c>
      <c r="N231">
        <f t="shared" si="66"/>
        <v>0</v>
      </c>
      <c r="O231">
        <f t="shared" si="67"/>
        <v>0</v>
      </c>
      <c r="P231">
        <f t="shared" si="68"/>
        <v>0</v>
      </c>
      <c r="Q231">
        <f t="shared" si="69"/>
        <v>0</v>
      </c>
      <c r="R231">
        <f t="shared" si="70"/>
        <v>0</v>
      </c>
      <c r="S231">
        <f t="shared" si="71"/>
        <v>0</v>
      </c>
      <c r="T231">
        <f t="shared" si="72"/>
        <v>0</v>
      </c>
      <c r="U231">
        <f t="shared" si="73"/>
        <v>1</v>
      </c>
      <c r="V231">
        <f t="shared" si="74"/>
        <v>0</v>
      </c>
      <c r="W231">
        <f t="shared" si="75"/>
        <v>0</v>
      </c>
      <c r="X231">
        <f t="shared" si="60"/>
        <v>10</v>
      </c>
      <c r="Y231">
        <f t="shared" si="61"/>
        <v>2</v>
      </c>
      <c r="Z231">
        <f t="shared" si="62"/>
        <v>0</v>
      </c>
      <c r="AA231">
        <f t="shared" si="63"/>
        <v>1</v>
      </c>
      <c r="AC231">
        <v>222</v>
      </c>
      <c r="AD231">
        <f t="shared" si="76"/>
        <v>1</v>
      </c>
      <c r="AE231">
        <f t="shared" si="77"/>
        <v>4</v>
      </c>
      <c r="AF231">
        <f t="shared" si="78"/>
        <v>8</v>
      </c>
      <c r="AG231" t="str">
        <f t="shared" si="79"/>
        <v>4_8</v>
      </c>
    </row>
    <row r="232" spans="2:33">
      <c r="B232">
        <v>231</v>
      </c>
      <c r="C232">
        <v>4</v>
      </c>
      <c r="D232">
        <v>142</v>
      </c>
      <c r="E232">
        <v>86</v>
      </c>
      <c r="F232">
        <v>0</v>
      </c>
      <c r="G232">
        <v>0</v>
      </c>
      <c r="H232">
        <v>44</v>
      </c>
      <c r="I232">
        <v>0.64500000000000002</v>
      </c>
      <c r="J232">
        <v>22</v>
      </c>
      <c r="K232">
        <v>1</v>
      </c>
      <c r="L232">
        <f t="shared" si="64"/>
        <v>0</v>
      </c>
      <c r="M232">
        <f t="shared" si="65"/>
        <v>1</v>
      </c>
      <c r="N232">
        <f t="shared" si="66"/>
        <v>1</v>
      </c>
      <c r="O232">
        <f t="shared" si="67"/>
        <v>1</v>
      </c>
      <c r="P232">
        <f t="shared" si="68"/>
        <v>0</v>
      </c>
      <c r="Q232">
        <f t="shared" si="69"/>
        <v>0</v>
      </c>
      <c r="R232">
        <f t="shared" si="70"/>
        <v>0</v>
      </c>
      <c r="S232">
        <f t="shared" si="71"/>
        <v>1</v>
      </c>
      <c r="T232">
        <f t="shared" si="72"/>
        <v>0</v>
      </c>
      <c r="U232">
        <f t="shared" si="73"/>
        <v>1</v>
      </c>
      <c r="V232">
        <f t="shared" si="74"/>
        <v>0</v>
      </c>
      <c r="W232">
        <f t="shared" si="75"/>
        <v>1</v>
      </c>
      <c r="X232">
        <f t="shared" si="60"/>
        <v>6</v>
      </c>
      <c r="Y232">
        <f t="shared" si="61"/>
        <v>6</v>
      </c>
      <c r="Z232">
        <f t="shared" si="62"/>
        <v>1</v>
      </c>
      <c r="AA232">
        <f t="shared" si="63"/>
        <v>1</v>
      </c>
      <c r="AC232">
        <v>20</v>
      </c>
      <c r="AD232">
        <f t="shared" si="76"/>
        <v>0</v>
      </c>
      <c r="AE232">
        <f t="shared" si="77"/>
        <v>10</v>
      </c>
      <c r="AF232">
        <f t="shared" si="78"/>
        <v>2</v>
      </c>
      <c r="AG232" t="str">
        <f t="shared" si="79"/>
        <v>10_2</v>
      </c>
    </row>
    <row r="233" spans="2:33">
      <c r="B233">
        <v>232</v>
      </c>
      <c r="C233">
        <v>6</v>
      </c>
      <c r="D233">
        <v>134</v>
      </c>
      <c r="E233">
        <v>80</v>
      </c>
      <c r="F233">
        <v>37</v>
      </c>
      <c r="G233">
        <v>370</v>
      </c>
      <c r="H233">
        <v>46.2</v>
      </c>
      <c r="I233">
        <v>0.23799999999999999</v>
      </c>
      <c r="J233">
        <v>46</v>
      </c>
      <c r="K233">
        <v>1</v>
      </c>
      <c r="L233">
        <f t="shared" si="64"/>
        <v>1</v>
      </c>
      <c r="M233">
        <f t="shared" si="65"/>
        <v>1</v>
      </c>
      <c r="N233">
        <f t="shared" si="66"/>
        <v>0</v>
      </c>
      <c r="O233">
        <f t="shared" si="67"/>
        <v>0</v>
      </c>
      <c r="P233">
        <f t="shared" si="68"/>
        <v>1</v>
      </c>
      <c r="Q233">
        <f t="shared" si="69"/>
        <v>1</v>
      </c>
      <c r="R233">
        <f t="shared" si="70"/>
        <v>0</v>
      </c>
      <c r="S233">
        <f t="shared" si="71"/>
        <v>1</v>
      </c>
      <c r="T233">
        <f t="shared" si="72"/>
        <v>0</v>
      </c>
      <c r="U233">
        <f t="shared" si="73"/>
        <v>1</v>
      </c>
      <c r="V233">
        <f t="shared" si="74"/>
        <v>1</v>
      </c>
      <c r="W233">
        <f t="shared" si="75"/>
        <v>1</v>
      </c>
      <c r="X233">
        <f t="shared" si="60"/>
        <v>4</v>
      </c>
      <c r="Y233">
        <f t="shared" si="61"/>
        <v>8</v>
      </c>
      <c r="Z233">
        <f t="shared" si="62"/>
        <v>1</v>
      </c>
      <c r="AA233">
        <f t="shared" si="63"/>
        <v>1</v>
      </c>
    </row>
    <row r="234" spans="2:33">
      <c r="B234">
        <v>233</v>
      </c>
      <c r="C234">
        <v>1</v>
      </c>
      <c r="D234">
        <v>79</v>
      </c>
      <c r="E234">
        <v>80</v>
      </c>
      <c r="F234">
        <v>25</v>
      </c>
      <c r="G234">
        <v>37</v>
      </c>
      <c r="H234">
        <v>25.4</v>
      </c>
      <c r="I234">
        <v>0.58299999999999996</v>
      </c>
      <c r="J234">
        <v>22</v>
      </c>
      <c r="K234">
        <v>0</v>
      </c>
      <c r="L234">
        <f t="shared" si="64"/>
        <v>0</v>
      </c>
      <c r="M234">
        <f t="shared" si="65"/>
        <v>0</v>
      </c>
      <c r="N234">
        <f t="shared" si="66"/>
        <v>0</v>
      </c>
      <c r="O234">
        <f t="shared" si="67"/>
        <v>0</v>
      </c>
      <c r="P234">
        <f t="shared" si="68"/>
        <v>0</v>
      </c>
      <c r="Q234">
        <f t="shared" si="69"/>
        <v>0</v>
      </c>
      <c r="R234">
        <f t="shared" si="70"/>
        <v>0</v>
      </c>
      <c r="S234">
        <f t="shared" si="71"/>
        <v>0</v>
      </c>
      <c r="T234">
        <f t="shared" si="72"/>
        <v>0</v>
      </c>
      <c r="U234">
        <f t="shared" si="73"/>
        <v>0</v>
      </c>
      <c r="V234">
        <f t="shared" si="74"/>
        <v>0</v>
      </c>
      <c r="W234">
        <f t="shared" si="75"/>
        <v>0</v>
      </c>
      <c r="X234">
        <f t="shared" si="60"/>
        <v>12</v>
      </c>
      <c r="Y234">
        <f t="shared" si="61"/>
        <v>0</v>
      </c>
      <c r="Z234">
        <f t="shared" si="62"/>
        <v>0</v>
      </c>
      <c r="AA234">
        <f t="shared" si="63"/>
        <v>1</v>
      </c>
    </row>
    <row r="235" spans="2:33">
      <c r="B235">
        <v>234</v>
      </c>
      <c r="C235">
        <v>4</v>
      </c>
      <c r="D235">
        <v>122</v>
      </c>
      <c r="E235">
        <v>68</v>
      </c>
      <c r="F235">
        <v>0</v>
      </c>
      <c r="G235">
        <v>0</v>
      </c>
      <c r="H235">
        <v>35</v>
      </c>
      <c r="I235">
        <v>0.39400000000000002</v>
      </c>
      <c r="J235">
        <v>29</v>
      </c>
      <c r="K235">
        <v>0</v>
      </c>
      <c r="L235">
        <f t="shared" si="64"/>
        <v>0</v>
      </c>
      <c r="M235">
        <f t="shared" si="65"/>
        <v>0</v>
      </c>
      <c r="N235">
        <f t="shared" si="66"/>
        <v>0</v>
      </c>
      <c r="O235">
        <f t="shared" si="67"/>
        <v>0</v>
      </c>
      <c r="P235">
        <f t="shared" si="68"/>
        <v>0</v>
      </c>
      <c r="Q235">
        <f t="shared" si="69"/>
        <v>0</v>
      </c>
      <c r="R235">
        <f t="shared" si="70"/>
        <v>0</v>
      </c>
      <c r="S235">
        <f t="shared" si="71"/>
        <v>0</v>
      </c>
      <c r="T235">
        <f t="shared" si="72"/>
        <v>0</v>
      </c>
      <c r="U235">
        <f t="shared" si="73"/>
        <v>0</v>
      </c>
      <c r="V235">
        <f t="shared" si="74"/>
        <v>0</v>
      </c>
      <c r="W235">
        <f t="shared" si="75"/>
        <v>0</v>
      </c>
      <c r="X235">
        <f t="shared" si="60"/>
        <v>12</v>
      </c>
      <c r="Y235">
        <f t="shared" si="61"/>
        <v>0</v>
      </c>
      <c r="Z235">
        <f t="shared" si="62"/>
        <v>0</v>
      </c>
      <c r="AA235">
        <f t="shared" si="63"/>
        <v>1</v>
      </c>
    </row>
    <row r="236" spans="2:33">
      <c r="B236">
        <v>235</v>
      </c>
      <c r="C236">
        <v>3</v>
      </c>
      <c r="D236">
        <v>74</v>
      </c>
      <c r="E236">
        <v>68</v>
      </c>
      <c r="F236">
        <v>28</v>
      </c>
      <c r="G236">
        <v>45</v>
      </c>
      <c r="H236">
        <v>29.7</v>
      </c>
      <c r="I236">
        <v>0.29299999999999998</v>
      </c>
      <c r="J236">
        <v>23</v>
      </c>
      <c r="K236">
        <v>0</v>
      </c>
      <c r="L236">
        <f t="shared" si="64"/>
        <v>0</v>
      </c>
      <c r="M236">
        <f t="shared" si="65"/>
        <v>0</v>
      </c>
      <c r="N236">
        <f t="shared" si="66"/>
        <v>0</v>
      </c>
      <c r="O236">
        <f t="shared" si="67"/>
        <v>0</v>
      </c>
      <c r="P236">
        <f t="shared" si="68"/>
        <v>0</v>
      </c>
      <c r="Q236">
        <f t="shared" si="69"/>
        <v>0</v>
      </c>
      <c r="R236">
        <f t="shared" si="70"/>
        <v>0</v>
      </c>
      <c r="S236">
        <f t="shared" si="71"/>
        <v>0</v>
      </c>
      <c r="T236">
        <f t="shared" si="72"/>
        <v>0</v>
      </c>
      <c r="U236">
        <f t="shared" si="73"/>
        <v>0</v>
      </c>
      <c r="V236">
        <f t="shared" si="74"/>
        <v>0</v>
      </c>
      <c r="W236">
        <f t="shared" si="75"/>
        <v>0</v>
      </c>
      <c r="X236">
        <f t="shared" si="60"/>
        <v>12</v>
      </c>
      <c r="Y236">
        <f t="shared" si="61"/>
        <v>0</v>
      </c>
      <c r="Z236">
        <f t="shared" si="62"/>
        <v>0</v>
      </c>
      <c r="AA236">
        <f t="shared" si="63"/>
        <v>1</v>
      </c>
    </row>
    <row r="237" spans="2:33">
      <c r="B237">
        <v>236</v>
      </c>
      <c r="C237">
        <v>4</v>
      </c>
      <c r="D237">
        <v>171</v>
      </c>
      <c r="E237">
        <v>72</v>
      </c>
      <c r="F237">
        <v>0</v>
      </c>
      <c r="G237">
        <v>0</v>
      </c>
      <c r="H237">
        <v>43.6</v>
      </c>
      <c r="I237">
        <v>0.47899999999999998</v>
      </c>
      <c r="J237">
        <v>26</v>
      </c>
      <c r="K237">
        <v>1</v>
      </c>
      <c r="L237">
        <f t="shared" si="64"/>
        <v>0</v>
      </c>
      <c r="M237">
        <f t="shared" si="65"/>
        <v>1</v>
      </c>
      <c r="N237">
        <f t="shared" si="66"/>
        <v>1</v>
      </c>
      <c r="O237">
        <f t="shared" si="67"/>
        <v>1</v>
      </c>
      <c r="P237">
        <f t="shared" si="68"/>
        <v>1</v>
      </c>
      <c r="Q237">
        <f t="shared" si="69"/>
        <v>0</v>
      </c>
      <c r="R237">
        <f t="shared" si="70"/>
        <v>1</v>
      </c>
      <c r="S237">
        <f t="shared" si="71"/>
        <v>1</v>
      </c>
      <c r="T237">
        <f t="shared" si="72"/>
        <v>1</v>
      </c>
      <c r="U237">
        <f t="shared" si="73"/>
        <v>1</v>
      </c>
      <c r="V237">
        <f t="shared" si="74"/>
        <v>0</v>
      </c>
      <c r="W237">
        <f t="shared" si="75"/>
        <v>1</v>
      </c>
      <c r="X237">
        <f t="shared" si="60"/>
        <v>3</v>
      </c>
      <c r="Y237">
        <f t="shared" si="61"/>
        <v>9</v>
      </c>
      <c r="Z237">
        <f t="shared" si="62"/>
        <v>1</v>
      </c>
      <c r="AA237">
        <f t="shared" si="63"/>
        <v>1</v>
      </c>
    </row>
    <row r="238" spans="2:33">
      <c r="B238">
        <v>237</v>
      </c>
      <c r="C238">
        <v>7</v>
      </c>
      <c r="D238">
        <v>181</v>
      </c>
      <c r="E238">
        <v>84</v>
      </c>
      <c r="F238">
        <v>21</v>
      </c>
      <c r="G238">
        <v>192</v>
      </c>
      <c r="H238">
        <v>35.9</v>
      </c>
      <c r="I238">
        <v>0.58599999999999997</v>
      </c>
      <c r="J238">
        <v>51</v>
      </c>
      <c r="K238">
        <v>1</v>
      </c>
      <c r="L238">
        <f t="shared" si="64"/>
        <v>1</v>
      </c>
      <c r="M238">
        <f t="shared" si="65"/>
        <v>1</v>
      </c>
      <c r="N238">
        <f t="shared" si="66"/>
        <v>1</v>
      </c>
      <c r="O238">
        <f t="shared" si="67"/>
        <v>1</v>
      </c>
      <c r="P238">
        <f t="shared" si="68"/>
        <v>1</v>
      </c>
      <c r="Q238">
        <f t="shared" si="69"/>
        <v>1</v>
      </c>
      <c r="R238">
        <f t="shared" si="70"/>
        <v>1</v>
      </c>
      <c r="S238">
        <f t="shared" si="71"/>
        <v>1</v>
      </c>
      <c r="T238">
        <f t="shared" si="72"/>
        <v>1</v>
      </c>
      <c r="U238">
        <f t="shared" si="73"/>
        <v>1</v>
      </c>
      <c r="V238">
        <f t="shared" si="74"/>
        <v>1</v>
      </c>
      <c r="W238">
        <f t="shared" si="75"/>
        <v>1</v>
      </c>
      <c r="X238">
        <f t="shared" si="60"/>
        <v>0</v>
      </c>
      <c r="Y238">
        <f t="shared" si="61"/>
        <v>12</v>
      </c>
      <c r="Z238">
        <f t="shared" si="62"/>
        <v>1</v>
      </c>
      <c r="AA238">
        <f t="shared" si="63"/>
        <v>1</v>
      </c>
    </row>
    <row r="239" spans="2:33">
      <c r="B239">
        <v>238</v>
      </c>
      <c r="C239">
        <v>0</v>
      </c>
      <c r="D239">
        <v>179</v>
      </c>
      <c r="E239">
        <v>90</v>
      </c>
      <c r="F239">
        <v>27</v>
      </c>
      <c r="G239">
        <v>0</v>
      </c>
      <c r="H239">
        <v>44.1</v>
      </c>
      <c r="I239">
        <v>0.68600000000000005</v>
      </c>
      <c r="J239">
        <v>23</v>
      </c>
      <c r="K239">
        <v>1</v>
      </c>
      <c r="L239">
        <f t="shared" si="64"/>
        <v>0</v>
      </c>
      <c r="M239">
        <f t="shared" si="65"/>
        <v>1</v>
      </c>
      <c r="N239">
        <f t="shared" si="66"/>
        <v>1</v>
      </c>
      <c r="O239">
        <f t="shared" si="67"/>
        <v>1</v>
      </c>
      <c r="P239">
        <f t="shared" si="68"/>
        <v>1</v>
      </c>
      <c r="Q239">
        <f t="shared" si="69"/>
        <v>0</v>
      </c>
      <c r="R239">
        <f t="shared" si="70"/>
        <v>1</v>
      </c>
      <c r="S239">
        <f t="shared" si="71"/>
        <v>1</v>
      </c>
      <c r="T239">
        <f t="shared" si="72"/>
        <v>1</v>
      </c>
      <c r="U239">
        <f t="shared" si="73"/>
        <v>1</v>
      </c>
      <c r="V239">
        <f t="shared" si="74"/>
        <v>0</v>
      </c>
      <c r="W239">
        <f t="shared" si="75"/>
        <v>1</v>
      </c>
      <c r="X239">
        <f t="shared" si="60"/>
        <v>3</v>
      </c>
      <c r="Y239">
        <f t="shared" si="61"/>
        <v>9</v>
      </c>
      <c r="Z239">
        <f t="shared" si="62"/>
        <v>1</v>
      </c>
      <c r="AA239">
        <f t="shared" si="63"/>
        <v>1</v>
      </c>
    </row>
    <row r="240" spans="2:33">
      <c r="B240">
        <v>239</v>
      </c>
      <c r="C240">
        <v>9</v>
      </c>
      <c r="D240">
        <v>164</v>
      </c>
      <c r="E240">
        <v>84</v>
      </c>
      <c r="F240">
        <v>21</v>
      </c>
      <c r="G240">
        <v>0</v>
      </c>
      <c r="H240">
        <v>30.8</v>
      </c>
      <c r="I240">
        <v>0.83099999999999996</v>
      </c>
      <c r="J240">
        <v>32</v>
      </c>
      <c r="K240">
        <v>1</v>
      </c>
      <c r="L240">
        <f t="shared" si="64"/>
        <v>0</v>
      </c>
      <c r="M240">
        <f t="shared" si="65"/>
        <v>1</v>
      </c>
      <c r="N240">
        <f t="shared" si="66"/>
        <v>1</v>
      </c>
      <c r="O240">
        <f t="shared" si="67"/>
        <v>1</v>
      </c>
      <c r="P240">
        <f t="shared" si="68"/>
        <v>1</v>
      </c>
      <c r="Q240">
        <f t="shared" si="69"/>
        <v>0</v>
      </c>
      <c r="R240">
        <f t="shared" si="70"/>
        <v>1</v>
      </c>
      <c r="S240">
        <f t="shared" si="71"/>
        <v>1</v>
      </c>
      <c r="T240">
        <f t="shared" si="72"/>
        <v>1</v>
      </c>
      <c r="U240">
        <f t="shared" si="73"/>
        <v>1</v>
      </c>
      <c r="V240">
        <f t="shared" si="74"/>
        <v>1</v>
      </c>
      <c r="W240">
        <f t="shared" si="75"/>
        <v>1</v>
      </c>
      <c r="X240">
        <f t="shared" si="60"/>
        <v>2</v>
      </c>
      <c r="Y240">
        <f t="shared" si="61"/>
        <v>10</v>
      </c>
      <c r="Z240">
        <f t="shared" si="62"/>
        <v>1</v>
      </c>
      <c r="AA240">
        <f t="shared" si="63"/>
        <v>1</v>
      </c>
    </row>
    <row r="241" spans="2:27">
      <c r="B241">
        <v>240</v>
      </c>
      <c r="C241">
        <v>0</v>
      </c>
      <c r="D241">
        <v>104</v>
      </c>
      <c r="E241">
        <v>76</v>
      </c>
      <c r="F241">
        <v>0</v>
      </c>
      <c r="G241">
        <v>0</v>
      </c>
      <c r="H241">
        <v>18.399999999999999</v>
      </c>
      <c r="I241">
        <v>0.58199999999999996</v>
      </c>
      <c r="J241">
        <v>27</v>
      </c>
      <c r="K241">
        <v>0</v>
      </c>
      <c r="L241">
        <f t="shared" si="64"/>
        <v>0</v>
      </c>
      <c r="M241">
        <f t="shared" si="65"/>
        <v>0</v>
      </c>
      <c r="N241">
        <f t="shared" si="66"/>
        <v>0</v>
      </c>
      <c r="O241">
        <f t="shared" si="67"/>
        <v>0</v>
      </c>
      <c r="P241">
        <f t="shared" si="68"/>
        <v>0</v>
      </c>
      <c r="Q241">
        <f t="shared" si="69"/>
        <v>0</v>
      </c>
      <c r="R241">
        <f t="shared" si="70"/>
        <v>0</v>
      </c>
      <c r="S241">
        <f t="shared" si="71"/>
        <v>0</v>
      </c>
      <c r="T241">
        <f t="shared" si="72"/>
        <v>0</v>
      </c>
      <c r="U241">
        <f t="shared" si="73"/>
        <v>0</v>
      </c>
      <c r="V241">
        <f t="shared" si="74"/>
        <v>0</v>
      </c>
      <c r="W241">
        <f t="shared" si="75"/>
        <v>0</v>
      </c>
      <c r="X241">
        <f t="shared" si="60"/>
        <v>12</v>
      </c>
      <c r="Y241">
        <f t="shared" si="61"/>
        <v>0</v>
      </c>
      <c r="Z241">
        <f t="shared" si="62"/>
        <v>0</v>
      </c>
      <c r="AA241">
        <f t="shared" si="63"/>
        <v>1</v>
      </c>
    </row>
    <row r="242" spans="2:27">
      <c r="B242">
        <v>241</v>
      </c>
      <c r="C242">
        <v>1</v>
      </c>
      <c r="D242">
        <v>91</v>
      </c>
      <c r="E242">
        <v>64</v>
      </c>
      <c r="F242">
        <v>24</v>
      </c>
      <c r="G242">
        <v>0</v>
      </c>
      <c r="H242">
        <v>29.2</v>
      </c>
      <c r="I242">
        <v>0.192</v>
      </c>
      <c r="J242">
        <v>21</v>
      </c>
      <c r="K242">
        <v>0</v>
      </c>
      <c r="L242">
        <f t="shared" si="64"/>
        <v>0</v>
      </c>
      <c r="M242">
        <f t="shared" si="65"/>
        <v>0</v>
      </c>
      <c r="N242">
        <f t="shared" si="66"/>
        <v>0</v>
      </c>
      <c r="O242">
        <f t="shared" si="67"/>
        <v>0</v>
      </c>
      <c r="P242">
        <f t="shared" si="68"/>
        <v>0</v>
      </c>
      <c r="Q242">
        <f t="shared" si="69"/>
        <v>0</v>
      </c>
      <c r="R242">
        <f t="shared" si="70"/>
        <v>0</v>
      </c>
      <c r="S242">
        <f t="shared" si="71"/>
        <v>0</v>
      </c>
      <c r="T242">
        <f t="shared" si="72"/>
        <v>0</v>
      </c>
      <c r="U242">
        <f t="shared" si="73"/>
        <v>0</v>
      </c>
      <c r="V242">
        <f t="shared" si="74"/>
        <v>0</v>
      </c>
      <c r="W242">
        <f t="shared" si="75"/>
        <v>0</v>
      </c>
      <c r="X242">
        <f t="shared" si="60"/>
        <v>12</v>
      </c>
      <c r="Y242">
        <f t="shared" si="61"/>
        <v>0</v>
      </c>
      <c r="Z242">
        <f t="shared" si="62"/>
        <v>0</v>
      </c>
      <c r="AA242">
        <f t="shared" si="63"/>
        <v>1</v>
      </c>
    </row>
    <row r="243" spans="2:27">
      <c r="B243">
        <v>242</v>
      </c>
      <c r="C243">
        <v>4</v>
      </c>
      <c r="D243">
        <v>91</v>
      </c>
      <c r="E243">
        <v>70</v>
      </c>
      <c r="F243">
        <v>32</v>
      </c>
      <c r="G243">
        <v>88</v>
      </c>
      <c r="H243">
        <v>33.1</v>
      </c>
      <c r="I243">
        <v>0.44600000000000001</v>
      </c>
      <c r="J243">
        <v>22</v>
      </c>
      <c r="K243">
        <v>0</v>
      </c>
      <c r="L243">
        <f t="shared" si="64"/>
        <v>0</v>
      </c>
      <c r="M243">
        <f t="shared" si="65"/>
        <v>0</v>
      </c>
      <c r="N243">
        <f t="shared" si="66"/>
        <v>0</v>
      </c>
      <c r="O243">
        <f t="shared" si="67"/>
        <v>0</v>
      </c>
      <c r="P243">
        <f t="shared" si="68"/>
        <v>0</v>
      </c>
      <c r="Q243">
        <f t="shared" si="69"/>
        <v>0</v>
      </c>
      <c r="R243">
        <f t="shared" si="70"/>
        <v>0</v>
      </c>
      <c r="S243">
        <f t="shared" si="71"/>
        <v>0</v>
      </c>
      <c r="T243">
        <f t="shared" si="72"/>
        <v>0</v>
      </c>
      <c r="U243">
        <f t="shared" si="73"/>
        <v>0</v>
      </c>
      <c r="V243">
        <f t="shared" si="74"/>
        <v>0</v>
      </c>
      <c r="W243">
        <f t="shared" si="75"/>
        <v>0</v>
      </c>
      <c r="X243">
        <f t="shared" si="60"/>
        <v>12</v>
      </c>
      <c r="Y243">
        <f t="shared" si="61"/>
        <v>0</v>
      </c>
      <c r="Z243">
        <f t="shared" si="62"/>
        <v>0</v>
      </c>
      <c r="AA243">
        <f t="shared" si="63"/>
        <v>1</v>
      </c>
    </row>
    <row r="244" spans="2:27">
      <c r="B244">
        <v>243</v>
      </c>
      <c r="C244">
        <v>3</v>
      </c>
      <c r="D244">
        <v>139</v>
      </c>
      <c r="E244">
        <v>54</v>
      </c>
      <c r="F244">
        <v>0</v>
      </c>
      <c r="G244">
        <v>0</v>
      </c>
      <c r="H244">
        <v>25.6</v>
      </c>
      <c r="I244">
        <v>0.40200000000000002</v>
      </c>
      <c r="J244">
        <v>22</v>
      </c>
      <c r="K244">
        <v>1</v>
      </c>
      <c r="L244">
        <f t="shared" si="64"/>
        <v>0</v>
      </c>
      <c r="M244">
        <f t="shared" si="65"/>
        <v>0</v>
      </c>
      <c r="N244">
        <f t="shared" si="66"/>
        <v>1</v>
      </c>
      <c r="O244">
        <f t="shared" si="67"/>
        <v>1</v>
      </c>
      <c r="P244">
        <f t="shared" si="68"/>
        <v>0</v>
      </c>
      <c r="Q244">
        <f t="shared" si="69"/>
        <v>0</v>
      </c>
      <c r="R244">
        <f t="shared" si="70"/>
        <v>0</v>
      </c>
      <c r="S244">
        <f t="shared" si="71"/>
        <v>0</v>
      </c>
      <c r="T244">
        <f t="shared" si="72"/>
        <v>0</v>
      </c>
      <c r="U244">
        <f t="shared" si="73"/>
        <v>0</v>
      </c>
      <c r="V244">
        <f t="shared" si="74"/>
        <v>0</v>
      </c>
      <c r="W244">
        <f t="shared" si="75"/>
        <v>1</v>
      </c>
      <c r="X244">
        <f t="shared" si="60"/>
        <v>9</v>
      </c>
      <c r="Y244">
        <f t="shared" si="61"/>
        <v>3</v>
      </c>
      <c r="Z244">
        <f t="shared" si="62"/>
        <v>0</v>
      </c>
      <c r="AA244">
        <f t="shared" si="63"/>
        <v>0</v>
      </c>
    </row>
    <row r="245" spans="2:27">
      <c r="B245">
        <v>244</v>
      </c>
      <c r="C245">
        <v>6</v>
      </c>
      <c r="D245">
        <v>119</v>
      </c>
      <c r="E245">
        <v>50</v>
      </c>
      <c r="F245">
        <v>22</v>
      </c>
      <c r="G245">
        <v>176</v>
      </c>
      <c r="H245">
        <v>27.1</v>
      </c>
      <c r="I245">
        <v>1.3180000000000001</v>
      </c>
      <c r="J245">
        <v>33</v>
      </c>
      <c r="K245">
        <v>1</v>
      </c>
      <c r="L245">
        <f t="shared" si="64"/>
        <v>0</v>
      </c>
      <c r="M245">
        <f t="shared" si="65"/>
        <v>0</v>
      </c>
      <c r="N245">
        <f t="shared" si="66"/>
        <v>0</v>
      </c>
      <c r="O245">
        <f t="shared" si="67"/>
        <v>0</v>
      </c>
      <c r="P245">
        <f t="shared" si="68"/>
        <v>0</v>
      </c>
      <c r="Q245">
        <f t="shared" si="69"/>
        <v>0</v>
      </c>
      <c r="R245">
        <f t="shared" si="70"/>
        <v>0</v>
      </c>
      <c r="S245">
        <f t="shared" si="71"/>
        <v>0</v>
      </c>
      <c r="T245">
        <f t="shared" si="72"/>
        <v>0</v>
      </c>
      <c r="U245">
        <f t="shared" si="73"/>
        <v>0</v>
      </c>
      <c r="V245">
        <f t="shared" si="74"/>
        <v>0</v>
      </c>
      <c r="W245">
        <f t="shared" si="75"/>
        <v>0</v>
      </c>
      <c r="X245">
        <f t="shared" si="60"/>
        <v>12</v>
      </c>
      <c r="Y245">
        <f t="shared" si="61"/>
        <v>0</v>
      </c>
      <c r="Z245">
        <f t="shared" si="62"/>
        <v>0</v>
      </c>
      <c r="AA245">
        <f t="shared" si="63"/>
        <v>0</v>
      </c>
    </row>
    <row r="246" spans="2:27">
      <c r="B246">
        <v>245</v>
      </c>
      <c r="C246">
        <v>2</v>
      </c>
      <c r="D246">
        <v>146</v>
      </c>
      <c r="E246">
        <v>76</v>
      </c>
      <c r="F246">
        <v>35</v>
      </c>
      <c r="G246">
        <v>194</v>
      </c>
      <c r="H246">
        <v>38.200000000000003</v>
      </c>
      <c r="I246">
        <v>0.32900000000000001</v>
      </c>
      <c r="J246">
        <v>29</v>
      </c>
      <c r="K246">
        <v>0</v>
      </c>
      <c r="L246">
        <f t="shared" si="64"/>
        <v>0</v>
      </c>
      <c r="M246">
        <f t="shared" si="65"/>
        <v>0</v>
      </c>
      <c r="N246">
        <f t="shared" si="66"/>
        <v>1</v>
      </c>
      <c r="O246">
        <f t="shared" si="67"/>
        <v>1</v>
      </c>
      <c r="P246">
        <f t="shared" si="68"/>
        <v>1</v>
      </c>
      <c r="Q246">
        <f t="shared" si="69"/>
        <v>0</v>
      </c>
      <c r="R246">
        <f t="shared" si="70"/>
        <v>0</v>
      </c>
      <c r="S246">
        <f t="shared" si="71"/>
        <v>1</v>
      </c>
      <c r="T246">
        <f t="shared" si="72"/>
        <v>0</v>
      </c>
      <c r="U246">
        <f t="shared" si="73"/>
        <v>0</v>
      </c>
      <c r="V246">
        <f t="shared" si="74"/>
        <v>1</v>
      </c>
      <c r="W246">
        <f t="shared" si="75"/>
        <v>1</v>
      </c>
      <c r="X246">
        <f t="shared" si="60"/>
        <v>6</v>
      </c>
      <c r="Y246">
        <f t="shared" si="61"/>
        <v>6</v>
      </c>
      <c r="Z246">
        <f t="shared" si="62"/>
        <v>1</v>
      </c>
      <c r="AA246">
        <f t="shared" si="63"/>
        <v>0</v>
      </c>
    </row>
    <row r="247" spans="2:27">
      <c r="B247">
        <v>246</v>
      </c>
      <c r="C247">
        <v>9</v>
      </c>
      <c r="D247">
        <v>184</v>
      </c>
      <c r="E247">
        <v>85</v>
      </c>
      <c r="F247">
        <v>15</v>
      </c>
      <c r="G247">
        <v>0</v>
      </c>
      <c r="H247">
        <v>30</v>
      </c>
      <c r="I247">
        <v>1.2130000000000001</v>
      </c>
      <c r="J247">
        <v>49</v>
      </c>
      <c r="K247">
        <v>1</v>
      </c>
      <c r="L247">
        <f t="shared" si="64"/>
        <v>1</v>
      </c>
      <c r="M247">
        <f t="shared" si="65"/>
        <v>1</v>
      </c>
      <c r="N247">
        <f t="shared" si="66"/>
        <v>1</v>
      </c>
      <c r="O247">
        <f t="shared" si="67"/>
        <v>1</v>
      </c>
      <c r="P247">
        <f t="shared" si="68"/>
        <v>1</v>
      </c>
      <c r="Q247">
        <f t="shared" si="69"/>
        <v>0</v>
      </c>
      <c r="R247">
        <f t="shared" si="70"/>
        <v>1</v>
      </c>
      <c r="S247">
        <f t="shared" si="71"/>
        <v>1</v>
      </c>
      <c r="T247">
        <f t="shared" si="72"/>
        <v>1</v>
      </c>
      <c r="U247">
        <f t="shared" si="73"/>
        <v>1</v>
      </c>
      <c r="V247">
        <f t="shared" si="74"/>
        <v>1</v>
      </c>
      <c r="W247">
        <f t="shared" si="75"/>
        <v>1</v>
      </c>
      <c r="X247">
        <f t="shared" si="60"/>
        <v>1</v>
      </c>
      <c r="Y247">
        <f t="shared" si="61"/>
        <v>11</v>
      </c>
      <c r="Z247">
        <f t="shared" si="62"/>
        <v>1</v>
      </c>
      <c r="AA247">
        <f t="shared" si="63"/>
        <v>1</v>
      </c>
    </row>
    <row r="248" spans="2:27">
      <c r="B248">
        <v>247</v>
      </c>
      <c r="C248">
        <v>10</v>
      </c>
      <c r="D248">
        <v>122</v>
      </c>
      <c r="E248">
        <v>68</v>
      </c>
      <c r="F248">
        <v>0</v>
      </c>
      <c r="G248">
        <v>0</v>
      </c>
      <c r="H248">
        <v>31.2</v>
      </c>
      <c r="I248">
        <v>0.25800000000000001</v>
      </c>
      <c r="J248">
        <v>41</v>
      </c>
      <c r="K248">
        <v>0</v>
      </c>
      <c r="L248">
        <f t="shared" si="64"/>
        <v>0</v>
      </c>
      <c r="M248">
        <f t="shared" si="65"/>
        <v>1</v>
      </c>
      <c r="N248">
        <f t="shared" si="66"/>
        <v>0</v>
      </c>
      <c r="O248">
        <f t="shared" si="67"/>
        <v>0</v>
      </c>
      <c r="P248">
        <f t="shared" si="68"/>
        <v>0</v>
      </c>
      <c r="Q248">
        <f t="shared" si="69"/>
        <v>0</v>
      </c>
      <c r="R248">
        <f t="shared" si="70"/>
        <v>0</v>
      </c>
      <c r="S248">
        <f t="shared" si="71"/>
        <v>0</v>
      </c>
      <c r="T248">
        <f t="shared" si="72"/>
        <v>0</v>
      </c>
      <c r="U248">
        <f t="shared" si="73"/>
        <v>1</v>
      </c>
      <c r="V248">
        <f t="shared" si="74"/>
        <v>1</v>
      </c>
      <c r="W248">
        <f t="shared" si="75"/>
        <v>0</v>
      </c>
      <c r="X248">
        <f t="shared" si="60"/>
        <v>9</v>
      </c>
      <c r="Y248">
        <f t="shared" si="61"/>
        <v>3</v>
      </c>
      <c r="Z248">
        <f t="shared" si="62"/>
        <v>0</v>
      </c>
      <c r="AA248">
        <f t="shared" si="63"/>
        <v>1</v>
      </c>
    </row>
    <row r="249" spans="2:27">
      <c r="B249">
        <v>248</v>
      </c>
      <c r="C249">
        <v>0</v>
      </c>
      <c r="D249">
        <v>165</v>
      </c>
      <c r="E249">
        <v>90</v>
      </c>
      <c r="F249">
        <v>33</v>
      </c>
      <c r="G249">
        <v>680</v>
      </c>
      <c r="H249">
        <v>52.3</v>
      </c>
      <c r="I249">
        <v>0.42699999999999999</v>
      </c>
      <c r="J249">
        <v>23</v>
      </c>
      <c r="K249">
        <v>0</v>
      </c>
      <c r="L249">
        <f t="shared" si="64"/>
        <v>1</v>
      </c>
      <c r="M249">
        <f t="shared" si="65"/>
        <v>1</v>
      </c>
      <c r="N249">
        <f t="shared" si="66"/>
        <v>1</v>
      </c>
      <c r="O249">
        <f t="shared" si="67"/>
        <v>1</v>
      </c>
      <c r="P249">
        <f t="shared" si="68"/>
        <v>0</v>
      </c>
      <c r="Q249">
        <f t="shared" si="69"/>
        <v>0</v>
      </c>
      <c r="R249">
        <f t="shared" si="70"/>
        <v>1</v>
      </c>
      <c r="S249">
        <f t="shared" si="71"/>
        <v>1</v>
      </c>
      <c r="T249">
        <f t="shared" si="72"/>
        <v>1</v>
      </c>
      <c r="U249">
        <f t="shared" si="73"/>
        <v>1</v>
      </c>
      <c r="V249">
        <f t="shared" si="74"/>
        <v>1</v>
      </c>
      <c r="W249">
        <f t="shared" si="75"/>
        <v>1</v>
      </c>
      <c r="X249">
        <f t="shared" si="60"/>
        <v>2</v>
      </c>
      <c r="Y249">
        <f t="shared" si="61"/>
        <v>10</v>
      </c>
      <c r="Z249">
        <f t="shared" si="62"/>
        <v>1</v>
      </c>
      <c r="AA249">
        <f t="shared" si="63"/>
        <v>0</v>
      </c>
    </row>
    <row r="250" spans="2:27">
      <c r="B250">
        <v>249</v>
      </c>
      <c r="C250">
        <v>9</v>
      </c>
      <c r="D250">
        <v>124</v>
      </c>
      <c r="E250">
        <v>70</v>
      </c>
      <c r="F250">
        <v>33</v>
      </c>
      <c r="G250">
        <v>402</v>
      </c>
      <c r="H250">
        <v>35.4</v>
      </c>
      <c r="I250">
        <v>0.28199999999999997</v>
      </c>
      <c r="J250">
        <v>34</v>
      </c>
      <c r="K250">
        <v>0</v>
      </c>
      <c r="L250">
        <f t="shared" si="64"/>
        <v>0</v>
      </c>
      <c r="M250">
        <f t="shared" si="65"/>
        <v>1</v>
      </c>
      <c r="N250">
        <f t="shared" si="66"/>
        <v>0</v>
      </c>
      <c r="O250">
        <f t="shared" si="67"/>
        <v>0</v>
      </c>
      <c r="P250">
        <f t="shared" si="68"/>
        <v>0</v>
      </c>
      <c r="Q250">
        <f t="shared" si="69"/>
        <v>1</v>
      </c>
      <c r="R250">
        <f t="shared" si="70"/>
        <v>0</v>
      </c>
      <c r="S250">
        <f t="shared" si="71"/>
        <v>0</v>
      </c>
      <c r="T250">
        <f t="shared" si="72"/>
        <v>0</v>
      </c>
      <c r="U250">
        <f t="shared" si="73"/>
        <v>1</v>
      </c>
      <c r="V250">
        <f t="shared" si="74"/>
        <v>1</v>
      </c>
      <c r="W250">
        <f t="shared" si="75"/>
        <v>0</v>
      </c>
      <c r="X250">
        <f t="shared" si="60"/>
        <v>8</v>
      </c>
      <c r="Y250">
        <f t="shared" si="61"/>
        <v>4</v>
      </c>
      <c r="Z250">
        <f t="shared" si="62"/>
        <v>0</v>
      </c>
      <c r="AA250">
        <f t="shared" si="63"/>
        <v>1</v>
      </c>
    </row>
    <row r="251" spans="2:27">
      <c r="B251">
        <v>250</v>
      </c>
      <c r="C251">
        <v>1</v>
      </c>
      <c r="D251">
        <v>111</v>
      </c>
      <c r="E251">
        <v>86</v>
      </c>
      <c r="F251">
        <v>19</v>
      </c>
      <c r="G251">
        <v>0</v>
      </c>
      <c r="H251">
        <v>30.1</v>
      </c>
      <c r="I251">
        <v>0.14299999999999999</v>
      </c>
      <c r="J251">
        <v>23</v>
      </c>
      <c r="K251">
        <v>0</v>
      </c>
      <c r="L251">
        <f t="shared" si="64"/>
        <v>0</v>
      </c>
      <c r="M251">
        <f t="shared" si="65"/>
        <v>0</v>
      </c>
      <c r="N251">
        <f t="shared" si="66"/>
        <v>0</v>
      </c>
      <c r="O251">
        <f t="shared" si="67"/>
        <v>0</v>
      </c>
      <c r="P251">
        <f t="shared" si="68"/>
        <v>0</v>
      </c>
      <c r="Q251">
        <f t="shared" si="69"/>
        <v>0</v>
      </c>
      <c r="R251">
        <f t="shared" si="70"/>
        <v>0</v>
      </c>
      <c r="S251">
        <f t="shared" si="71"/>
        <v>0</v>
      </c>
      <c r="T251">
        <f t="shared" si="72"/>
        <v>0</v>
      </c>
      <c r="U251">
        <f t="shared" si="73"/>
        <v>0</v>
      </c>
      <c r="V251">
        <f t="shared" si="74"/>
        <v>0</v>
      </c>
      <c r="W251">
        <f t="shared" si="75"/>
        <v>0</v>
      </c>
      <c r="X251">
        <f t="shared" si="60"/>
        <v>12</v>
      </c>
      <c r="Y251">
        <f t="shared" si="61"/>
        <v>0</v>
      </c>
      <c r="Z251">
        <f t="shared" si="62"/>
        <v>0</v>
      </c>
      <c r="AA251">
        <f t="shared" si="63"/>
        <v>1</v>
      </c>
    </row>
    <row r="252" spans="2:27">
      <c r="B252">
        <v>251</v>
      </c>
      <c r="C252">
        <v>9</v>
      </c>
      <c r="D252">
        <v>106</v>
      </c>
      <c r="E252">
        <v>52</v>
      </c>
      <c r="F252">
        <v>0</v>
      </c>
      <c r="G252">
        <v>0</v>
      </c>
      <c r="H252">
        <v>31.2</v>
      </c>
      <c r="I252">
        <v>0.38</v>
      </c>
      <c r="J252">
        <v>42</v>
      </c>
      <c r="K252">
        <v>0</v>
      </c>
      <c r="L252">
        <f t="shared" si="64"/>
        <v>0</v>
      </c>
      <c r="M252">
        <f t="shared" si="65"/>
        <v>1</v>
      </c>
      <c r="N252">
        <f t="shared" si="66"/>
        <v>0</v>
      </c>
      <c r="O252">
        <f t="shared" si="67"/>
        <v>0</v>
      </c>
      <c r="P252">
        <f t="shared" si="68"/>
        <v>0</v>
      </c>
      <c r="Q252">
        <f t="shared" si="69"/>
        <v>0</v>
      </c>
      <c r="R252">
        <f t="shared" si="70"/>
        <v>0</v>
      </c>
      <c r="S252">
        <f t="shared" si="71"/>
        <v>0</v>
      </c>
      <c r="T252">
        <f t="shared" si="72"/>
        <v>0</v>
      </c>
      <c r="U252">
        <f t="shared" si="73"/>
        <v>1</v>
      </c>
      <c r="V252">
        <f t="shared" si="74"/>
        <v>1</v>
      </c>
      <c r="W252">
        <f t="shared" si="75"/>
        <v>0</v>
      </c>
      <c r="X252">
        <f t="shared" si="60"/>
        <v>9</v>
      </c>
      <c r="Y252">
        <f t="shared" si="61"/>
        <v>3</v>
      </c>
      <c r="Z252">
        <f t="shared" si="62"/>
        <v>0</v>
      </c>
      <c r="AA252">
        <f t="shared" si="63"/>
        <v>1</v>
      </c>
    </row>
    <row r="253" spans="2:27">
      <c r="B253">
        <v>252</v>
      </c>
      <c r="C253">
        <v>2</v>
      </c>
      <c r="D253">
        <v>129</v>
      </c>
      <c r="E253">
        <v>84</v>
      </c>
      <c r="F253">
        <v>0</v>
      </c>
      <c r="G253">
        <v>0</v>
      </c>
      <c r="H253">
        <v>28</v>
      </c>
      <c r="I253">
        <v>0.28399999999999997</v>
      </c>
      <c r="J253">
        <v>27</v>
      </c>
      <c r="K253">
        <v>0</v>
      </c>
      <c r="L253">
        <f t="shared" si="64"/>
        <v>0</v>
      </c>
      <c r="M253">
        <f t="shared" si="65"/>
        <v>0</v>
      </c>
      <c r="N253">
        <f t="shared" si="66"/>
        <v>0</v>
      </c>
      <c r="O253">
        <f t="shared" si="67"/>
        <v>0</v>
      </c>
      <c r="P253">
        <f t="shared" si="68"/>
        <v>1</v>
      </c>
      <c r="Q253">
        <f t="shared" si="69"/>
        <v>0</v>
      </c>
      <c r="R253">
        <f t="shared" si="70"/>
        <v>0</v>
      </c>
      <c r="S253">
        <f t="shared" si="71"/>
        <v>0</v>
      </c>
      <c r="T253">
        <f t="shared" si="72"/>
        <v>0</v>
      </c>
      <c r="U253">
        <f t="shared" si="73"/>
        <v>0</v>
      </c>
      <c r="V253">
        <f t="shared" si="74"/>
        <v>0</v>
      </c>
      <c r="W253">
        <f t="shared" si="75"/>
        <v>0</v>
      </c>
      <c r="X253">
        <f t="shared" si="60"/>
        <v>11</v>
      </c>
      <c r="Y253">
        <f t="shared" si="61"/>
        <v>1</v>
      </c>
      <c r="Z253">
        <f t="shared" si="62"/>
        <v>0</v>
      </c>
      <c r="AA253">
        <f t="shared" si="63"/>
        <v>1</v>
      </c>
    </row>
    <row r="254" spans="2:27">
      <c r="B254">
        <v>253</v>
      </c>
      <c r="C254">
        <v>2</v>
      </c>
      <c r="D254">
        <v>90</v>
      </c>
      <c r="E254">
        <v>80</v>
      </c>
      <c r="F254">
        <v>14</v>
      </c>
      <c r="G254">
        <v>55</v>
      </c>
      <c r="H254">
        <v>24.4</v>
      </c>
      <c r="I254">
        <v>0.249</v>
      </c>
      <c r="J254">
        <v>24</v>
      </c>
      <c r="K254">
        <v>0</v>
      </c>
      <c r="L254">
        <f t="shared" si="64"/>
        <v>0</v>
      </c>
      <c r="M254">
        <f t="shared" si="65"/>
        <v>0</v>
      </c>
      <c r="N254">
        <f t="shared" si="66"/>
        <v>0</v>
      </c>
      <c r="O254">
        <f t="shared" si="67"/>
        <v>0</v>
      </c>
      <c r="P254">
        <f t="shared" si="68"/>
        <v>0</v>
      </c>
      <c r="Q254">
        <f t="shared" si="69"/>
        <v>0</v>
      </c>
      <c r="R254">
        <f t="shared" si="70"/>
        <v>0</v>
      </c>
      <c r="S254">
        <f t="shared" si="71"/>
        <v>0</v>
      </c>
      <c r="T254">
        <f t="shared" si="72"/>
        <v>0</v>
      </c>
      <c r="U254">
        <f t="shared" si="73"/>
        <v>0</v>
      </c>
      <c r="V254">
        <f t="shared" si="74"/>
        <v>0</v>
      </c>
      <c r="W254">
        <f t="shared" si="75"/>
        <v>0</v>
      </c>
      <c r="X254">
        <f t="shared" si="60"/>
        <v>12</v>
      </c>
      <c r="Y254">
        <f t="shared" si="61"/>
        <v>0</v>
      </c>
      <c r="Z254">
        <f t="shared" si="62"/>
        <v>0</v>
      </c>
      <c r="AA254">
        <f t="shared" si="63"/>
        <v>1</v>
      </c>
    </row>
    <row r="255" spans="2:27">
      <c r="B255">
        <v>254</v>
      </c>
      <c r="C255">
        <v>0</v>
      </c>
      <c r="D255">
        <v>86</v>
      </c>
      <c r="E255">
        <v>68</v>
      </c>
      <c r="F255">
        <v>32</v>
      </c>
      <c r="G255">
        <v>0</v>
      </c>
      <c r="H255">
        <v>35.799999999999997</v>
      </c>
      <c r="I255">
        <v>0.23799999999999999</v>
      </c>
      <c r="J255">
        <v>25</v>
      </c>
      <c r="K255">
        <v>0</v>
      </c>
      <c r="L255">
        <f t="shared" si="64"/>
        <v>0</v>
      </c>
      <c r="M255">
        <f t="shared" si="65"/>
        <v>0</v>
      </c>
      <c r="N255">
        <f t="shared" si="66"/>
        <v>0</v>
      </c>
      <c r="O255">
        <f t="shared" si="67"/>
        <v>0</v>
      </c>
      <c r="P255">
        <f t="shared" si="68"/>
        <v>0</v>
      </c>
      <c r="Q255">
        <f t="shared" si="69"/>
        <v>0</v>
      </c>
      <c r="R255">
        <f t="shared" si="70"/>
        <v>0</v>
      </c>
      <c r="S255">
        <f t="shared" si="71"/>
        <v>0</v>
      </c>
      <c r="T255">
        <f t="shared" si="72"/>
        <v>0</v>
      </c>
      <c r="U255">
        <f t="shared" si="73"/>
        <v>0</v>
      </c>
      <c r="V255">
        <f t="shared" si="74"/>
        <v>0</v>
      </c>
      <c r="W255">
        <f t="shared" si="75"/>
        <v>0</v>
      </c>
      <c r="X255">
        <f t="shared" si="60"/>
        <v>12</v>
      </c>
      <c r="Y255">
        <f t="shared" si="61"/>
        <v>0</v>
      </c>
      <c r="Z255">
        <f t="shared" si="62"/>
        <v>0</v>
      </c>
      <c r="AA255">
        <f t="shared" si="63"/>
        <v>1</v>
      </c>
    </row>
    <row r="256" spans="2:27">
      <c r="B256">
        <v>255</v>
      </c>
      <c r="C256">
        <v>12</v>
      </c>
      <c r="D256">
        <v>92</v>
      </c>
      <c r="E256">
        <v>62</v>
      </c>
      <c r="F256">
        <v>7</v>
      </c>
      <c r="G256">
        <v>258</v>
      </c>
      <c r="H256">
        <v>27.6</v>
      </c>
      <c r="I256">
        <v>0.92600000000000005</v>
      </c>
      <c r="J256">
        <v>44</v>
      </c>
      <c r="K256">
        <v>1</v>
      </c>
      <c r="L256">
        <f t="shared" si="64"/>
        <v>1</v>
      </c>
      <c r="M256">
        <f t="shared" si="65"/>
        <v>1</v>
      </c>
      <c r="N256">
        <f t="shared" si="66"/>
        <v>0</v>
      </c>
      <c r="O256">
        <f t="shared" si="67"/>
        <v>0</v>
      </c>
      <c r="P256">
        <f t="shared" si="68"/>
        <v>0</v>
      </c>
      <c r="Q256">
        <f t="shared" si="69"/>
        <v>0</v>
      </c>
      <c r="R256">
        <f t="shared" si="70"/>
        <v>0</v>
      </c>
      <c r="S256">
        <f t="shared" si="71"/>
        <v>0</v>
      </c>
      <c r="T256">
        <f t="shared" si="72"/>
        <v>0</v>
      </c>
      <c r="U256">
        <f t="shared" si="73"/>
        <v>0</v>
      </c>
      <c r="V256">
        <f t="shared" si="74"/>
        <v>0</v>
      </c>
      <c r="W256">
        <f t="shared" si="75"/>
        <v>0</v>
      </c>
      <c r="X256">
        <f t="shared" si="60"/>
        <v>10</v>
      </c>
      <c r="Y256">
        <f t="shared" si="61"/>
        <v>2</v>
      </c>
      <c r="Z256">
        <f t="shared" si="62"/>
        <v>0</v>
      </c>
      <c r="AA256">
        <f t="shared" si="63"/>
        <v>0</v>
      </c>
    </row>
    <row r="257" spans="2:27">
      <c r="B257">
        <v>256</v>
      </c>
      <c r="C257">
        <v>1</v>
      </c>
      <c r="D257">
        <v>113</v>
      </c>
      <c r="E257">
        <v>64</v>
      </c>
      <c r="F257">
        <v>35</v>
      </c>
      <c r="G257">
        <v>0</v>
      </c>
      <c r="H257">
        <v>33.6</v>
      </c>
      <c r="I257">
        <v>0.54300000000000004</v>
      </c>
      <c r="J257">
        <v>21</v>
      </c>
      <c r="K257">
        <v>1</v>
      </c>
      <c r="L257">
        <f t="shared" si="64"/>
        <v>0</v>
      </c>
      <c r="M257">
        <f t="shared" si="65"/>
        <v>0</v>
      </c>
      <c r="N257">
        <f t="shared" si="66"/>
        <v>0</v>
      </c>
      <c r="O257">
        <f t="shared" si="67"/>
        <v>1</v>
      </c>
      <c r="P257">
        <f t="shared" si="68"/>
        <v>0</v>
      </c>
      <c r="Q257">
        <f t="shared" si="69"/>
        <v>0</v>
      </c>
      <c r="R257">
        <f t="shared" si="70"/>
        <v>0</v>
      </c>
      <c r="S257">
        <f t="shared" si="71"/>
        <v>0</v>
      </c>
      <c r="T257">
        <f t="shared" si="72"/>
        <v>0</v>
      </c>
      <c r="U257">
        <f t="shared" si="73"/>
        <v>0</v>
      </c>
      <c r="V257">
        <f t="shared" si="74"/>
        <v>0</v>
      </c>
      <c r="W257">
        <f t="shared" si="75"/>
        <v>0</v>
      </c>
      <c r="X257">
        <f t="shared" si="60"/>
        <v>11</v>
      </c>
      <c r="Y257">
        <f t="shared" si="61"/>
        <v>1</v>
      </c>
      <c r="Z257">
        <f t="shared" si="62"/>
        <v>0</v>
      </c>
      <c r="AA257">
        <f t="shared" si="63"/>
        <v>0</v>
      </c>
    </row>
    <row r="258" spans="2:27">
      <c r="B258">
        <v>257</v>
      </c>
      <c r="C258">
        <v>3</v>
      </c>
      <c r="D258">
        <v>111</v>
      </c>
      <c r="E258">
        <v>56</v>
      </c>
      <c r="F258">
        <v>39</v>
      </c>
      <c r="G258">
        <v>0</v>
      </c>
      <c r="H258">
        <v>30.1</v>
      </c>
      <c r="I258">
        <v>0.55700000000000005</v>
      </c>
      <c r="J258">
        <v>30</v>
      </c>
      <c r="K258">
        <v>0</v>
      </c>
      <c r="L258">
        <f t="shared" si="64"/>
        <v>0</v>
      </c>
      <c r="M258">
        <f t="shared" si="65"/>
        <v>0</v>
      </c>
      <c r="N258">
        <f t="shared" si="66"/>
        <v>0</v>
      </c>
      <c r="O258">
        <f t="shared" si="67"/>
        <v>1</v>
      </c>
      <c r="P258">
        <f t="shared" si="68"/>
        <v>0</v>
      </c>
      <c r="Q258">
        <f t="shared" si="69"/>
        <v>0</v>
      </c>
      <c r="R258">
        <f t="shared" si="70"/>
        <v>0</v>
      </c>
      <c r="S258">
        <f t="shared" si="71"/>
        <v>0</v>
      </c>
      <c r="T258">
        <f t="shared" si="72"/>
        <v>0</v>
      </c>
      <c r="U258">
        <f t="shared" si="73"/>
        <v>0</v>
      </c>
      <c r="V258">
        <f t="shared" si="74"/>
        <v>0</v>
      </c>
      <c r="W258">
        <f t="shared" si="75"/>
        <v>0</v>
      </c>
      <c r="X258">
        <f t="shared" ref="X258:X321" si="80">COUNTIF(L258:W258,0)</f>
        <v>11</v>
      </c>
      <c r="Y258">
        <f t="shared" ref="Y258:Y321" si="81">COUNTIF(L258:W258,1)</f>
        <v>1</v>
      </c>
      <c r="Z258">
        <f t="shared" ref="Z258:Z321" si="82">IF(X258&gt;Y258,0,1)</f>
        <v>0</v>
      </c>
      <c r="AA258">
        <f t="shared" ref="AA258:AA321" si="83">IF(Z258=K258,1,0)</f>
        <v>1</v>
      </c>
    </row>
    <row r="259" spans="2:27">
      <c r="B259">
        <v>258</v>
      </c>
      <c r="C259">
        <v>2</v>
      </c>
      <c r="D259">
        <v>114</v>
      </c>
      <c r="E259">
        <v>68</v>
      </c>
      <c r="F259">
        <v>22</v>
      </c>
      <c r="G259">
        <v>0</v>
      </c>
      <c r="H259">
        <v>28.7</v>
      </c>
      <c r="I259">
        <v>9.1999999999999998E-2</v>
      </c>
      <c r="J259">
        <v>25</v>
      </c>
      <c r="K259">
        <v>0</v>
      </c>
      <c r="L259">
        <f t="shared" ref="L259:L322" si="84">IF(J259&lt;=42.5,IF(G259&lt;=119.5,IF(C259&lt;=2.5,0,0),IF(C259&lt;=0.5,1,0)),IF(G259&lt;=139.5,IF(J259&lt;=55.5,1,0),1))</f>
        <v>0</v>
      </c>
      <c r="M259">
        <f t="shared" ref="M259:M322" si="85">IF(J259&lt;=30.5,IF(H259&lt;=36.25,IF(J259&lt;=26.5,0,0),IF(H259&lt;=42.75,0,1)),IF(H259&lt;=27.45,IF(H259&lt;=24.8,0,0),IF(J259&lt;=42.5,1,1)))</f>
        <v>0</v>
      </c>
      <c r="N259">
        <f t="shared" ref="N259:N322" si="86">IF(D259&lt;=137.5,IF(J259&lt;=27.5,IF(I259&lt;=0.4945,0,0),IF(D259&lt;=107.5,0,0)),IF(D259&lt;=155.5,IF(D259&lt;=146.5,1,0),IF(J259&lt;=44.5,1,1)))</f>
        <v>0</v>
      </c>
      <c r="O259">
        <f t="shared" ref="O259:O322" si="87">IF(D259&lt;=133.5,IF(I259&lt;=0.5095,IF(D259&lt;=94.5,0,0),IF(F259&lt;=28.5,0,1)),IF(D259&lt;=161.5,IF(I259&lt;=0.315,0,1),IF(C259&lt;=6.5,1,1)))</f>
        <v>0</v>
      </c>
      <c r="P259">
        <f t="shared" ref="P259:P322" si="88">IF(D259&lt;=124.5,IF(J259&lt;=27.5,IF(F259&lt;=30.5,0,0),IF(D259&lt;=94.5,0,0)),IF(D259&lt;=166.5,IF(J259&lt;=24.5,0,1),IF(J259&lt;=37.5,1,1)))</f>
        <v>0</v>
      </c>
      <c r="Q259">
        <f t="shared" ref="Q259:Q322" si="89">IF(H259&lt;=28.849999,IF(C259&lt;=5.5,IF(E259&lt;=69,0,0),IF(H259&lt;=24.7,0,0)),IF(C259&lt;=4.5,IF(G259&lt;=107.5,0,0),IF(G259&lt;=122.5,0,1)))</f>
        <v>0</v>
      </c>
      <c r="R259">
        <f t="shared" ref="R259:R322" si="90">IF(D259&lt;=154.5,IF(H259&lt;=27.849999,IF(D259&lt;=107.5,0,0),IF(I259&lt;=1.105,0,1)),IF(I259&lt;=0.2745,1,IF(G259&lt;=171.5,1,1)))</f>
        <v>0</v>
      </c>
      <c r="S259">
        <f t="shared" ref="S259:S322" si="91">IF(D259&lt;=133.5,IF(J259&lt;=27.5,IF(H259&lt;=31.3,0,0),IF(H259&lt;=28.65,0,0)),IF(H259&lt;=29.4,0,IF(D259&lt;=155.5,1,1)))</f>
        <v>0</v>
      </c>
      <c r="T259">
        <f t="shared" ref="T259:T322" si="92">IF(D259&lt;=151.5,IF(D259&lt;=99.5,IF(J259&lt;=36.5,0,0),IF(I259&lt;=0.317,0,0)),IF(F259&lt;=38.5,IF(J259&lt;=44.5,1,1),1))</f>
        <v>0</v>
      </c>
      <c r="U259">
        <f t="shared" ref="U259:U322" si="93">IF(H259&lt;=29.650001,IF(C259&lt;=8.5,IF(H259&lt;=26.5,0,0),0),IF(C259&lt;=6.5,IF(H259&lt;=43,0,1),IF(I259&lt;=0.208,0,1)))</f>
        <v>0</v>
      </c>
      <c r="V259">
        <f t="shared" ref="V259:V322" si="94">IF(H259&lt;=29.849999,IF(C259&lt;=4.5,IF(H259&lt;=25.45,0,0),IF(I259&lt;=0.261,0,0)),IF(G259&lt;=179,IF(C259&lt;=4.5,0,1),IF(H259&lt;=35.049999,1,1)))</f>
        <v>0</v>
      </c>
      <c r="W259">
        <f t="shared" ref="W259:W322" si="95">IF(D259&lt;=127.5,IF(C259&lt;=5.5,IF(E259&lt;=79,0,0),IF(I259&lt;=0.2205,0,0)),IF(I259&lt;=0.3165,IF(I259&lt;=0.242,1,0),IF(D259&lt;=143.5,1,1)))</f>
        <v>0</v>
      </c>
      <c r="X259">
        <f t="shared" si="80"/>
        <v>12</v>
      </c>
      <c r="Y259">
        <f t="shared" si="81"/>
        <v>0</v>
      </c>
      <c r="Z259">
        <f t="shared" si="82"/>
        <v>0</v>
      </c>
      <c r="AA259">
        <f t="shared" si="83"/>
        <v>1</v>
      </c>
    </row>
    <row r="260" spans="2:27">
      <c r="B260">
        <v>259</v>
      </c>
      <c r="C260">
        <v>1</v>
      </c>
      <c r="D260">
        <v>193</v>
      </c>
      <c r="E260">
        <v>50</v>
      </c>
      <c r="F260">
        <v>16</v>
      </c>
      <c r="G260">
        <v>375</v>
      </c>
      <c r="H260">
        <v>25.9</v>
      </c>
      <c r="I260">
        <v>0.65500000000000003</v>
      </c>
      <c r="J260">
        <v>24</v>
      </c>
      <c r="K260">
        <v>0</v>
      </c>
      <c r="L260">
        <f t="shared" si="84"/>
        <v>0</v>
      </c>
      <c r="M260">
        <f t="shared" si="85"/>
        <v>0</v>
      </c>
      <c r="N260">
        <f t="shared" si="86"/>
        <v>1</v>
      </c>
      <c r="O260">
        <f t="shared" si="87"/>
        <v>1</v>
      </c>
      <c r="P260">
        <f t="shared" si="88"/>
        <v>1</v>
      </c>
      <c r="Q260">
        <f t="shared" si="89"/>
        <v>0</v>
      </c>
      <c r="R260">
        <f t="shared" si="90"/>
        <v>1</v>
      </c>
      <c r="S260">
        <f t="shared" si="91"/>
        <v>0</v>
      </c>
      <c r="T260">
        <f t="shared" si="92"/>
        <v>1</v>
      </c>
      <c r="U260">
        <f t="shared" si="93"/>
        <v>0</v>
      </c>
      <c r="V260">
        <f t="shared" si="94"/>
        <v>0</v>
      </c>
      <c r="W260">
        <f t="shared" si="95"/>
        <v>1</v>
      </c>
      <c r="X260">
        <f t="shared" si="80"/>
        <v>6</v>
      </c>
      <c r="Y260">
        <f t="shared" si="81"/>
        <v>6</v>
      </c>
      <c r="Z260">
        <f t="shared" si="82"/>
        <v>1</v>
      </c>
      <c r="AA260">
        <f t="shared" si="83"/>
        <v>0</v>
      </c>
    </row>
    <row r="261" spans="2:27">
      <c r="B261">
        <v>260</v>
      </c>
      <c r="C261">
        <v>11</v>
      </c>
      <c r="D261">
        <v>155</v>
      </c>
      <c r="E261">
        <v>76</v>
      </c>
      <c r="F261">
        <v>28</v>
      </c>
      <c r="G261">
        <v>150</v>
      </c>
      <c r="H261">
        <v>33.299999999999997</v>
      </c>
      <c r="I261">
        <v>1.353</v>
      </c>
      <c r="J261">
        <v>51</v>
      </c>
      <c r="K261">
        <v>1</v>
      </c>
      <c r="L261">
        <f t="shared" si="84"/>
        <v>1</v>
      </c>
      <c r="M261">
        <f t="shared" si="85"/>
        <v>1</v>
      </c>
      <c r="N261">
        <f t="shared" si="86"/>
        <v>0</v>
      </c>
      <c r="O261">
        <f t="shared" si="87"/>
        <v>1</v>
      </c>
      <c r="P261">
        <f t="shared" si="88"/>
        <v>1</v>
      </c>
      <c r="Q261">
        <f t="shared" si="89"/>
        <v>1</v>
      </c>
      <c r="R261">
        <f t="shared" si="90"/>
        <v>1</v>
      </c>
      <c r="S261">
        <f t="shared" si="91"/>
        <v>1</v>
      </c>
      <c r="T261">
        <f t="shared" si="92"/>
        <v>1</v>
      </c>
      <c r="U261">
        <f t="shared" si="93"/>
        <v>1</v>
      </c>
      <c r="V261">
        <f t="shared" si="94"/>
        <v>1</v>
      </c>
      <c r="W261">
        <f t="shared" si="95"/>
        <v>1</v>
      </c>
      <c r="X261">
        <f t="shared" si="80"/>
        <v>1</v>
      </c>
      <c r="Y261">
        <f t="shared" si="81"/>
        <v>11</v>
      </c>
      <c r="Z261">
        <f t="shared" si="82"/>
        <v>1</v>
      </c>
      <c r="AA261">
        <f t="shared" si="83"/>
        <v>1</v>
      </c>
    </row>
    <row r="262" spans="2:27">
      <c r="B262">
        <v>261</v>
      </c>
      <c r="C262">
        <v>3</v>
      </c>
      <c r="D262">
        <v>191</v>
      </c>
      <c r="E262">
        <v>68</v>
      </c>
      <c r="F262">
        <v>15</v>
      </c>
      <c r="G262">
        <v>130</v>
      </c>
      <c r="H262">
        <v>30.9</v>
      </c>
      <c r="I262">
        <v>0.29899999999999999</v>
      </c>
      <c r="J262">
        <v>34</v>
      </c>
      <c r="K262">
        <v>0</v>
      </c>
      <c r="L262">
        <f t="shared" si="84"/>
        <v>0</v>
      </c>
      <c r="M262">
        <f t="shared" si="85"/>
        <v>1</v>
      </c>
      <c r="N262">
        <f t="shared" si="86"/>
        <v>1</v>
      </c>
      <c r="O262">
        <f t="shared" si="87"/>
        <v>1</v>
      </c>
      <c r="P262">
        <f t="shared" si="88"/>
        <v>1</v>
      </c>
      <c r="Q262">
        <f t="shared" si="89"/>
        <v>0</v>
      </c>
      <c r="R262">
        <f t="shared" si="90"/>
        <v>1</v>
      </c>
      <c r="S262">
        <f t="shared" si="91"/>
        <v>1</v>
      </c>
      <c r="T262">
        <f t="shared" si="92"/>
        <v>1</v>
      </c>
      <c r="U262">
        <f t="shared" si="93"/>
        <v>0</v>
      </c>
      <c r="V262">
        <f t="shared" si="94"/>
        <v>0</v>
      </c>
      <c r="W262">
        <f t="shared" si="95"/>
        <v>0</v>
      </c>
      <c r="X262">
        <f t="shared" si="80"/>
        <v>5</v>
      </c>
      <c r="Y262">
        <f t="shared" si="81"/>
        <v>7</v>
      </c>
      <c r="Z262">
        <f t="shared" si="82"/>
        <v>1</v>
      </c>
      <c r="AA262">
        <f t="shared" si="83"/>
        <v>0</v>
      </c>
    </row>
    <row r="263" spans="2:27">
      <c r="B263">
        <v>262</v>
      </c>
      <c r="C263">
        <v>3</v>
      </c>
      <c r="D263">
        <v>141</v>
      </c>
      <c r="E263">
        <v>0</v>
      </c>
      <c r="F263">
        <v>0</v>
      </c>
      <c r="G263">
        <v>0</v>
      </c>
      <c r="H263">
        <v>30</v>
      </c>
      <c r="I263">
        <v>0.76100000000000001</v>
      </c>
      <c r="J263">
        <v>27</v>
      </c>
      <c r="K263">
        <v>1</v>
      </c>
      <c r="L263">
        <f t="shared" si="84"/>
        <v>0</v>
      </c>
      <c r="M263">
        <f t="shared" si="85"/>
        <v>0</v>
      </c>
      <c r="N263">
        <f t="shared" si="86"/>
        <v>1</v>
      </c>
      <c r="O263">
        <f t="shared" si="87"/>
        <v>1</v>
      </c>
      <c r="P263">
        <f t="shared" si="88"/>
        <v>1</v>
      </c>
      <c r="Q263">
        <f t="shared" si="89"/>
        <v>0</v>
      </c>
      <c r="R263">
        <f t="shared" si="90"/>
        <v>0</v>
      </c>
      <c r="S263">
        <f t="shared" si="91"/>
        <v>1</v>
      </c>
      <c r="T263">
        <f t="shared" si="92"/>
        <v>0</v>
      </c>
      <c r="U263">
        <f t="shared" si="93"/>
        <v>0</v>
      </c>
      <c r="V263">
        <f t="shared" si="94"/>
        <v>0</v>
      </c>
      <c r="W263">
        <f t="shared" si="95"/>
        <v>1</v>
      </c>
      <c r="X263">
        <f t="shared" si="80"/>
        <v>7</v>
      </c>
      <c r="Y263">
        <f t="shared" si="81"/>
        <v>5</v>
      </c>
      <c r="Z263">
        <f t="shared" si="82"/>
        <v>0</v>
      </c>
      <c r="AA263">
        <f t="shared" si="83"/>
        <v>0</v>
      </c>
    </row>
    <row r="264" spans="2:27">
      <c r="B264">
        <v>263</v>
      </c>
      <c r="C264">
        <v>4</v>
      </c>
      <c r="D264">
        <v>95</v>
      </c>
      <c r="E264">
        <v>70</v>
      </c>
      <c r="F264">
        <v>32</v>
      </c>
      <c r="G264">
        <v>0</v>
      </c>
      <c r="H264">
        <v>32.1</v>
      </c>
      <c r="I264">
        <v>0.61199999999999999</v>
      </c>
      <c r="J264">
        <v>24</v>
      </c>
      <c r="K264">
        <v>0</v>
      </c>
      <c r="L264">
        <f t="shared" si="84"/>
        <v>0</v>
      </c>
      <c r="M264">
        <f t="shared" si="85"/>
        <v>0</v>
      </c>
      <c r="N264">
        <f t="shared" si="86"/>
        <v>0</v>
      </c>
      <c r="O264">
        <f t="shared" si="87"/>
        <v>1</v>
      </c>
      <c r="P264">
        <f t="shared" si="88"/>
        <v>0</v>
      </c>
      <c r="Q264">
        <f t="shared" si="89"/>
        <v>0</v>
      </c>
      <c r="R264">
        <f t="shared" si="90"/>
        <v>0</v>
      </c>
      <c r="S264">
        <f t="shared" si="91"/>
        <v>0</v>
      </c>
      <c r="T264">
        <f t="shared" si="92"/>
        <v>0</v>
      </c>
      <c r="U264">
        <f t="shared" si="93"/>
        <v>0</v>
      </c>
      <c r="V264">
        <f t="shared" si="94"/>
        <v>0</v>
      </c>
      <c r="W264">
        <f t="shared" si="95"/>
        <v>0</v>
      </c>
      <c r="X264">
        <f t="shared" si="80"/>
        <v>11</v>
      </c>
      <c r="Y264">
        <f t="shared" si="81"/>
        <v>1</v>
      </c>
      <c r="Z264">
        <f t="shared" si="82"/>
        <v>0</v>
      </c>
      <c r="AA264">
        <f t="shared" si="83"/>
        <v>1</v>
      </c>
    </row>
    <row r="265" spans="2:27">
      <c r="B265">
        <v>264</v>
      </c>
      <c r="C265">
        <v>3</v>
      </c>
      <c r="D265">
        <v>142</v>
      </c>
      <c r="E265">
        <v>80</v>
      </c>
      <c r="F265">
        <v>15</v>
      </c>
      <c r="G265">
        <v>0</v>
      </c>
      <c r="H265">
        <v>32.4</v>
      </c>
      <c r="I265">
        <v>0.2</v>
      </c>
      <c r="J265">
        <v>63</v>
      </c>
      <c r="K265">
        <v>0</v>
      </c>
      <c r="L265">
        <f t="shared" si="84"/>
        <v>0</v>
      </c>
      <c r="M265">
        <f t="shared" si="85"/>
        <v>1</v>
      </c>
      <c r="N265">
        <f t="shared" si="86"/>
        <v>1</v>
      </c>
      <c r="O265">
        <f t="shared" si="87"/>
        <v>0</v>
      </c>
      <c r="P265">
        <f t="shared" si="88"/>
        <v>1</v>
      </c>
      <c r="Q265">
        <f t="shared" si="89"/>
        <v>0</v>
      </c>
      <c r="R265">
        <f t="shared" si="90"/>
        <v>0</v>
      </c>
      <c r="S265">
        <f t="shared" si="91"/>
        <v>1</v>
      </c>
      <c r="T265">
        <f t="shared" si="92"/>
        <v>0</v>
      </c>
      <c r="U265">
        <f t="shared" si="93"/>
        <v>0</v>
      </c>
      <c r="V265">
        <f t="shared" si="94"/>
        <v>0</v>
      </c>
      <c r="W265">
        <f t="shared" si="95"/>
        <v>1</v>
      </c>
      <c r="X265">
        <f t="shared" si="80"/>
        <v>7</v>
      </c>
      <c r="Y265">
        <f t="shared" si="81"/>
        <v>5</v>
      </c>
      <c r="Z265">
        <f t="shared" si="82"/>
        <v>0</v>
      </c>
      <c r="AA265">
        <f t="shared" si="83"/>
        <v>1</v>
      </c>
    </row>
    <row r="266" spans="2:27">
      <c r="B266">
        <v>265</v>
      </c>
      <c r="C266">
        <v>4</v>
      </c>
      <c r="D266">
        <v>123</v>
      </c>
      <c r="E266">
        <v>62</v>
      </c>
      <c r="F266">
        <v>0</v>
      </c>
      <c r="G266">
        <v>0</v>
      </c>
      <c r="H266">
        <v>32</v>
      </c>
      <c r="I266">
        <v>0.22600000000000001</v>
      </c>
      <c r="J266">
        <v>35</v>
      </c>
      <c r="K266">
        <v>1</v>
      </c>
      <c r="L266">
        <f t="shared" si="84"/>
        <v>0</v>
      </c>
      <c r="M266">
        <f t="shared" si="85"/>
        <v>1</v>
      </c>
      <c r="N266">
        <f t="shared" si="86"/>
        <v>0</v>
      </c>
      <c r="O266">
        <f t="shared" si="87"/>
        <v>0</v>
      </c>
      <c r="P266">
        <f t="shared" si="88"/>
        <v>0</v>
      </c>
      <c r="Q266">
        <f t="shared" si="89"/>
        <v>0</v>
      </c>
      <c r="R266">
        <f t="shared" si="90"/>
        <v>0</v>
      </c>
      <c r="S266">
        <f t="shared" si="91"/>
        <v>0</v>
      </c>
      <c r="T266">
        <f t="shared" si="92"/>
        <v>0</v>
      </c>
      <c r="U266">
        <f t="shared" si="93"/>
        <v>0</v>
      </c>
      <c r="V266">
        <f t="shared" si="94"/>
        <v>0</v>
      </c>
      <c r="W266">
        <f t="shared" si="95"/>
        <v>0</v>
      </c>
      <c r="X266">
        <f t="shared" si="80"/>
        <v>11</v>
      </c>
      <c r="Y266">
        <f t="shared" si="81"/>
        <v>1</v>
      </c>
      <c r="Z266">
        <f t="shared" si="82"/>
        <v>0</v>
      </c>
      <c r="AA266">
        <f t="shared" si="83"/>
        <v>0</v>
      </c>
    </row>
    <row r="267" spans="2:27">
      <c r="B267">
        <v>266</v>
      </c>
      <c r="C267">
        <v>5</v>
      </c>
      <c r="D267">
        <v>96</v>
      </c>
      <c r="E267">
        <v>74</v>
      </c>
      <c r="F267">
        <v>18</v>
      </c>
      <c r="G267">
        <v>67</v>
      </c>
      <c r="H267">
        <v>33.6</v>
      </c>
      <c r="I267">
        <v>0.997</v>
      </c>
      <c r="J267">
        <v>43</v>
      </c>
      <c r="K267">
        <v>0</v>
      </c>
      <c r="L267">
        <f t="shared" si="84"/>
        <v>1</v>
      </c>
      <c r="M267">
        <f t="shared" si="85"/>
        <v>1</v>
      </c>
      <c r="N267">
        <f t="shared" si="86"/>
        <v>0</v>
      </c>
      <c r="O267">
        <f t="shared" si="87"/>
        <v>0</v>
      </c>
      <c r="P267">
        <f t="shared" si="88"/>
        <v>0</v>
      </c>
      <c r="Q267">
        <f t="shared" si="89"/>
        <v>0</v>
      </c>
      <c r="R267">
        <f t="shared" si="90"/>
        <v>0</v>
      </c>
      <c r="S267">
        <f t="shared" si="91"/>
        <v>0</v>
      </c>
      <c r="T267">
        <f t="shared" si="92"/>
        <v>0</v>
      </c>
      <c r="U267">
        <f t="shared" si="93"/>
        <v>0</v>
      </c>
      <c r="V267">
        <f t="shared" si="94"/>
        <v>1</v>
      </c>
      <c r="W267">
        <f t="shared" si="95"/>
        <v>0</v>
      </c>
      <c r="X267">
        <f t="shared" si="80"/>
        <v>9</v>
      </c>
      <c r="Y267">
        <f t="shared" si="81"/>
        <v>3</v>
      </c>
      <c r="Z267">
        <f t="shared" si="82"/>
        <v>0</v>
      </c>
      <c r="AA267">
        <f t="shared" si="83"/>
        <v>1</v>
      </c>
    </row>
    <row r="268" spans="2:27">
      <c r="B268">
        <v>267</v>
      </c>
      <c r="C268">
        <v>0</v>
      </c>
      <c r="D268">
        <v>138</v>
      </c>
      <c r="E268">
        <v>0</v>
      </c>
      <c r="F268">
        <v>0</v>
      </c>
      <c r="G268">
        <v>0</v>
      </c>
      <c r="H268">
        <v>36.299999999999997</v>
      </c>
      <c r="I268">
        <v>0.93300000000000005</v>
      </c>
      <c r="J268">
        <v>25</v>
      </c>
      <c r="K268">
        <v>1</v>
      </c>
      <c r="L268">
        <f t="shared" si="84"/>
        <v>0</v>
      </c>
      <c r="M268">
        <f t="shared" si="85"/>
        <v>0</v>
      </c>
      <c r="N268">
        <f t="shared" si="86"/>
        <v>1</v>
      </c>
      <c r="O268">
        <f t="shared" si="87"/>
        <v>1</v>
      </c>
      <c r="P268">
        <f t="shared" si="88"/>
        <v>1</v>
      </c>
      <c r="Q268">
        <f t="shared" si="89"/>
        <v>0</v>
      </c>
      <c r="R268">
        <f t="shared" si="90"/>
        <v>0</v>
      </c>
      <c r="S268">
        <f t="shared" si="91"/>
        <v>1</v>
      </c>
      <c r="T268">
        <f t="shared" si="92"/>
        <v>0</v>
      </c>
      <c r="U268">
        <f t="shared" si="93"/>
        <v>0</v>
      </c>
      <c r="V268">
        <f t="shared" si="94"/>
        <v>0</v>
      </c>
      <c r="W268">
        <f t="shared" si="95"/>
        <v>1</v>
      </c>
      <c r="X268">
        <f t="shared" si="80"/>
        <v>7</v>
      </c>
      <c r="Y268">
        <f t="shared" si="81"/>
        <v>5</v>
      </c>
      <c r="Z268">
        <f t="shared" si="82"/>
        <v>0</v>
      </c>
      <c r="AA268">
        <f t="shared" si="83"/>
        <v>0</v>
      </c>
    </row>
    <row r="269" spans="2:27">
      <c r="B269">
        <v>268</v>
      </c>
      <c r="C269">
        <v>2</v>
      </c>
      <c r="D269">
        <v>128</v>
      </c>
      <c r="E269">
        <v>64</v>
      </c>
      <c r="F269">
        <v>42</v>
      </c>
      <c r="G269">
        <v>0</v>
      </c>
      <c r="H269">
        <v>40</v>
      </c>
      <c r="I269">
        <v>1.101</v>
      </c>
      <c r="J269">
        <v>24</v>
      </c>
      <c r="K269">
        <v>0</v>
      </c>
      <c r="L269">
        <f t="shared" si="84"/>
        <v>0</v>
      </c>
      <c r="M269">
        <f t="shared" si="85"/>
        <v>0</v>
      </c>
      <c r="N269">
        <f t="shared" si="86"/>
        <v>0</v>
      </c>
      <c r="O269">
        <f t="shared" si="87"/>
        <v>1</v>
      </c>
      <c r="P269">
        <f t="shared" si="88"/>
        <v>0</v>
      </c>
      <c r="Q269">
        <f t="shared" si="89"/>
        <v>0</v>
      </c>
      <c r="R269">
        <f t="shared" si="90"/>
        <v>0</v>
      </c>
      <c r="S269">
        <f t="shared" si="91"/>
        <v>0</v>
      </c>
      <c r="T269">
        <f t="shared" si="92"/>
        <v>0</v>
      </c>
      <c r="U269">
        <f t="shared" si="93"/>
        <v>0</v>
      </c>
      <c r="V269">
        <f t="shared" si="94"/>
        <v>0</v>
      </c>
      <c r="W269">
        <f t="shared" si="95"/>
        <v>1</v>
      </c>
      <c r="X269">
        <f t="shared" si="80"/>
        <v>10</v>
      </c>
      <c r="Y269">
        <f t="shared" si="81"/>
        <v>2</v>
      </c>
      <c r="Z269">
        <f t="shared" si="82"/>
        <v>0</v>
      </c>
      <c r="AA269">
        <f t="shared" si="83"/>
        <v>1</v>
      </c>
    </row>
    <row r="270" spans="2:27">
      <c r="B270">
        <v>269</v>
      </c>
      <c r="C270">
        <v>0</v>
      </c>
      <c r="D270">
        <v>102</v>
      </c>
      <c r="E270">
        <v>52</v>
      </c>
      <c r="F270">
        <v>0</v>
      </c>
      <c r="G270">
        <v>0</v>
      </c>
      <c r="H270">
        <v>25.1</v>
      </c>
      <c r="I270">
        <v>7.8E-2</v>
      </c>
      <c r="J270">
        <v>21</v>
      </c>
      <c r="K270">
        <v>0</v>
      </c>
      <c r="L270">
        <f t="shared" si="84"/>
        <v>0</v>
      </c>
      <c r="M270">
        <f t="shared" si="85"/>
        <v>0</v>
      </c>
      <c r="N270">
        <f t="shared" si="86"/>
        <v>0</v>
      </c>
      <c r="O270">
        <f t="shared" si="87"/>
        <v>0</v>
      </c>
      <c r="P270">
        <f t="shared" si="88"/>
        <v>0</v>
      </c>
      <c r="Q270">
        <f t="shared" si="89"/>
        <v>0</v>
      </c>
      <c r="R270">
        <f t="shared" si="90"/>
        <v>0</v>
      </c>
      <c r="S270">
        <f t="shared" si="91"/>
        <v>0</v>
      </c>
      <c r="T270">
        <f t="shared" si="92"/>
        <v>0</v>
      </c>
      <c r="U270">
        <f t="shared" si="93"/>
        <v>0</v>
      </c>
      <c r="V270">
        <f t="shared" si="94"/>
        <v>0</v>
      </c>
      <c r="W270">
        <f t="shared" si="95"/>
        <v>0</v>
      </c>
      <c r="X270">
        <f t="shared" si="80"/>
        <v>12</v>
      </c>
      <c r="Y270">
        <f t="shared" si="81"/>
        <v>0</v>
      </c>
      <c r="Z270">
        <f t="shared" si="82"/>
        <v>0</v>
      </c>
      <c r="AA270">
        <f t="shared" si="83"/>
        <v>1</v>
      </c>
    </row>
    <row r="271" spans="2:27">
      <c r="B271">
        <v>270</v>
      </c>
      <c r="C271">
        <v>2</v>
      </c>
      <c r="D271">
        <v>146</v>
      </c>
      <c r="E271">
        <v>0</v>
      </c>
      <c r="F271">
        <v>0</v>
      </c>
      <c r="G271">
        <v>0</v>
      </c>
      <c r="H271">
        <v>27.5</v>
      </c>
      <c r="I271">
        <v>0.24</v>
      </c>
      <c r="J271">
        <v>28</v>
      </c>
      <c r="K271">
        <v>1</v>
      </c>
      <c r="L271">
        <f t="shared" si="84"/>
        <v>0</v>
      </c>
      <c r="M271">
        <f t="shared" si="85"/>
        <v>0</v>
      </c>
      <c r="N271">
        <f t="shared" si="86"/>
        <v>1</v>
      </c>
      <c r="O271">
        <f t="shared" si="87"/>
        <v>0</v>
      </c>
      <c r="P271">
        <f t="shared" si="88"/>
        <v>1</v>
      </c>
      <c r="Q271">
        <f t="shared" si="89"/>
        <v>0</v>
      </c>
      <c r="R271">
        <f t="shared" si="90"/>
        <v>0</v>
      </c>
      <c r="S271">
        <f t="shared" si="91"/>
        <v>0</v>
      </c>
      <c r="T271">
        <f t="shared" si="92"/>
        <v>0</v>
      </c>
      <c r="U271">
        <f t="shared" si="93"/>
        <v>0</v>
      </c>
      <c r="V271">
        <f t="shared" si="94"/>
        <v>0</v>
      </c>
      <c r="W271">
        <f t="shared" si="95"/>
        <v>1</v>
      </c>
      <c r="X271">
        <f t="shared" si="80"/>
        <v>9</v>
      </c>
      <c r="Y271">
        <f t="shared" si="81"/>
        <v>3</v>
      </c>
      <c r="Z271">
        <f t="shared" si="82"/>
        <v>0</v>
      </c>
      <c r="AA271">
        <f t="shared" si="83"/>
        <v>0</v>
      </c>
    </row>
    <row r="272" spans="2:27">
      <c r="B272">
        <v>271</v>
      </c>
      <c r="C272">
        <v>10</v>
      </c>
      <c r="D272">
        <v>101</v>
      </c>
      <c r="E272">
        <v>86</v>
      </c>
      <c r="F272">
        <v>37</v>
      </c>
      <c r="G272">
        <v>0</v>
      </c>
      <c r="H272">
        <v>45.6</v>
      </c>
      <c r="I272">
        <v>1.1359999999999999</v>
      </c>
      <c r="J272">
        <v>38</v>
      </c>
      <c r="K272">
        <v>1</v>
      </c>
      <c r="L272">
        <f t="shared" si="84"/>
        <v>0</v>
      </c>
      <c r="M272">
        <f t="shared" si="85"/>
        <v>1</v>
      </c>
      <c r="N272">
        <f t="shared" si="86"/>
        <v>0</v>
      </c>
      <c r="O272">
        <f t="shared" si="87"/>
        <v>1</v>
      </c>
      <c r="P272">
        <f t="shared" si="88"/>
        <v>0</v>
      </c>
      <c r="Q272">
        <f t="shared" si="89"/>
        <v>0</v>
      </c>
      <c r="R272">
        <f t="shared" si="90"/>
        <v>1</v>
      </c>
      <c r="S272">
        <f t="shared" si="91"/>
        <v>0</v>
      </c>
      <c r="T272">
        <f t="shared" si="92"/>
        <v>0</v>
      </c>
      <c r="U272">
        <f t="shared" si="93"/>
        <v>1</v>
      </c>
      <c r="V272">
        <f t="shared" si="94"/>
        <v>1</v>
      </c>
      <c r="W272">
        <f t="shared" si="95"/>
        <v>0</v>
      </c>
      <c r="X272">
        <f t="shared" si="80"/>
        <v>7</v>
      </c>
      <c r="Y272">
        <f t="shared" si="81"/>
        <v>5</v>
      </c>
      <c r="Z272">
        <f t="shared" si="82"/>
        <v>0</v>
      </c>
      <c r="AA272">
        <f t="shared" si="83"/>
        <v>0</v>
      </c>
    </row>
    <row r="273" spans="2:27">
      <c r="B273">
        <v>272</v>
      </c>
      <c r="C273">
        <v>2</v>
      </c>
      <c r="D273">
        <v>108</v>
      </c>
      <c r="E273">
        <v>62</v>
      </c>
      <c r="F273">
        <v>32</v>
      </c>
      <c r="G273">
        <v>56</v>
      </c>
      <c r="H273">
        <v>25.2</v>
      </c>
      <c r="I273">
        <v>0.128</v>
      </c>
      <c r="J273">
        <v>21</v>
      </c>
      <c r="K273">
        <v>0</v>
      </c>
      <c r="L273">
        <f t="shared" si="84"/>
        <v>0</v>
      </c>
      <c r="M273">
        <f t="shared" si="85"/>
        <v>0</v>
      </c>
      <c r="N273">
        <f t="shared" si="86"/>
        <v>0</v>
      </c>
      <c r="O273">
        <f t="shared" si="87"/>
        <v>0</v>
      </c>
      <c r="P273">
        <f t="shared" si="88"/>
        <v>0</v>
      </c>
      <c r="Q273">
        <f t="shared" si="89"/>
        <v>0</v>
      </c>
      <c r="R273">
        <f t="shared" si="90"/>
        <v>0</v>
      </c>
      <c r="S273">
        <f t="shared" si="91"/>
        <v>0</v>
      </c>
      <c r="T273">
        <f t="shared" si="92"/>
        <v>0</v>
      </c>
      <c r="U273">
        <f t="shared" si="93"/>
        <v>0</v>
      </c>
      <c r="V273">
        <f t="shared" si="94"/>
        <v>0</v>
      </c>
      <c r="W273">
        <f t="shared" si="95"/>
        <v>0</v>
      </c>
      <c r="X273">
        <f t="shared" si="80"/>
        <v>12</v>
      </c>
      <c r="Y273">
        <f t="shared" si="81"/>
        <v>0</v>
      </c>
      <c r="Z273">
        <f t="shared" si="82"/>
        <v>0</v>
      </c>
      <c r="AA273">
        <f t="shared" si="83"/>
        <v>1</v>
      </c>
    </row>
    <row r="274" spans="2:27">
      <c r="B274">
        <v>273</v>
      </c>
      <c r="C274">
        <v>3</v>
      </c>
      <c r="D274">
        <v>122</v>
      </c>
      <c r="E274">
        <v>78</v>
      </c>
      <c r="F274">
        <v>0</v>
      </c>
      <c r="G274">
        <v>0</v>
      </c>
      <c r="H274">
        <v>23</v>
      </c>
      <c r="I274">
        <v>0.254</v>
      </c>
      <c r="J274">
        <v>40</v>
      </c>
      <c r="K274">
        <v>0</v>
      </c>
      <c r="L274">
        <f t="shared" si="84"/>
        <v>0</v>
      </c>
      <c r="M274">
        <f t="shared" si="85"/>
        <v>0</v>
      </c>
      <c r="N274">
        <f t="shared" si="86"/>
        <v>0</v>
      </c>
      <c r="O274">
        <f t="shared" si="87"/>
        <v>0</v>
      </c>
      <c r="P274">
        <f t="shared" si="88"/>
        <v>0</v>
      </c>
      <c r="Q274">
        <f t="shared" si="89"/>
        <v>0</v>
      </c>
      <c r="R274">
        <f t="shared" si="90"/>
        <v>0</v>
      </c>
      <c r="S274">
        <f t="shared" si="91"/>
        <v>0</v>
      </c>
      <c r="T274">
        <f t="shared" si="92"/>
        <v>0</v>
      </c>
      <c r="U274">
        <f t="shared" si="93"/>
        <v>0</v>
      </c>
      <c r="V274">
        <f t="shared" si="94"/>
        <v>0</v>
      </c>
      <c r="W274">
        <f t="shared" si="95"/>
        <v>0</v>
      </c>
      <c r="X274">
        <f t="shared" si="80"/>
        <v>12</v>
      </c>
      <c r="Y274">
        <f t="shared" si="81"/>
        <v>0</v>
      </c>
      <c r="Z274">
        <f t="shared" si="82"/>
        <v>0</v>
      </c>
      <c r="AA274">
        <f t="shared" si="83"/>
        <v>1</v>
      </c>
    </row>
    <row r="275" spans="2:27">
      <c r="B275">
        <v>274</v>
      </c>
      <c r="C275">
        <v>1</v>
      </c>
      <c r="D275">
        <v>71</v>
      </c>
      <c r="E275">
        <v>78</v>
      </c>
      <c r="F275">
        <v>50</v>
      </c>
      <c r="G275">
        <v>45</v>
      </c>
      <c r="H275">
        <v>33.200000000000003</v>
      </c>
      <c r="I275">
        <v>0.42199999999999999</v>
      </c>
      <c r="J275">
        <v>21</v>
      </c>
      <c r="K275">
        <v>0</v>
      </c>
      <c r="L275">
        <f t="shared" si="84"/>
        <v>0</v>
      </c>
      <c r="M275">
        <f t="shared" si="85"/>
        <v>0</v>
      </c>
      <c r="N275">
        <f t="shared" si="86"/>
        <v>0</v>
      </c>
      <c r="O275">
        <f t="shared" si="87"/>
        <v>0</v>
      </c>
      <c r="P275">
        <f t="shared" si="88"/>
        <v>0</v>
      </c>
      <c r="Q275">
        <f t="shared" si="89"/>
        <v>0</v>
      </c>
      <c r="R275">
        <f t="shared" si="90"/>
        <v>0</v>
      </c>
      <c r="S275">
        <f t="shared" si="91"/>
        <v>0</v>
      </c>
      <c r="T275">
        <f t="shared" si="92"/>
        <v>0</v>
      </c>
      <c r="U275">
        <f t="shared" si="93"/>
        <v>0</v>
      </c>
      <c r="V275">
        <f t="shared" si="94"/>
        <v>0</v>
      </c>
      <c r="W275">
        <f t="shared" si="95"/>
        <v>0</v>
      </c>
      <c r="X275">
        <f t="shared" si="80"/>
        <v>12</v>
      </c>
      <c r="Y275">
        <f t="shared" si="81"/>
        <v>0</v>
      </c>
      <c r="Z275">
        <f t="shared" si="82"/>
        <v>0</v>
      </c>
      <c r="AA275">
        <f t="shared" si="83"/>
        <v>1</v>
      </c>
    </row>
    <row r="276" spans="2:27">
      <c r="B276">
        <v>275</v>
      </c>
      <c r="C276">
        <v>13</v>
      </c>
      <c r="D276">
        <v>106</v>
      </c>
      <c r="E276">
        <v>70</v>
      </c>
      <c r="F276">
        <v>0</v>
      </c>
      <c r="G276">
        <v>0</v>
      </c>
      <c r="H276">
        <v>34.200000000000003</v>
      </c>
      <c r="I276">
        <v>0.251</v>
      </c>
      <c r="J276">
        <v>52</v>
      </c>
      <c r="K276">
        <v>0</v>
      </c>
      <c r="L276">
        <f t="shared" si="84"/>
        <v>1</v>
      </c>
      <c r="M276">
        <f t="shared" si="85"/>
        <v>1</v>
      </c>
      <c r="N276">
        <f t="shared" si="86"/>
        <v>0</v>
      </c>
      <c r="O276">
        <f t="shared" si="87"/>
        <v>0</v>
      </c>
      <c r="P276">
        <f t="shared" si="88"/>
        <v>0</v>
      </c>
      <c r="Q276">
        <f t="shared" si="89"/>
        <v>0</v>
      </c>
      <c r="R276">
        <f t="shared" si="90"/>
        <v>0</v>
      </c>
      <c r="S276">
        <f t="shared" si="91"/>
        <v>0</v>
      </c>
      <c r="T276">
        <f t="shared" si="92"/>
        <v>0</v>
      </c>
      <c r="U276">
        <f t="shared" si="93"/>
        <v>1</v>
      </c>
      <c r="V276">
        <f t="shared" si="94"/>
        <v>1</v>
      </c>
      <c r="W276">
        <f t="shared" si="95"/>
        <v>0</v>
      </c>
      <c r="X276">
        <f t="shared" si="80"/>
        <v>8</v>
      </c>
      <c r="Y276">
        <f t="shared" si="81"/>
        <v>4</v>
      </c>
      <c r="Z276">
        <f t="shared" si="82"/>
        <v>0</v>
      </c>
      <c r="AA276">
        <f t="shared" si="83"/>
        <v>1</v>
      </c>
    </row>
    <row r="277" spans="2:27">
      <c r="B277">
        <v>276</v>
      </c>
      <c r="C277">
        <v>2</v>
      </c>
      <c r="D277">
        <v>100</v>
      </c>
      <c r="E277">
        <v>70</v>
      </c>
      <c r="F277">
        <v>52</v>
      </c>
      <c r="G277">
        <v>57</v>
      </c>
      <c r="H277">
        <v>40.5</v>
      </c>
      <c r="I277">
        <v>0.67700000000000005</v>
      </c>
      <c r="J277">
        <v>25</v>
      </c>
      <c r="K277">
        <v>0</v>
      </c>
      <c r="L277">
        <f t="shared" si="84"/>
        <v>0</v>
      </c>
      <c r="M277">
        <f t="shared" si="85"/>
        <v>0</v>
      </c>
      <c r="N277">
        <f t="shared" si="86"/>
        <v>0</v>
      </c>
      <c r="O277">
        <f t="shared" si="87"/>
        <v>1</v>
      </c>
      <c r="P277">
        <f t="shared" si="88"/>
        <v>0</v>
      </c>
      <c r="Q277">
        <f t="shared" si="89"/>
        <v>0</v>
      </c>
      <c r="R277">
        <f t="shared" si="90"/>
        <v>0</v>
      </c>
      <c r="S277">
        <f t="shared" si="91"/>
        <v>0</v>
      </c>
      <c r="T277">
        <f t="shared" si="92"/>
        <v>0</v>
      </c>
      <c r="U277">
        <f t="shared" si="93"/>
        <v>0</v>
      </c>
      <c r="V277">
        <f t="shared" si="94"/>
        <v>0</v>
      </c>
      <c r="W277">
        <f t="shared" si="95"/>
        <v>0</v>
      </c>
      <c r="X277">
        <f t="shared" si="80"/>
        <v>11</v>
      </c>
      <c r="Y277">
        <f t="shared" si="81"/>
        <v>1</v>
      </c>
      <c r="Z277">
        <f t="shared" si="82"/>
        <v>0</v>
      </c>
      <c r="AA277">
        <f t="shared" si="83"/>
        <v>1</v>
      </c>
    </row>
    <row r="278" spans="2:27">
      <c r="B278">
        <v>277</v>
      </c>
      <c r="C278">
        <v>7</v>
      </c>
      <c r="D278">
        <v>106</v>
      </c>
      <c r="E278">
        <v>60</v>
      </c>
      <c r="F278">
        <v>24</v>
      </c>
      <c r="G278">
        <v>0</v>
      </c>
      <c r="H278">
        <v>26.5</v>
      </c>
      <c r="I278">
        <v>0.29599999999999999</v>
      </c>
      <c r="J278">
        <v>29</v>
      </c>
      <c r="K278">
        <v>1</v>
      </c>
      <c r="L278">
        <f t="shared" si="84"/>
        <v>0</v>
      </c>
      <c r="M278">
        <f t="shared" si="85"/>
        <v>0</v>
      </c>
      <c r="N278">
        <f t="shared" si="86"/>
        <v>0</v>
      </c>
      <c r="O278">
        <f t="shared" si="87"/>
        <v>0</v>
      </c>
      <c r="P278">
        <f t="shared" si="88"/>
        <v>0</v>
      </c>
      <c r="Q278">
        <f t="shared" si="89"/>
        <v>0</v>
      </c>
      <c r="R278">
        <f t="shared" si="90"/>
        <v>0</v>
      </c>
      <c r="S278">
        <f t="shared" si="91"/>
        <v>0</v>
      </c>
      <c r="T278">
        <f t="shared" si="92"/>
        <v>0</v>
      </c>
      <c r="U278">
        <f t="shared" si="93"/>
        <v>0</v>
      </c>
      <c r="V278">
        <f t="shared" si="94"/>
        <v>0</v>
      </c>
      <c r="W278">
        <f t="shared" si="95"/>
        <v>0</v>
      </c>
      <c r="X278">
        <f t="shared" si="80"/>
        <v>12</v>
      </c>
      <c r="Y278">
        <f t="shared" si="81"/>
        <v>0</v>
      </c>
      <c r="Z278">
        <f t="shared" si="82"/>
        <v>0</v>
      </c>
      <c r="AA278">
        <f t="shared" si="83"/>
        <v>0</v>
      </c>
    </row>
    <row r="279" spans="2:27">
      <c r="B279">
        <v>278</v>
      </c>
      <c r="C279">
        <v>0</v>
      </c>
      <c r="D279">
        <v>104</v>
      </c>
      <c r="E279">
        <v>64</v>
      </c>
      <c r="F279">
        <v>23</v>
      </c>
      <c r="G279">
        <v>116</v>
      </c>
      <c r="H279">
        <v>27.8</v>
      </c>
      <c r="I279">
        <v>0.45400000000000001</v>
      </c>
      <c r="J279">
        <v>23</v>
      </c>
      <c r="K279">
        <v>0</v>
      </c>
      <c r="L279">
        <f t="shared" si="84"/>
        <v>0</v>
      </c>
      <c r="M279">
        <f t="shared" si="85"/>
        <v>0</v>
      </c>
      <c r="N279">
        <f t="shared" si="86"/>
        <v>0</v>
      </c>
      <c r="O279">
        <f t="shared" si="87"/>
        <v>0</v>
      </c>
      <c r="P279">
        <f t="shared" si="88"/>
        <v>0</v>
      </c>
      <c r="Q279">
        <f t="shared" si="89"/>
        <v>0</v>
      </c>
      <c r="R279">
        <f t="shared" si="90"/>
        <v>0</v>
      </c>
      <c r="S279">
        <f t="shared" si="91"/>
        <v>0</v>
      </c>
      <c r="T279">
        <f t="shared" si="92"/>
        <v>0</v>
      </c>
      <c r="U279">
        <f t="shared" si="93"/>
        <v>0</v>
      </c>
      <c r="V279">
        <f t="shared" si="94"/>
        <v>0</v>
      </c>
      <c r="W279">
        <f t="shared" si="95"/>
        <v>0</v>
      </c>
      <c r="X279">
        <f t="shared" si="80"/>
        <v>12</v>
      </c>
      <c r="Y279">
        <f t="shared" si="81"/>
        <v>0</v>
      </c>
      <c r="Z279">
        <f t="shared" si="82"/>
        <v>0</v>
      </c>
      <c r="AA279">
        <f t="shared" si="83"/>
        <v>1</v>
      </c>
    </row>
    <row r="280" spans="2:27">
      <c r="B280">
        <v>279</v>
      </c>
      <c r="C280">
        <v>5</v>
      </c>
      <c r="D280">
        <v>114</v>
      </c>
      <c r="E280">
        <v>74</v>
      </c>
      <c r="F280">
        <v>0</v>
      </c>
      <c r="G280">
        <v>0</v>
      </c>
      <c r="H280">
        <v>24.9</v>
      </c>
      <c r="I280">
        <v>0.74399999999999999</v>
      </c>
      <c r="J280">
        <v>57</v>
      </c>
      <c r="K280">
        <v>0</v>
      </c>
      <c r="L280">
        <f t="shared" si="84"/>
        <v>0</v>
      </c>
      <c r="M280">
        <f t="shared" si="85"/>
        <v>0</v>
      </c>
      <c r="N280">
        <f t="shared" si="86"/>
        <v>0</v>
      </c>
      <c r="O280">
        <f t="shared" si="87"/>
        <v>0</v>
      </c>
      <c r="P280">
        <f t="shared" si="88"/>
        <v>0</v>
      </c>
      <c r="Q280">
        <f t="shared" si="89"/>
        <v>0</v>
      </c>
      <c r="R280">
        <f t="shared" si="90"/>
        <v>0</v>
      </c>
      <c r="S280">
        <f t="shared" si="91"/>
        <v>0</v>
      </c>
      <c r="T280">
        <f t="shared" si="92"/>
        <v>0</v>
      </c>
      <c r="U280">
        <f t="shared" si="93"/>
        <v>0</v>
      </c>
      <c r="V280">
        <f t="shared" si="94"/>
        <v>0</v>
      </c>
      <c r="W280">
        <f t="shared" si="95"/>
        <v>0</v>
      </c>
      <c r="X280">
        <f t="shared" si="80"/>
        <v>12</v>
      </c>
      <c r="Y280">
        <f t="shared" si="81"/>
        <v>0</v>
      </c>
      <c r="Z280">
        <f t="shared" si="82"/>
        <v>0</v>
      </c>
      <c r="AA280">
        <f t="shared" si="83"/>
        <v>1</v>
      </c>
    </row>
    <row r="281" spans="2:27">
      <c r="B281">
        <v>280</v>
      </c>
      <c r="C281">
        <v>2</v>
      </c>
      <c r="D281">
        <v>108</v>
      </c>
      <c r="E281">
        <v>62</v>
      </c>
      <c r="F281">
        <v>10</v>
      </c>
      <c r="G281">
        <v>278</v>
      </c>
      <c r="H281">
        <v>25.3</v>
      </c>
      <c r="I281">
        <v>0.88100000000000001</v>
      </c>
      <c r="J281">
        <v>22</v>
      </c>
      <c r="K281">
        <v>0</v>
      </c>
      <c r="L281">
        <f t="shared" si="84"/>
        <v>0</v>
      </c>
      <c r="M281">
        <f t="shared" si="85"/>
        <v>0</v>
      </c>
      <c r="N281">
        <f t="shared" si="86"/>
        <v>0</v>
      </c>
      <c r="O281">
        <f t="shared" si="87"/>
        <v>0</v>
      </c>
      <c r="P281">
        <f t="shared" si="88"/>
        <v>0</v>
      </c>
      <c r="Q281">
        <f t="shared" si="89"/>
        <v>0</v>
      </c>
      <c r="R281">
        <f t="shared" si="90"/>
        <v>0</v>
      </c>
      <c r="S281">
        <f t="shared" si="91"/>
        <v>0</v>
      </c>
      <c r="T281">
        <f t="shared" si="92"/>
        <v>0</v>
      </c>
      <c r="U281">
        <f t="shared" si="93"/>
        <v>0</v>
      </c>
      <c r="V281">
        <f t="shared" si="94"/>
        <v>0</v>
      </c>
      <c r="W281">
        <f t="shared" si="95"/>
        <v>0</v>
      </c>
      <c r="X281">
        <f t="shared" si="80"/>
        <v>12</v>
      </c>
      <c r="Y281">
        <f t="shared" si="81"/>
        <v>0</v>
      </c>
      <c r="Z281">
        <f t="shared" si="82"/>
        <v>0</v>
      </c>
      <c r="AA281">
        <f t="shared" si="83"/>
        <v>1</v>
      </c>
    </row>
    <row r="282" spans="2:27">
      <c r="B282">
        <v>281</v>
      </c>
      <c r="C282">
        <v>0</v>
      </c>
      <c r="D282">
        <v>146</v>
      </c>
      <c r="E282">
        <v>70</v>
      </c>
      <c r="F282">
        <v>0</v>
      </c>
      <c r="G282">
        <v>0</v>
      </c>
      <c r="H282">
        <v>37.9</v>
      </c>
      <c r="I282">
        <v>0.33400000000000002</v>
      </c>
      <c r="J282">
        <v>28</v>
      </c>
      <c r="K282">
        <v>1</v>
      </c>
      <c r="L282">
        <f t="shared" si="84"/>
        <v>0</v>
      </c>
      <c r="M282">
        <f t="shared" si="85"/>
        <v>0</v>
      </c>
      <c r="N282">
        <f t="shared" si="86"/>
        <v>1</v>
      </c>
      <c r="O282">
        <f t="shared" si="87"/>
        <v>1</v>
      </c>
      <c r="P282">
        <f t="shared" si="88"/>
        <v>1</v>
      </c>
      <c r="Q282">
        <f t="shared" si="89"/>
        <v>0</v>
      </c>
      <c r="R282">
        <f t="shared" si="90"/>
        <v>0</v>
      </c>
      <c r="S282">
        <f t="shared" si="91"/>
        <v>1</v>
      </c>
      <c r="T282">
        <f t="shared" si="92"/>
        <v>0</v>
      </c>
      <c r="U282">
        <f t="shared" si="93"/>
        <v>0</v>
      </c>
      <c r="V282">
        <f t="shared" si="94"/>
        <v>0</v>
      </c>
      <c r="W282">
        <f t="shared" si="95"/>
        <v>1</v>
      </c>
      <c r="X282">
        <f t="shared" si="80"/>
        <v>7</v>
      </c>
      <c r="Y282">
        <f t="shared" si="81"/>
        <v>5</v>
      </c>
      <c r="Z282">
        <f t="shared" si="82"/>
        <v>0</v>
      </c>
      <c r="AA282">
        <f t="shared" si="83"/>
        <v>0</v>
      </c>
    </row>
    <row r="283" spans="2:27">
      <c r="B283">
        <v>282</v>
      </c>
      <c r="C283">
        <v>10</v>
      </c>
      <c r="D283">
        <v>129</v>
      </c>
      <c r="E283">
        <v>76</v>
      </c>
      <c r="F283">
        <v>28</v>
      </c>
      <c r="G283">
        <v>122</v>
      </c>
      <c r="H283">
        <v>35.9</v>
      </c>
      <c r="I283">
        <v>0.28000000000000003</v>
      </c>
      <c r="J283">
        <v>39</v>
      </c>
      <c r="K283">
        <v>0</v>
      </c>
      <c r="L283">
        <f t="shared" si="84"/>
        <v>0</v>
      </c>
      <c r="M283">
        <f t="shared" si="85"/>
        <v>1</v>
      </c>
      <c r="N283">
        <f t="shared" si="86"/>
        <v>0</v>
      </c>
      <c r="O283">
        <f t="shared" si="87"/>
        <v>0</v>
      </c>
      <c r="P283">
        <f t="shared" si="88"/>
        <v>1</v>
      </c>
      <c r="Q283">
        <f t="shared" si="89"/>
        <v>0</v>
      </c>
      <c r="R283">
        <f t="shared" si="90"/>
        <v>0</v>
      </c>
      <c r="S283">
        <f t="shared" si="91"/>
        <v>0</v>
      </c>
      <c r="T283">
        <f t="shared" si="92"/>
        <v>0</v>
      </c>
      <c r="U283">
        <f t="shared" si="93"/>
        <v>1</v>
      </c>
      <c r="V283">
        <f t="shared" si="94"/>
        <v>1</v>
      </c>
      <c r="W283">
        <f t="shared" si="95"/>
        <v>0</v>
      </c>
      <c r="X283">
        <f t="shared" si="80"/>
        <v>8</v>
      </c>
      <c r="Y283">
        <f t="shared" si="81"/>
        <v>4</v>
      </c>
      <c r="Z283">
        <f t="shared" si="82"/>
        <v>0</v>
      </c>
      <c r="AA283">
        <f t="shared" si="83"/>
        <v>1</v>
      </c>
    </row>
    <row r="284" spans="2:27">
      <c r="B284">
        <v>283</v>
      </c>
      <c r="C284">
        <v>7</v>
      </c>
      <c r="D284">
        <v>133</v>
      </c>
      <c r="E284">
        <v>88</v>
      </c>
      <c r="F284">
        <v>15</v>
      </c>
      <c r="G284">
        <v>155</v>
      </c>
      <c r="H284">
        <v>32.4</v>
      </c>
      <c r="I284">
        <v>0.26200000000000001</v>
      </c>
      <c r="J284">
        <v>37</v>
      </c>
      <c r="K284">
        <v>0</v>
      </c>
      <c r="L284">
        <f t="shared" si="84"/>
        <v>0</v>
      </c>
      <c r="M284">
        <f t="shared" si="85"/>
        <v>1</v>
      </c>
      <c r="N284">
        <f t="shared" si="86"/>
        <v>0</v>
      </c>
      <c r="O284">
        <f t="shared" si="87"/>
        <v>0</v>
      </c>
      <c r="P284">
        <f t="shared" si="88"/>
        <v>1</v>
      </c>
      <c r="Q284">
        <f t="shared" si="89"/>
        <v>1</v>
      </c>
      <c r="R284">
        <f t="shared" si="90"/>
        <v>0</v>
      </c>
      <c r="S284">
        <f t="shared" si="91"/>
        <v>0</v>
      </c>
      <c r="T284">
        <f t="shared" si="92"/>
        <v>0</v>
      </c>
      <c r="U284">
        <f t="shared" si="93"/>
        <v>1</v>
      </c>
      <c r="V284">
        <f t="shared" si="94"/>
        <v>1</v>
      </c>
      <c r="W284">
        <f t="shared" si="95"/>
        <v>0</v>
      </c>
      <c r="X284">
        <f t="shared" si="80"/>
        <v>7</v>
      </c>
      <c r="Y284">
        <f t="shared" si="81"/>
        <v>5</v>
      </c>
      <c r="Z284">
        <f t="shared" si="82"/>
        <v>0</v>
      </c>
      <c r="AA284">
        <f t="shared" si="83"/>
        <v>1</v>
      </c>
    </row>
    <row r="285" spans="2:27">
      <c r="B285">
        <v>284</v>
      </c>
      <c r="C285">
        <v>7</v>
      </c>
      <c r="D285">
        <v>161</v>
      </c>
      <c r="E285">
        <v>86</v>
      </c>
      <c r="F285">
        <v>0</v>
      </c>
      <c r="G285">
        <v>0</v>
      </c>
      <c r="H285">
        <v>30.4</v>
      </c>
      <c r="I285">
        <v>0.16500000000000001</v>
      </c>
      <c r="J285">
        <v>47</v>
      </c>
      <c r="K285">
        <v>1</v>
      </c>
      <c r="L285">
        <f t="shared" si="84"/>
        <v>1</v>
      </c>
      <c r="M285">
        <f t="shared" si="85"/>
        <v>1</v>
      </c>
      <c r="N285">
        <f t="shared" si="86"/>
        <v>1</v>
      </c>
      <c r="O285">
        <f t="shared" si="87"/>
        <v>0</v>
      </c>
      <c r="P285">
        <f t="shared" si="88"/>
        <v>1</v>
      </c>
      <c r="Q285">
        <f t="shared" si="89"/>
        <v>0</v>
      </c>
      <c r="R285">
        <f t="shared" si="90"/>
        <v>1</v>
      </c>
      <c r="S285">
        <f t="shared" si="91"/>
        <v>1</v>
      </c>
      <c r="T285">
        <f t="shared" si="92"/>
        <v>1</v>
      </c>
      <c r="U285">
        <f t="shared" si="93"/>
        <v>0</v>
      </c>
      <c r="V285">
        <f t="shared" si="94"/>
        <v>1</v>
      </c>
      <c r="W285">
        <f t="shared" si="95"/>
        <v>1</v>
      </c>
      <c r="X285">
        <f t="shared" si="80"/>
        <v>3</v>
      </c>
      <c r="Y285">
        <f t="shared" si="81"/>
        <v>9</v>
      </c>
      <c r="Z285">
        <f t="shared" si="82"/>
        <v>1</v>
      </c>
      <c r="AA285">
        <f t="shared" si="83"/>
        <v>1</v>
      </c>
    </row>
    <row r="286" spans="2:27">
      <c r="B286">
        <v>285</v>
      </c>
      <c r="C286">
        <v>2</v>
      </c>
      <c r="D286">
        <v>108</v>
      </c>
      <c r="E286">
        <v>80</v>
      </c>
      <c r="F286">
        <v>0</v>
      </c>
      <c r="G286">
        <v>0</v>
      </c>
      <c r="H286">
        <v>27</v>
      </c>
      <c r="I286">
        <v>0.25900000000000001</v>
      </c>
      <c r="J286">
        <v>52</v>
      </c>
      <c r="K286">
        <v>1</v>
      </c>
      <c r="L286">
        <f t="shared" si="84"/>
        <v>1</v>
      </c>
      <c r="M286">
        <f t="shared" si="85"/>
        <v>0</v>
      </c>
      <c r="N286">
        <f t="shared" si="86"/>
        <v>0</v>
      </c>
      <c r="O286">
        <f t="shared" si="87"/>
        <v>0</v>
      </c>
      <c r="P286">
        <f t="shared" si="88"/>
        <v>0</v>
      </c>
      <c r="Q286">
        <f t="shared" si="89"/>
        <v>0</v>
      </c>
      <c r="R286">
        <f t="shared" si="90"/>
        <v>0</v>
      </c>
      <c r="S286">
        <f t="shared" si="91"/>
        <v>0</v>
      </c>
      <c r="T286">
        <f t="shared" si="92"/>
        <v>0</v>
      </c>
      <c r="U286">
        <f t="shared" si="93"/>
        <v>0</v>
      </c>
      <c r="V286">
        <f t="shared" si="94"/>
        <v>0</v>
      </c>
      <c r="W286">
        <f t="shared" si="95"/>
        <v>0</v>
      </c>
      <c r="X286">
        <f t="shared" si="80"/>
        <v>11</v>
      </c>
      <c r="Y286">
        <f t="shared" si="81"/>
        <v>1</v>
      </c>
      <c r="Z286">
        <f t="shared" si="82"/>
        <v>0</v>
      </c>
      <c r="AA286">
        <f t="shared" si="83"/>
        <v>0</v>
      </c>
    </row>
    <row r="287" spans="2:27">
      <c r="B287">
        <v>286</v>
      </c>
      <c r="C287">
        <v>7</v>
      </c>
      <c r="D287">
        <v>136</v>
      </c>
      <c r="E287">
        <v>74</v>
      </c>
      <c r="F287">
        <v>26</v>
      </c>
      <c r="G287">
        <v>135</v>
      </c>
      <c r="H287">
        <v>26</v>
      </c>
      <c r="I287">
        <v>0.64700000000000002</v>
      </c>
      <c r="J287">
        <v>51</v>
      </c>
      <c r="K287">
        <v>0</v>
      </c>
      <c r="L287">
        <f t="shared" si="84"/>
        <v>1</v>
      </c>
      <c r="M287">
        <f t="shared" si="85"/>
        <v>0</v>
      </c>
      <c r="N287">
        <f t="shared" si="86"/>
        <v>0</v>
      </c>
      <c r="O287">
        <f t="shared" si="87"/>
        <v>1</v>
      </c>
      <c r="P287">
        <f t="shared" si="88"/>
        <v>1</v>
      </c>
      <c r="Q287">
        <f t="shared" si="89"/>
        <v>0</v>
      </c>
      <c r="R287">
        <f t="shared" si="90"/>
        <v>0</v>
      </c>
      <c r="S287">
        <f t="shared" si="91"/>
        <v>0</v>
      </c>
      <c r="T287">
        <f t="shared" si="92"/>
        <v>0</v>
      </c>
      <c r="U287">
        <f t="shared" si="93"/>
        <v>0</v>
      </c>
      <c r="V287">
        <f t="shared" si="94"/>
        <v>0</v>
      </c>
      <c r="W287">
        <f t="shared" si="95"/>
        <v>1</v>
      </c>
      <c r="X287">
        <f t="shared" si="80"/>
        <v>8</v>
      </c>
      <c r="Y287">
        <f t="shared" si="81"/>
        <v>4</v>
      </c>
      <c r="Z287">
        <f t="shared" si="82"/>
        <v>0</v>
      </c>
      <c r="AA287">
        <f t="shared" si="83"/>
        <v>1</v>
      </c>
    </row>
    <row r="288" spans="2:27">
      <c r="B288">
        <v>287</v>
      </c>
      <c r="C288">
        <v>5</v>
      </c>
      <c r="D288">
        <v>155</v>
      </c>
      <c r="E288">
        <v>84</v>
      </c>
      <c r="F288">
        <v>44</v>
      </c>
      <c r="G288">
        <v>545</v>
      </c>
      <c r="H288">
        <v>38.700000000000003</v>
      </c>
      <c r="I288">
        <v>0.61899999999999999</v>
      </c>
      <c r="J288">
        <v>34</v>
      </c>
      <c r="K288">
        <v>0</v>
      </c>
      <c r="L288">
        <f t="shared" si="84"/>
        <v>0</v>
      </c>
      <c r="M288">
        <f t="shared" si="85"/>
        <v>1</v>
      </c>
      <c r="N288">
        <f t="shared" si="86"/>
        <v>0</v>
      </c>
      <c r="O288">
        <f t="shared" si="87"/>
        <v>1</v>
      </c>
      <c r="P288">
        <f t="shared" si="88"/>
        <v>1</v>
      </c>
      <c r="Q288">
        <f t="shared" si="89"/>
        <v>1</v>
      </c>
      <c r="R288">
        <f t="shared" si="90"/>
        <v>1</v>
      </c>
      <c r="S288">
        <f t="shared" si="91"/>
        <v>1</v>
      </c>
      <c r="T288">
        <f t="shared" si="92"/>
        <v>1</v>
      </c>
      <c r="U288">
        <f t="shared" si="93"/>
        <v>0</v>
      </c>
      <c r="V288">
        <f t="shared" si="94"/>
        <v>1</v>
      </c>
      <c r="W288">
        <f t="shared" si="95"/>
        <v>1</v>
      </c>
      <c r="X288">
        <f t="shared" si="80"/>
        <v>3</v>
      </c>
      <c r="Y288">
        <f t="shared" si="81"/>
        <v>9</v>
      </c>
      <c r="Z288">
        <f t="shared" si="82"/>
        <v>1</v>
      </c>
      <c r="AA288">
        <f t="shared" si="83"/>
        <v>0</v>
      </c>
    </row>
    <row r="289" spans="2:27">
      <c r="B289">
        <v>288</v>
      </c>
      <c r="C289">
        <v>1</v>
      </c>
      <c r="D289">
        <v>119</v>
      </c>
      <c r="E289">
        <v>86</v>
      </c>
      <c r="F289">
        <v>39</v>
      </c>
      <c r="G289">
        <v>220</v>
      </c>
      <c r="H289">
        <v>45.6</v>
      </c>
      <c r="I289">
        <v>0.80800000000000005</v>
      </c>
      <c r="J289">
        <v>29</v>
      </c>
      <c r="K289">
        <v>1</v>
      </c>
      <c r="L289">
        <f t="shared" si="84"/>
        <v>0</v>
      </c>
      <c r="M289">
        <f t="shared" si="85"/>
        <v>1</v>
      </c>
      <c r="N289">
        <f t="shared" si="86"/>
        <v>0</v>
      </c>
      <c r="O289">
        <f t="shared" si="87"/>
        <v>1</v>
      </c>
      <c r="P289">
        <f t="shared" si="88"/>
        <v>0</v>
      </c>
      <c r="Q289">
        <f t="shared" si="89"/>
        <v>0</v>
      </c>
      <c r="R289">
        <f t="shared" si="90"/>
        <v>0</v>
      </c>
      <c r="S289">
        <f t="shared" si="91"/>
        <v>0</v>
      </c>
      <c r="T289">
        <f t="shared" si="92"/>
        <v>0</v>
      </c>
      <c r="U289">
        <f t="shared" si="93"/>
        <v>1</v>
      </c>
      <c r="V289">
        <f t="shared" si="94"/>
        <v>1</v>
      </c>
      <c r="W289">
        <f t="shared" si="95"/>
        <v>0</v>
      </c>
      <c r="X289">
        <f t="shared" si="80"/>
        <v>8</v>
      </c>
      <c r="Y289">
        <f t="shared" si="81"/>
        <v>4</v>
      </c>
      <c r="Z289">
        <f t="shared" si="82"/>
        <v>0</v>
      </c>
      <c r="AA289">
        <f t="shared" si="83"/>
        <v>0</v>
      </c>
    </row>
    <row r="290" spans="2:27">
      <c r="B290">
        <v>289</v>
      </c>
      <c r="C290">
        <v>4</v>
      </c>
      <c r="D290">
        <v>96</v>
      </c>
      <c r="E290">
        <v>56</v>
      </c>
      <c r="F290">
        <v>17</v>
      </c>
      <c r="G290">
        <v>49</v>
      </c>
      <c r="H290">
        <v>20.8</v>
      </c>
      <c r="I290">
        <v>0.34</v>
      </c>
      <c r="J290">
        <v>26</v>
      </c>
      <c r="K290">
        <v>0</v>
      </c>
      <c r="L290">
        <f t="shared" si="84"/>
        <v>0</v>
      </c>
      <c r="M290">
        <f t="shared" si="85"/>
        <v>0</v>
      </c>
      <c r="N290">
        <f t="shared" si="86"/>
        <v>0</v>
      </c>
      <c r="O290">
        <f t="shared" si="87"/>
        <v>0</v>
      </c>
      <c r="P290">
        <f t="shared" si="88"/>
        <v>0</v>
      </c>
      <c r="Q290">
        <f t="shared" si="89"/>
        <v>0</v>
      </c>
      <c r="R290">
        <f t="shared" si="90"/>
        <v>0</v>
      </c>
      <c r="S290">
        <f t="shared" si="91"/>
        <v>0</v>
      </c>
      <c r="T290">
        <f t="shared" si="92"/>
        <v>0</v>
      </c>
      <c r="U290">
        <f t="shared" si="93"/>
        <v>0</v>
      </c>
      <c r="V290">
        <f t="shared" si="94"/>
        <v>0</v>
      </c>
      <c r="W290">
        <f t="shared" si="95"/>
        <v>0</v>
      </c>
      <c r="X290">
        <f t="shared" si="80"/>
        <v>12</v>
      </c>
      <c r="Y290">
        <f t="shared" si="81"/>
        <v>0</v>
      </c>
      <c r="Z290">
        <f t="shared" si="82"/>
        <v>0</v>
      </c>
      <c r="AA290">
        <f t="shared" si="83"/>
        <v>1</v>
      </c>
    </row>
    <row r="291" spans="2:27">
      <c r="B291">
        <v>290</v>
      </c>
      <c r="C291">
        <v>5</v>
      </c>
      <c r="D291">
        <v>108</v>
      </c>
      <c r="E291">
        <v>72</v>
      </c>
      <c r="F291">
        <v>43</v>
      </c>
      <c r="G291">
        <v>75</v>
      </c>
      <c r="H291">
        <v>36.1</v>
      </c>
      <c r="I291">
        <v>0.26300000000000001</v>
      </c>
      <c r="J291">
        <v>33</v>
      </c>
      <c r="K291">
        <v>0</v>
      </c>
      <c r="L291">
        <f t="shared" si="84"/>
        <v>0</v>
      </c>
      <c r="M291">
        <f t="shared" si="85"/>
        <v>1</v>
      </c>
      <c r="N291">
        <f t="shared" si="86"/>
        <v>0</v>
      </c>
      <c r="O291">
        <f t="shared" si="87"/>
        <v>0</v>
      </c>
      <c r="P291">
        <f t="shared" si="88"/>
        <v>0</v>
      </c>
      <c r="Q291">
        <f t="shared" si="89"/>
        <v>0</v>
      </c>
      <c r="R291">
        <f t="shared" si="90"/>
        <v>0</v>
      </c>
      <c r="S291">
        <f t="shared" si="91"/>
        <v>0</v>
      </c>
      <c r="T291">
        <f t="shared" si="92"/>
        <v>0</v>
      </c>
      <c r="U291">
        <f t="shared" si="93"/>
        <v>0</v>
      </c>
      <c r="V291">
        <f t="shared" si="94"/>
        <v>1</v>
      </c>
      <c r="W291">
        <f t="shared" si="95"/>
        <v>0</v>
      </c>
      <c r="X291">
        <f t="shared" si="80"/>
        <v>10</v>
      </c>
      <c r="Y291">
        <f t="shared" si="81"/>
        <v>2</v>
      </c>
      <c r="Z291">
        <f t="shared" si="82"/>
        <v>0</v>
      </c>
      <c r="AA291">
        <f t="shared" si="83"/>
        <v>1</v>
      </c>
    </row>
    <row r="292" spans="2:27">
      <c r="B292">
        <v>291</v>
      </c>
      <c r="C292">
        <v>0</v>
      </c>
      <c r="D292">
        <v>78</v>
      </c>
      <c r="E292">
        <v>88</v>
      </c>
      <c r="F292">
        <v>29</v>
      </c>
      <c r="G292">
        <v>40</v>
      </c>
      <c r="H292">
        <v>36.9</v>
      </c>
      <c r="I292">
        <v>0.434</v>
      </c>
      <c r="J292">
        <v>21</v>
      </c>
      <c r="K292">
        <v>0</v>
      </c>
      <c r="L292">
        <f t="shared" si="84"/>
        <v>0</v>
      </c>
      <c r="M292">
        <f t="shared" si="85"/>
        <v>0</v>
      </c>
      <c r="N292">
        <f t="shared" si="86"/>
        <v>0</v>
      </c>
      <c r="O292">
        <f t="shared" si="87"/>
        <v>0</v>
      </c>
      <c r="P292">
        <f t="shared" si="88"/>
        <v>0</v>
      </c>
      <c r="Q292">
        <f t="shared" si="89"/>
        <v>0</v>
      </c>
      <c r="R292">
        <f t="shared" si="90"/>
        <v>0</v>
      </c>
      <c r="S292">
        <f t="shared" si="91"/>
        <v>0</v>
      </c>
      <c r="T292">
        <f t="shared" si="92"/>
        <v>0</v>
      </c>
      <c r="U292">
        <f t="shared" si="93"/>
        <v>0</v>
      </c>
      <c r="V292">
        <f t="shared" si="94"/>
        <v>0</v>
      </c>
      <c r="W292">
        <f t="shared" si="95"/>
        <v>0</v>
      </c>
      <c r="X292">
        <f t="shared" si="80"/>
        <v>12</v>
      </c>
      <c r="Y292">
        <f t="shared" si="81"/>
        <v>0</v>
      </c>
      <c r="Z292">
        <f t="shared" si="82"/>
        <v>0</v>
      </c>
      <c r="AA292">
        <f t="shared" si="83"/>
        <v>1</v>
      </c>
    </row>
    <row r="293" spans="2:27">
      <c r="B293">
        <v>292</v>
      </c>
      <c r="C293">
        <v>0</v>
      </c>
      <c r="D293">
        <v>107</v>
      </c>
      <c r="E293">
        <v>62</v>
      </c>
      <c r="F293">
        <v>30</v>
      </c>
      <c r="G293">
        <v>74</v>
      </c>
      <c r="H293">
        <v>36.6</v>
      </c>
      <c r="I293">
        <v>0.75700000000000001</v>
      </c>
      <c r="J293">
        <v>25</v>
      </c>
      <c r="K293">
        <v>1</v>
      </c>
      <c r="L293">
        <f t="shared" si="84"/>
        <v>0</v>
      </c>
      <c r="M293">
        <f t="shared" si="85"/>
        <v>0</v>
      </c>
      <c r="N293">
        <f t="shared" si="86"/>
        <v>0</v>
      </c>
      <c r="O293">
        <f t="shared" si="87"/>
        <v>1</v>
      </c>
      <c r="P293">
        <f t="shared" si="88"/>
        <v>0</v>
      </c>
      <c r="Q293">
        <f t="shared" si="89"/>
        <v>0</v>
      </c>
      <c r="R293">
        <f t="shared" si="90"/>
        <v>0</v>
      </c>
      <c r="S293">
        <f t="shared" si="91"/>
        <v>0</v>
      </c>
      <c r="T293">
        <f t="shared" si="92"/>
        <v>0</v>
      </c>
      <c r="U293">
        <f t="shared" si="93"/>
        <v>0</v>
      </c>
      <c r="V293">
        <f t="shared" si="94"/>
        <v>0</v>
      </c>
      <c r="W293">
        <f t="shared" si="95"/>
        <v>0</v>
      </c>
      <c r="X293">
        <f t="shared" si="80"/>
        <v>11</v>
      </c>
      <c r="Y293">
        <f t="shared" si="81"/>
        <v>1</v>
      </c>
      <c r="Z293">
        <f t="shared" si="82"/>
        <v>0</v>
      </c>
      <c r="AA293">
        <f t="shared" si="83"/>
        <v>0</v>
      </c>
    </row>
    <row r="294" spans="2:27">
      <c r="B294">
        <v>293</v>
      </c>
      <c r="C294">
        <v>2</v>
      </c>
      <c r="D294">
        <v>128</v>
      </c>
      <c r="E294">
        <v>78</v>
      </c>
      <c r="F294">
        <v>37</v>
      </c>
      <c r="G294">
        <v>182</v>
      </c>
      <c r="H294">
        <v>43.3</v>
      </c>
      <c r="I294">
        <v>1.224</v>
      </c>
      <c r="J294">
        <v>31</v>
      </c>
      <c r="K294">
        <v>1</v>
      </c>
      <c r="L294">
        <f t="shared" si="84"/>
        <v>0</v>
      </c>
      <c r="M294">
        <f t="shared" si="85"/>
        <v>1</v>
      </c>
      <c r="N294">
        <f t="shared" si="86"/>
        <v>0</v>
      </c>
      <c r="O294">
        <f t="shared" si="87"/>
        <v>1</v>
      </c>
      <c r="P294">
        <f t="shared" si="88"/>
        <v>1</v>
      </c>
      <c r="Q294">
        <f t="shared" si="89"/>
        <v>0</v>
      </c>
      <c r="R294">
        <f t="shared" si="90"/>
        <v>1</v>
      </c>
      <c r="S294">
        <f t="shared" si="91"/>
        <v>0</v>
      </c>
      <c r="T294">
        <f t="shared" si="92"/>
        <v>0</v>
      </c>
      <c r="U294">
        <f t="shared" si="93"/>
        <v>1</v>
      </c>
      <c r="V294">
        <f t="shared" si="94"/>
        <v>1</v>
      </c>
      <c r="W294">
        <f t="shared" si="95"/>
        <v>1</v>
      </c>
      <c r="X294">
        <f t="shared" si="80"/>
        <v>5</v>
      </c>
      <c r="Y294">
        <f t="shared" si="81"/>
        <v>7</v>
      </c>
      <c r="Z294">
        <f t="shared" si="82"/>
        <v>1</v>
      </c>
      <c r="AA294">
        <f t="shared" si="83"/>
        <v>1</v>
      </c>
    </row>
    <row r="295" spans="2:27">
      <c r="B295">
        <v>294</v>
      </c>
      <c r="C295">
        <v>1</v>
      </c>
      <c r="D295">
        <v>128</v>
      </c>
      <c r="E295">
        <v>48</v>
      </c>
      <c r="F295">
        <v>45</v>
      </c>
      <c r="G295">
        <v>194</v>
      </c>
      <c r="H295">
        <v>40.5</v>
      </c>
      <c r="I295">
        <v>0.61299999999999999</v>
      </c>
      <c r="J295">
        <v>24</v>
      </c>
      <c r="K295">
        <v>1</v>
      </c>
      <c r="L295">
        <f t="shared" si="84"/>
        <v>0</v>
      </c>
      <c r="M295">
        <f t="shared" si="85"/>
        <v>0</v>
      </c>
      <c r="N295">
        <f t="shared" si="86"/>
        <v>0</v>
      </c>
      <c r="O295">
        <f t="shared" si="87"/>
        <v>1</v>
      </c>
      <c r="P295">
        <f t="shared" si="88"/>
        <v>0</v>
      </c>
      <c r="Q295">
        <f t="shared" si="89"/>
        <v>0</v>
      </c>
      <c r="R295">
        <f t="shared" si="90"/>
        <v>0</v>
      </c>
      <c r="S295">
        <f t="shared" si="91"/>
        <v>0</v>
      </c>
      <c r="T295">
        <f t="shared" si="92"/>
        <v>0</v>
      </c>
      <c r="U295">
        <f t="shared" si="93"/>
        <v>0</v>
      </c>
      <c r="V295">
        <f t="shared" si="94"/>
        <v>1</v>
      </c>
      <c r="W295">
        <f t="shared" si="95"/>
        <v>1</v>
      </c>
      <c r="X295">
        <f t="shared" si="80"/>
        <v>9</v>
      </c>
      <c r="Y295">
        <f t="shared" si="81"/>
        <v>3</v>
      </c>
      <c r="Z295">
        <f t="shared" si="82"/>
        <v>0</v>
      </c>
      <c r="AA295">
        <f t="shared" si="83"/>
        <v>0</v>
      </c>
    </row>
    <row r="296" spans="2:27">
      <c r="B296">
        <v>295</v>
      </c>
      <c r="C296">
        <v>0</v>
      </c>
      <c r="D296">
        <v>161</v>
      </c>
      <c r="E296">
        <v>50</v>
      </c>
      <c r="F296">
        <v>0</v>
      </c>
      <c r="G296">
        <v>0</v>
      </c>
      <c r="H296">
        <v>21.9</v>
      </c>
      <c r="I296">
        <v>0.254</v>
      </c>
      <c r="J296">
        <v>65</v>
      </c>
      <c r="K296">
        <v>0</v>
      </c>
      <c r="L296">
        <f t="shared" si="84"/>
        <v>0</v>
      </c>
      <c r="M296">
        <f t="shared" si="85"/>
        <v>0</v>
      </c>
      <c r="N296">
        <f t="shared" si="86"/>
        <v>1</v>
      </c>
      <c r="O296">
        <f t="shared" si="87"/>
        <v>0</v>
      </c>
      <c r="P296">
        <f t="shared" si="88"/>
        <v>1</v>
      </c>
      <c r="Q296">
        <f t="shared" si="89"/>
        <v>0</v>
      </c>
      <c r="R296">
        <f t="shared" si="90"/>
        <v>1</v>
      </c>
      <c r="S296">
        <f t="shared" si="91"/>
        <v>0</v>
      </c>
      <c r="T296">
        <f t="shared" si="92"/>
        <v>1</v>
      </c>
      <c r="U296">
        <f t="shared" si="93"/>
        <v>0</v>
      </c>
      <c r="V296">
        <f t="shared" si="94"/>
        <v>0</v>
      </c>
      <c r="W296">
        <f t="shared" si="95"/>
        <v>0</v>
      </c>
      <c r="X296">
        <f t="shared" si="80"/>
        <v>8</v>
      </c>
      <c r="Y296">
        <f t="shared" si="81"/>
        <v>4</v>
      </c>
      <c r="Z296">
        <f t="shared" si="82"/>
        <v>0</v>
      </c>
      <c r="AA296">
        <f t="shared" si="83"/>
        <v>1</v>
      </c>
    </row>
    <row r="297" spans="2:27">
      <c r="B297">
        <v>296</v>
      </c>
      <c r="C297">
        <v>6</v>
      </c>
      <c r="D297">
        <v>151</v>
      </c>
      <c r="E297">
        <v>62</v>
      </c>
      <c r="F297">
        <v>31</v>
      </c>
      <c r="G297">
        <v>120</v>
      </c>
      <c r="H297">
        <v>35.5</v>
      </c>
      <c r="I297">
        <v>0.69199999999999995</v>
      </c>
      <c r="J297">
        <v>28</v>
      </c>
      <c r="K297">
        <v>0</v>
      </c>
      <c r="L297">
        <f t="shared" si="84"/>
        <v>0</v>
      </c>
      <c r="M297">
        <f t="shared" si="85"/>
        <v>0</v>
      </c>
      <c r="N297">
        <f t="shared" si="86"/>
        <v>0</v>
      </c>
      <c r="O297">
        <f t="shared" si="87"/>
        <v>1</v>
      </c>
      <c r="P297">
        <f t="shared" si="88"/>
        <v>1</v>
      </c>
      <c r="Q297">
        <f t="shared" si="89"/>
        <v>0</v>
      </c>
      <c r="R297">
        <f t="shared" si="90"/>
        <v>0</v>
      </c>
      <c r="S297">
        <f t="shared" si="91"/>
        <v>1</v>
      </c>
      <c r="T297">
        <f t="shared" si="92"/>
        <v>0</v>
      </c>
      <c r="U297">
        <f t="shared" si="93"/>
        <v>0</v>
      </c>
      <c r="V297">
        <f t="shared" si="94"/>
        <v>1</v>
      </c>
      <c r="W297">
        <f t="shared" si="95"/>
        <v>1</v>
      </c>
      <c r="X297">
        <f t="shared" si="80"/>
        <v>7</v>
      </c>
      <c r="Y297">
        <f t="shared" si="81"/>
        <v>5</v>
      </c>
      <c r="Z297">
        <f t="shared" si="82"/>
        <v>0</v>
      </c>
      <c r="AA297">
        <f t="shared" si="83"/>
        <v>1</v>
      </c>
    </row>
    <row r="298" spans="2:27">
      <c r="B298">
        <v>297</v>
      </c>
      <c r="C298">
        <v>2</v>
      </c>
      <c r="D298">
        <v>146</v>
      </c>
      <c r="E298">
        <v>70</v>
      </c>
      <c r="F298">
        <v>38</v>
      </c>
      <c r="G298">
        <v>360</v>
      </c>
      <c r="H298">
        <v>28</v>
      </c>
      <c r="I298">
        <v>0.33700000000000002</v>
      </c>
      <c r="J298">
        <v>29</v>
      </c>
      <c r="K298">
        <v>1</v>
      </c>
      <c r="L298">
        <f t="shared" si="84"/>
        <v>0</v>
      </c>
      <c r="M298">
        <f t="shared" si="85"/>
        <v>0</v>
      </c>
      <c r="N298">
        <f t="shared" si="86"/>
        <v>1</v>
      </c>
      <c r="O298">
        <f t="shared" si="87"/>
        <v>1</v>
      </c>
      <c r="P298">
        <f t="shared" si="88"/>
        <v>1</v>
      </c>
      <c r="Q298">
        <f t="shared" si="89"/>
        <v>0</v>
      </c>
      <c r="R298">
        <f t="shared" si="90"/>
        <v>0</v>
      </c>
      <c r="S298">
        <f t="shared" si="91"/>
        <v>0</v>
      </c>
      <c r="T298">
        <f t="shared" si="92"/>
        <v>0</v>
      </c>
      <c r="U298">
        <f t="shared" si="93"/>
        <v>0</v>
      </c>
      <c r="V298">
        <f t="shared" si="94"/>
        <v>0</v>
      </c>
      <c r="W298">
        <f t="shared" si="95"/>
        <v>1</v>
      </c>
      <c r="X298">
        <f t="shared" si="80"/>
        <v>8</v>
      </c>
      <c r="Y298">
        <f t="shared" si="81"/>
        <v>4</v>
      </c>
      <c r="Z298">
        <f t="shared" si="82"/>
        <v>0</v>
      </c>
      <c r="AA298">
        <f t="shared" si="83"/>
        <v>0</v>
      </c>
    </row>
    <row r="299" spans="2:27">
      <c r="B299">
        <v>298</v>
      </c>
      <c r="C299">
        <v>0</v>
      </c>
      <c r="D299">
        <v>126</v>
      </c>
      <c r="E299">
        <v>84</v>
      </c>
      <c r="F299">
        <v>29</v>
      </c>
      <c r="G299">
        <v>215</v>
      </c>
      <c r="H299">
        <v>30.7</v>
      </c>
      <c r="I299">
        <v>0.52</v>
      </c>
      <c r="J299">
        <v>24</v>
      </c>
      <c r="K299">
        <v>0</v>
      </c>
      <c r="L299">
        <f t="shared" si="84"/>
        <v>1</v>
      </c>
      <c r="M299">
        <f t="shared" si="85"/>
        <v>0</v>
      </c>
      <c r="N299">
        <f t="shared" si="86"/>
        <v>0</v>
      </c>
      <c r="O299">
        <f t="shared" si="87"/>
        <v>1</v>
      </c>
      <c r="P299">
        <f t="shared" si="88"/>
        <v>0</v>
      </c>
      <c r="Q299">
        <f t="shared" si="89"/>
        <v>0</v>
      </c>
      <c r="R299">
        <f t="shared" si="90"/>
        <v>0</v>
      </c>
      <c r="S299">
        <f t="shared" si="91"/>
        <v>0</v>
      </c>
      <c r="T299">
        <f t="shared" si="92"/>
        <v>0</v>
      </c>
      <c r="U299">
        <f t="shared" si="93"/>
        <v>0</v>
      </c>
      <c r="V299">
        <f t="shared" si="94"/>
        <v>1</v>
      </c>
      <c r="W299">
        <f t="shared" si="95"/>
        <v>0</v>
      </c>
      <c r="X299">
        <f t="shared" si="80"/>
        <v>9</v>
      </c>
      <c r="Y299">
        <f t="shared" si="81"/>
        <v>3</v>
      </c>
      <c r="Z299">
        <f t="shared" si="82"/>
        <v>0</v>
      </c>
      <c r="AA299">
        <f t="shared" si="83"/>
        <v>1</v>
      </c>
    </row>
    <row r="300" spans="2:27">
      <c r="B300">
        <v>299</v>
      </c>
      <c r="C300">
        <v>14</v>
      </c>
      <c r="D300">
        <v>100</v>
      </c>
      <c r="E300">
        <v>78</v>
      </c>
      <c r="F300">
        <v>25</v>
      </c>
      <c r="G300">
        <v>184</v>
      </c>
      <c r="H300">
        <v>36.6</v>
      </c>
      <c r="I300">
        <v>0.41199999999999998</v>
      </c>
      <c r="J300">
        <v>46</v>
      </c>
      <c r="K300">
        <v>1</v>
      </c>
      <c r="L300">
        <f t="shared" si="84"/>
        <v>1</v>
      </c>
      <c r="M300">
        <f t="shared" si="85"/>
        <v>1</v>
      </c>
      <c r="N300">
        <f t="shared" si="86"/>
        <v>0</v>
      </c>
      <c r="O300">
        <f t="shared" si="87"/>
        <v>0</v>
      </c>
      <c r="P300">
        <f t="shared" si="88"/>
        <v>0</v>
      </c>
      <c r="Q300">
        <f t="shared" si="89"/>
        <v>1</v>
      </c>
      <c r="R300">
        <f t="shared" si="90"/>
        <v>0</v>
      </c>
      <c r="S300">
        <f t="shared" si="91"/>
        <v>0</v>
      </c>
      <c r="T300">
        <f t="shared" si="92"/>
        <v>0</v>
      </c>
      <c r="U300">
        <f t="shared" si="93"/>
        <v>1</v>
      </c>
      <c r="V300">
        <f t="shared" si="94"/>
        <v>1</v>
      </c>
      <c r="W300">
        <f t="shared" si="95"/>
        <v>0</v>
      </c>
      <c r="X300">
        <f t="shared" si="80"/>
        <v>7</v>
      </c>
      <c r="Y300">
        <f t="shared" si="81"/>
        <v>5</v>
      </c>
      <c r="Z300">
        <f t="shared" si="82"/>
        <v>0</v>
      </c>
      <c r="AA300">
        <f t="shared" si="83"/>
        <v>0</v>
      </c>
    </row>
    <row r="301" spans="2:27">
      <c r="B301">
        <v>300</v>
      </c>
      <c r="C301">
        <v>8</v>
      </c>
      <c r="D301">
        <v>112</v>
      </c>
      <c r="E301">
        <v>72</v>
      </c>
      <c r="F301">
        <v>0</v>
      </c>
      <c r="G301">
        <v>0</v>
      </c>
      <c r="H301">
        <v>23.6</v>
      </c>
      <c r="I301">
        <v>0.84</v>
      </c>
      <c r="J301">
        <v>58</v>
      </c>
      <c r="K301">
        <v>0</v>
      </c>
      <c r="L301">
        <f t="shared" si="84"/>
        <v>0</v>
      </c>
      <c r="M301">
        <f t="shared" si="85"/>
        <v>0</v>
      </c>
      <c r="N301">
        <f t="shared" si="86"/>
        <v>0</v>
      </c>
      <c r="O301">
        <f t="shared" si="87"/>
        <v>0</v>
      </c>
      <c r="P301">
        <f t="shared" si="88"/>
        <v>0</v>
      </c>
      <c r="Q301">
        <f t="shared" si="89"/>
        <v>0</v>
      </c>
      <c r="R301">
        <f t="shared" si="90"/>
        <v>0</v>
      </c>
      <c r="S301">
        <f t="shared" si="91"/>
        <v>0</v>
      </c>
      <c r="T301">
        <f t="shared" si="92"/>
        <v>0</v>
      </c>
      <c r="U301">
        <f t="shared" si="93"/>
        <v>0</v>
      </c>
      <c r="V301">
        <f t="shared" si="94"/>
        <v>0</v>
      </c>
      <c r="W301">
        <f t="shared" si="95"/>
        <v>0</v>
      </c>
      <c r="X301">
        <f t="shared" si="80"/>
        <v>12</v>
      </c>
      <c r="Y301">
        <f t="shared" si="81"/>
        <v>0</v>
      </c>
      <c r="Z301">
        <f t="shared" si="82"/>
        <v>0</v>
      </c>
      <c r="AA301">
        <f t="shared" si="83"/>
        <v>1</v>
      </c>
    </row>
    <row r="302" spans="2:27">
      <c r="B302">
        <v>301</v>
      </c>
      <c r="C302">
        <v>0</v>
      </c>
      <c r="D302">
        <v>167</v>
      </c>
      <c r="E302">
        <v>0</v>
      </c>
      <c r="F302">
        <v>0</v>
      </c>
      <c r="G302">
        <v>0</v>
      </c>
      <c r="H302">
        <v>32.299999999999997</v>
      </c>
      <c r="I302">
        <v>0.83899999999999997</v>
      </c>
      <c r="J302">
        <v>30</v>
      </c>
      <c r="K302">
        <v>1</v>
      </c>
      <c r="L302">
        <f t="shared" si="84"/>
        <v>0</v>
      </c>
      <c r="M302">
        <f t="shared" si="85"/>
        <v>0</v>
      </c>
      <c r="N302">
        <f t="shared" si="86"/>
        <v>1</v>
      </c>
      <c r="O302">
        <f t="shared" si="87"/>
        <v>1</v>
      </c>
      <c r="P302">
        <f t="shared" si="88"/>
        <v>1</v>
      </c>
      <c r="Q302">
        <f t="shared" si="89"/>
        <v>0</v>
      </c>
      <c r="R302">
        <f t="shared" si="90"/>
        <v>1</v>
      </c>
      <c r="S302">
        <f t="shared" si="91"/>
        <v>1</v>
      </c>
      <c r="T302">
        <f t="shared" si="92"/>
        <v>1</v>
      </c>
      <c r="U302">
        <f t="shared" si="93"/>
        <v>0</v>
      </c>
      <c r="V302">
        <f t="shared" si="94"/>
        <v>0</v>
      </c>
      <c r="W302">
        <f t="shared" si="95"/>
        <v>1</v>
      </c>
      <c r="X302">
        <f t="shared" si="80"/>
        <v>5</v>
      </c>
      <c r="Y302">
        <f t="shared" si="81"/>
        <v>7</v>
      </c>
      <c r="Z302">
        <f t="shared" si="82"/>
        <v>1</v>
      </c>
      <c r="AA302">
        <f t="shared" si="83"/>
        <v>1</v>
      </c>
    </row>
    <row r="303" spans="2:27">
      <c r="B303">
        <v>302</v>
      </c>
      <c r="C303">
        <v>2</v>
      </c>
      <c r="D303">
        <v>144</v>
      </c>
      <c r="E303">
        <v>58</v>
      </c>
      <c r="F303">
        <v>33</v>
      </c>
      <c r="G303">
        <v>135</v>
      </c>
      <c r="H303">
        <v>31.6</v>
      </c>
      <c r="I303">
        <v>0.42199999999999999</v>
      </c>
      <c r="J303">
        <v>25</v>
      </c>
      <c r="K303">
        <v>1</v>
      </c>
      <c r="L303">
        <f t="shared" si="84"/>
        <v>0</v>
      </c>
      <c r="M303">
        <f t="shared" si="85"/>
        <v>0</v>
      </c>
      <c r="N303">
        <f t="shared" si="86"/>
        <v>1</v>
      </c>
      <c r="O303">
        <f t="shared" si="87"/>
        <v>1</v>
      </c>
      <c r="P303">
        <f t="shared" si="88"/>
        <v>1</v>
      </c>
      <c r="Q303">
        <f t="shared" si="89"/>
        <v>0</v>
      </c>
      <c r="R303">
        <f t="shared" si="90"/>
        <v>0</v>
      </c>
      <c r="S303">
        <f t="shared" si="91"/>
        <v>1</v>
      </c>
      <c r="T303">
        <f t="shared" si="92"/>
        <v>0</v>
      </c>
      <c r="U303">
        <f t="shared" si="93"/>
        <v>0</v>
      </c>
      <c r="V303">
        <f t="shared" si="94"/>
        <v>0</v>
      </c>
      <c r="W303">
        <f t="shared" si="95"/>
        <v>1</v>
      </c>
      <c r="X303">
        <f t="shared" si="80"/>
        <v>7</v>
      </c>
      <c r="Y303">
        <f t="shared" si="81"/>
        <v>5</v>
      </c>
      <c r="Z303">
        <f t="shared" si="82"/>
        <v>0</v>
      </c>
      <c r="AA303">
        <f t="shared" si="83"/>
        <v>0</v>
      </c>
    </row>
    <row r="304" spans="2:27">
      <c r="B304">
        <v>303</v>
      </c>
      <c r="C304">
        <v>5</v>
      </c>
      <c r="D304">
        <v>77</v>
      </c>
      <c r="E304">
        <v>82</v>
      </c>
      <c r="F304">
        <v>41</v>
      </c>
      <c r="G304">
        <v>42</v>
      </c>
      <c r="H304">
        <v>35.799999999999997</v>
      </c>
      <c r="I304">
        <v>0.156</v>
      </c>
      <c r="J304">
        <v>35</v>
      </c>
      <c r="K304">
        <v>0</v>
      </c>
      <c r="L304">
        <f t="shared" si="84"/>
        <v>0</v>
      </c>
      <c r="M304">
        <f t="shared" si="85"/>
        <v>1</v>
      </c>
      <c r="N304">
        <f t="shared" si="86"/>
        <v>0</v>
      </c>
      <c r="O304">
        <f t="shared" si="87"/>
        <v>0</v>
      </c>
      <c r="P304">
        <f t="shared" si="88"/>
        <v>0</v>
      </c>
      <c r="Q304">
        <f t="shared" si="89"/>
        <v>0</v>
      </c>
      <c r="R304">
        <f t="shared" si="90"/>
        <v>0</v>
      </c>
      <c r="S304">
        <f t="shared" si="91"/>
        <v>0</v>
      </c>
      <c r="T304">
        <f t="shared" si="92"/>
        <v>0</v>
      </c>
      <c r="U304">
        <f t="shared" si="93"/>
        <v>0</v>
      </c>
      <c r="V304">
        <f t="shared" si="94"/>
        <v>1</v>
      </c>
      <c r="W304">
        <f t="shared" si="95"/>
        <v>0</v>
      </c>
      <c r="X304">
        <f t="shared" si="80"/>
        <v>10</v>
      </c>
      <c r="Y304">
        <f t="shared" si="81"/>
        <v>2</v>
      </c>
      <c r="Z304">
        <f t="shared" si="82"/>
        <v>0</v>
      </c>
      <c r="AA304">
        <f t="shared" si="83"/>
        <v>1</v>
      </c>
    </row>
    <row r="305" spans="2:27">
      <c r="B305">
        <v>304</v>
      </c>
      <c r="C305">
        <v>5</v>
      </c>
      <c r="D305">
        <v>115</v>
      </c>
      <c r="E305">
        <v>98</v>
      </c>
      <c r="F305">
        <v>0</v>
      </c>
      <c r="G305">
        <v>0</v>
      </c>
      <c r="H305">
        <v>52.9</v>
      </c>
      <c r="I305">
        <v>0.20899999999999999</v>
      </c>
      <c r="J305">
        <v>28</v>
      </c>
      <c r="K305">
        <v>1</v>
      </c>
      <c r="L305">
        <f t="shared" si="84"/>
        <v>0</v>
      </c>
      <c r="M305">
        <f t="shared" si="85"/>
        <v>1</v>
      </c>
      <c r="N305">
        <f t="shared" si="86"/>
        <v>0</v>
      </c>
      <c r="O305">
        <f t="shared" si="87"/>
        <v>0</v>
      </c>
      <c r="P305">
        <f t="shared" si="88"/>
        <v>0</v>
      </c>
      <c r="Q305">
        <f t="shared" si="89"/>
        <v>0</v>
      </c>
      <c r="R305">
        <f t="shared" si="90"/>
        <v>0</v>
      </c>
      <c r="S305">
        <f t="shared" si="91"/>
        <v>0</v>
      </c>
      <c r="T305">
        <f t="shared" si="92"/>
        <v>0</v>
      </c>
      <c r="U305">
        <f t="shared" si="93"/>
        <v>1</v>
      </c>
      <c r="V305">
        <f t="shared" si="94"/>
        <v>1</v>
      </c>
      <c r="W305">
        <f t="shared" si="95"/>
        <v>0</v>
      </c>
      <c r="X305">
        <f t="shared" si="80"/>
        <v>9</v>
      </c>
      <c r="Y305">
        <f t="shared" si="81"/>
        <v>3</v>
      </c>
      <c r="Z305">
        <f t="shared" si="82"/>
        <v>0</v>
      </c>
      <c r="AA305">
        <f t="shared" si="83"/>
        <v>0</v>
      </c>
    </row>
    <row r="306" spans="2:27">
      <c r="B306">
        <v>305</v>
      </c>
      <c r="C306">
        <v>3</v>
      </c>
      <c r="D306">
        <v>150</v>
      </c>
      <c r="E306">
        <v>76</v>
      </c>
      <c r="F306">
        <v>0</v>
      </c>
      <c r="G306">
        <v>0</v>
      </c>
      <c r="H306">
        <v>21</v>
      </c>
      <c r="I306">
        <v>0.20699999999999999</v>
      </c>
      <c r="J306">
        <v>37</v>
      </c>
      <c r="K306">
        <v>0</v>
      </c>
      <c r="L306">
        <f t="shared" si="84"/>
        <v>0</v>
      </c>
      <c r="M306">
        <f t="shared" si="85"/>
        <v>0</v>
      </c>
      <c r="N306">
        <f t="shared" si="86"/>
        <v>0</v>
      </c>
      <c r="O306">
        <f t="shared" si="87"/>
        <v>0</v>
      </c>
      <c r="P306">
        <f t="shared" si="88"/>
        <v>1</v>
      </c>
      <c r="Q306">
        <f t="shared" si="89"/>
        <v>0</v>
      </c>
      <c r="R306">
        <f t="shared" si="90"/>
        <v>0</v>
      </c>
      <c r="S306">
        <f t="shared" si="91"/>
        <v>0</v>
      </c>
      <c r="T306">
        <f t="shared" si="92"/>
        <v>0</v>
      </c>
      <c r="U306">
        <f t="shared" si="93"/>
        <v>0</v>
      </c>
      <c r="V306">
        <f t="shared" si="94"/>
        <v>0</v>
      </c>
      <c r="W306">
        <f t="shared" si="95"/>
        <v>1</v>
      </c>
      <c r="X306">
        <f t="shared" si="80"/>
        <v>10</v>
      </c>
      <c r="Y306">
        <f t="shared" si="81"/>
        <v>2</v>
      </c>
      <c r="Z306">
        <f t="shared" si="82"/>
        <v>0</v>
      </c>
      <c r="AA306">
        <f t="shared" si="83"/>
        <v>1</v>
      </c>
    </row>
    <row r="307" spans="2:27">
      <c r="B307">
        <v>306</v>
      </c>
      <c r="C307">
        <v>2</v>
      </c>
      <c r="D307">
        <v>120</v>
      </c>
      <c r="E307">
        <v>76</v>
      </c>
      <c r="F307">
        <v>37</v>
      </c>
      <c r="G307">
        <v>105</v>
      </c>
      <c r="H307">
        <v>39.700000000000003</v>
      </c>
      <c r="I307">
        <v>0.215</v>
      </c>
      <c r="J307">
        <v>29</v>
      </c>
      <c r="K307">
        <v>0</v>
      </c>
      <c r="L307">
        <f t="shared" si="84"/>
        <v>0</v>
      </c>
      <c r="M307">
        <f t="shared" si="85"/>
        <v>0</v>
      </c>
      <c r="N307">
        <f t="shared" si="86"/>
        <v>0</v>
      </c>
      <c r="O307">
        <f t="shared" si="87"/>
        <v>0</v>
      </c>
      <c r="P307">
        <f t="shared" si="88"/>
        <v>0</v>
      </c>
      <c r="Q307">
        <f t="shared" si="89"/>
        <v>0</v>
      </c>
      <c r="R307">
        <f t="shared" si="90"/>
        <v>0</v>
      </c>
      <c r="S307">
        <f t="shared" si="91"/>
        <v>0</v>
      </c>
      <c r="T307">
        <f t="shared" si="92"/>
        <v>0</v>
      </c>
      <c r="U307">
        <f t="shared" si="93"/>
        <v>0</v>
      </c>
      <c r="V307">
        <f t="shared" si="94"/>
        <v>0</v>
      </c>
      <c r="W307">
        <f t="shared" si="95"/>
        <v>0</v>
      </c>
      <c r="X307">
        <f t="shared" si="80"/>
        <v>12</v>
      </c>
      <c r="Y307">
        <f t="shared" si="81"/>
        <v>0</v>
      </c>
      <c r="Z307">
        <f t="shared" si="82"/>
        <v>0</v>
      </c>
      <c r="AA307">
        <f t="shared" si="83"/>
        <v>1</v>
      </c>
    </row>
    <row r="308" spans="2:27">
      <c r="B308">
        <v>307</v>
      </c>
      <c r="C308">
        <v>10</v>
      </c>
      <c r="D308">
        <v>161</v>
      </c>
      <c r="E308">
        <v>68</v>
      </c>
      <c r="F308">
        <v>23</v>
      </c>
      <c r="G308">
        <v>132</v>
      </c>
      <c r="H308">
        <v>25.5</v>
      </c>
      <c r="I308">
        <v>0.32600000000000001</v>
      </c>
      <c r="J308">
        <v>47</v>
      </c>
      <c r="K308">
        <v>1</v>
      </c>
      <c r="L308">
        <f t="shared" si="84"/>
        <v>1</v>
      </c>
      <c r="M308">
        <f t="shared" si="85"/>
        <v>0</v>
      </c>
      <c r="N308">
        <f t="shared" si="86"/>
        <v>1</v>
      </c>
      <c r="O308">
        <f t="shared" si="87"/>
        <v>1</v>
      </c>
      <c r="P308">
        <f t="shared" si="88"/>
        <v>1</v>
      </c>
      <c r="Q308">
        <f t="shared" si="89"/>
        <v>0</v>
      </c>
      <c r="R308">
        <f t="shared" si="90"/>
        <v>1</v>
      </c>
      <c r="S308">
        <f t="shared" si="91"/>
        <v>0</v>
      </c>
      <c r="T308">
        <f t="shared" si="92"/>
        <v>1</v>
      </c>
      <c r="U308">
        <f t="shared" si="93"/>
        <v>0</v>
      </c>
      <c r="V308">
        <f t="shared" si="94"/>
        <v>0</v>
      </c>
      <c r="W308">
        <f t="shared" si="95"/>
        <v>1</v>
      </c>
      <c r="X308">
        <f t="shared" si="80"/>
        <v>5</v>
      </c>
      <c r="Y308">
        <f t="shared" si="81"/>
        <v>7</v>
      </c>
      <c r="Z308">
        <f t="shared" si="82"/>
        <v>1</v>
      </c>
      <c r="AA308">
        <f t="shared" si="83"/>
        <v>1</v>
      </c>
    </row>
    <row r="309" spans="2:27">
      <c r="B309">
        <v>308</v>
      </c>
      <c r="C309">
        <v>0</v>
      </c>
      <c r="D309">
        <v>137</v>
      </c>
      <c r="E309">
        <v>68</v>
      </c>
      <c r="F309">
        <v>14</v>
      </c>
      <c r="G309">
        <v>148</v>
      </c>
      <c r="H309">
        <v>24.8</v>
      </c>
      <c r="I309">
        <v>0.14299999999999999</v>
      </c>
      <c r="J309">
        <v>21</v>
      </c>
      <c r="K309">
        <v>0</v>
      </c>
      <c r="L309">
        <f t="shared" si="84"/>
        <v>1</v>
      </c>
      <c r="M309">
        <f t="shared" si="85"/>
        <v>0</v>
      </c>
      <c r="N309">
        <f t="shared" si="86"/>
        <v>0</v>
      </c>
      <c r="O309">
        <f t="shared" si="87"/>
        <v>0</v>
      </c>
      <c r="P309">
        <f t="shared" si="88"/>
        <v>0</v>
      </c>
      <c r="Q309">
        <f t="shared" si="89"/>
        <v>0</v>
      </c>
      <c r="R309">
        <f t="shared" si="90"/>
        <v>0</v>
      </c>
      <c r="S309">
        <f t="shared" si="91"/>
        <v>0</v>
      </c>
      <c r="T309">
        <f t="shared" si="92"/>
        <v>0</v>
      </c>
      <c r="U309">
        <f t="shared" si="93"/>
        <v>0</v>
      </c>
      <c r="V309">
        <f t="shared" si="94"/>
        <v>0</v>
      </c>
      <c r="W309">
        <f t="shared" si="95"/>
        <v>1</v>
      </c>
      <c r="X309">
        <f t="shared" si="80"/>
        <v>10</v>
      </c>
      <c r="Y309">
        <f t="shared" si="81"/>
        <v>2</v>
      </c>
      <c r="Z309">
        <f t="shared" si="82"/>
        <v>0</v>
      </c>
      <c r="AA309">
        <f t="shared" si="83"/>
        <v>1</v>
      </c>
    </row>
    <row r="310" spans="2:27">
      <c r="B310">
        <v>309</v>
      </c>
      <c r="C310">
        <v>0</v>
      </c>
      <c r="D310">
        <v>128</v>
      </c>
      <c r="E310">
        <v>68</v>
      </c>
      <c r="F310">
        <v>19</v>
      </c>
      <c r="G310">
        <v>180</v>
      </c>
      <c r="H310">
        <v>30.5</v>
      </c>
      <c r="I310">
        <v>1.391</v>
      </c>
      <c r="J310">
        <v>25</v>
      </c>
      <c r="K310">
        <v>1</v>
      </c>
      <c r="L310">
        <f t="shared" si="84"/>
        <v>1</v>
      </c>
      <c r="M310">
        <f t="shared" si="85"/>
        <v>0</v>
      </c>
      <c r="N310">
        <f t="shared" si="86"/>
        <v>0</v>
      </c>
      <c r="O310">
        <f t="shared" si="87"/>
        <v>0</v>
      </c>
      <c r="P310">
        <f t="shared" si="88"/>
        <v>1</v>
      </c>
      <c r="Q310">
        <f t="shared" si="89"/>
        <v>0</v>
      </c>
      <c r="R310">
        <f t="shared" si="90"/>
        <v>1</v>
      </c>
      <c r="S310">
        <f t="shared" si="91"/>
        <v>0</v>
      </c>
      <c r="T310">
        <f t="shared" si="92"/>
        <v>0</v>
      </c>
      <c r="U310">
        <f t="shared" si="93"/>
        <v>0</v>
      </c>
      <c r="V310">
        <f t="shared" si="94"/>
        <v>1</v>
      </c>
      <c r="W310">
        <f t="shared" si="95"/>
        <v>1</v>
      </c>
      <c r="X310">
        <f t="shared" si="80"/>
        <v>7</v>
      </c>
      <c r="Y310">
        <f t="shared" si="81"/>
        <v>5</v>
      </c>
      <c r="Z310">
        <f t="shared" si="82"/>
        <v>0</v>
      </c>
      <c r="AA310">
        <f t="shared" si="83"/>
        <v>0</v>
      </c>
    </row>
    <row r="311" spans="2:27">
      <c r="B311">
        <v>310</v>
      </c>
      <c r="C311">
        <v>2</v>
      </c>
      <c r="D311">
        <v>124</v>
      </c>
      <c r="E311">
        <v>68</v>
      </c>
      <c r="F311">
        <v>28</v>
      </c>
      <c r="G311">
        <v>205</v>
      </c>
      <c r="H311">
        <v>32.9</v>
      </c>
      <c r="I311">
        <v>0.875</v>
      </c>
      <c r="J311">
        <v>30</v>
      </c>
      <c r="K311">
        <v>1</v>
      </c>
      <c r="L311">
        <f t="shared" si="84"/>
        <v>0</v>
      </c>
      <c r="M311">
        <f t="shared" si="85"/>
        <v>0</v>
      </c>
      <c r="N311">
        <f t="shared" si="86"/>
        <v>0</v>
      </c>
      <c r="O311">
        <f t="shared" si="87"/>
        <v>0</v>
      </c>
      <c r="P311">
        <f t="shared" si="88"/>
        <v>0</v>
      </c>
      <c r="Q311">
        <f t="shared" si="89"/>
        <v>0</v>
      </c>
      <c r="R311">
        <f t="shared" si="90"/>
        <v>0</v>
      </c>
      <c r="S311">
        <f t="shared" si="91"/>
        <v>0</v>
      </c>
      <c r="T311">
        <f t="shared" si="92"/>
        <v>0</v>
      </c>
      <c r="U311">
        <f t="shared" si="93"/>
        <v>0</v>
      </c>
      <c r="V311">
        <f t="shared" si="94"/>
        <v>1</v>
      </c>
      <c r="W311">
        <f t="shared" si="95"/>
        <v>0</v>
      </c>
      <c r="X311">
        <f t="shared" si="80"/>
        <v>11</v>
      </c>
      <c r="Y311">
        <f t="shared" si="81"/>
        <v>1</v>
      </c>
      <c r="Z311">
        <f t="shared" si="82"/>
        <v>0</v>
      </c>
      <c r="AA311">
        <f t="shared" si="83"/>
        <v>0</v>
      </c>
    </row>
    <row r="312" spans="2:27">
      <c r="B312">
        <v>311</v>
      </c>
      <c r="C312">
        <v>6</v>
      </c>
      <c r="D312">
        <v>80</v>
      </c>
      <c r="E312">
        <v>66</v>
      </c>
      <c r="F312">
        <v>30</v>
      </c>
      <c r="G312">
        <v>0</v>
      </c>
      <c r="H312">
        <v>26.2</v>
      </c>
      <c r="I312">
        <v>0.313</v>
      </c>
      <c r="J312">
        <v>41</v>
      </c>
      <c r="K312">
        <v>0</v>
      </c>
      <c r="L312">
        <f t="shared" si="84"/>
        <v>0</v>
      </c>
      <c r="M312">
        <f t="shared" si="85"/>
        <v>0</v>
      </c>
      <c r="N312">
        <f t="shared" si="86"/>
        <v>0</v>
      </c>
      <c r="O312">
        <f t="shared" si="87"/>
        <v>0</v>
      </c>
      <c r="P312">
        <f t="shared" si="88"/>
        <v>0</v>
      </c>
      <c r="Q312">
        <f t="shared" si="89"/>
        <v>0</v>
      </c>
      <c r="R312">
        <f t="shared" si="90"/>
        <v>0</v>
      </c>
      <c r="S312">
        <f t="shared" si="91"/>
        <v>0</v>
      </c>
      <c r="T312">
        <f t="shared" si="92"/>
        <v>0</v>
      </c>
      <c r="U312">
        <f t="shared" si="93"/>
        <v>0</v>
      </c>
      <c r="V312">
        <f t="shared" si="94"/>
        <v>0</v>
      </c>
      <c r="W312">
        <f t="shared" si="95"/>
        <v>0</v>
      </c>
      <c r="X312">
        <f t="shared" si="80"/>
        <v>12</v>
      </c>
      <c r="Y312">
        <f t="shared" si="81"/>
        <v>0</v>
      </c>
      <c r="Z312">
        <f t="shared" si="82"/>
        <v>0</v>
      </c>
      <c r="AA312">
        <f t="shared" si="83"/>
        <v>1</v>
      </c>
    </row>
    <row r="313" spans="2:27">
      <c r="B313">
        <v>312</v>
      </c>
      <c r="C313">
        <v>0</v>
      </c>
      <c r="D313">
        <v>106</v>
      </c>
      <c r="E313">
        <v>70</v>
      </c>
      <c r="F313">
        <v>37</v>
      </c>
      <c r="G313">
        <v>148</v>
      </c>
      <c r="H313">
        <v>39.4</v>
      </c>
      <c r="I313">
        <v>0.60499999999999998</v>
      </c>
      <c r="J313">
        <v>22</v>
      </c>
      <c r="K313">
        <v>0</v>
      </c>
      <c r="L313">
        <f t="shared" si="84"/>
        <v>1</v>
      </c>
      <c r="M313">
        <f t="shared" si="85"/>
        <v>0</v>
      </c>
      <c r="N313">
        <f t="shared" si="86"/>
        <v>0</v>
      </c>
      <c r="O313">
        <f t="shared" si="87"/>
        <v>1</v>
      </c>
      <c r="P313">
        <f t="shared" si="88"/>
        <v>0</v>
      </c>
      <c r="Q313">
        <f t="shared" si="89"/>
        <v>0</v>
      </c>
      <c r="R313">
        <f t="shared" si="90"/>
        <v>0</v>
      </c>
      <c r="S313">
        <f t="shared" si="91"/>
        <v>0</v>
      </c>
      <c r="T313">
        <f t="shared" si="92"/>
        <v>0</v>
      </c>
      <c r="U313">
        <f t="shared" si="93"/>
        <v>0</v>
      </c>
      <c r="V313">
        <f t="shared" si="94"/>
        <v>0</v>
      </c>
      <c r="W313">
        <f t="shared" si="95"/>
        <v>0</v>
      </c>
      <c r="X313">
        <f t="shared" si="80"/>
        <v>10</v>
      </c>
      <c r="Y313">
        <f t="shared" si="81"/>
        <v>2</v>
      </c>
      <c r="Z313">
        <f t="shared" si="82"/>
        <v>0</v>
      </c>
      <c r="AA313">
        <f t="shared" si="83"/>
        <v>1</v>
      </c>
    </row>
    <row r="314" spans="2:27">
      <c r="B314">
        <v>313</v>
      </c>
      <c r="C314">
        <v>2</v>
      </c>
      <c r="D314">
        <v>155</v>
      </c>
      <c r="E314">
        <v>74</v>
      </c>
      <c r="F314">
        <v>17</v>
      </c>
      <c r="G314">
        <v>96</v>
      </c>
      <c r="H314">
        <v>26.6</v>
      </c>
      <c r="I314">
        <v>0.433</v>
      </c>
      <c r="J314">
        <v>27</v>
      </c>
      <c r="K314">
        <v>1</v>
      </c>
      <c r="L314">
        <f t="shared" si="84"/>
        <v>0</v>
      </c>
      <c r="M314">
        <f t="shared" si="85"/>
        <v>0</v>
      </c>
      <c r="N314">
        <f t="shared" si="86"/>
        <v>0</v>
      </c>
      <c r="O314">
        <f t="shared" si="87"/>
        <v>1</v>
      </c>
      <c r="P314">
        <f t="shared" si="88"/>
        <v>1</v>
      </c>
      <c r="Q314">
        <f t="shared" si="89"/>
        <v>0</v>
      </c>
      <c r="R314">
        <f t="shared" si="90"/>
        <v>1</v>
      </c>
      <c r="S314">
        <f t="shared" si="91"/>
        <v>0</v>
      </c>
      <c r="T314">
        <f t="shared" si="92"/>
        <v>1</v>
      </c>
      <c r="U314">
        <f t="shared" si="93"/>
        <v>0</v>
      </c>
      <c r="V314">
        <f t="shared" si="94"/>
        <v>0</v>
      </c>
      <c r="W314">
        <f t="shared" si="95"/>
        <v>1</v>
      </c>
      <c r="X314">
        <f t="shared" si="80"/>
        <v>7</v>
      </c>
      <c r="Y314">
        <f t="shared" si="81"/>
        <v>5</v>
      </c>
      <c r="Z314">
        <f t="shared" si="82"/>
        <v>0</v>
      </c>
      <c r="AA314">
        <f t="shared" si="83"/>
        <v>0</v>
      </c>
    </row>
    <row r="315" spans="2:27">
      <c r="B315">
        <v>314</v>
      </c>
      <c r="C315">
        <v>3</v>
      </c>
      <c r="D315">
        <v>113</v>
      </c>
      <c r="E315">
        <v>50</v>
      </c>
      <c r="F315">
        <v>10</v>
      </c>
      <c r="G315">
        <v>85</v>
      </c>
      <c r="H315">
        <v>29.5</v>
      </c>
      <c r="I315">
        <v>0.626</v>
      </c>
      <c r="J315">
        <v>25</v>
      </c>
      <c r="K315">
        <v>0</v>
      </c>
      <c r="L315">
        <f t="shared" si="84"/>
        <v>0</v>
      </c>
      <c r="M315">
        <f t="shared" si="85"/>
        <v>0</v>
      </c>
      <c r="N315">
        <f t="shared" si="86"/>
        <v>0</v>
      </c>
      <c r="O315">
        <f t="shared" si="87"/>
        <v>0</v>
      </c>
      <c r="P315">
        <f t="shared" si="88"/>
        <v>0</v>
      </c>
      <c r="Q315">
        <f t="shared" si="89"/>
        <v>0</v>
      </c>
      <c r="R315">
        <f t="shared" si="90"/>
        <v>0</v>
      </c>
      <c r="S315">
        <f t="shared" si="91"/>
        <v>0</v>
      </c>
      <c r="T315">
        <f t="shared" si="92"/>
        <v>0</v>
      </c>
      <c r="U315">
        <f t="shared" si="93"/>
        <v>0</v>
      </c>
      <c r="V315">
        <f t="shared" si="94"/>
        <v>0</v>
      </c>
      <c r="W315">
        <f t="shared" si="95"/>
        <v>0</v>
      </c>
      <c r="X315">
        <f t="shared" si="80"/>
        <v>12</v>
      </c>
      <c r="Y315">
        <f t="shared" si="81"/>
        <v>0</v>
      </c>
      <c r="Z315">
        <f t="shared" si="82"/>
        <v>0</v>
      </c>
      <c r="AA315">
        <f t="shared" si="83"/>
        <v>1</v>
      </c>
    </row>
    <row r="316" spans="2:27">
      <c r="B316">
        <v>315</v>
      </c>
      <c r="C316">
        <v>7</v>
      </c>
      <c r="D316">
        <v>109</v>
      </c>
      <c r="E316">
        <v>80</v>
      </c>
      <c r="F316">
        <v>31</v>
      </c>
      <c r="G316">
        <v>0</v>
      </c>
      <c r="H316">
        <v>35.9</v>
      </c>
      <c r="I316">
        <v>1.127</v>
      </c>
      <c r="J316">
        <v>43</v>
      </c>
      <c r="K316">
        <v>1</v>
      </c>
      <c r="L316">
        <f t="shared" si="84"/>
        <v>1</v>
      </c>
      <c r="M316">
        <f t="shared" si="85"/>
        <v>1</v>
      </c>
      <c r="N316">
        <f t="shared" si="86"/>
        <v>0</v>
      </c>
      <c r="O316">
        <f t="shared" si="87"/>
        <v>1</v>
      </c>
      <c r="P316">
        <f t="shared" si="88"/>
        <v>0</v>
      </c>
      <c r="Q316">
        <f t="shared" si="89"/>
        <v>0</v>
      </c>
      <c r="R316">
        <f t="shared" si="90"/>
        <v>1</v>
      </c>
      <c r="S316">
        <f t="shared" si="91"/>
        <v>0</v>
      </c>
      <c r="T316">
        <f t="shared" si="92"/>
        <v>0</v>
      </c>
      <c r="U316">
        <f t="shared" si="93"/>
        <v>1</v>
      </c>
      <c r="V316">
        <f t="shared" si="94"/>
        <v>1</v>
      </c>
      <c r="W316">
        <f t="shared" si="95"/>
        <v>0</v>
      </c>
      <c r="X316">
        <f t="shared" si="80"/>
        <v>6</v>
      </c>
      <c r="Y316">
        <f t="shared" si="81"/>
        <v>6</v>
      </c>
      <c r="Z316">
        <f t="shared" si="82"/>
        <v>1</v>
      </c>
      <c r="AA316">
        <f t="shared" si="83"/>
        <v>1</v>
      </c>
    </row>
    <row r="317" spans="2:27">
      <c r="B317">
        <v>316</v>
      </c>
      <c r="C317">
        <v>2</v>
      </c>
      <c r="D317">
        <v>112</v>
      </c>
      <c r="E317">
        <v>68</v>
      </c>
      <c r="F317">
        <v>22</v>
      </c>
      <c r="G317">
        <v>94</v>
      </c>
      <c r="H317">
        <v>34.1</v>
      </c>
      <c r="I317">
        <v>0.315</v>
      </c>
      <c r="J317">
        <v>26</v>
      </c>
      <c r="K317">
        <v>0</v>
      </c>
      <c r="L317">
        <f t="shared" si="84"/>
        <v>0</v>
      </c>
      <c r="M317">
        <f t="shared" si="85"/>
        <v>0</v>
      </c>
      <c r="N317">
        <f t="shared" si="86"/>
        <v>0</v>
      </c>
      <c r="O317">
        <f t="shared" si="87"/>
        <v>0</v>
      </c>
      <c r="P317">
        <f t="shared" si="88"/>
        <v>0</v>
      </c>
      <c r="Q317">
        <f t="shared" si="89"/>
        <v>0</v>
      </c>
      <c r="R317">
        <f t="shared" si="90"/>
        <v>0</v>
      </c>
      <c r="S317">
        <f t="shared" si="91"/>
        <v>0</v>
      </c>
      <c r="T317">
        <f t="shared" si="92"/>
        <v>0</v>
      </c>
      <c r="U317">
        <f t="shared" si="93"/>
        <v>0</v>
      </c>
      <c r="V317">
        <f t="shared" si="94"/>
        <v>0</v>
      </c>
      <c r="W317">
        <f t="shared" si="95"/>
        <v>0</v>
      </c>
      <c r="X317">
        <f t="shared" si="80"/>
        <v>12</v>
      </c>
      <c r="Y317">
        <f t="shared" si="81"/>
        <v>0</v>
      </c>
      <c r="Z317">
        <f t="shared" si="82"/>
        <v>0</v>
      </c>
      <c r="AA317">
        <f t="shared" si="83"/>
        <v>1</v>
      </c>
    </row>
    <row r="318" spans="2:27">
      <c r="B318">
        <v>317</v>
      </c>
      <c r="C318">
        <v>3</v>
      </c>
      <c r="D318">
        <v>99</v>
      </c>
      <c r="E318">
        <v>80</v>
      </c>
      <c r="F318">
        <v>11</v>
      </c>
      <c r="G318">
        <v>64</v>
      </c>
      <c r="H318">
        <v>19.3</v>
      </c>
      <c r="I318">
        <v>0.28399999999999997</v>
      </c>
      <c r="J318">
        <v>30</v>
      </c>
      <c r="K318">
        <v>0</v>
      </c>
      <c r="L318">
        <f t="shared" si="84"/>
        <v>0</v>
      </c>
      <c r="M318">
        <f t="shared" si="85"/>
        <v>0</v>
      </c>
      <c r="N318">
        <f t="shared" si="86"/>
        <v>0</v>
      </c>
      <c r="O318">
        <f t="shared" si="87"/>
        <v>0</v>
      </c>
      <c r="P318">
        <f t="shared" si="88"/>
        <v>0</v>
      </c>
      <c r="Q318">
        <f t="shared" si="89"/>
        <v>0</v>
      </c>
      <c r="R318">
        <f t="shared" si="90"/>
        <v>0</v>
      </c>
      <c r="S318">
        <f t="shared" si="91"/>
        <v>0</v>
      </c>
      <c r="T318">
        <f t="shared" si="92"/>
        <v>0</v>
      </c>
      <c r="U318">
        <f t="shared" si="93"/>
        <v>0</v>
      </c>
      <c r="V318">
        <f t="shared" si="94"/>
        <v>0</v>
      </c>
      <c r="W318">
        <f t="shared" si="95"/>
        <v>0</v>
      </c>
      <c r="X318">
        <f t="shared" si="80"/>
        <v>12</v>
      </c>
      <c r="Y318">
        <f t="shared" si="81"/>
        <v>0</v>
      </c>
      <c r="Z318">
        <f t="shared" si="82"/>
        <v>0</v>
      </c>
      <c r="AA318">
        <f t="shared" si="83"/>
        <v>1</v>
      </c>
    </row>
    <row r="319" spans="2:27">
      <c r="B319">
        <v>318</v>
      </c>
      <c r="C319">
        <v>3</v>
      </c>
      <c r="D319">
        <v>182</v>
      </c>
      <c r="E319">
        <v>74</v>
      </c>
      <c r="F319">
        <v>0</v>
      </c>
      <c r="G319">
        <v>0</v>
      </c>
      <c r="H319">
        <v>30.5</v>
      </c>
      <c r="I319">
        <v>0.34499999999999997</v>
      </c>
      <c r="J319">
        <v>29</v>
      </c>
      <c r="K319">
        <v>1</v>
      </c>
      <c r="L319">
        <f t="shared" si="84"/>
        <v>0</v>
      </c>
      <c r="M319">
        <f t="shared" si="85"/>
        <v>0</v>
      </c>
      <c r="N319">
        <f t="shared" si="86"/>
        <v>1</v>
      </c>
      <c r="O319">
        <f t="shared" si="87"/>
        <v>1</v>
      </c>
      <c r="P319">
        <f t="shared" si="88"/>
        <v>1</v>
      </c>
      <c r="Q319">
        <f t="shared" si="89"/>
        <v>0</v>
      </c>
      <c r="R319">
        <f t="shared" si="90"/>
        <v>1</v>
      </c>
      <c r="S319">
        <f t="shared" si="91"/>
        <v>1</v>
      </c>
      <c r="T319">
        <f t="shared" si="92"/>
        <v>1</v>
      </c>
      <c r="U319">
        <f t="shared" si="93"/>
        <v>0</v>
      </c>
      <c r="V319">
        <f t="shared" si="94"/>
        <v>0</v>
      </c>
      <c r="W319">
        <f t="shared" si="95"/>
        <v>1</v>
      </c>
      <c r="X319">
        <f t="shared" si="80"/>
        <v>5</v>
      </c>
      <c r="Y319">
        <f t="shared" si="81"/>
        <v>7</v>
      </c>
      <c r="Z319">
        <f t="shared" si="82"/>
        <v>1</v>
      </c>
      <c r="AA319">
        <f t="shared" si="83"/>
        <v>1</v>
      </c>
    </row>
    <row r="320" spans="2:27">
      <c r="B320">
        <v>319</v>
      </c>
      <c r="C320">
        <v>3</v>
      </c>
      <c r="D320">
        <v>115</v>
      </c>
      <c r="E320">
        <v>66</v>
      </c>
      <c r="F320">
        <v>39</v>
      </c>
      <c r="G320">
        <v>140</v>
      </c>
      <c r="H320">
        <v>38.1</v>
      </c>
      <c r="I320">
        <v>0.15</v>
      </c>
      <c r="J320">
        <v>28</v>
      </c>
      <c r="K320">
        <v>0</v>
      </c>
      <c r="L320">
        <f t="shared" si="84"/>
        <v>0</v>
      </c>
      <c r="M320">
        <f t="shared" si="85"/>
        <v>0</v>
      </c>
      <c r="N320">
        <f t="shared" si="86"/>
        <v>0</v>
      </c>
      <c r="O320">
        <f t="shared" si="87"/>
        <v>0</v>
      </c>
      <c r="P320">
        <f t="shared" si="88"/>
        <v>0</v>
      </c>
      <c r="Q320">
        <f t="shared" si="89"/>
        <v>0</v>
      </c>
      <c r="R320">
        <f t="shared" si="90"/>
        <v>0</v>
      </c>
      <c r="S320">
        <f t="shared" si="91"/>
        <v>0</v>
      </c>
      <c r="T320">
        <f t="shared" si="92"/>
        <v>0</v>
      </c>
      <c r="U320">
        <f t="shared" si="93"/>
        <v>0</v>
      </c>
      <c r="V320">
        <f t="shared" si="94"/>
        <v>0</v>
      </c>
      <c r="W320">
        <f t="shared" si="95"/>
        <v>0</v>
      </c>
      <c r="X320">
        <f t="shared" si="80"/>
        <v>12</v>
      </c>
      <c r="Y320">
        <f t="shared" si="81"/>
        <v>0</v>
      </c>
      <c r="Z320">
        <f t="shared" si="82"/>
        <v>0</v>
      </c>
      <c r="AA320">
        <f t="shared" si="83"/>
        <v>1</v>
      </c>
    </row>
    <row r="321" spans="2:27">
      <c r="B321">
        <v>320</v>
      </c>
      <c r="C321">
        <v>6</v>
      </c>
      <c r="D321">
        <v>194</v>
      </c>
      <c r="E321">
        <v>78</v>
      </c>
      <c r="F321">
        <v>0</v>
      </c>
      <c r="G321">
        <v>0</v>
      </c>
      <c r="H321">
        <v>23.5</v>
      </c>
      <c r="I321">
        <v>0.129</v>
      </c>
      <c r="J321">
        <v>59</v>
      </c>
      <c r="K321">
        <v>1</v>
      </c>
      <c r="L321">
        <f t="shared" si="84"/>
        <v>0</v>
      </c>
      <c r="M321">
        <f t="shared" si="85"/>
        <v>0</v>
      </c>
      <c r="N321">
        <f t="shared" si="86"/>
        <v>1</v>
      </c>
      <c r="O321">
        <f t="shared" si="87"/>
        <v>1</v>
      </c>
      <c r="P321">
        <f t="shared" si="88"/>
        <v>1</v>
      </c>
      <c r="Q321">
        <f t="shared" si="89"/>
        <v>0</v>
      </c>
      <c r="R321">
        <f t="shared" si="90"/>
        <v>1</v>
      </c>
      <c r="S321">
        <f t="shared" si="91"/>
        <v>0</v>
      </c>
      <c r="T321">
        <f t="shared" si="92"/>
        <v>1</v>
      </c>
      <c r="U321">
        <f t="shared" si="93"/>
        <v>0</v>
      </c>
      <c r="V321">
        <f t="shared" si="94"/>
        <v>0</v>
      </c>
      <c r="W321">
        <f t="shared" si="95"/>
        <v>1</v>
      </c>
      <c r="X321">
        <f t="shared" si="80"/>
        <v>6</v>
      </c>
      <c r="Y321">
        <f t="shared" si="81"/>
        <v>6</v>
      </c>
      <c r="Z321">
        <f t="shared" si="82"/>
        <v>1</v>
      </c>
      <c r="AA321">
        <f t="shared" si="83"/>
        <v>1</v>
      </c>
    </row>
    <row r="322" spans="2:27">
      <c r="B322">
        <v>321</v>
      </c>
      <c r="C322">
        <v>4</v>
      </c>
      <c r="D322">
        <v>129</v>
      </c>
      <c r="E322">
        <v>60</v>
      </c>
      <c r="F322">
        <v>12</v>
      </c>
      <c r="G322">
        <v>231</v>
      </c>
      <c r="H322">
        <v>27.5</v>
      </c>
      <c r="I322">
        <v>0.52700000000000002</v>
      </c>
      <c r="J322">
        <v>31</v>
      </c>
      <c r="K322">
        <v>0</v>
      </c>
      <c r="L322">
        <f t="shared" si="84"/>
        <v>0</v>
      </c>
      <c r="M322">
        <f t="shared" si="85"/>
        <v>1</v>
      </c>
      <c r="N322">
        <f t="shared" si="86"/>
        <v>0</v>
      </c>
      <c r="O322">
        <f t="shared" si="87"/>
        <v>0</v>
      </c>
      <c r="P322">
        <f t="shared" si="88"/>
        <v>1</v>
      </c>
      <c r="Q322">
        <f t="shared" si="89"/>
        <v>0</v>
      </c>
      <c r="R322">
        <f t="shared" si="90"/>
        <v>0</v>
      </c>
      <c r="S322">
        <f t="shared" si="91"/>
        <v>0</v>
      </c>
      <c r="T322">
        <f t="shared" si="92"/>
        <v>0</v>
      </c>
      <c r="U322">
        <f t="shared" si="93"/>
        <v>0</v>
      </c>
      <c r="V322">
        <f t="shared" si="94"/>
        <v>0</v>
      </c>
      <c r="W322">
        <f t="shared" si="95"/>
        <v>1</v>
      </c>
      <c r="X322">
        <f t="shared" ref="X322:X385" si="96">COUNTIF(L322:W322,0)</f>
        <v>9</v>
      </c>
      <c r="Y322">
        <f t="shared" ref="Y322:Y385" si="97">COUNTIF(L322:W322,1)</f>
        <v>3</v>
      </c>
      <c r="Z322">
        <f t="shared" ref="Z322:Z385" si="98">IF(X322&gt;Y322,0,1)</f>
        <v>0</v>
      </c>
      <c r="AA322">
        <f t="shared" ref="AA322:AA385" si="99">IF(Z322=K322,1,0)</f>
        <v>1</v>
      </c>
    </row>
    <row r="323" spans="2:27">
      <c r="B323">
        <v>322</v>
      </c>
      <c r="C323">
        <v>3</v>
      </c>
      <c r="D323">
        <v>112</v>
      </c>
      <c r="E323">
        <v>74</v>
      </c>
      <c r="F323">
        <v>30</v>
      </c>
      <c r="G323">
        <v>0</v>
      </c>
      <c r="H323">
        <v>31.6</v>
      </c>
      <c r="I323">
        <v>0.19700000000000001</v>
      </c>
      <c r="J323">
        <v>25</v>
      </c>
      <c r="K323">
        <v>1</v>
      </c>
      <c r="L323">
        <f t="shared" ref="L323:L386" si="100">IF(J323&lt;=42.5,IF(G323&lt;=119.5,IF(C323&lt;=2.5,0,0),IF(C323&lt;=0.5,1,0)),IF(G323&lt;=139.5,IF(J323&lt;=55.5,1,0),1))</f>
        <v>0</v>
      </c>
      <c r="M323">
        <f t="shared" ref="M323:M386" si="101">IF(J323&lt;=30.5,IF(H323&lt;=36.25,IF(J323&lt;=26.5,0,0),IF(H323&lt;=42.75,0,1)),IF(H323&lt;=27.45,IF(H323&lt;=24.8,0,0),IF(J323&lt;=42.5,1,1)))</f>
        <v>0</v>
      </c>
      <c r="N323">
        <f t="shared" ref="N323:N386" si="102">IF(D323&lt;=137.5,IF(J323&lt;=27.5,IF(I323&lt;=0.4945,0,0),IF(D323&lt;=107.5,0,0)),IF(D323&lt;=155.5,IF(D323&lt;=146.5,1,0),IF(J323&lt;=44.5,1,1)))</f>
        <v>0</v>
      </c>
      <c r="O323">
        <f t="shared" ref="O323:O386" si="103">IF(D323&lt;=133.5,IF(I323&lt;=0.5095,IF(D323&lt;=94.5,0,0),IF(F323&lt;=28.5,0,1)),IF(D323&lt;=161.5,IF(I323&lt;=0.315,0,1),IF(C323&lt;=6.5,1,1)))</f>
        <v>0</v>
      </c>
      <c r="P323">
        <f t="shared" ref="P323:P386" si="104">IF(D323&lt;=124.5,IF(J323&lt;=27.5,IF(F323&lt;=30.5,0,0),IF(D323&lt;=94.5,0,0)),IF(D323&lt;=166.5,IF(J323&lt;=24.5,0,1),IF(J323&lt;=37.5,1,1)))</f>
        <v>0</v>
      </c>
      <c r="Q323">
        <f t="shared" ref="Q323:Q386" si="105">IF(H323&lt;=28.849999,IF(C323&lt;=5.5,IF(E323&lt;=69,0,0),IF(H323&lt;=24.7,0,0)),IF(C323&lt;=4.5,IF(G323&lt;=107.5,0,0),IF(G323&lt;=122.5,0,1)))</f>
        <v>0</v>
      </c>
      <c r="R323">
        <f t="shared" ref="R323:R386" si="106">IF(D323&lt;=154.5,IF(H323&lt;=27.849999,IF(D323&lt;=107.5,0,0),IF(I323&lt;=1.105,0,1)),IF(I323&lt;=0.2745,1,IF(G323&lt;=171.5,1,1)))</f>
        <v>0</v>
      </c>
      <c r="S323">
        <f t="shared" ref="S323:S386" si="107">IF(D323&lt;=133.5,IF(J323&lt;=27.5,IF(H323&lt;=31.3,0,0),IF(H323&lt;=28.65,0,0)),IF(H323&lt;=29.4,0,IF(D323&lt;=155.5,1,1)))</f>
        <v>0</v>
      </c>
      <c r="T323">
        <f t="shared" ref="T323:T386" si="108">IF(D323&lt;=151.5,IF(D323&lt;=99.5,IF(J323&lt;=36.5,0,0),IF(I323&lt;=0.317,0,0)),IF(F323&lt;=38.5,IF(J323&lt;=44.5,1,1),1))</f>
        <v>0</v>
      </c>
      <c r="U323">
        <f t="shared" ref="U323:U386" si="109">IF(H323&lt;=29.650001,IF(C323&lt;=8.5,IF(H323&lt;=26.5,0,0),0),IF(C323&lt;=6.5,IF(H323&lt;=43,0,1),IF(I323&lt;=0.208,0,1)))</f>
        <v>0</v>
      </c>
      <c r="V323">
        <f t="shared" ref="V323:V386" si="110">IF(H323&lt;=29.849999,IF(C323&lt;=4.5,IF(H323&lt;=25.45,0,0),IF(I323&lt;=0.261,0,0)),IF(G323&lt;=179,IF(C323&lt;=4.5,0,1),IF(H323&lt;=35.049999,1,1)))</f>
        <v>0</v>
      </c>
      <c r="W323">
        <f t="shared" ref="W323:W386" si="111">IF(D323&lt;=127.5,IF(C323&lt;=5.5,IF(E323&lt;=79,0,0),IF(I323&lt;=0.2205,0,0)),IF(I323&lt;=0.3165,IF(I323&lt;=0.242,1,0),IF(D323&lt;=143.5,1,1)))</f>
        <v>0</v>
      </c>
      <c r="X323">
        <f t="shared" si="96"/>
        <v>12</v>
      </c>
      <c r="Y323">
        <f t="shared" si="97"/>
        <v>0</v>
      </c>
      <c r="Z323">
        <f t="shared" si="98"/>
        <v>0</v>
      </c>
      <c r="AA323">
        <f t="shared" si="99"/>
        <v>0</v>
      </c>
    </row>
    <row r="324" spans="2:27">
      <c r="B324">
        <v>323</v>
      </c>
      <c r="C324">
        <v>0</v>
      </c>
      <c r="D324">
        <v>124</v>
      </c>
      <c r="E324">
        <v>70</v>
      </c>
      <c r="F324">
        <v>20</v>
      </c>
      <c r="G324">
        <v>0</v>
      </c>
      <c r="H324">
        <v>27.4</v>
      </c>
      <c r="I324">
        <v>0.254</v>
      </c>
      <c r="J324">
        <v>36</v>
      </c>
      <c r="K324">
        <v>1</v>
      </c>
      <c r="L324">
        <f t="shared" si="100"/>
        <v>0</v>
      </c>
      <c r="M324">
        <f t="shared" si="101"/>
        <v>0</v>
      </c>
      <c r="N324">
        <f t="shared" si="102"/>
        <v>0</v>
      </c>
      <c r="O324">
        <f t="shared" si="103"/>
        <v>0</v>
      </c>
      <c r="P324">
        <f t="shared" si="104"/>
        <v>0</v>
      </c>
      <c r="Q324">
        <f t="shared" si="105"/>
        <v>0</v>
      </c>
      <c r="R324">
        <f t="shared" si="106"/>
        <v>0</v>
      </c>
      <c r="S324">
        <f t="shared" si="107"/>
        <v>0</v>
      </c>
      <c r="T324">
        <f t="shared" si="108"/>
        <v>0</v>
      </c>
      <c r="U324">
        <f t="shared" si="109"/>
        <v>0</v>
      </c>
      <c r="V324">
        <f t="shared" si="110"/>
        <v>0</v>
      </c>
      <c r="W324">
        <f t="shared" si="111"/>
        <v>0</v>
      </c>
      <c r="X324">
        <f t="shared" si="96"/>
        <v>12</v>
      </c>
      <c r="Y324">
        <f t="shared" si="97"/>
        <v>0</v>
      </c>
      <c r="Z324">
        <f t="shared" si="98"/>
        <v>0</v>
      </c>
      <c r="AA324">
        <f t="shared" si="99"/>
        <v>0</v>
      </c>
    </row>
    <row r="325" spans="2:27">
      <c r="B325">
        <v>324</v>
      </c>
      <c r="C325">
        <v>13</v>
      </c>
      <c r="D325">
        <v>152</v>
      </c>
      <c r="E325">
        <v>90</v>
      </c>
      <c r="F325">
        <v>33</v>
      </c>
      <c r="G325">
        <v>29</v>
      </c>
      <c r="H325">
        <v>26.8</v>
      </c>
      <c r="I325">
        <v>0.73099999999999998</v>
      </c>
      <c r="J325">
        <v>43</v>
      </c>
      <c r="K325">
        <v>1</v>
      </c>
      <c r="L325">
        <f t="shared" si="100"/>
        <v>1</v>
      </c>
      <c r="M325">
        <f t="shared" si="101"/>
        <v>0</v>
      </c>
      <c r="N325">
        <f t="shared" si="102"/>
        <v>0</v>
      </c>
      <c r="O325">
        <f t="shared" si="103"/>
        <v>1</v>
      </c>
      <c r="P325">
        <f t="shared" si="104"/>
        <v>1</v>
      </c>
      <c r="Q325">
        <f t="shared" si="105"/>
        <v>0</v>
      </c>
      <c r="R325">
        <f t="shared" si="106"/>
        <v>0</v>
      </c>
      <c r="S325">
        <f t="shared" si="107"/>
        <v>0</v>
      </c>
      <c r="T325">
        <f t="shared" si="108"/>
        <v>1</v>
      </c>
      <c r="U325">
        <f t="shared" si="109"/>
        <v>0</v>
      </c>
      <c r="V325">
        <f t="shared" si="110"/>
        <v>0</v>
      </c>
      <c r="W325">
        <f t="shared" si="111"/>
        <v>1</v>
      </c>
      <c r="X325">
        <f t="shared" si="96"/>
        <v>7</v>
      </c>
      <c r="Y325">
        <f t="shared" si="97"/>
        <v>5</v>
      </c>
      <c r="Z325">
        <f t="shared" si="98"/>
        <v>0</v>
      </c>
      <c r="AA325">
        <f t="shared" si="99"/>
        <v>0</v>
      </c>
    </row>
    <row r="326" spans="2:27">
      <c r="B326">
        <v>325</v>
      </c>
      <c r="C326">
        <v>2</v>
      </c>
      <c r="D326">
        <v>112</v>
      </c>
      <c r="E326">
        <v>75</v>
      </c>
      <c r="F326">
        <v>32</v>
      </c>
      <c r="G326">
        <v>0</v>
      </c>
      <c r="H326">
        <v>35.700000000000003</v>
      </c>
      <c r="I326">
        <v>0.14799999999999999</v>
      </c>
      <c r="J326">
        <v>21</v>
      </c>
      <c r="K326">
        <v>0</v>
      </c>
      <c r="L326">
        <f t="shared" si="100"/>
        <v>0</v>
      </c>
      <c r="M326">
        <f t="shared" si="101"/>
        <v>0</v>
      </c>
      <c r="N326">
        <f t="shared" si="102"/>
        <v>0</v>
      </c>
      <c r="O326">
        <f t="shared" si="103"/>
        <v>0</v>
      </c>
      <c r="P326">
        <f t="shared" si="104"/>
        <v>0</v>
      </c>
      <c r="Q326">
        <f t="shared" si="105"/>
        <v>0</v>
      </c>
      <c r="R326">
        <f t="shared" si="106"/>
        <v>0</v>
      </c>
      <c r="S326">
        <f t="shared" si="107"/>
        <v>0</v>
      </c>
      <c r="T326">
        <f t="shared" si="108"/>
        <v>0</v>
      </c>
      <c r="U326">
        <f t="shared" si="109"/>
        <v>0</v>
      </c>
      <c r="V326">
        <f t="shared" si="110"/>
        <v>0</v>
      </c>
      <c r="W326">
        <f t="shared" si="111"/>
        <v>0</v>
      </c>
      <c r="X326">
        <f t="shared" si="96"/>
        <v>12</v>
      </c>
      <c r="Y326">
        <f t="shared" si="97"/>
        <v>0</v>
      </c>
      <c r="Z326">
        <f t="shared" si="98"/>
        <v>0</v>
      </c>
      <c r="AA326">
        <f t="shared" si="99"/>
        <v>1</v>
      </c>
    </row>
    <row r="327" spans="2:27">
      <c r="B327">
        <v>326</v>
      </c>
      <c r="C327">
        <v>1</v>
      </c>
      <c r="D327">
        <v>157</v>
      </c>
      <c r="E327">
        <v>72</v>
      </c>
      <c r="F327">
        <v>21</v>
      </c>
      <c r="G327">
        <v>168</v>
      </c>
      <c r="H327">
        <v>25.6</v>
      </c>
      <c r="I327">
        <v>0.123</v>
      </c>
      <c r="J327">
        <v>24</v>
      </c>
      <c r="K327">
        <v>0</v>
      </c>
      <c r="L327">
        <f t="shared" si="100"/>
        <v>0</v>
      </c>
      <c r="M327">
        <f t="shared" si="101"/>
        <v>0</v>
      </c>
      <c r="N327">
        <f t="shared" si="102"/>
        <v>1</v>
      </c>
      <c r="O327">
        <f t="shared" si="103"/>
        <v>0</v>
      </c>
      <c r="P327">
        <f t="shared" si="104"/>
        <v>0</v>
      </c>
      <c r="Q327">
        <f t="shared" si="105"/>
        <v>0</v>
      </c>
      <c r="R327">
        <f t="shared" si="106"/>
        <v>1</v>
      </c>
      <c r="S327">
        <f t="shared" si="107"/>
        <v>0</v>
      </c>
      <c r="T327">
        <f t="shared" si="108"/>
        <v>1</v>
      </c>
      <c r="U327">
        <f t="shared" si="109"/>
        <v>0</v>
      </c>
      <c r="V327">
        <f t="shared" si="110"/>
        <v>0</v>
      </c>
      <c r="W327">
        <f t="shared" si="111"/>
        <v>1</v>
      </c>
      <c r="X327">
        <f t="shared" si="96"/>
        <v>8</v>
      </c>
      <c r="Y327">
        <f t="shared" si="97"/>
        <v>4</v>
      </c>
      <c r="Z327">
        <f t="shared" si="98"/>
        <v>0</v>
      </c>
      <c r="AA327">
        <f t="shared" si="99"/>
        <v>1</v>
      </c>
    </row>
    <row r="328" spans="2:27">
      <c r="B328">
        <v>327</v>
      </c>
      <c r="C328">
        <v>1</v>
      </c>
      <c r="D328">
        <v>122</v>
      </c>
      <c r="E328">
        <v>64</v>
      </c>
      <c r="F328">
        <v>32</v>
      </c>
      <c r="G328">
        <v>156</v>
      </c>
      <c r="H328">
        <v>35.1</v>
      </c>
      <c r="I328">
        <v>0.69199999999999995</v>
      </c>
      <c r="J328">
        <v>30</v>
      </c>
      <c r="K328">
        <v>1</v>
      </c>
      <c r="L328">
        <f t="shared" si="100"/>
        <v>0</v>
      </c>
      <c r="M328">
        <f t="shared" si="101"/>
        <v>0</v>
      </c>
      <c r="N328">
        <f t="shared" si="102"/>
        <v>0</v>
      </c>
      <c r="O328">
        <f t="shared" si="103"/>
        <v>1</v>
      </c>
      <c r="P328">
        <f t="shared" si="104"/>
        <v>0</v>
      </c>
      <c r="Q328">
        <f t="shared" si="105"/>
        <v>0</v>
      </c>
      <c r="R328">
        <f t="shared" si="106"/>
        <v>0</v>
      </c>
      <c r="S328">
        <f t="shared" si="107"/>
        <v>0</v>
      </c>
      <c r="T328">
        <f t="shared" si="108"/>
        <v>0</v>
      </c>
      <c r="U328">
        <f t="shared" si="109"/>
        <v>0</v>
      </c>
      <c r="V328">
        <f t="shared" si="110"/>
        <v>0</v>
      </c>
      <c r="W328">
        <f t="shared" si="111"/>
        <v>0</v>
      </c>
      <c r="X328">
        <f t="shared" si="96"/>
        <v>11</v>
      </c>
      <c r="Y328">
        <f t="shared" si="97"/>
        <v>1</v>
      </c>
      <c r="Z328">
        <f t="shared" si="98"/>
        <v>0</v>
      </c>
      <c r="AA328">
        <f t="shared" si="99"/>
        <v>0</v>
      </c>
    </row>
    <row r="329" spans="2:27">
      <c r="B329">
        <v>328</v>
      </c>
      <c r="C329">
        <v>10</v>
      </c>
      <c r="D329">
        <v>179</v>
      </c>
      <c r="E329">
        <v>70</v>
      </c>
      <c r="F329">
        <v>0</v>
      </c>
      <c r="G329">
        <v>0</v>
      </c>
      <c r="H329">
        <v>35.1</v>
      </c>
      <c r="I329">
        <v>0.2</v>
      </c>
      <c r="J329">
        <v>37</v>
      </c>
      <c r="K329">
        <v>0</v>
      </c>
      <c r="L329">
        <f t="shared" si="100"/>
        <v>0</v>
      </c>
      <c r="M329">
        <f t="shared" si="101"/>
        <v>1</v>
      </c>
      <c r="N329">
        <f t="shared" si="102"/>
        <v>1</v>
      </c>
      <c r="O329">
        <f t="shared" si="103"/>
        <v>1</v>
      </c>
      <c r="P329">
        <f t="shared" si="104"/>
        <v>1</v>
      </c>
      <c r="Q329">
        <f t="shared" si="105"/>
        <v>0</v>
      </c>
      <c r="R329">
        <f t="shared" si="106"/>
        <v>1</v>
      </c>
      <c r="S329">
        <f t="shared" si="107"/>
        <v>1</v>
      </c>
      <c r="T329">
        <f t="shared" si="108"/>
        <v>1</v>
      </c>
      <c r="U329">
        <f t="shared" si="109"/>
        <v>0</v>
      </c>
      <c r="V329">
        <f t="shared" si="110"/>
        <v>1</v>
      </c>
      <c r="W329">
        <f t="shared" si="111"/>
        <v>1</v>
      </c>
      <c r="X329">
        <f t="shared" si="96"/>
        <v>3</v>
      </c>
      <c r="Y329">
        <f t="shared" si="97"/>
        <v>9</v>
      </c>
      <c r="Z329">
        <f t="shared" si="98"/>
        <v>1</v>
      </c>
      <c r="AA329">
        <f t="shared" si="99"/>
        <v>0</v>
      </c>
    </row>
    <row r="330" spans="2:27">
      <c r="B330">
        <v>329</v>
      </c>
      <c r="C330">
        <v>2</v>
      </c>
      <c r="D330">
        <v>102</v>
      </c>
      <c r="E330">
        <v>86</v>
      </c>
      <c r="F330">
        <v>36</v>
      </c>
      <c r="G330">
        <v>120</v>
      </c>
      <c r="H330">
        <v>45.5</v>
      </c>
      <c r="I330">
        <v>0.127</v>
      </c>
      <c r="J330">
        <v>23</v>
      </c>
      <c r="K330">
        <v>1</v>
      </c>
      <c r="L330">
        <f t="shared" si="100"/>
        <v>0</v>
      </c>
      <c r="M330">
        <f t="shared" si="101"/>
        <v>1</v>
      </c>
      <c r="N330">
        <f t="shared" si="102"/>
        <v>0</v>
      </c>
      <c r="O330">
        <f t="shared" si="103"/>
        <v>0</v>
      </c>
      <c r="P330">
        <f t="shared" si="104"/>
        <v>0</v>
      </c>
      <c r="Q330">
        <f t="shared" si="105"/>
        <v>0</v>
      </c>
      <c r="R330">
        <f t="shared" si="106"/>
        <v>0</v>
      </c>
      <c r="S330">
        <f t="shared" si="107"/>
        <v>0</v>
      </c>
      <c r="T330">
        <f t="shared" si="108"/>
        <v>0</v>
      </c>
      <c r="U330">
        <f t="shared" si="109"/>
        <v>1</v>
      </c>
      <c r="V330">
        <f t="shared" si="110"/>
        <v>0</v>
      </c>
      <c r="W330">
        <f t="shared" si="111"/>
        <v>0</v>
      </c>
      <c r="X330">
        <f t="shared" si="96"/>
        <v>10</v>
      </c>
      <c r="Y330">
        <f t="shared" si="97"/>
        <v>2</v>
      </c>
      <c r="Z330">
        <f t="shared" si="98"/>
        <v>0</v>
      </c>
      <c r="AA330">
        <f t="shared" si="99"/>
        <v>0</v>
      </c>
    </row>
    <row r="331" spans="2:27">
      <c r="B331">
        <v>330</v>
      </c>
      <c r="C331">
        <v>6</v>
      </c>
      <c r="D331">
        <v>105</v>
      </c>
      <c r="E331">
        <v>70</v>
      </c>
      <c r="F331">
        <v>32</v>
      </c>
      <c r="G331">
        <v>68</v>
      </c>
      <c r="H331">
        <v>30.8</v>
      </c>
      <c r="I331">
        <v>0.122</v>
      </c>
      <c r="J331">
        <v>37</v>
      </c>
      <c r="K331">
        <v>0</v>
      </c>
      <c r="L331">
        <f t="shared" si="100"/>
        <v>0</v>
      </c>
      <c r="M331">
        <f t="shared" si="101"/>
        <v>1</v>
      </c>
      <c r="N331">
        <f t="shared" si="102"/>
        <v>0</v>
      </c>
      <c r="O331">
        <f t="shared" si="103"/>
        <v>0</v>
      </c>
      <c r="P331">
        <f t="shared" si="104"/>
        <v>0</v>
      </c>
      <c r="Q331">
        <f t="shared" si="105"/>
        <v>0</v>
      </c>
      <c r="R331">
        <f t="shared" si="106"/>
        <v>0</v>
      </c>
      <c r="S331">
        <f t="shared" si="107"/>
        <v>0</v>
      </c>
      <c r="T331">
        <f t="shared" si="108"/>
        <v>0</v>
      </c>
      <c r="U331">
        <f t="shared" si="109"/>
        <v>0</v>
      </c>
      <c r="V331">
        <f t="shared" si="110"/>
        <v>1</v>
      </c>
      <c r="W331">
        <f t="shared" si="111"/>
        <v>0</v>
      </c>
      <c r="X331">
        <f t="shared" si="96"/>
        <v>10</v>
      </c>
      <c r="Y331">
        <f t="shared" si="97"/>
        <v>2</v>
      </c>
      <c r="Z331">
        <f t="shared" si="98"/>
        <v>0</v>
      </c>
      <c r="AA331">
        <f t="shared" si="99"/>
        <v>1</v>
      </c>
    </row>
    <row r="332" spans="2:27">
      <c r="B332">
        <v>331</v>
      </c>
      <c r="C332">
        <v>8</v>
      </c>
      <c r="D332">
        <v>118</v>
      </c>
      <c r="E332">
        <v>72</v>
      </c>
      <c r="F332">
        <v>19</v>
      </c>
      <c r="G332">
        <v>0</v>
      </c>
      <c r="H332">
        <v>23.1</v>
      </c>
      <c r="I332">
        <v>1.476</v>
      </c>
      <c r="J332">
        <v>46</v>
      </c>
      <c r="K332">
        <v>0</v>
      </c>
      <c r="L332">
        <f t="shared" si="100"/>
        <v>1</v>
      </c>
      <c r="M332">
        <f t="shared" si="101"/>
        <v>0</v>
      </c>
      <c r="N332">
        <f t="shared" si="102"/>
        <v>0</v>
      </c>
      <c r="O332">
        <f t="shared" si="103"/>
        <v>0</v>
      </c>
      <c r="P332">
        <f t="shared" si="104"/>
        <v>0</v>
      </c>
      <c r="Q332">
        <f t="shared" si="105"/>
        <v>0</v>
      </c>
      <c r="R332">
        <f t="shared" si="106"/>
        <v>0</v>
      </c>
      <c r="S332">
        <f t="shared" si="107"/>
        <v>0</v>
      </c>
      <c r="T332">
        <f t="shared" si="108"/>
        <v>0</v>
      </c>
      <c r="U332">
        <f t="shared" si="109"/>
        <v>0</v>
      </c>
      <c r="V332">
        <f t="shared" si="110"/>
        <v>0</v>
      </c>
      <c r="W332">
        <f t="shared" si="111"/>
        <v>0</v>
      </c>
      <c r="X332">
        <f t="shared" si="96"/>
        <v>11</v>
      </c>
      <c r="Y332">
        <f t="shared" si="97"/>
        <v>1</v>
      </c>
      <c r="Z332">
        <f t="shared" si="98"/>
        <v>0</v>
      </c>
      <c r="AA332">
        <f t="shared" si="99"/>
        <v>1</v>
      </c>
    </row>
    <row r="333" spans="2:27">
      <c r="B333">
        <v>332</v>
      </c>
      <c r="C333">
        <v>2</v>
      </c>
      <c r="D333">
        <v>87</v>
      </c>
      <c r="E333">
        <v>58</v>
      </c>
      <c r="F333">
        <v>16</v>
      </c>
      <c r="G333">
        <v>52</v>
      </c>
      <c r="H333">
        <v>32.700000000000003</v>
      </c>
      <c r="I333">
        <v>0.16600000000000001</v>
      </c>
      <c r="J333">
        <v>25</v>
      </c>
      <c r="K333">
        <v>0</v>
      </c>
      <c r="L333">
        <f t="shared" si="100"/>
        <v>0</v>
      </c>
      <c r="M333">
        <f t="shared" si="101"/>
        <v>0</v>
      </c>
      <c r="N333">
        <f t="shared" si="102"/>
        <v>0</v>
      </c>
      <c r="O333">
        <f t="shared" si="103"/>
        <v>0</v>
      </c>
      <c r="P333">
        <f t="shared" si="104"/>
        <v>0</v>
      </c>
      <c r="Q333">
        <f t="shared" si="105"/>
        <v>0</v>
      </c>
      <c r="R333">
        <f t="shared" si="106"/>
        <v>0</v>
      </c>
      <c r="S333">
        <f t="shared" si="107"/>
        <v>0</v>
      </c>
      <c r="T333">
        <f t="shared" si="108"/>
        <v>0</v>
      </c>
      <c r="U333">
        <f t="shared" si="109"/>
        <v>0</v>
      </c>
      <c r="V333">
        <f t="shared" si="110"/>
        <v>0</v>
      </c>
      <c r="W333">
        <f t="shared" si="111"/>
        <v>0</v>
      </c>
      <c r="X333">
        <f t="shared" si="96"/>
        <v>12</v>
      </c>
      <c r="Y333">
        <f t="shared" si="97"/>
        <v>0</v>
      </c>
      <c r="Z333">
        <f t="shared" si="98"/>
        <v>0</v>
      </c>
      <c r="AA333">
        <f t="shared" si="99"/>
        <v>1</v>
      </c>
    </row>
    <row r="334" spans="2:27">
      <c r="B334">
        <v>333</v>
      </c>
      <c r="C334">
        <v>1</v>
      </c>
      <c r="D334">
        <v>180</v>
      </c>
      <c r="E334">
        <v>0</v>
      </c>
      <c r="F334">
        <v>0</v>
      </c>
      <c r="G334">
        <v>0</v>
      </c>
      <c r="H334">
        <v>43.3</v>
      </c>
      <c r="I334">
        <v>0.28199999999999997</v>
      </c>
      <c r="J334">
        <v>41</v>
      </c>
      <c r="K334">
        <v>1</v>
      </c>
      <c r="L334">
        <f t="shared" si="100"/>
        <v>0</v>
      </c>
      <c r="M334">
        <f t="shared" si="101"/>
        <v>1</v>
      </c>
      <c r="N334">
        <f t="shared" si="102"/>
        <v>1</v>
      </c>
      <c r="O334">
        <f t="shared" si="103"/>
        <v>1</v>
      </c>
      <c r="P334">
        <f t="shared" si="104"/>
        <v>1</v>
      </c>
      <c r="Q334">
        <f t="shared" si="105"/>
        <v>0</v>
      </c>
      <c r="R334">
        <f t="shared" si="106"/>
        <v>1</v>
      </c>
      <c r="S334">
        <f t="shared" si="107"/>
        <v>1</v>
      </c>
      <c r="T334">
        <f t="shared" si="108"/>
        <v>1</v>
      </c>
      <c r="U334">
        <f t="shared" si="109"/>
        <v>1</v>
      </c>
      <c r="V334">
        <f t="shared" si="110"/>
        <v>0</v>
      </c>
      <c r="W334">
        <f t="shared" si="111"/>
        <v>0</v>
      </c>
      <c r="X334">
        <f t="shared" si="96"/>
        <v>4</v>
      </c>
      <c r="Y334">
        <f t="shared" si="97"/>
        <v>8</v>
      </c>
      <c r="Z334">
        <f t="shared" si="98"/>
        <v>1</v>
      </c>
      <c r="AA334">
        <f t="shared" si="99"/>
        <v>1</v>
      </c>
    </row>
    <row r="335" spans="2:27">
      <c r="B335">
        <v>334</v>
      </c>
      <c r="C335">
        <v>12</v>
      </c>
      <c r="D335">
        <v>106</v>
      </c>
      <c r="E335">
        <v>80</v>
      </c>
      <c r="F335">
        <v>0</v>
      </c>
      <c r="G335">
        <v>0</v>
      </c>
      <c r="H335">
        <v>23.6</v>
      </c>
      <c r="I335">
        <v>0.13700000000000001</v>
      </c>
      <c r="J335">
        <v>44</v>
      </c>
      <c r="K335">
        <v>0</v>
      </c>
      <c r="L335">
        <f t="shared" si="100"/>
        <v>1</v>
      </c>
      <c r="M335">
        <f t="shared" si="101"/>
        <v>0</v>
      </c>
      <c r="N335">
        <f t="shared" si="102"/>
        <v>0</v>
      </c>
      <c r="O335">
        <f t="shared" si="103"/>
        <v>0</v>
      </c>
      <c r="P335">
        <f t="shared" si="104"/>
        <v>0</v>
      </c>
      <c r="Q335">
        <f t="shared" si="105"/>
        <v>0</v>
      </c>
      <c r="R335">
        <f t="shared" si="106"/>
        <v>0</v>
      </c>
      <c r="S335">
        <f t="shared" si="107"/>
        <v>0</v>
      </c>
      <c r="T335">
        <f t="shared" si="108"/>
        <v>0</v>
      </c>
      <c r="U335">
        <f t="shared" si="109"/>
        <v>0</v>
      </c>
      <c r="V335">
        <f t="shared" si="110"/>
        <v>0</v>
      </c>
      <c r="W335">
        <f t="shared" si="111"/>
        <v>0</v>
      </c>
      <c r="X335">
        <f t="shared" si="96"/>
        <v>11</v>
      </c>
      <c r="Y335">
        <f t="shared" si="97"/>
        <v>1</v>
      </c>
      <c r="Z335">
        <f t="shared" si="98"/>
        <v>0</v>
      </c>
      <c r="AA335">
        <f t="shared" si="99"/>
        <v>1</v>
      </c>
    </row>
    <row r="336" spans="2:27">
      <c r="B336">
        <v>335</v>
      </c>
      <c r="C336">
        <v>1</v>
      </c>
      <c r="D336">
        <v>95</v>
      </c>
      <c r="E336">
        <v>60</v>
      </c>
      <c r="F336">
        <v>18</v>
      </c>
      <c r="G336">
        <v>58</v>
      </c>
      <c r="H336">
        <v>23.9</v>
      </c>
      <c r="I336">
        <v>0.26</v>
      </c>
      <c r="J336">
        <v>22</v>
      </c>
      <c r="K336">
        <v>0</v>
      </c>
      <c r="L336">
        <f t="shared" si="100"/>
        <v>0</v>
      </c>
      <c r="M336">
        <f t="shared" si="101"/>
        <v>0</v>
      </c>
      <c r="N336">
        <f t="shared" si="102"/>
        <v>0</v>
      </c>
      <c r="O336">
        <f t="shared" si="103"/>
        <v>0</v>
      </c>
      <c r="P336">
        <f t="shared" si="104"/>
        <v>0</v>
      </c>
      <c r="Q336">
        <f t="shared" si="105"/>
        <v>0</v>
      </c>
      <c r="R336">
        <f t="shared" si="106"/>
        <v>0</v>
      </c>
      <c r="S336">
        <f t="shared" si="107"/>
        <v>0</v>
      </c>
      <c r="T336">
        <f t="shared" si="108"/>
        <v>0</v>
      </c>
      <c r="U336">
        <f t="shared" si="109"/>
        <v>0</v>
      </c>
      <c r="V336">
        <f t="shared" si="110"/>
        <v>0</v>
      </c>
      <c r="W336">
        <f t="shared" si="111"/>
        <v>0</v>
      </c>
      <c r="X336">
        <f t="shared" si="96"/>
        <v>12</v>
      </c>
      <c r="Y336">
        <f t="shared" si="97"/>
        <v>0</v>
      </c>
      <c r="Z336">
        <f t="shared" si="98"/>
        <v>0</v>
      </c>
      <c r="AA336">
        <f t="shared" si="99"/>
        <v>1</v>
      </c>
    </row>
    <row r="337" spans="2:27">
      <c r="B337">
        <v>336</v>
      </c>
      <c r="C337">
        <v>0</v>
      </c>
      <c r="D337">
        <v>165</v>
      </c>
      <c r="E337">
        <v>76</v>
      </c>
      <c r="F337">
        <v>43</v>
      </c>
      <c r="G337">
        <v>255</v>
      </c>
      <c r="H337">
        <v>47.9</v>
      </c>
      <c r="I337">
        <v>0.25900000000000001</v>
      </c>
      <c r="J337">
        <v>26</v>
      </c>
      <c r="K337">
        <v>0</v>
      </c>
      <c r="L337">
        <f t="shared" si="100"/>
        <v>1</v>
      </c>
      <c r="M337">
        <f t="shared" si="101"/>
        <v>1</v>
      </c>
      <c r="N337">
        <f t="shared" si="102"/>
        <v>1</v>
      </c>
      <c r="O337">
        <f t="shared" si="103"/>
        <v>1</v>
      </c>
      <c r="P337">
        <f t="shared" si="104"/>
        <v>1</v>
      </c>
      <c r="Q337">
        <f t="shared" si="105"/>
        <v>0</v>
      </c>
      <c r="R337">
        <f t="shared" si="106"/>
        <v>1</v>
      </c>
      <c r="S337">
        <f t="shared" si="107"/>
        <v>1</v>
      </c>
      <c r="T337">
        <f t="shared" si="108"/>
        <v>1</v>
      </c>
      <c r="U337">
        <f t="shared" si="109"/>
        <v>1</v>
      </c>
      <c r="V337">
        <f t="shared" si="110"/>
        <v>1</v>
      </c>
      <c r="W337">
        <f t="shared" si="111"/>
        <v>0</v>
      </c>
      <c r="X337">
        <f t="shared" si="96"/>
        <v>2</v>
      </c>
      <c r="Y337">
        <f t="shared" si="97"/>
        <v>10</v>
      </c>
      <c r="Z337">
        <f t="shared" si="98"/>
        <v>1</v>
      </c>
      <c r="AA337">
        <f t="shared" si="99"/>
        <v>0</v>
      </c>
    </row>
    <row r="338" spans="2:27">
      <c r="B338">
        <v>337</v>
      </c>
      <c r="C338">
        <v>0</v>
      </c>
      <c r="D338">
        <v>117</v>
      </c>
      <c r="E338">
        <v>0</v>
      </c>
      <c r="F338">
        <v>0</v>
      </c>
      <c r="G338">
        <v>0</v>
      </c>
      <c r="H338">
        <v>33.799999999999997</v>
      </c>
      <c r="I338">
        <v>0.93200000000000005</v>
      </c>
      <c r="J338">
        <v>44</v>
      </c>
      <c r="K338">
        <v>0</v>
      </c>
      <c r="L338">
        <f t="shared" si="100"/>
        <v>1</v>
      </c>
      <c r="M338">
        <f t="shared" si="101"/>
        <v>1</v>
      </c>
      <c r="N338">
        <f t="shared" si="102"/>
        <v>0</v>
      </c>
      <c r="O338">
        <f t="shared" si="103"/>
        <v>0</v>
      </c>
      <c r="P338">
        <f t="shared" si="104"/>
        <v>0</v>
      </c>
      <c r="Q338">
        <f t="shared" si="105"/>
        <v>0</v>
      </c>
      <c r="R338">
        <f t="shared" si="106"/>
        <v>0</v>
      </c>
      <c r="S338">
        <f t="shared" si="107"/>
        <v>0</v>
      </c>
      <c r="T338">
        <f t="shared" si="108"/>
        <v>0</v>
      </c>
      <c r="U338">
        <f t="shared" si="109"/>
        <v>0</v>
      </c>
      <c r="V338">
        <f t="shared" si="110"/>
        <v>0</v>
      </c>
      <c r="W338">
        <f t="shared" si="111"/>
        <v>0</v>
      </c>
      <c r="X338">
        <f t="shared" si="96"/>
        <v>10</v>
      </c>
      <c r="Y338">
        <f t="shared" si="97"/>
        <v>2</v>
      </c>
      <c r="Z338">
        <f t="shared" si="98"/>
        <v>0</v>
      </c>
      <c r="AA338">
        <f t="shared" si="99"/>
        <v>1</v>
      </c>
    </row>
    <row r="339" spans="2:27">
      <c r="B339">
        <v>338</v>
      </c>
      <c r="C339">
        <v>5</v>
      </c>
      <c r="D339">
        <v>115</v>
      </c>
      <c r="E339">
        <v>76</v>
      </c>
      <c r="F339">
        <v>0</v>
      </c>
      <c r="G339">
        <v>0</v>
      </c>
      <c r="H339">
        <v>31.2</v>
      </c>
      <c r="I339">
        <v>0.34300000000000003</v>
      </c>
      <c r="J339">
        <v>44</v>
      </c>
      <c r="K339">
        <v>1</v>
      </c>
      <c r="L339">
        <f t="shared" si="100"/>
        <v>1</v>
      </c>
      <c r="M339">
        <f t="shared" si="101"/>
        <v>1</v>
      </c>
      <c r="N339">
        <f t="shared" si="102"/>
        <v>0</v>
      </c>
      <c r="O339">
        <f t="shared" si="103"/>
        <v>0</v>
      </c>
      <c r="P339">
        <f t="shared" si="104"/>
        <v>0</v>
      </c>
      <c r="Q339">
        <f t="shared" si="105"/>
        <v>0</v>
      </c>
      <c r="R339">
        <f t="shared" si="106"/>
        <v>0</v>
      </c>
      <c r="S339">
        <f t="shared" si="107"/>
        <v>0</v>
      </c>
      <c r="T339">
        <f t="shared" si="108"/>
        <v>0</v>
      </c>
      <c r="U339">
        <f t="shared" si="109"/>
        <v>0</v>
      </c>
      <c r="V339">
        <f t="shared" si="110"/>
        <v>1</v>
      </c>
      <c r="W339">
        <f t="shared" si="111"/>
        <v>0</v>
      </c>
      <c r="X339">
        <f t="shared" si="96"/>
        <v>9</v>
      </c>
      <c r="Y339">
        <f t="shared" si="97"/>
        <v>3</v>
      </c>
      <c r="Z339">
        <f t="shared" si="98"/>
        <v>0</v>
      </c>
      <c r="AA339">
        <f t="shared" si="99"/>
        <v>0</v>
      </c>
    </row>
    <row r="340" spans="2:27">
      <c r="B340">
        <v>339</v>
      </c>
      <c r="C340">
        <v>9</v>
      </c>
      <c r="D340">
        <v>152</v>
      </c>
      <c r="E340">
        <v>78</v>
      </c>
      <c r="F340">
        <v>34</v>
      </c>
      <c r="G340">
        <v>171</v>
      </c>
      <c r="H340">
        <v>34.200000000000003</v>
      </c>
      <c r="I340">
        <v>0.89300000000000002</v>
      </c>
      <c r="J340">
        <v>33</v>
      </c>
      <c r="K340">
        <v>1</v>
      </c>
      <c r="L340">
        <f t="shared" si="100"/>
        <v>0</v>
      </c>
      <c r="M340">
        <f t="shared" si="101"/>
        <v>1</v>
      </c>
      <c r="N340">
        <f t="shared" si="102"/>
        <v>0</v>
      </c>
      <c r="O340">
        <f t="shared" si="103"/>
        <v>1</v>
      </c>
      <c r="P340">
        <f t="shared" si="104"/>
        <v>1</v>
      </c>
      <c r="Q340">
        <f t="shared" si="105"/>
        <v>1</v>
      </c>
      <c r="R340">
        <f t="shared" si="106"/>
        <v>0</v>
      </c>
      <c r="S340">
        <f t="shared" si="107"/>
        <v>1</v>
      </c>
      <c r="T340">
        <f t="shared" si="108"/>
        <v>1</v>
      </c>
      <c r="U340">
        <f t="shared" si="109"/>
        <v>1</v>
      </c>
      <c r="V340">
        <f t="shared" si="110"/>
        <v>1</v>
      </c>
      <c r="W340">
        <f t="shared" si="111"/>
        <v>1</v>
      </c>
      <c r="X340">
        <f t="shared" si="96"/>
        <v>3</v>
      </c>
      <c r="Y340">
        <f t="shared" si="97"/>
        <v>9</v>
      </c>
      <c r="Z340">
        <f t="shared" si="98"/>
        <v>1</v>
      </c>
      <c r="AA340">
        <f t="shared" si="99"/>
        <v>1</v>
      </c>
    </row>
    <row r="341" spans="2:27">
      <c r="B341">
        <v>340</v>
      </c>
      <c r="C341">
        <v>7</v>
      </c>
      <c r="D341">
        <v>178</v>
      </c>
      <c r="E341">
        <v>84</v>
      </c>
      <c r="F341">
        <v>0</v>
      </c>
      <c r="G341">
        <v>0</v>
      </c>
      <c r="H341">
        <v>39.9</v>
      </c>
      <c r="I341">
        <v>0.33100000000000002</v>
      </c>
      <c r="J341">
        <v>41</v>
      </c>
      <c r="K341">
        <v>1</v>
      </c>
      <c r="L341">
        <f t="shared" si="100"/>
        <v>0</v>
      </c>
      <c r="M341">
        <f t="shared" si="101"/>
        <v>1</v>
      </c>
      <c r="N341">
        <f t="shared" si="102"/>
        <v>1</v>
      </c>
      <c r="O341">
        <f t="shared" si="103"/>
        <v>1</v>
      </c>
      <c r="P341">
        <f t="shared" si="104"/>
        <v>1</v>
      </c>
      <c r="Q341">
        <f t="shared" si="105"/>
        <v>0</v>
      </c>
      <c r="R341">
        <f t="shared" si="106"/>
        <v>1</v>
      </c>
      <c r="S341">
        <f t="shared" si="107"/>
        <v>1</v>
      </c>
      <c r="T341">
        <f t="shared" si="108"/>
        <v>1</v>
      </c>
      <c r="U341">
        <f t="shared" si="109"/>
        <v>1</v>
      </c>
      <c r="V341">
        <f t="shared" si="110"/>
        <v>1</v>
      </c>
      <c r="W341">
        <f t="shared" si="111"/>
        <v>1</v>
      </c>
      <c r="X341">
        <f t="shared" si="96"/>
        <v>2</v>
      </c>
      <c r="Y341">
        <f t="shared" si="97"/>
        <v>10</v>
      </c>
      <c r="Z341">
        <f t="shared" si="98"/>
        <v>1</v>
      </c>
      <c r="AA341">
        <f t="shared" si="99"/>
        <v>1</v>
      </c>
    </row>
    <row r="342" spans="2:27">
      <c r="B342">
        <v>341</v>
      </c>
      <c r="C342">
        <v>1</v>
      </c>
      <c r="D342">
        <v>130</v>
      </c>
      <c r="E342">
        <v>70</v>
      </c>
      <c r="F342">
        <v>13</v>
      </c>
      <c r="G342">
        <v>105</v>
      </c>
      <c r="H342">
        <v>25.9</v>
      </c>
      <c r="I342">
        <v>0.47199999999999998</v>
      </c>
      <c r="J342">
        <v>22</v>
      </c>
      <c r="K342">
        <v>0</v>
      </c>
      <c r="L342">
        <f t="shared" si="100"/>
        <v>0</v>
      </c>
      <c r="M342">
        <f t="shared" si="101"/>
        <v>0</v>
      </c>
      <c r="N342">
        <f t="shared" si="102"/>
        <v>0</v>
      </c>
      <c r="O342">
        <f t="shared" si="103"/>
        <v>0</v>
      </c>
      <c r="P342">
        <f t="shared" si="104"/>
        <v>0</v>
      </c>
      <c r="Q342">
        <f t="shared" si="105"/>
        <v>0</v>
      </c>
      <c r="R342">
        <f t="shared" si="106"/>
        <v>0</v>
      </c>
      <c r="S342">
        <f t="shared" si="107"/>
        <v>0</v>
      </c>
      <c r="T342">
        <f t="shared" si="108"/>
        <v>0</v>
      </c>
      <c r="U342">
        <f t="shared" si="109"/>
        <v>0</v>
      </c>
      <c r="V342">
        <f t="shared" si="110"/>
        <v>0</v>
      </c>
      <c r="W342">
        <f t="shared" si="111"/>
        <v>1</v>
      </c>
      <c r="X342">
        <f t="shared" si="96"/>
        <v>11</v>
      </c>
      <c r="Y342">
        <f t="shared" si="97"/>
        <v>1</v>
      </c>
      <c r="Z342">
        <f t="shared" si="98"/>
        <v>0</v>
      </c>
      <c r="AA342">
        <f t="shared" si="99"/>
        <v>1</v>
      </c>
    </row>
    <row r="343" spans="2:27">
      <c r="B343">
        <v>342</v>
      </c>
      <c r="C343">
        <v>1</v>
      </c>
      <c r="D343">
        <v>95</v>
      </c>
      <c r="E343">
        <v>74</v>
      </c>
      <c r="F343">
        <v>21</v>
      </c>
      <c r="G343">
        <v>73</v>
      </c>
      <c r="H343">
        <v>25.9</v>
      </c>
      <c r="I343">
        <v>0.67300000000000004</v>
      </c>
      <c r="J343">
        <v>36</v>
      </c>
      <c r="K343">
        <v>0</v>
      </c>
      <c r="L343">
        <f t="shared" si="100"/>
        <v>0</v>
      </c>
      <c r="M343">
        <f t="shared" si="101"/>
        <v>0</v>
      </c>
      <c r="N343">
        <f t="shared" si="102"/>
        <v>0</v>
      </c>
      <c r="O343">
        <f t="shared" si="103"/>
        <v>0</v>
      </c>
      <c r="P343">
        <f t="shared" si="104"/>
        <v>0</v>
      </c>
      <c r="Q343">
        <f t="shared" si="105"/>
        <v>0</v>
      </c>
      <c r="R343">
        <f t="shared" si="106"/>
        <v>0</v>
      </c>
      <c r="S343">
        <f t="shared" si="107"/>
        <v>0</v>
      </c>
      <c r="T343">
        <f t="shared" si="108"/>
        <v>0</v>
      </c>
      <c r="U343">
        <f t="shared" si="109"/>
        <v>0</v>
      </c>
      <c r="V343">
        <f t="shared" si="110"/>
        <v>0</v>
      </c>
      <c r="W343">
        <f t="shared" si="111"/>
        <v>0</v>
      </c>
      <c r="X343">
        <f t="shared" si="96"/>
        <v>12</v>
      </c>
      <c r="Y343">
        <f t="shared" si="97"/>
        <v>0</v>
      </c>
      <c r="Z343">
        <f t="shared" si="98"/>
        <v>0</v>
      </c>
      <c r="AA343">
        <f t="shared" si="99"/>
        <v>1</v>
      </c>
    </row>
    <row r="344" spans="2:27">
      <c r="B344">
        <v>343</v>
      </c>
      <c r="C344">
        <v>1</v>
      </c>
      <c r="D344">
        <v>0</v>
      </c>
      <c r="E344">
        <v>68</v>
      </c>
      <c r="F344">
        <v>35</v>
      </c>
      <c r="G344">
        <v>0</v>
      </c>
      <c r="H344">
        <v>32</v>
      </c>
      <c r="I344">
        <v>0.38900000000000001</v>
      </c>
      <c r="J344">
        <v>22</v>
      </c>
      <c r="K344">
        <v>0</v>
      </c>
      <c r="L344">
        <f t="shared" si="100"/>
        <v>0</v>
      </c>
      <c r="M344">
        <f t="shared" si="101"/>
        <v>0</v>
      </c>
      <c r="N344">
        <f t="shared" si="102"/>
        <v>0</v>
      </c>
      <c r="O344">
        <f t="shared" si="103"/>
        <v>0</v>
      </c>
      <c r="P344">
        <f t="shared" si="104"/>
        <v>0</v>
      </c>
      <c r="Q344">
        <f t="shared" si="105"/>
        <v>0</v>
      </c>
      <c r="R344">
        <f t="shared" si="106"/>
        <v>0</v>
      </c>
      <c r="S344">
        <f t="shared" si="107"/>
        <v>0</v>
      </c>
      <c r="T344">
        <f t="shared" si="108"/>
        <v>0</v>
      </c>
      <c r="U344">
        <f t="shared" si="109"/>
        <v>0</v>
      </c>
      <c r="V344">
        <f t="shared" si="110"/>
        <v>0</v>
      </c>
      <c r="W344">
        <f t="shared" si="111"/>
        <v>0</v>
      </c>
      <c r="X344">
        <f t="shared" si="96"/>
        <v>12</v>
      </c>
      <c r="Y344">
        <f t="shared" si="97"/>
        <v>0</v>
      </c>
      <c r="Z344">
        <f t="shared" si="98"/>
        <v>0</v>
      </c>
      <c r="AA344">
        <f t="shared" si="99"/>
        <v>1</v>
      </c>
    </row>
    <row r="345" spans="2:27">
      <c r="B345">
        <v>344</v>
      </c>
      <c r="C345">
        <v>5</v>
      </c>
      <c r="D345">
        <v>122</v>
      </c>
      <c r="E345">
        <v>86</v>
      </c>
      <c r="F345">
        <v>0</v>
      </c>
      <c r="G345">
        <v>0</v>
      </c>
      <c r="H345">
        <v>34.700000000000003</v>
      </c>
      <c r="I345">
        <v>0.28999999999999998</v>
      </c>
      <c r="J345">
        <v>33</v>
      </c>
      <c r="K345">
        <v>0</v>
      </c>
      <c r="L345">
        <f t="shared" si="100"/>
        <v>0</v>
      </c>
      <c r="M345">
        <f t="shared" si="101"/>
        <v>1</v>
      </c>
      <c r="N345">
        <f t="shared" si="102"/>
        <v>0</v>
      </c>
      <c r="O345">
        <f t="shared" si="103"/>
        <v>0</v>
      </c>
      <c r="P345">
        <f t="shared" si="104"/>
        <v>0</v>
      </c>
      <c r="Q345">
        <f t="shared" si="105"/>
        <v>0</v>
      </c>
      <c r="R345">
        <f t="shared" si="106"/>
        <v>0</v>
      </c>
      <c r="S345">
        <f t="shared" si="107"/>
        <v>0</v>
      </c>
      <c r="T345">
        <f t="shared" si="108"/>
        <v>0</v>
      </c>
      <c r="U345">
        <f t="shared" si="109"/>
        <v>0</v>
      </c>
      <c r="V345">
        <f t="shared" si="110"/>
        <v>1</v>
      </c>
      <c r="W345">
        <f t="shared" si="111"/>
        <v>0</v>
      </c>
      <c r="X345">
        <f t="shared" si="96"/>
        <v>10</v>
      </c>
      <c r="Y345">
        <f t="shared" si="97"/>
        <v>2</v>
      </c>
      <c r="Z345">
        <f t="shared" si="98"/>
        <v>0</v>
      </c>
      <c r="AA345">
        <f t="shared" si="99"/>
        <v>1</v>
      </c>
    </row>
    <row r="346" spans="2:27">
      <c r="B346">
        <v>345</v>
      </c>
      <c r="C346">
        <v>8</v>
      </c>
      <c r="D346">
        <v>95</v>
      </c>
      <c r="E346">
        <v>72</v>
      </c>
      <c r="F346">
        <v>0</v>
      </c>
      <c r="G346">
        <v>0</v>
      </c>
      <c r="H346">
        <v>36.799999999999997</v>
      </c>
      <c r="I346">
        <v>0.48499999999999999</v>
      </c>
      <c r="J346">
        <v>57</v>
      </c>
      <c r="K346">
        <v>0</v>
      </c>
      <c r="L346">
        <f t="shared" si="100"/>
        <v>0</v>
      </c>
      <c r="M346">
        <f t="shared" si="101"/>
        <v>1</v>
      </c>
      <c r="N346">
        <f t="shared" si="102"/>
        <v>0</v>
      </c>
      <c r="O346">
        <f t="shared" si="103"/>
        <v>0</v>
      </c>
      <c r="P346">
        <f t="shared" si="104"/>
        <v>0</v>
      </c>
      <c r="Q346">
        <f t="shared" si="105"/>
        <v>0</v>
      </c>
      <c r="R346">
        <f t="shared" si="106"/>
        <v>0</v>
      </c>
      <c r="S346">
        <f t="shared" si="107"/>
        <v>0</v>
      </c>
      <c r="T346">
        <f t="shared" si="108"/>
        <v>0</v>
      </c>
      <c r="U346">
        <f t="shared" si="109"/>
        <v>1</v>
      </c>
      <c r="V346">
        <f t="shared" si="110"/>
        <v>1</v>
      </c>
      <c r="W346">
        <f t="shared" si="111"/>
        <v>0</v>
      </c>
      <c r="X346">
        <f t="shared" si="96"/>
        <v>9</v>
      </c>
      <c r="Y346">
        <f t="shared" si="97"/>
        <v>3</v>
      </c>
      <c r="Z346">
        <f t="shared" si="98"/>
        <v>0</v>
      </c>
      <c r="AA346">
        <f t="shared" si="99"/>
        <v>1</v>
      </c>
    </row>
    <row r="347" spans="2:27">
      <c r="B347">
        <v>346</v>
      </c>
      <c r="C347">
        <v>8</v>
      </c>
      <c r="D347">
        <v>126</v>
      </c>
      <c r="E347">
        <v>88</v>
      </c>
      <c r="F347">
        <v>36</v>
      </c>
      <c r="G347">
        <v>108</v>
      </c>
      <c r="H347">
        <v>38.5</v>
      </c>
      <c r="I347">
        <v>0.34899999999999998</v>
      </c>
      <c r="J347">
        <v>49</v>
      </c>
      <c r="K347">
        <v>0</v>
      </c>
      <c r="L347">
        <f t="shared" si="100"/>
        <v>1</v>
      </c>
      <c r="M347">
        <f t="shared" si="101"/>
        <v>1</v>
      </c>
      <c r="N347">
        <f t="shared" si="102"/>
        <v>0</v>
      </c>
      <c r="O347">
        <f t="shared" si="103"/>
        <v>0</v>
      </c>
      <c r="P347">
        <f t="shared" si="104"/>
        <v>1</v>
      </c>
      <c r="Q347">
        <f t="shared" si="105"/>
        <v>0</v>
      </c>
      <c r="R347">
        <f t="shared" si="106"/>
        <v>0</v>
      </c>
      <c r="S347">
        <f t="shared" si="107"/>
        <v>0</v>
      </c>
      <c r="T347">
        <f t="shared" si="108"/>
        <v>0</v>
      </c>
      <c r="U347">
        <f t="shared" si="109"/>
        <v>1</v>
      </c>
      <c r="V347">
        <f t="shared" si="110"/>
        <v>1</v>
      </c>
      <c r="W347">
        <f t="shared" si="111"/>
        <v>0</v>
      </c>
      <c r="X347">
        <f t="shared" si="96"/>
        <v>7</v>
      </c>
      <c r="Y347">
        <f t="shared" si="97"/>
        <v>5</v>
      </c>
      <c r="Z347">
        <f t="shared" si="98"/>
        <v>0</v>
      </c>
      <c r="AA347">
        <f t="shared" si="99"/>
        <v>1</v>
      </c>
    </row>
    <row r="348" spans="2:27">
      <c r="B348">
        <v>347</v>
      </c>
      <c r="C348">
        <v>1</v>
      </c>
      <c r="D348">
        <v>139</v>
      </c>
      <c r="E348">
        <v>46</v>
      </c>
      <c r="F348">
        <v>19</v>
      </c>
      <c r="G348">
        <v>83</v>
      </c>
      <c r="H348">
        <v>28.7</v>
      </c>
      <c r="I348">
        <v>0.65400000000000003</v>
      </c>
      <c r="J348">
        <v>22</v>
      </c>
      <c r="K348">
        <v>0</v>
      </c>
      <c r="L348">
        <f t="shared" si="100"/>
        <v>0</v>
      </c>
      <c r="M348">
        <f t="shared" si="101"/>
        <v>0</v>
      </c>
      <c r="N348">
        <f t="shared" si="102"/>
        <v>1</v>
      </c>
      <c r="O348">
        <f t="shared" si="103"/>
        <v>1</v>
      </c>
      <c r="P348">
        <f t="shared" si="104"/>
        <v>0</v>
      </c>
      <c r="Q348">
        <f t="shared" si="105"/>
        <v>0</v>
      </c>
      <c r="R348">
        <f t="shared" si="106"/>
        <v>0</v>
      </c>
      <c r="S348">
        <f t="shared" si="107"/>
        <v>0</v>
      </c>
      <c r="T348">
        <f t="shared" si="108"/>
        <v>0</v>
      </c>
      <c r="U348">
        <f t="shared" si="109"/>
        <v>0</v>
      </c>
      <c r="V348">
        <f t="shared" si="110"/>
        <v>0</v>
      </c>
      <c r="W348">
        <f t="shared" si="111"/>
        <v>1</v>
      </c>
      <c r="X348">
        <f t="shared" si="96"/>
        <v>9</v>
      </c>
      <c r="Y348">
        <f t="shared" si="97"/>
        <v>3</v>
      </c>
      <c r="Z348">
        <f t="shared" si="98"/>
        <v>0</v>
      </c>
      <c r="AA348">
        <f t="shared" si="99"/>
        <v>1</v>
      </c>
    </row>
    <row r="349" spans="2:27">
      <c r="B349">
        <v>348</v>
      </c>
      <c r="C349">
        <v>3</v>
      </c>
      <c r="D349">
        <v>116</v>
      </c>
      <c r="E349">
        <v>0</v>
      </c>
      <c r="F349">
        <v>0</v>
      </c>
      <c r="G349">
        <v>0</v>
      </c>
      <c r="H349">
        <v>23.5</v>
      </c>
      <c r="I349">
        <v>0.187</v>
      </c>
      <c r="J349">
        <v>23</v>
      </c>
      <c r="K349">
        <v>0</v>
      </c>
      <c r="L349">
        <f t="shared" si="100"/>
        <v>0</v>
      </c>
      <c r="M349">
        <f t="shared" si="101"/>
        <v>0</v>
      </c>
      <c r="N349">
        <f t="shared" si="102"/>
        <v>0</v>
      </c>
      <c r="O349">
        <f t="shared" si="103"/>
        <v>0</v>
      </c>
      <c r="P349">
        <f t="shared" si="104"/>
        <v>0</v>
      </c>
      <c r="Q349">
        <f t="shared" si="105"/>
        <v>0</v>
      </c>
      <c r="R349">
        <f t="shared" si="106"/>
        <v>0</v>
      </c>
      <c r="S349">
        <f t="shared" si="107"/>
        <v>0</v>
      </c>
      <c r="T349">
        <f t="shared" si="108"/>
        <v>0</v>
      </c>
      <c r="U349">
        <f t="shared" si="109"/>
        <v>0</v>
      </c>
      <c r="V349">
        <f t="shared" si="110"/>
        <v>0</v>
      </c>
      <c r="W349">
        <f t="shared" si="111"/>
        <v>0</v>
      </c>
      <c r="X349">
        <f t="shared" si="96"/>
        <v>12</v>
      </c>
      <c r="Y349">
        <f t="shared" si="97"/>
        <v>0</v>
      </c>
      <c r="Z349">
        <f t="shared" si="98"/>
        <v>0</v>
      </c>
      <c r="AA349">
        <f t="shared" si="99"/>
        <v>1</v>
      </c>
    </row>
    <row r="350" spans="2:27">
      <c r="B350">
        <v>349</v>
      </c>
      <c r="C350">
        <v>3</v>
      </c>
      <c r="D350">
        <v>99</v>
      </c>
      <c r="E350">
        <v>62</v>
      </c>
      <c r="F350">
        <v>19</v>
      </c>
      <c r="G350">
        <v>74</v>
      </c>
      <c r="H350">
        <v>21.8</v>
      </c>
      <c r="I350">
        <v>0.27900000000000003</v>
      </c>
      <c r="J350">
        <v>26</v>
      </c>
      <c r="K350">
        <v>0</v>
      </c>
      <c r="L350">
        <f t="shared" si="100"/>
        <v>0</v>
      </c>
      <c r="M350">
        <f t="shared" si="101"/>
        <v>0</v>
      </c>
      <c r="N350">
        <f t="shared" si="102"/>
        <v>0</v>
      </c>
      <c r="O350">
        <f t="shared" si="103"/>
        <v>0</v>
      </c>
      <c r="P350">
        <f t="shared" si="104"/>
        <v>0</v>
      </c>
      <c r="Q350">
        <f t="shared" si="105"/>
        <v>0</v>
      </c>
      <c r="R350">
        <f t="shared" si="106"/>
        <v>0</v>
      </c>
      <c r="S350">
        <f t="shared" si="107"/>
        <v>0</v>
      </c>
      <c r="T350">
        <f t="shared" si="108"/>
        <v>0</v>
      </c>
      <c r="U350">
        <f t="shared" si="109"/>
        <v>0</v>
      </c>
      <c r="V350">
        <f t="shared" si="110"/>
        <v>0</v>
      </c>
      <c r="W350">
        <f t="shared" si="111"/>
        <v>0</v>
      </c>
      <c r="X350">
        <f t="shared" si="96"/>
        <v>12</v>
      </c>
      <c r="Y350">
        <f t="shared" si="97"/>
        <v>0</v>
      </c>
      <c r="Z350">
        <f t="shared" si="98"/>
        <v>0</v>
      </c>
      <c r="AA350">
        <f t="shared" si="99"/>
        <v>1</v>
      </c>
    </row>
    <row r="351" spans="2:27">
      <c r="B351">
        <v>350</v>
      </c>
      <c r="C351">
        <v>5</v>
      </c>
      <c r="D351">
        <v>0</v>
      </c>
      <c r="E351">
        <v>80</v>
      </c>
      <c r="F351">
        <v>32</v>
      </c>
      <c r="G351">
        <v>0</v>
      </c>
      <c r="H351">
        <v>41</v>
      </c>
      <c r="I351">
        <v>0.34599999999999997</v>
      </c>
      <c r="J351">
        <v>37</v>
      </c>
      <c r="K351">
        <v>1</v>
      </c>
      <c r="L351">
        <f t="shared" si="100"/>
        <v>0</v>
      </c>
      <c r="M351">
        <f t="shared" si="101"/>
        <v>1</v>
      </c>
      <c r="N351">
        <f t="shared" si="102"/>
        <v>0</v>
      </c>
      <c r="O351">
        <f t="shared" si="103"/>
        <v>0</v>
      </c>
      <c r="P351">
        <f t="shared" si="104"/>
        <v>0</v>
      </c>
      <c r="Q351">
        <f t="shared" si="105"/>
        <v>0</v>
      </c>
      <c r="R351">
        <f t="shared" si="106"/>
        <v>0</v>
      </c>
      <c r="S351">
        <f t="shared" si="107"/>
        <v>0</v>
      </c>
      <c r="T351">
        <f t="shared" si="108"/>
        <v>0</v>
      </c>
      <c r="U351">
        <f t="shared" si="109"/>
        <v>0</v>
      </c>
      <c r="V351">
        <f t="shared" si="110"/>
        <v>1</v>
      </c>
      <c r="W351">
        <f t="shared" si="111"/>
        <v>0</v>
      </c>
      <c r="X351">
        <f t="shared" si="96"/>
        <v>10</v>
      </c>
      <c r="Y351">
        <f t="shared" si="97"/>
        <v>2</v>
      </c>
      <c r="Z351">
        <f t="shared" si="98"/>
        <v>0</v>
      </c>
      <c r="AA351">
        <f t="shared" si="99"/>
        <v>0</v>
      </c>
    </row>
    <row r="352" spans="2:27">
      <c r="B352">
        <v>351</v>
      </c>
      <c r="C352">
        <v>4</v>
      </c>
      <c r="D352">
        <v>92</v>
      </c>
      <c r="E352">
        <v>80</v>
      </c>
      <c r="F352">
        <v>0</v>
      </c>
      <c r="G352">
        <v>0</v>
      </c>
      <c r="H352">
        <v>42.2</v>
      </c>
      <c r="I352">
        <v>0.23699999999999999</v>
      </c>
      <c r="J352">
        <v>29</v>
      </c>
      <c r="K352">
        <v>0</v>
      </c>
      <c r="L352">
        <f t="shared" si="100"/>
        <v>0</v>
      </c>
      <c r="M352">
        <f t="shared" si="101"/>
        <v>0</v>
      </c>
      <c r="N352">
        <f t="shared" si="102"/>
        <v>0</v>
      </c>
      <c r="O352">
        <f t="shared" si="103"/>
        <v>0</v>
      </c>
      <c r="P352">
        <f t="shared" si="104"/>
        <v>0</v>
      </c>
      <c r="Q352">
        <f t="shared" si="105"/>
        <v>0</v>
      </c>
      <c r="R352">
        <f t="shared" si="106"/>
        <v>0</v>
      </c>
      <c r="S352">
        <f t="shared" si="107"/>
        <v>0</v>
      </c>
      <c r="T352">
        <f t="shared" si="108"/>
        <v>0</v>
      </c>
      <c r="U352">
        <f t="shared" si="109"/>
        <v>0</v>
      </c>
      <c r="V352">
        <f t="shared" si="110"/>
        <v>0</v>
      </c>
      <c r="W352">
        <f t="shared" si="111"/>
        <v>0</v>
      </c>
      <c r="X352">
        <f t="shared" si="96"/>
        <v>12</v>
      </c>
      <c r="Y352">
        <f t="shared" si="97"/>
        <v>0</v>
      </c>
      <c r="Z352">
        <f t="shared" si="98"/>
        <v>0</v>
      </c>
      <c r="AA352">
        <f t="shared" si="99"/>
        <v>1</v>
      </c>
    </row>
    <row r="353" spans="2:27">
      <c r="B353">
        <v>352</v>
      </c>
      <c r="C353">
        <v>4</v>
      </c>
      <c r="D353">
        <v>137</v>
      </c>
      <c r="E353">
        <v>84</v>
      </c>
      <c r="F353">
        <v>0</v>
      </c>
      <c r="G353">
        <v>0</v>
      </c>
      <c r="H353">
        <v>31.2</v>
      </c>
      <c r="I353">
        <v>0.252</v>
      </c>
      <c r="J353">
        <v>30</v>
      </c>
      <c r="K353">
        <v>0</v>
      </c>
      <c r="L353">
        <f t="shared" si="100"/>
        <v>0</v>
      </c>
      <c r="M353">
        <f t="shared" si="101"/>
        <v>0</v>
      </c>
      <c r="N353">
        <f t="shared" si="102"/>
        <v>0</v>
      </c>
      <c r="O353">
        <f t="shared" si="103"/>
        <v>0</v>
      </c>
      <c r="P353">
        <f t="shared" si="104"/>
        <v>1</v>
      </c>
      <c r="Q353">
        <f t="shared" si="105"/>
        <v>0</v>
      </c>
      <c r="R353">
        <f t="shared" si="106"/>
        <v>0</v>
      </c>
      <c r="S353">
        <f t="shared" si="107"/>
        <v>1</v>
      </c>
      <c r="T353">
        <f t="shared" si="108"/>
        <v>0</v>
      </c>
      <c r="U353">
        <f t="shared" si="109"/>
        <v>0</v>
      </c>
      <c r="V353">
        <f t="shared" si="110"/>
        <v>0</v>
      </c>
      <c r="W353">
        <f t="shared" si="111"/>
        <v>0</v>
      </c>
      <c r="X353">
        <f t="shared" si="96"/>
        <v>10</v>
      </c>
      <c r="Y353">
        <f t="shared" si="97"/>
        <v>2</v>
      </c>
      <c r="Z353">
        <f t="shared" si="98"/>
        <v>0</v>
      </c>
      <c r="AA353">
        <f t="shared" si="99"/>
        <v>1</v>
      </c>
    </row>
    <row r="354" spans="2:27">
      <c r="B354">
        <v>353</v>
      </c>
      <c r="C354">
        <v>3</v>
      </c>
      <c r="D354">
        <v>61</v>
      </c>
      <c r="E354">
        <v>82</v>
      </c>
      <c r="F354">
        <v>28</v>
      </c>
      <c r="G354">
        <v>0</v>
      </c>
      <c r="H354">
        <v>34.4</v>
      </c>
      <c r="I354">
        <v>0.24299999999999999</v>
      </c>
      <c r="J354">
        <v>46</v>
      </c>
      <c r="K354">
        <v>0</v>
      </c>
      <c r="L354">
        <f t="shared" si="100"/>
        <v>1</v>
      </c>
      <c r="M354">
        <f t="shared" si="101"/>
        <v>1</v>
      </c>
      <c r="N354">
        <f t="shared" si="102"/>
        <v>0</v>
      </c>
      <c r="O354">
        <f t="shared" si="103"/>
        <v>0</v>
      </c>
      <c r="P354">
        <f t="shared" si="104"/>
        <v>0</v>
      </c>
      <c r="Q354">
        <f t="shared" si="105"/>
        <v>0</v>
      </c>
      <c r="R354">
        <f t="shared" si="106"/>
        <v>0</v>
      </c>
      <c r="S354">
        <f t="shared" si="107"/>
        <v>0</v>
      </c>
      <c r="T354">
        <f t="shared" si="108"/>
        <v>0</v>
      </c>
      <c r="U354">
        <f t="shared" si="109"/>
        <v>0</v>
      </c>
      <c r="V354">
        <f t="shared" si="110"/>
        <v>0</v>
      </c>
      <c r="W354">
        <f t="shared" si="111"/>
        <v>0</v>
      </c>
      <c r="X354">
        <f t="shared" si="96"/>
        <v>10</v>
      </c>
      <c r="Y354">
        <f t="shared" si="97"/>
        <v>2</v>
      </c>
      <c r="Z354">
        <f t="shared" si="98"/>
        <v>0</v>
      </c>
      <c r="AA354">
        <f t="shared" si="99"/>
        <v>1</v>
      </c>
    </row>
    <row r="355" spans="2:27">
      <c r="B355">
        <v>354</v>
      </c>
      <c r="C355">
        <v>1</v>
      </c>
      <c r="D355">
        <v>90</v>
      </c>
      <c r="E355">
        <v>62</v>
      </c>
      <c r="F355">
        <v>12</v>
      </c>
      <c r="G355">
        <v>43</v>
      </c>
      <c r="H355">
        <v>27.2</v>
      </c>
      <c r="I355">
        <v>0.57999999999999996</v>
      </c>
      <c r="J355">
        <v>24</v>
      </c>
      <c r="K355">
        <v>0</v>
      </c>
      <c r="L355">
        <f t="shared" si="100"/>
        <v>0</v>
      </c>
      <c r="M355">
        <f t="shared" si="101"/>
        <v>0</v>
      </c>
      <c r="N355">
        <f t="shared" si="102"/>
        <v>0</v>
      </c>
      <c r="O355">
        <f t="shared" si="103"/>
        <v>0</v>
      </c>
      <c r="P355">
        <f t="shared" si="104"/>
        <v>0</v>
      </c>
      <c r="Q355">
        <f t="shared" si="105"/>
        <v>0</v>
      </c>
      <c r="R355">
        <f t="shared" si="106"/>
        <v>0</v>
      </c>
      <c r="S355">
        <f t="shared" si="107"/>
        <v>0</v>
      </c>
      <c r="T355">
        <f t="shared" si="108"/>
        <v>0</v>
      </c>
      <c r="U355">
        <f t="shared" si="109"/>
        <v>0</v>
      </c>
      <c r="V355">
        <f t="shared" si="110"/>
        <v>0</v>
      </c>
      <c r="W355">
        <f t="shared" si="111"/>
        <v>0</v>
      </c>
      <c r="X355">
        <f t="shared" si="96"/>
        <v>12</v>
      </c>
      <c r="Y355">
        <f t="shared" si="97"/>
        <v>0</v>
      </c>
      <c r="Z355">
        <f t="shared" si="98"/>
        <v>0</v>
      </c>
      <c r="AA355">
        <f t="shared" si="99"/>
        <v>1</v>
      </c>
    </row>
    <row r="356" spans="2:27">
      <c r="B356">
        <v>355</v>
      </c>
      <c r="C356">
        <v>3</v>
      </c>
      <c r="D356">
        <v>90</v>
      </c>
      <c r="E356">
        <v>78</v>
      </c>
      <c r="F356">
        <v>0</v>
      </c>
      <c r="G356">
        <v>0</v>
      </c>
      <c r="H356">
        <v>42.7</v>
      </c>
      <c r="I356">
        <v>0.55900000000000005</v>
      </c>
      <c r="J356">
        <v>21</v>
      </c>
      <c r="K356">
        <v>0</v>
      </c>
      <c r="L356">
        <f t="shared" si="100"/>
        <v>0</v>
      </c>
      <c r="M356">
        <f t="shared" si="101"/>
        <v>0</v>
      </c>
      <c r="N356">
        <f t="shared" si="102"/>
        <v>0</v>
      </c>
      <c r="O356">
        <f t="shared" si="103"/>
        <v>0</v>
      </c>
      <c r="P356">
        <f t="shared" si="104"/>
        <v>0</v>
      </c>
      <c r="Q356">
        <f t="shared" si="105"/>
        <v>0</v>
      </c>
      <c r="R356">
        <f t="shared" si="106"/>
        <v>0</v>
      </c>
      <c r="S356">
        <f t="shared" si="107"/>
        <v>0</v>
      </c>
      <c r="T356">
        <f t="shared" si="108"/>
        <v>0</v>
      </c>
      <c r="U356">
        <f t="shared" si="109"/>
        <v>0</v>
      </c>
      <c r="V356">
        <f t="shared" si="110"/>
        <v>0</v>
      </c>
      <c r="W356">
        <f t="shared" si="111"/>
        <v>0</v>
      </c>
      <c r="X356">
        <f t="shared" si="96"/>
        <v>12</v>
      </c>
      <c r="Y356">
        <f t="shared" si="97"/>
        <v>0</v>
      </c>
      <c r="Z356">
        <f t="shared" si="98"/>
        <v>0</v>
      </c>
      <c r="AA356">
        <f t="shared" si="99"/>
        <v>1</v>
      </c>
    </row>
    <row r="357" spans="2:27">
      <c r="B357">
        <v>356</v>
      </c>
      <c r="C357">
        <v>9</v>
      </c>
      <c r="D357">
        <v>165</v>
      </c>
      <c r="E357">
        <v>88</v>
      </c>
      <c r="F357">
        <v>0</v>
      </c>
      <c r="G357">
        <v>0</v>
      </c>
      <c r="H357">
        <v>30.4</v>
      </c>
      <c r="I357">
        <v>0.30199999999999999</v>
      </c>
      <c r="J357">
        <v>49</v>
      </c>
      <c r="K357">
        <v>1</v>
      </c>
      <c r="L357">
        <f t="shared" si="100"/>
        <v>1</v>
      </c>
      <c r="M357">
        <f t="shared" si="101"/>
        <v>1</v>
      </c>
      <c r="N357">
        <f t="shared" si="102"/>
        <v>1</v>
      </c>
      <c r="O357">
        <f t="shared" si="103"/>
        <v>1</v>
      </c>
      <c r="P357">
        <f t="shared" si="104"/>
        <v>1</v>
      </c>
      <c r="Q357">
        <f t="shared" si="105"/>
        <v>0</v>
      </c>
      <c r="R357">
        <f t="shared" si="106"/>
        <v>1</v>
      </c>
      <c r="S357">
        <f t="shared" si="107"/>
        <v>1</v>
      </c>
      <c r="T357">
        <f t="shared" si="108"/>
        <v>1</v>
      </c>
      <c r="U357">
        <f t="shared" si="109"/>
        <v>1</v>
      </c>
      <c r="V357">
        <f t="shared" si="110"/>
        <v>1</v>
      </c>
      <c r="W357">
        <f t="shared" si="111"/>
        <v>0</v>
      </c>
      <c r="X357">
        <f t="shared" si="96"/>
        <v>2</v>
      </c>
      <c r="Y357">
        <f t="shared" si="97"/>
        <v>10</v>
      </c>
      <c r="Z357">
        <f t="shared" si="98"/>
        <v>1</v>
      </c>
      <c r="AA357">
        <f t="shared" si="99"/>
        <v>1</v>
      </c>
    </row>
    <row r="358" spans="2:27">
      <c r="B358">
        <v>357</v>
      </c>
      <c r="C358">
        <v>1</v>
      </c>
      <c r="D358">
        <v>125</v>
      </c>
      <c r="E358">
        <v>50</v>
      </c>
      <c r="F358">
        <v>40</v>
      </c>
      <c r="G358">
        <v>167</v>
      </c>
      <c r="H358">
        <v>33.299999999999997</v>
      </c>
      <c r="I358">
        <v>0.96199999999999997</v>
      </c>
      <c r="J358">
        <v>28</v>
      </c>
      <c r="K358">
        <v>1</v>
      </c>
      <c r="L358">
        <f t="shared" si="100"/>
        <v>0</v>
      </c>
      <c r="M358">
        <f t="shared" si="101"/>
        <v>0</v>
      </c>
      <c r="N358">
        <f t="shared" si="102"/>
        <v>0</v>
      </c>
      <c r="O358">
        <f t="shared" si="103"/>
        <v>1</v>
      </c>
      <c r="P358">
        <f t="shared" si="104"/>
        <v>1</v>
      </c>
      <c r="Q358">
        <f t="shared" si="105"/>
        <v>0</v>
      </c>
      <c r="R358">
        <f t="shared" si="106"/>
        <v>0</v>
      </c>
      <c r="S358">
        <f t="shared" si="107"/>
        <v>0</v>
      </c>
      <c r="T358">
        <f t="shared" si="108"/>
        <v>0</v>
      </c>
      <c r="U358">
        <f t="shared" si="109"/>
        <v>0</v>
      </c>
      <c r="V358">
        <f t="shared" si="110"/>
        <v>0</v>
      </c>
      <c r="W358">
        <f t="shared" si="111"/>
        <v>0</v>
      </c>
      <c r="X358">
        <f t="shared" si="96"/>
        <v>10</v>
      </c>
      <c r="Y358">
        <f t="shared" si="97"/>
        <v>2</v>
      </c>
      <c r="Z358">
        <f t="shared" si="98"/>
        <v>0</v>
      </c>
      <c r="AA358">
        <f t="shared" si="99"/>
        <v>0</v>
      </c>
    </row>
    <row r="359" spans="2:27">
      <c r="B359">
        <v>358</v>
      </c>
      <c r="C359">
        <v>13</v>
      </c>
      <c r="D359">
        <v>129</v>
      </c>
      <c r="E359">
        <v>0</v>
      </c>
      <c r="F359">
        <v>30</v>
      </c>
      <c r="G359">
        <v>0</v>
      </c>
      <c r="H359">
        <v>39.9</v>
      </c>
      <c r="I359">
        <v>0.56899999999999995</v>
      </c>
      <c r="J359">
        <v>44</v>
      </c>
      <c r="K359">
        <v>1</v>
      </c>
      <c r="L359">
        <f t="shared" si="100"/>
        <v>1</v>
      </c>
      <c r="M359">
        <f t="shared" si="101"/>
        <v>1</v>
      </c>
      <c r="N359">
        <f t="shared" si="102"/>
        <v>0</v>
      </c>
      <c r="O359">
        <f t="shared" si="103"/>
        <v>1</v>
      </c>
      <c r="P359">
        <f t="shared" si="104"/>
        <v>1</v>
      </c>
      <c r="Q359">
        <f t="shared" si="105"/>
        <v>0</v>
      </c>
      <c r="R359">
        <f t="shared" si="106"/>
        <v>0</v>
      </c>
      <c r="S359">
        <f t="shared" si="107"/>
        <v>0</v>
      </c>
      <c r="T359">
        <f t="shared" si="108"/>
        <v>0</v>
      </c>
      <c r="U359">
        <f t="shared" si="109"/>
        <v>1</v>
      </c>
      <c r="V359">
        <f t="shared" si="110"/>
        <v>1</v>
      </c>
      <c r="W359">
        <f t="shared" si="111"/>
        <v>1</v>
      </c>
      <c r="X359">
        <f t="shared" si="96"/>
        <v>5</v>
      </c>
      <c r="Y359">
        <f t="shared" si="97"/>
        <v>7</v>
      </c>
      <c r="Z359">
        <f t="shared" si="98"/>
        <v>1</v>
      </c>
      <c r="AA359">
        <f t="shared" si="99"/>
        <v>1</v>
      </c>
    </row>
    <row r="360" spans="2:27">
      <c r="B360">
        <v>359</v>
      </c>
      <c r="C360">
        <v>12</v>
      </c>
      <c r="D360">
        <v>88</v>
      </c>
      <c r="E360">
        <v>74</v>
      </c>
      <c r="F360">
        <v>40</v>
      </c>
      <c r="G360">
        <v>54</v>
      </c>
      <c r="H360">
        <v>35.299999999999997</v>
      </c>
      <c r="I360">
        <v>0.378</v>
      </c>
      <c r="J360">
        <v>48</v>
      </c>
      <c r="K360">
        <v>0</v>
      </c>
      <c r="L360">
        <f t="shared" si="100"/>
        <v>1</v>
      </c>
      <c r="M360">
        <f t="shared" si="101"/>
        <v>1</v>
      </c>
      <c r="N360">
        <f t="shared" si="102"/>
        <v>0</v>
      </c>
      <c r="O360">
        <f t="shared" si="103"/>
        <v>0</v>
      </c>
      <c r="P360">
        <f t="shared" si="104"/>
        <v>0</v>
      </c>
      <c r="Q360">
        <f t="shared" si="105"/>
        <v>0</v>
      </c>
      <c r="R360">
        <f t="shared" si="106"/>
        <v>0</v>
      </c>
      <c r="S360">
        <f t="shared" si="107"/>
        <v>0</v>
      </c>
      <c r="T360">
        <f t="shared" si="108"/>
        <v>0</v>
      </c>
      <c r="U360">
        <f t="shared" si="109"/>
        <v>1</v>
      </c>
      <c r="V360">
        <f t="shared" si="110"/>
        <v>1</v>
      </c>
      <c r="W360">
        <f t="shared" si="111"/>
        <v>0</v>
      </c>
      <c r="X360">
        <f t="shared" si="96"/>
        <v>8</v>
      </c>
      <c r="Y360">
        <f t="shared" si="97"/>
        <v>4</v>
      </c>
      <c r="Z360">
        <f t="shared" si="98"/>
        <v>0</v>
      </c>
      <c r="AA360">
        <f t="shared" si="99"/>
        <v>1</v>
      </c>
    </row>
    <row r="361" spans="2:27">
      <c r="B361">
        <v>360</v>
      </c>
      <c r="C361">
        <v>1</v>
      </c>
      <c r="D361">
        <v>196</v>
      </c>
      <c r="E361">
        <v>76</v>
      </c>
      <c r="F361">
        <v>36</v>
      </c>
      <c r="G361">
        <v>249</v>
      </c>
      <c r="H361">
        <v>36.5</v>
      </c>
      <c r="I361">
        <v>0.875</v>
      </c>
      <c r="J361">
        <v>29</v>
      </c>
      <c r="K361">
        <v>1</v>
      </c>
      <c r="L361">
        <f t="shared" si="100"/>
        <v>0</v>
      </c>
      <c r="M361">
        <f t="shared" si="101"/>
        <v>0</v>
      </c>
      <c r="N361">
        <f t="shared" si="102"/>
        <v>1</v>
      </c>
      <c r="O361">
        <f t="shared" si="103"/>
        <v>1</v>
      </c>
      <c r="P361">
        <f t="shared" si="104"/>
        <v>1</v>
      </c>
      <c r="Q361">
        <f t="shared" si="105"/>
        <v>0</v>
      </c>
      <c r="R361">
        <f t="shared" si="106"/>
        <v>1</v>
      </c>
      <c r="S361">
        <f t="shared" si="107"/>
        <v>1</v>
      </c>
      <c r="T361">
        <f t="shared" si="108"/>
        <v>1</v>
      </c>
      <c r="U361">
        <f t="shared" si="109"/>
        <v>0</v>
      </c>
      <c r="V361">
        <f t="shared" si="110"/>
        <v>1</v>
      </c>
      <c r="W361">
        <f t="shared" si="111"/>
        <v>1</v>
      </c>
      <c r="X361">
        <f t="shared" si="96"/>
        <v>4</v>
      </c>
      <c r="Y361">
        <f t="shared" si="97"/>
        <v>8</v>
      </c>
      <c r="Z361">
        <f t="shared" si="98"/>
        <v>1</v>
      </c>
      <c r="AA361">
        <f t="shared" si="99"/>
        <v>1</v>
      </c>
    </row>
    <row r="362" spans="2:27">
      <c r="B362">
        <v>361</v>
      </c>
      <c r="C362">
        <v>5</v>
      </c>
      <c r="D362">
        <v>189</v>
      </c>
      <c r="E362">
        <v>64</v>
      </c>
      <c r="F362">
        <v>33</v>
      </c>
      <c r="G362">
        <v>325</v>
      </c>
      <c r="H362">
        <v>31.2</v>
      </c>
      <c r="I362">
        <v>0.58299999999999996</v>
      </c>
      <c r="J362">
        <v>29</v>
      </c>
      <c r="K362">
        <v>1</v>
      </c>
      <c r="L362">
        <f t="shared" si="100"/>
        <v>0</v>
      </c>
      <c r="M362">
        <f t="shared" si="101"/>
        <v>0</v>
      </c>
      <c r="N362">
        <f t="shared" si="102"/>
        <v>1</v>
      </c>
      <c r="O362">
        <f t="shared" si="103"/>
        <v>1</v>
      </c>
      <c r="P362">
        <f t="shared" si="104"/>
        <v>1</v>
      </c>
      <c r="Q362">
        <f t="shared" si="105"/>
        <v>1</v>
      </c>
      <c r="R362">
        <f t="shared" si="106"/>
        <v>1</v>
      </c>
      <c r="S362">
        <f t="shared" si="107"/>
        <v>1</v>
      </c>
      <c r="T362">
        <f t="shared" si="108"/>
        <v>1</v>
      </c>
      <c r="U362">
        <f t="shared" si="109"/>
        <v>0</v>
      </c>
      <c r="V362">
        <f t="shared" si="110"/>
        <v>1</v>
      </c>
      <c r="W362">
        <f t="shared" si="111"/>
        <v>1</v>
      </c>
      <c r="X362">
        <f t="shared" si="96"/>
        <v>3</v>
      </c>
      <c r="Y362">
        <f t="shared" si="97"/>
        <v>9</v>
      </c>
      <c r="Z362">
        <f t="shared" si="98"/>
        <v>1</v>
      </c>
      <c r="AA362">
        <f t="shared" si="99"/>
        <v>1</v>
      </c>
    </row>
    <row r="363" spans="2:27">
      <c r="B363">
        <v>362</v>
      </c>
      <c r="C363">
        <v>5</v>
      </c>
      <c r="D363">
        <v>158</v>
      </c>
      <c r="E363">
        <v>70</v>
      </c>
      <c r="F363">
        <v>0</v>
      </c>
      <c r="G363">
        <v>0</v>
      </c>
      <c r="H363">
        <v>29.8</v>
      </c>
      <c r="I363">
        <v>0.20699999999999999</v>
      </c>
      <c r="J363">
        <v>63</v>
      </c>
      <c r="K363">
        <v>0</v>
      </c>
      <c r="L363">
        <f t="shared" si="100"/>
        <v>0</v>
      </c>
      <c r="M363">
        <f t="shared" si="101"/>
        <v>1</v>
      </c>
      <c r="N363">
        <f t="shared" si="102"/>
        <v>1</v>
      </c>
      <c r="O363">
        <f t="shared" si="103"/>
        <v>0</v>
      </c>
      <c r="P363">
        <f t="shared" si="104"/>
        <v>1</v>
      </c>
      <c r="Q363">
        <f t="shared" si="105"/>
        <v>0</v>
      </c>
      <c r="R363">
        <f t="shared" si="106"/>
        <v>1</v>
      </c>
      <c r="S363">
        <f t="shared" si="107"/>
        <v>1</v>
      </c>
      <c r="T363">
        <f t="shared" si="108"/>
        <v>1</v>
      </c>
      <c r="U363">
        <f t="shared" si="109"/>
        <v>0</v>
      </c>
      <c r="V363">
        <f t="shared" si="110"/>
        <v>0</v>
      </c>
      <c r="W363">
        <f t="shared" si="111"/>
        <v>1</v>
      </c>
      <c r="X363">
        <f t="shared" si="96"/>
        <v>5</v>
      </c>
      <c r="Y363">
        <f t="shared" si="97"/>
        <v>7</v>
      </c>
      <c r="Z363">
        <f t="shared" si="98"/>
        <v>1</v>
      </c>
      <c r="AA363">
        <f t="shared" si="99"/>
        <v>0</v>
      </c>
    </row>
    <row r="364" spans="2:27">
      <c r="B364">
        <v>363</v>
      </c>
      <c r="C364">
        <v>5</v>
      </c>
      <c r="D364">
        <v>103</v>
      </c>
      <c r="E364">
        <v>108</v>
      </c>
      <c r="F364">
        <v>37</v>
      </c>
      <c r="G364">
        <v>0</v>
      </c>
      <c r="H364">
        <v>39.200000000000003</v>
      </c>
      <c r="I364">
        <v>0.30499999999999999</v>
      </c>
      <c r="J364">
        <v>65</v>
      </c>
      <c r="K364">
        <v>0</v>
      </c>
      <c r="L364">
        <f t="shared" si="100"/>
        <v>0</v>
      </c>
      <c r="M364">
        <f t="shared" si="101"/>
        <v>1</v>
      </c>
      <c r="N364">
        <f t="shared" si="102"/>
        <v>0</v>
      </c>
      <c r="O364">
        <f t="shared" si="103"/>
        <v>0</v>
      </c>
      <c r="P364">
        <f t="shared" si="104"/>
        <v>0</v>
      </c>
      <c r="Q364">
        <f t="shared" si="105"/>
        <v>0</v>
      </c>
      <c r="R364">
        <f t="shared" si="106"/>
        <v>0</v>
      </c>
      <c r="S364">
        <f t="shared" si="107"/>
        <v>0</v>
      </c>
      <c r="T364">
        <f t="shared" si="108"/>
        <v>0</v>
      </c>
      <c r="U364">
        <f t="shared" si="109"/>
        <v>0</v>
      </c>
      <c r="V364">
        <f t="shared" si="110"/>
        <v>1</v>
      </c>
      <c r="W364">
        <f t="shared" si="111"/>
        <v>0</v>
      </c>
      <c r="X364">
        <f t="shared" si="96"/>
        <v>10</v>
      </c>
      <c r="Y364">
        <f t="shared" si="97"/>
        <v>2</v>
      </c>
      <c r="Z364">
        <f t="shared" si="98"/>
        <v>0</v>
      </c>
      <c r="AA364">
        <f t="shared" si="99"/>
        <v>1</v>
      </c>
    </row>
    <row r="365" spans="2:27">
      <c r="B365">
        <v>364</v>
      </c>
      <c r="C365">
        <v>4</v>
      </c>
      <c r="D365">
        <v>146</v>
      </c>
      <c r="E365">
        <v>78</v>
      </c>
      <c r="F365">
        <v>0</v>
      </c>
      <c r="G365">
        <v>0</v>
      </c>
      <c r="H365">
        <v>38.5</v>
      </c>
      <c r="I365">
        <v>0.52</v>
      </c>
      <c r="J365">
        <v>67</v>
      </c>
      <c r="K365">
        <v>1</v>
      </c>
      <c r="L365">
        <f t="shared" si="100"/>
        <v>0</v>
      </c>
      <c r="M365">
        <f t="shared" si="101"/>
        <v>1</v>
      </c>
      <c r="N365">
        <f t="shared" si="102"/>
        <v>1</v>
      </c>
      <c r="O365">
        <f t="shared" si="103"/>
        <v>1</v>
      </c>
      <c r="P365">
        <f t="shared" si="104"/>
        <v>1</v>
      </c>
      <c r="Q365">
        <f t="shared" si="105"/>
        <v>0</v>
      </c>
      <c r="R365">
        <f t="shared" si="106"/>
        <v>0</v>
      </c>
      <c r="S365">
        <f t="shared" si="107"/>
        <v>1</v>
      </c>
      <c r="T365">
        <f t="shared" si="108"/>
        <v>0</v>
      </c>
      <c r="U365">
        <f t="shared" si="109"/>
        <v>0</v>
      </c>
      <c r="V365">
        <f t="shared" si="110"/>
        <v>0</v>
      </c>
      <c r="W365">
        <f t="shared" si="111"/>
        <v>1</v>
      </c>
      <c r="X365">
        <f t="shared" si="96"/>
        <v>6</v>
      </c>
      <c r="Y365">
        <f t="shared" si="97"/>
        <v>6</v>
      </c>
      <c r="Z365">
        <f t="shared" si="98"/>
        <v>1</v>
      </c>
      <c r="AA365">
        <f t="shared" si="99"/>
        <v>1</v>
      </c>
    </row>
    <row r="366" spans="2:27">
      <c r="B366">
        <v>365</v>
      </c>
      <c r="C366">
        <v>4</v>
      </c>
      <c r="D366">
        <v>147</v>
      </c>
      <c r="E366">
        <v>74</v>
      </c>
      <c r="F366">
        <v>25</v>
      </c>
      <c r="G366">
        <v>293</v>
      </c>
      <c r="H366">
        <v>34.9</v>
      </c>
      <c r="I366">
        <v>0.38500000000000001</v>
      </c>
      <c r="J366">
        <v>30</v>
      </c>
      <c r="K366">
        <v>0</v>
      </c>
      <c r="L366">
        <f t="shared" si="100"/>
        <v>0</v>
      </c>
      <c r="M366">
        <f t="shared" si="101"/>
        <v>0</v>
      </c>
      <c r="N366">
        <f t="shared" si="102"/>
        <v>0</v>
      </c>
      <c r="O366">
        <f t="shared" si="103"/>
        <v>1</v>
      </c>
      <c r="P366">
        <f t="shared" si="104"/>
        <v>1</v>
      </c>
      <c r="Q366">
        <f t="shared" si="105"/>
        <v>0</v>
      </c>
      <c r="R366">
        <f t="shared" si="106"/>
        <v>0</v>
      </c>
      <c r="S366">
        <f t="shared" si="107"/>
        <v>1</v>
      </c>
      <c r="T366">
        <f t="shared" si="108"/>
        <v>0</v>
      </c>
      <c r="U366">
        <f t="shared" si="109"/>
        <v>0</v>
      </c>
      <c r="V366">
        <f t="shared" si="110"/>
        <v>1</v>
      </c>
      <c r="W366">
        <f t="shared" si="111"/>
        <v>1</v>
      </c>
      <c r="X366">
        <f t="shared" si="96"/>
        <v>7</v>
      </c>
      <c r="Y366">
        <f t="shared" si="97"/>
        <v>5</v>
      </c>
      <c r="Z366">
        <f t="shared" si="98"/>
        <v>0</v>
      </c>
      <c r="AA366">
        <f t="shared" si="99"/>
        <v>1</v>
      </c>
    </row>
    <row r="367" spans="2:27">
      <c r="B367">
        <v>366</v>
      </c>
      <c r="C367">
        <v>5</v>
      </c>
      <c r="D367">
        <v>99</v>
      </c>
      <c r="E367">
        <v>54</v>
      </c>
      <c r="F367">
        <v>28</v>
      </c>
      <c r="G367">
        <v>83</v>
      </c>
      <c r="H367">
        <v>34</v>
      </c>
      <c r="I367">
        <v>0.499</v>
      </c>
      <c r="J367">
        <v>30</v>
      </c>
      <c r="K367">
        <v>0</v>
      </c>
      <c r="L367">
        <f t="shared" si="100"/>
        <v>0</v>
      </c>
      <c r="M367">
        <f t="shared" si="101"/>
        <v>0</v>
      </c>
      <c r="N367">
        <f t="shared" si="102"/>
        <v>0</v>
      </c>
      <c r="O367">
        <f t="shared" si="103"/>
        <v>0</v>
      </c>
      <c r="P367">
        <f t="shared" si="104"/>
        <v>0</v>
      </c>
      <c r="Q367">
        <f t="shared" si="105"/>
        <v>0</v>
      </c>
      <c r="R367">
        <f t="shared" si="106"/>
        <v>0</v>
      </c>
      <c r="S367">
        <f t="shared" si="107"/>
        <v>0</v>
      </c>
      <c r="T367">
        <f t="shared" si="108"/>
        <v>0</v>
      </c>
      <c r="U367">
        <f t="shared" si="109"/>
        <v>0</v>
      </c>
      <c r="V367">
        <f t="shared" si="110"/>
        <v>1</v>
      </c>
      <c r="W367">
        <f t="shared" si="111"/>
        <v>0</v>
      </c>
      <c r="X367">
        <f t="shared" si="96"/>
        <v>11</v>
      </c>
      <c r="Y367">
        <f t="shared" si="97"/>
        <v>1</v>
      </c>
      <c r="Z367">
        <f t="shared" si="98"/>
        <v>0</v>
      </c>
      <c r="AA367">
        <f t="shared" si="99"/>
        <v>1</v>
      </c>
    </row>
    <row r="368" spans="2:27">
      <c r="B368">
        <v>367</v>
      </c>
      <c r="C368">
        <v>6</v>
      </c>
      <c r="D368">
        <v>124</v>
      </c>
      <c r="E368">
        <v>72</v>
      </c>
      <c r="F368">
        <v>0</v>
      </c>
      <c r="G368">
        <v>0</v>
      </c>
      <c r="H368">
        <v>27.6</v>
      </c>
      <c r="I368">
        <v>0.36799999999999999</v>
      </c>
      <c r="J368">
        <v>29</v>
      </c>
      <c r="K368">
        <v>1</v>
      </c>
      <c r="L368">
        <f t="shared" si="100"/>
        <v>0</v>
      </c>
      <c r="M368">
        <f t="shared" si="101"/>
        <v>0</v>
      </c>
      <c r="N368">
        <f t="shared" si="102"/>
        <v>0</v>
      </c>
      <c r="O368">
        <f t="shared" si="103"/>
        <v>0</v>
      </c>
      <c r="P368">
        <f t="shared" si="104"/>
        <v>0</v>
      </c>
      <c r="Q368">
        <f t="shared" si="105"/>
        <v>0</v>
      </c>
      <c r="R368">
        <f t="shared" si="106"/>
        <v>0</v>
      </c>
      <c r="S368">
        <f t="shared" si="107"/>
        <v>0</v>
      </c>
      <c r="T368">
        <f t="shared" si="108"/>
        <v>0</v>
      </c>
      <c r="U368">
        <f t="shared" si="109"/>
        <v>0</v>
      </c>
      <c r="V368">
        <f t="shared" si="110"/>
        <v>0</v>
      </c>
      <c r="W368">
        <f t="shared" si="111"/>
        <v>0</v>
      </c>
      <c r="X368">
        <f t="shared" si="96"/>
        <v>12</v>
      </c>
      <c r="Y368">
        <f t="shared" si="97"/>
        <v>0</v>
      </c>
      <c r="Z368">
        <f t="shared" si="98"/>
        <v>0</v>
      </c>
      <c r="AA368">
        <f t="shared" si="99"/>
        <v>0</v>
      </c>
    </row>
    <row r="369" spans="2:27">
      <c r="B369">
        <v>368</v>
      </c>
      <c r="C369">
        <v>0</v>
      </c>
      <c r="D369">
        <v>101</v>
      </c>
      <c r="E369">
        <v>64</v>
      </c>
      <c r="F369">
        <v>17</v>
      </c>
      <c r="G369">
        <v>0</v>
      </c>
      <c r="H369">
        <v>21</v>
      </c>
      <c r="I369">
        <v>0.252</v>
      </c>
      <c r="J369">
        <v>21</v>
      </c>
      <c r="K369">
        <v>0</v>
      </c>
      <c r="L369">
        <f t="shared" si="100"/>
        <v>0</v>
      </c>
      <c r="M369">
        <f t="shared" si="101"/>
        <v>0</v>
      </c>
      <c r="N369">
        <f t="shared" si="102"/>
        <v>0</v>
      </c>
      <c r="O369">
        <f t="shared" si="103"/>
        <v>0</v>
      </c>
      <c r="P369">
        <f t="shared" si="104"/>
        <v>0</v>
      </c>
      <c r="Q369">
        <f t="shared" si="105"/>
        <v>0</v>
      </c>
      <c r="R369">
        <f t="shared" si="106"/>
        <v>0</v>
      </c>
      <c r="S369">
        <f t="shared" si="107"/>
        <v>0</v>
      </c>
      <c r="T369">
        <f t="shared" si="108"/>
        <v>0</v>
      </c>
      <c r="U369">
        <f t="shared" si="109"/>
        <v>0</v>
      </c>
      <c r="V369">
        <f t="shared" si="110"/>
        <v>0</v>
      </c>
      <c r="W369">
        <f t="shared" si="111"/>
        <v>0</v>
      </c>
      <c r="X369">
        <f t="shared" si="96"/>
        <v>12</v>
      </c>
      <c r="Y369">
        <f t="shared" si="97"/>
        <v>0</v>
      </c>
      <c r="Z369">
        <f t="shared" si="98"/>
        <v>0</v>
      </c>
      <c r="AA369">
        <f t="shared" si="99"/>
        <v>1</v>
      </c>
    </row>
    <row r="370" spans="2:27">
      <c r="B370">
        <v>369</v>
      </c>
      <c r="C370">
        <v>3</v>
      </c>
      <c r="D370">
        <v>81</v>
      </c>
      <c r="E370">
        <v>86</v>
      </c>
      <c r="F370">
        <v>16</v>
      </c>
      <c r="G370">
        <v>66</v>
      </c>
      <c r="H370">
        <v>27.5</v>
      </c>
      <c r="I370">
        <v>0.30599999999999999</v>
      </c>
      <c r="J370">
        <v>22</v>
      </c>
      <c r="K370">
        <v>0</v>
      </c>
      <c r="L370">
        <f t="shared" si="100"/>
        <v>0</v>
      </c>
      <c r="M370">
        <f t="shared" si="101"/>
        <v>0</v>
      </c>
      <c r="N370">
        <f t="shared" si="102"/>
        <v>0</v>
      </c>
      <c r="O370">
        <f t="shared" si="103"/>
        <v>0</v>
      </c>
      <c r="P370">
        <f t="shared" si="104"/>
        <v>0</v>
      </c>
      <c r="Q370">
        <f t="shared" si="105"/>
        <v>0</v>
      </c>
      <c r="R370">
        <f t="shared" si="106"/>
        <v>0</v>
      </c>
      <c r="S370">
        <f t="shared" si="107"/>
        <v>0</v>
      </c>
      <c r="T370">
        <f t="shared" si="108"/>
        <v>0</v>
      </c>
      <c r="U370">
        <f t="shared" si="109"/>
        <v>0</v>
      </c>
      <c r="V370">
        <f t="shared" si="110"/>
        <v>0</v>
      </c>
      <c r="W370">
        <f t="shared" si="111"/>
        <v>0</v>
      </c>
      <c r="X370">
        <f t="shared" si="96"/>
        <v>12</v>
      </c>
      <c r="Y370">
        <f t="shared" si="97"/>
        <v>0</v>
      </c>
      <c r="Z370">
        <f t="shared" si="98"/>
        <v>0</v>
      </c>
      <c r="AA370">
        <f t="shared" si="99"/>
        <v>1</v>
      </c>
    </row>
    <row r="371" spans="2:27">
      <c r="B371">
        <v>370</v>
      </c>
      <c r="C371">
        <v>1</v>
      </c>
      <c r="D371">
        <v>133</v>
      </c>
      <c r="E371">
        <v>102</v>
      </c>
      <c r="F371">
        <v>28</v>
      </c>
      <c r="G371">
        <v>140</v>
      </c>
      <c r="H371">
        <v>32.799999999999997</v>
      </c>
      <c r="I371">
        <v>0.23400000000000001</v>
      </c>
      <c r="J371">
        <v>45</v>
      </c>
      <c r="K371">
        <v>1</v>
      </c>
      <c r="L371">
        <f t="shared" si="100"/>
        <v>1</v>
      </c>
      <c r="M371">
        <f t="shared" si="101"/>
        <v>1</v>
      </c>
      <c r="N371">
        <f t="shared" si="102"/>
        <v>0</v>
      </c>
      <c r="O371">
        <f t="shared" si="103"/>
        <v>0</v>
      </c>
      <c r="P371">
        <f t="shared" si="104"/>
        <v>1</v>
      </c>
      <c r="Q371">
        <f t="shared" si="105"/>
        <v>0</v>
      </c>
      <c r="R371">
        <f t="shared" si="106"/>
        <v>0</v>
      </c>
      <c r="S371">
        <f t="shared" si="107"/>
        <v>0</v>
      </c>
      <c r="T371">
        <f t="shared" si="108"/>
        <v>0</v>
      </c>
      <c r="U371">
        <f t="shared" si="109"/>
        <v>0</v>
      </c>
      <c r="V371">
        <f t="shared" si="110"/>
        <v>0</v>
      </c>
      <c r="W371">
        <f t="shared" si="111"/>
        <v>1</v>
      </c>
      <c r="X371">
        <f t="shared" si="96"/>
        <v>8</v>
      </c>
      <c r="Y371">
        <f t="shared" si="97"/>
        <v>4</v>
      </c>
      <c r="Z371">
        <f t="shared" si="98"/>
        <v>0</v>
      </c>
      <c r="AA371">
        <f t="shared" si="99"/>
        <v>0</v>
      </c>
    </row>
    <row r="372" spans="2:27">
      <c r="B372">
        <v>371</v>
      </c>
      <c r="C372">
        <v>3</v>
      </c>
      <c r="D372">
        <v>173</v>
      </c>
      <c r="E372">
        <v>82</v>
      </c>
      <c r="F372">
        <v>48</v>
      </c>
      <c r="G372">
        <v>465</v>
      </c>
      <c r="H372">
        <v>38.4</v>
      </c>
      <c r="I372">
        <v>2.137</v>
      </c>
      <c r="J372">
        <v>25</v>
      </c>
      <c r="K372">
        <v>1</v>
      </c>
      <c r="L372">
        <f t="shared" si="100"/>
        <v>0</v>
      </c>
      <c r="M372">
        <f t="shared" si="101"/>
        <v>0</v>
      </c>
      <c r="N372">
        <f t="shared" si="102"/>
        <v>1</v>
      </c>
      <c r="O372">
        <f t="shared" si="103"/>
        <v>1</v>
      </c>
      <c r="P372">
        <f t="shared" si="104"/>
        <v>1</v>
      </c>
      <c r="Q372">
        <f t="shared" si="105"/>
        <v>0</v>
      </c>
      <c r="R372">
        <f t="shared" si="106"/>
        <v>1</v>
      </c>
      <c r="S372">
        <f t="shared" si="107"/>
        <v>1</v>
      </c>
      <c r="T372">
        <f t="shared" si="108"/>
        <v>1</v>
      </c>
      <c r="U372">
        <f t="shared" si="109"/>
        <v>0</v>
      </c>
      <c r="V372">
        <f t="shared" si="110"/>
        <v>1</v>
      </c>
      <c r="W372">
        <f t="shared" si="111"/>
        <v>1</v>
      </c>
      <c r="X372">
        <f t="shared" si="96"/>
        <v>4</v>
      </c>
      <c r="Y372">
        <f t="shared" si="97"/>
        <v>8</v>
      </c>
      <c r="Z372">
        <f t="shared" si="98"/>
        <v>1</v>
      </c>
      <c r="AA372">
        <f t="shared" si="99"/>
        <v>1</v>
      </c>
    </row>
    <row r="373" spans="2:27">
      <c r="B373">
        <v>372</v>
      </c>
      <c r="C373">
        <v>0</v>
      </c>
      <c r="D373">
        <v>118</v>
      </c>
      <c r="E373">
        <v>64</v>
      </c>
      <c r="F373">
        <v>23</v>
      </c>
      <c r="G373">
        <v>89</v>
      </c>
      <c r="H373">
        <v>0</v>
      </c>
      <c r="I373">
        <v>1.7310000000000001</v>
      </c>
      <c r="J373">
        <v>21</v>
      </c>
      <c r="K373">
        <v>0</v>
      </c>
      <c r="L373">
        <f t="shared" si="100"/>
        <v>0</v>
      </c>
      <c r="M373">
        <f t="shared" si="101"/>
        <v>0</v>
      </c>
      <c r="N373">
        <f t="shared" si="102"/>
        <v>0</v>
      </c>
      <c r="O373">
        <f t="shared" si="103"/>
        <v>0</v>
      </c>
      <c r="P373">
        <f t="shared" si="104"/>
        <v>0</v>
      </c>
      <c r="Q373">
        <f t="shared" si="105"/>
        <v>0</v>
      </c>
      <c r="R373">
        <f t="shared" si="106"/>
        <v>0</v>
      </c>
      <c r="S373">
        <f t="shared" si="107"/>
        <v>0</v>
      </c>
      <c r="T373">
        <f t="shared" si="108"/>
        <v>0</v>
      </c>
      <c r="U373">
        <f t="shared" si="109"/>
        <v>0</v>
      </c>
      <c r="V373">
        <f t="shared" si="110"/>
        <v>0</v>
      </c>
      <c r="W373">
        <f t="shared" si="111"/>
        <v>0</v>
      </c>
      <c r="X373">
        <f t="shared" si="96"/>
        <v>12</v>
      </c>
      <c r="Y373">
        <f t="shared" si="97"/>
        <v>0</v>
      </c>
      <c r="Z373">
        <f t="shared" si="98"/>
        <v>0</v>
      </c>
      <c r="AA373">
        <f t="shared" si="99"/>
        <v>1</v>
      </c>
    </row>
    <row r="374" spans="2:27">
      <c r="B374">
        <v>373</v>
      </c>
      <c r="C374">
        <v>0</v>
      </c>
      <c r="D374">
        <v>84</v>
      </c>
      <c r="E374">
        <v>64</v>
      </c>
      <c r="F374">
        <v>22</v>
      </c>
      <c r="G374">
        <v>66</v>
      </c>
      <c r="H374">
        <v>35.799999999999997</v>
      </c>
      <c r="I374">
        <v>0.54500000000000004</v>
      </c>
      <c r="J374">
        <v>21</v>
      </c>
      <c r="K374">
        <v>0</v>
      </c>
      <c r="L374">
        <f t="shared" si="100"/>
        <v>0</v>
      </c>
      <c r="M374">
        <f t="shared" si="101"/>
        <v>0</v>
      </c>
      <c r="N374">
        <f t="shared" si="102"/>
        <v>0</v>
      </c>
      <c r="O374">
        <f t="shared" si="103"/>
        <v>0</v>
      </c>
      <c r="P374">
        <f t="shared" si="104"/>
        <v>0</v>
      </c>
      <c r="Q374">
        <f t="shared" si="105"/>
        <v>0</v>
      </c>
      <c r="R374">
        <f t="shared" si="106"/>
        <v>0</v>
      </c>
      <c r="S374">
        <f t="shared" si="107"/>
        <v>0</v>
      </c>
      <c r="T374">
        <f t="shared" si="108"/>
        <v>0</v>
      </c>
      <c r="U374">
        <f t="shared" si="109"/>
        <v>0</v>
      </c>
      <c r="V374">
        <f t="shared" si="110"/>
        <v>0</v>
      </c>
      <c r="W374">
        <f t="shared" si="111"/>
        <v>0</v>
      </c>
      <c r="X374">
        <f t="shared" si="96"/>
        <v>12</v>
      </c>
      <c r="Y374">
        <f t="shared" si="97"/>
        <v>0</v>
      </c>
      <c r="Z374">
        <f t="shared" si="98"/>
        <v>0</v>
      </c>
      <c r="AA374">
        <f t="shared" si="99"/>
        <v>1</v>
      </c>
    </row>
    <row r="375" spans="2:27">
      <c r="B375">
        <v>374</v>
      </c>
      <c r="C375">
        <v>2</v>
      </c>
      <c r="D375">
        <v>105</v>
      </c>
      <c r="E375">
        <v>58</v>
      </c>
      <c r="F375">
        <v>40</v>
      </c>
      <c r="G375">
        <v>94</v>
      </c>
      <c r="H375">
        <v>34.9</v>
      </c>
      <c r="I375">
        <v>0.22500000000000001</v>
      </c>
      <c r="J375">
        <v>25</v>
      </c>
      <c r="K375">
        <v>0</v>
      </c>
      <c r="L375">
        <f t="shared" si="100"/>
        <v>0</v>
      </c>
      <c r="M375">
        <f t="shared" si="101"/>
        <v>0</v>
      </c>
      <c r="N375">
        <f t="shared" si="102"/>
        <v>0</v>
      </c>
      <c r="O375">
        <f t="shared" si="103"/>
        <v>0</v>
      </c>
      <c r="P375">
        <f t="shared" si="104"/>
        <v>0</v>
      </c>
      <c r="Q375">
        <f t="shared" si="105"/>
        <v>0</v>
      </c>
      <c r="R375">
        <f t="shared" si="106"/>
        <v>0</v>
      </c>
      <c r="S375">
        <f t="shared" si="107"/>
        <v>0</v>
      </c>
      <c r="T375">
        <f t="shared" si="108"/>
        <v>0</v>
      </c>
      <c r="U375">
        <f t="shared" si="109"/>
        <v>0</v>
      </c>
      <c r="V375">
        <f t="shared" si="110"/>
        <v>0</v>
      </c>
      <c r="W375">
        <f t="shared" si="111"/>
        <v>0</v>
      </c>
      <c r="X375">
        <f t="shared" si="96"/>
        <v>12</v>
      </c>
      <c r="Y375">
        <f t="shared" si="97"/>
        <v>0</v>
      </c>
      <c r="Z375">
        <f t="shared" si="98"/>
        <v>0</v>
      </c>
      <c r="AA375">
        <f t="shared" si="99"/>
        <v>1</v>
      </c>
    </row>
    <row r="376" spans="2:27">
      <c r="B376">
        <v>375</v>
      </c>
      <c r="C376">
        <v>2</v>
      </c>
      <c r="D376">
        <v>122</v>
      </c>
      <c r="E376">
        <v>52</v>
      </c>
      <c r="F376">
        <v>43</v>
      </c>
      <c r="G376">
        <v>158</v>
      </c>
      <c r="H376">
        <v>36.200000000000003</v>
      </c>
      <c r="I376">
        <v>0.81599999999999995</v>
      </c>
      <c r="J376">
        <v>28</v>
      </c>
      <c r="K376">
        <v>0</v>
      </c>
      <c r="L376">
        <f t="shared" si="100"/>
        <v>0</v>
      </c>
      <c r="M376">
        <f t="shared" si="101"/>
        <v>0</v>
      </c>
      <c r="N376">
        <f t="shared" si="102"/>
        <v>0</v>
      </c>
      <c r="O376">
        <f t="shared" si="103"/>
        <v>1</v>
      </c>
      <c r="P376">
        <f t="shared" si="104"/>
        <v>0</v>
      </c>
      <c r="Q376">
        <f t="shared" si="105"/>
        <v>0</v>
      </c>
      <c r="R376">
        <f t="shared" si="106"/>
        <v>0</v>
      </c>
      <c r="S376">
        <f t="shared" si="107"/>
        <v>0</v>
      </c>
      <c r="T376">
        <f t="shared" si="108"/>
        <v>0</v>
      </c>
      <c r="U376">
        <f t="shared" si="109"/>
        <v>0</v>
      </c>
      <c r="V376">
        <f t="shared" si="110"/>
        <v>0</v>
      </c>
      <c r="W376">
        <f t="shared" si="111"/>
        <v>0</v>
      </c>
      <c r="X376">
        <f t="shared" si="96"/>
        <v>11</v>
      </c>
      <c r="Y376">
        <f t="shared" si="97"/>
        <v>1</v>
      </c>
      <c r="Z376">
        <f t="shared" si="98"/>
        <v>0</v>
      </c>
      <c r="AA376">
        <f t="shared" si="99"/>
        <v>1</v>
      </c>
    </row>
    <row r="377" spans="2:27">
      <c r="B377">
        <v>376</v>
      </c>
      <c r="C377">
        <v>12</v>
      </c>
      <c r="D377">
        <v>140</v>
      </c>
      <c r="E377">
        <v>82</v>
      </c>
      <c r="F377">
        <v>43</v>
      </c>
      <c r="G377">
        <v>325</v>
      </c>
      <c r="H377">
        <v>39.200000000000003</v>
      </c>
      <c r="I377">
        <v>0.52800000000000002</v>
      </c>
      <c r="J377">
        <v>58</v>
      </c>
      <c r="K377">
        <v>1</v>
      </c>
      <c r="L377">
        <f t="shared" si="100"/>
        <v>1</v>
      </c>
      <c r="M377">
        <f t="shared" si="101"/>
        <v>1</v>
      </c>
      <c r="N377">
        <f t="shared" si="102"/>
        <v>1</v>
      </c>
      <c r="O377">
        <f t="shared" si="103"/>
        <v>1</v>
      </c>
      <c r="P377">
        <f t="shared" si="104"/>
        <v>1</v>
      </c>
      <c r="Q377">
        <f t="shared" si="105"/>
        <v>1</v>
      </c>
      <c r="R377">
        <f t="shared" si="106"/>
        <v>0</v>
      </c>
      <c r="S377">
        <f t="shared" si="107"/>
        <v>1</v>
      </c>
      <c r="T377">
        <f t="shared" si="108"/>
        <v>0</v>
      </c>
      <c r="U377">
        <f t="shared" si="109"/>
        <v>1</v>
      </c>
      <c r="V377">
        <f t="shared" si="110"/>
        <v>1</v>
      </c>
      <c r="W377">
        <f t="shared" si="111"/>
        <v>1</v>
      </c>
      <c r="X377">
        <f t="shared" si="96"/>
        <v>2</v>
      </c>
      <c r="Y377">
        <f t="shared" si="97"/>
        <v>10</v>
      </c>
      <c r="Z377">
        <f t="shared" si="98"/>
        <v>1</v>
      </c>
      <c r="AA377">
        <f t="shared" si="99"/>
        <v>1</v>
      </c>
    </row>
    <row r="378" spans="2:27">
      <c r="B378">
        <v>377</v>
      </c>
      <c r="C378">
        <v>0</v>
      </c>
      <c r="D378">
        <v>98</v>
      </c>
      <c r="E378">
        <v>82</v>
      </c>
      <c r="F378">
        <v>15</v>
      </c>
      <c r="G378">
        <v>84</v>
      </c>
      <c r="H378">
        <v>25.2</v>
      </c>
      <c r="I378">
        <v>0.29899999999999999</v>
      </c>
      <c r="J378">
        <v>22</v>
      </c>
      <c r="K378">
        <v>0</v>
      </c>
      <c r="L378">
        <f t="shared" si="100"/>
        <v>0</v>
      </c>
      <c r="M378">
        <f t="shared" si="101"/>
        <v>0</v>
      </c>
      <c r="N378">
        <f t="shared" si="102"/>
        <v>0</v>
      </c>
      <c r="O378">
        <f t="shared" si="103"/>
        <v>0</v>
      </c>
      <c r="P378">
        <f t="shared" si="104"/>
        <v>0</v>
      </c>
      <c r="Q378">
        <f t="shared" si="105"/>
        <v>0</v>
      </c>
      <c r="R378">
        <f t="shared" si="106"/>
        <v>0</v>
      </c>
      <c r="S378">
        <f t="shared" si="107"/>
        <v>0</v>
      </c>
      <c r="T378">
        <f t="shared" si="108"/>
        <v>0</v>
      </c>
      <c r="U378">
        <f t="shared" si="109"/>
        <v>0</v>
      </c>
      <c r="V378">
        <f t="shared" si="110"/>
        <v>0</v>
      </c>
      <c r="W378">
        <f t="shared" si="111"/>
        <v>0</v>
      </c>
      <c r="X378">
        <f t="shared" si="96"/>
        <v>12</v>
      </c>
      <c r="Y378">
        <f t="shared" si="97"/>
        <v>0</v>
      </c>
      <c r="Z378">
        <f t="shared" si="98"/>
        <v>0</v>
      </c>
      <c r="AA378">
        <f t="shared" si="99"/>
        <v>1</v>
      </c>
    </row>
    <row r="379" spans="2:27">
      <c r="B379">
        <v>378</v>
      </c>
      <c r="C379">
        <v>1</v>
      </c>
      <c r="D379">
        <v>87</v>
      </c>
      <c r="E379">
        <v>60</v>
      </c>
      <c r="F379">
        <v>37</v>
      </c>
      <c r="G379">
        <v>75</v>
      </c>
      <c r="H379">
        <v>37.200000000000003</v>
      </c>
      <c r="I379">
        <v>0.50900000000000001</v>
      </c>
      <c r="J379">
        <v>22</v>
      </c>
      <c r="K379">
        <v>0</v>
      </c>
      <c r="L379">
        <f t="shared" si="100"/>
        <v>0</v>
      </c>
      <c r="M379">
        <f t="shared" si="101"/>
        <v>0</v>
      </c>
      <c r="N379">
        <f t="shared" si="102"/>
        <v>0</v>
      </c>
      <c r="O379">
        <f t="shared" si="103"/>
        <v>0</v>
      </c>
      <c r="P379">
        <f t="shared" si="104"/>
        <v>0</v>
      </c>
      <c r="Q379">
        <f t="shared" si="105"/>
        <v>0</v>
      </c>
      <c r="R379">
        <f t="shared" si="106"/>
        <v>0</v>
      </c>
      <c r="S379">
        <f t="shared" si="107"/>
        <v>0</v>
      </c>
      <c r="T379">
        <f t="shared" si="108"/>
        <v>0</v>
      </c>
      <c r="U379">
        <f t="shared" si="109"/>
        <v>0</v>
      </c>
      <c r="V379">
        <f t="shared" si="110"/>
        <v>0</v>
      </c>
      <c r="W379">
        <f t="shared" si="111"/>
        <v>0</v>
      </c>
      <c r="X379">
        <f t="shared" si="96"/>
        <v>12</v>
      </c>
      <c r="Y379">
        <f t="shared" si="97"/>
        <v>0</v>
      </c>
      <c r="Z379">
        <f t="shared" si="98"/>
        <v>0</v>
      </c>
      <c r="AA379">
        <f t="shared" si="99"/>
        <v>1</v>
      </c>
    </row>
    <row r="380" spans="2:27">
      <c r="B380">
        <v>379</v>
      </c>
      <c r="C380">
        <v>4</v>
      </c>
      <c r="D380">
        <v>156</v>
      </c>
      <c r="E380">
        <v>75</v>
      </c>
      <c r="F380">
        <v>0</v>
      </c>
      <c r="G380">
        <v>0</v>
      </c>
      <c r="H380">
        <v>48.3</v>
      </c>
      <c r="I380">
        <v>0.23799999999999999</v>
      </c>
      <c r="J380">
        <v>32</v>
      </c>
      <c r="K380">
        <v>1</v>
      </c>
      <c r="L380">
        <f t="shared" si="100"/>
        <v>0</v>
      </c>
      <c r="M380">
        <f t="shared" si="101"/>
        <v>1</v>
      </c>
      <c r="N380">
        <f t="shared" si="102"/>
        <v>1</v>
      </c>
      <c r="O380">
        <f t="shared" si="103"/>
        <v>0</v>
      </c>
      <c r="P380">
        <f t="shared" si="104"/>
        <v>1</v>
      </c>
      <c r="Q380">
        <f t="shared" si="105"/>
        <v>0</v>
      </c>
      <c r="R380">
        <f t="shared" si="106"/>
        <v>1</v>
      </c>
      <c r="S380">
        <f t="shared" si="107"/>
        <v>1</v>
      </c>
      <c r="T380">
        <f t="shared" si="108"/>
        <v>1</v>
      </c>
      <c r="U380">
        <f t="shared" si="109"/>
        <v>1</v>
      </c>
      <c r="V380">
        <f t="shared" si="110"/>
        <v>0</v>
      </c>
      <c r="W380">
        <f t="shared" si="111"/>
        <v>1</v>
      </c>
      <c r="X380">
        <f t="shared" si="96"/>
        <v>4</v>
      </c>
      <c r="Y380">
        <f t="shared" si="97"/>
        <v>8</v>
      </c>
      <c r="Z380">
        <f t="shared" si="98"/>
        <v>1</v>
      </c>
      <c r="AA380">
        <f t="shared" si="99"/>
        <v>1</v>
      </c>
    </row>
    <row r="381" spans="2:27">
      <c r="B381">
        <v>380</v>
      </c>
      <c r="C381">
        <v>0</v>
      </c>
      <c r="D381">
        <v>93</v>
      </c>
      <c r="E381">
        <v>100</v>
      </c>
      <c r="F381">
        <v>39</v>
      </c>
      <c r="G381">
        <v>72</v>
      </c>
      <c r="H381">
        <v>43.4</v>
      </c>
      <c r="I381">
        <v>1.0209999999999999</v>
      </c>
      <c r="J381">
        <v>35</v>
      </c>
      <c r="K381">
        <v>0</v>
      </c>
      <c r="L381">
        <f t="shared" si="100"/>
        <v>0</v>
      </c>
      <c r="M381">
        <f t="shared" si="101"/>
        <v>1</v>
      </c>
      <c r="N381">
        <f t="shared" si="102"/>
        <v>0</v>
      </c>
      <c r="O381">
        <f t="shared" si="103"/>
        <v>1</v>
      </c>
      <c r="P381">
        <f t="shared" si="104"/>
        <v>0</v>
      </c>
      <c r="Q381">
        <f t="shared" si="105"/>
        <v>0</v>
      </c>
      <c r="R381">
        <f t="shared" si="106"/>
        <v>0</v>
      </c>
      <c r="S381">
        <f t="shared" si="107"/>
        <v>0</v>
      </c>
      <c r="T381">
        <f t="shared" si="108"/>
        <v>0</v>
      </c>
      <c r="U381">
        <f t="shared" si="109"/>
        <v>1</v>
      </c>
      <c r="V381">
        <f t="shared" si="110"/>
        <v>0</v>
      </c>
      <c r="W381">
        <f t="shared" si="111"/>
        <v>0</v>
      </c>
      <c r="X381">
        <f t="shared" si="96"/>
        <v>9</v>
      </c>
      <c r="Y381">
        <f t="shared" si="97"/>
        <v>3</v>
      </c>
      <c r="Z381">
        <f t="shared" si="98"/>
        <v>0</v>
      </c>
      <c r="AA381">
        <f t="shared" si="99"/>
        <v>1</v>
      </c>
    </row>
    <row r="382" spans="2:27">
      <c r="B382">
        <v>381</v>
      </c>
      <c r="C382">
        <v>1</v>
      </c>
      <c r="D382">
        <v>107</v>
      </c>
      <c r="E382">
        <v>72</v>
      </c>
      <c r="F382">
        <v>30</v>
      </c>
      <c r="G382">
        <v>82</v>
      </c>
      <c r="H382">
        <v>30.8</v>
      </c>
      <c r="I382">
        <v>0.82099999999999995</v>
      </c>
      <c r="J382">
        <v>24</v>
      </c>
      <c r="K382">
        <v>0</v>
      </c>
      <c r="L382">
        <f t="shared" si="100"/>
        <v>0</v>
      </c>
      <c r="M382">
        <f t="shared" si="101"/>
        <v>0</v>
      </c>
      <c r="N382">
        <f t="shared" si="102"/>
        <v>0</v>
      </c>
      <c r="O382">
        <f t="shared" si="103"/>
        <v>1</v>
      </c>
      <c r="P382">
        <f t="shared" si="104"/>
        <v>0</v>
      </c>
      <c r="Q382">
        <f t="shared" si="105"/>
        <v>0</v>
      </c>
      <c r="R382">
        <f t="shared" si="106"/>
        <v>0</v>
      </c>
      <c r="S382">
        <f t="shared" si="107"/>
        <v>0</v>
      </c>
      <c r="T382">
        <f t="shared" si="108"/>
        <v>0</v>
      </c>
      <c r="U382">
        <f t="shared" si="109"/>
        <v>0</v>
      </c>
      <c r="V382">
        <f t="shared" si="110"/>
        <v>0</v>
      </c>
      <c r="W382">
        <f t="shared" si="111"/>
        <v>0</v>
      </c>
      <c r="X382">
        <f t="shared" si="96"/>
        <v>11</v>
      </c>
      <c r="Y382">
        <f t="shared" si="97"/>
        <v>1</v>
      </c>
      <c r="Z382">
        <f t="shared" si="98"/>
        <v>0</v>
      </c>
      <c r="AA382">
        <f t="shared" si="99"/>
        <v>1</v>
      </c>
    </row>
    <row r="383" spans="2:27">
      <c r="B383">
        <v>382</v>
      </c>
      <c r="C383">
        <v>0</v>
      </c>
      <c r="D383">
        <v>105</v>
      </c>
      <c r="E383">
        <v>68</v>
      </c>
      <c r="F383">
        <v>22</v>
      </c>
      <c r="G383">
        <v>0</v>
      </c>
      <c r="H383">
        <v>20</v>
      </c>
      <c r="I383">
        <v>0.23599999999999999</v>
      </c>
      <c r="J383">
        <v>22</v>
      </c>
      <c r="K383">
        <v>0</v>
      </c>
      <c r="L383">
        <f t="shared" si="100"/>
        <v>0</v>
      </c>
      <c r="M383">
        <f t="shared" si="101"/>
        <v>0</v>
      </c>
      <c r="N383">
        <f t="shared" si="102"/>
        <v>0</v>
      </c>
      <c r="O383">
        <f t="shared" si="103"/>
        <v>0</v>
      </c>
      <c r="P383">
        <f t="shared" si="104"/>
        <v>0</v>
      </c>
      <c r="Q383">
        <f t="shared" si="105"/>
        <v>0</v>
      </c>
      <c r="R383">
        <f t="shared" si="106"/>
        <v>0</v>
      </c>
      <c r="S383">
        <f t="shared" si="107"/>
        <v>0</v>
      </c>
      <c r="T383">
        <f t="shared" si="108"/>
        <v>0</v>
      </c>
      <c r="U383">
        <f t="shared" si="109"/>
        <v>0</v>
      </c>
      <c r="V383">
        <f t="shared" si="110"/>
        <v>0</v>
      </c>
      <c r="W383">
        <f t="shared" si="111"/>
        <v>0</v>
      </c>
      <c r="X383">
        <f t="shared" si="96"/>
        <v>12</v>
      </c>
      <c r="Y383">
        <f t="shared" si="97"/>
        <v>0</v>
      </c>
      <c r="Z383">
        <f t="shared" si="98"/>
        <v>0</v>
      </c>
      <c r="AA383">
        <f t="shared" si="99"/>
        <v>1</v>
      </c>
    </row>
    <row r="384" spans="2:27">
      <c r="B384">
        <v>383</v>
      </c>
      <c r="C384">
        <v>1</v>
      </c>
      <c r="D384">
        <v>109</v>
      </c>
      <c r="E384">
        <v>60</v>
      </c>
      <c r="F384">
        <v>8</v>
      </c>
      <c r="G384">
        <v>182</v>
      </c>
      <c r="H384">
        <v>25.4</v>
      </c>
      <c r="I384">
        <v>0.94699999999999995</v>
      </c>
      <c r="J384">
        <v>21</v>
      </c>
      <c r="K384">
        <v>0</v>
      </c>
      <c r="L384">
        <f t="shared" si="100"/>
        <v>0</v>
      </c>
      <c r="M384">
        <f t="shared" si="101"/>
        <v>0</v>
      </c>
      <c r="N384">
        <f t="shared" si="102"/>
        <v>0</v>
      </c>
      <c r="O384">
        <f t="shared" si="103"/>
        <v>0</v>
      </c>
      <c r="P384">
        <f t="shared" si="104"/>
        <v>0</v>
      </c>
      <c r="Q384">
        <f t="shared" si="105"/>
        <v>0</v>
      </c>
      <c r="R384">
        <f t="shared" si="106"/>
        <v>0</v>
      </c>
      <c r="S384">
        <f t="shared" si="107"/>
        <v>0</v>
      </c>
      <c r="T384">
        <f t="shared" si="108"/>
        <v>0</v>
      </c>
      <c r="U384">
        <f t="shared" si="109"/>
        <v>0</v>
      </c>
      <c r="V384">
        <f t="shared" si="110"/>
        <v>0</v>
      </c>
      <c r="W384">
        <f t="shared" si="111"/>
        <v>0</v>
      </c>
      <c r="X384">
        <f t="shared" si="96"/>
        <v>12</v>
      </c>
      <c r="Y384">
        <f t="shared" si="97"/>
        <v>0</v>
      </c>
      <c r="Z384">
        <f t="shared" si="98"/>
        <v>0</v>
      </c>
      <c r="AA384">
        <f t="shared" si="99"/>
        <v>1</v>
      </c>
    </row>
    <row r="385" spans="2:27">
      <c r="B385">
        <v>384</v>
      </c>
      <c r="C385">
        <v>1</v>
      </c>
      <c r="D385">
        <v>90</v>
      </c>
      <c r="E385">
        <v>62</v>
      </c>
      <c r="F385">
        <v>18</v>
      </c>
      <c r="G385">
        <v>59</v>
      </c>
      <c r="H385">
        <v>25.1</v>
      </c>
      <c r="I385">
        <v>1.268</v>
      </c>
      <c r="J385">
        <v>25</v>
      </c>
      <c r="K385">
        <v>0</v>
      </c>
      <c r="L385">
        <f t="shared" si="100"/>
        <v>0</v>
      </c>
      <c r="M385">
        <f t="shared" si="101"/>
        <v>0</v>
      </c>
      <c r="N385">
        <f t="shared" si="102"/>
        <v>0</v>
      </c>
      <c r="O385">
        <f t="shared" si="103"/>
        <v>0</v>
      </c>
      <c r="P385">
        <f t="shared" si="104"/>
        <v>0</v>
      </c>
      <c r="Q385">
        <f t="shared" si="105"/>
        <v>0</v>
      </c>
      <c r="R385">
        <f t="shared" si="106"/>
        <v>0</v>
      </c>
      <c r="S385">
        <f t="shared" si="107"/>
        <v>0</v>
      </c>
      <c r="T385">
        <f t="shared" si="108"/>
        <v>0</v>
      </c>
      <c r="U385">
        <f t="shared" si="109"/>
        <v>0</v>
      </c>
      <c r="V385">
        <f t="shared" si="110"/>
        <v>0</v>
      </c>
      <c r="W385">
        <f t="shared" si="111"/>
        <v>0</v>
      </c>
      <c r="X385">
        <f t="shared" si="96"/>
        <v>12</v>
      </c>
      <c r="Y385">
        <f t="shared" si="97"/>
        <v>0</v>
      </c>
      <c r="Z385">
        <f t="shared" si="98"/>
        <v>0</v>
      </c>
      <c r="AA385">
        <f t="shared" si="99"/>
        <v>1</v>
      </c>
    </row>
    <row r="386" spans="2:27">
      <c r="B386">
        <v>385</v>
      </c>
      <c r="C386">
        <v>1</v>
      </c>
      <c r="D386">
        <v>125</v>
      </c>
      <c r="E386">
        <v>70</v>
      </c>
      <c r="F386">
        <v>24</v>
      </c>
      <c r="G386">
        <v>110</v>
      </c>
      <c r="H386">
        <v>24.3</v>
      </c>
      <c r="I386">
        <v>0.221</v>
      </c>
      <c r="J386">
        <v>25</v>
      </c>
      <c r="K386">
        <v>0</v>
      </c>
      <c r="L386">
        <f t="shared" si="100"/>
        <v>0</v>
      </c>
      <c r="M386">
        <f t="shared" si="101"/>
        <v>0</v>
      </c>
      <c r="N386">
        <f t="shared" si="102"/>
        <v>0</v>
      </c>
      <c r="O386">
        <f t="shared" si="103"/>
        <v>0</v>
      </c>
      <c r="P386">
        <f t="shared" si="104"/>
        <v>1</v>
      </c>
      <c r="Q386">
        <f t="shared" si="105"/>
        <v>0</v>
      </c>
      <c r="R386">
        <f t="shared" si="106"/>
        <v>0</v>
      </c>
      <c r="S386">
        <f t="shared" si="107"/>
        <v>0</v>
      </c>
      <c r="T386">
        <f t="shared" si="108"/>
        <v>0</v>
      </c>
      <c r="U386">
        <f t="shared" si="109"/>
        <v>0</v>
      </c>
      <c r="V386">
        <f t="shared" si="110"/>
        <v>0</v>
      </c>
      <c r="W386">
        <f t="shared" si="111"/>
        <v>0</v>
      </c>
      <c r="X386">
        <f t="shared" ref="X386:X449" si="112">COUNTIF(L386:W386,0)</f>
        <v>11</v>
      </c>
      <c r="Y386">
        <f t="shared" ref="Y386:Y449" si="113">COUNTIF(L386:W386,1)</f>
        <v>1</v>
      </c>
      <c r="Z386">
        <f t="shared" ref="Z386:Z449" si="114">IF(X386&gt;Y386,0,1)</f>
        <v>0</v>
      </c>
      <c r="AA386">
        <f t="shared" ref="AA386:AA449" si="115">IF(Z386=K386,1,0)</f>
        <v>1</v>
      </c>
    </row>
    <row r="387" spans="2:27">
      <c r="B387">
        <v>386</v>
      </c>
      <c r="C387">
        <v>1</v>
      </c>
      <c r="D387">
        <v>119</v>
      </c>
      <c r="E387">
        <v>54</v>
      </c>
      <c r="F387">
        <v>13</v>
      </c>
      <c r="G387">
        <v>50</v>
      </c>
      <c r="H387">
        <v>22.3</v>
      </c>
      <c r="I387">
        <v>0.20499999999999999</v>
      </c>
      <c r="J387">
        <v>24</v>
      </c>
      <c r="K387">
        <v>0</v>
      </c>
      <c r="L387">
        <f t="shared" ref="L387:L450" si="116">IF(J387&lt;=42.5,IF(G387&lt;=119.5,IF(C387&lt;=2.5,0,0),IF(C387&lt;=0.5,1,0)),IF(G387&lt;=139.5,IF(J387&lt;=55.5,1,0),1))</f>
        <v>0</v>
      </c>
      <c r="M387">
        <f t="shared" ref="M387:M450" si="117">IF(J387&lt;=30.5,IF(H387&lt;=36.25,IF(J387&lt;=26.5,0,0),IF(H387&lt;=42.75,0,1)),IF(H387&lt;=27.45,IF(H387&lt;=24.8,0,0),IF(J387&lt;=42.5,1,1)))</f>
        <v>0</v>
      </c>
      <c r="N387">
        <f t="shared" ref="N387:N450" si="118">IF(D387&lt;=137.5,IF(J387&lt;=27.5,IF(I387&lt;=0.4945,0,0),IF(D387&lt;=107.5,0,0)),IF(D387&lt;=155.5,IF(D387&lt;=146.5,1,0),IF(J387&lt;=44.5,1,1)))</f>
        <v>0</v>
      </c>
      <c r="O387">
        <f t="shared" ref="O387:O450" si="119">IF(D387&lt;=133.5,IF(I387&lt;=0.5095,IF(D387&lt;=94.5,0,0),IF(F387&lt;=28.5,0,1)),IF(D387&lt;=161.5,IF(I387&lt;=0.315,0,1),IF(C387&lt;=6.5,1,1)))</f>
        <v>0</v>
      </c>
      <c r="P387">
        <f t="shared" ref="P387:P450" si="120">IF(D387&lt;=124.5,IF(J387&lt;=27.5,IF(F387&lt;=30.5,0,0),IF(D387&lt;=94.5,0,0)),IF(D387&lt;=166.5,IF(J387&lt;=24.5,0,1),IF(J387&lt;=37.5,1,1)))</f>
        <v>0</v>
      </c>
      <c r="Q387">
        <f t="shared" ref="Q387:Q450" si="121">IF(H387&lt;=28.849999,IF(C387&lt;=5.5,IF(E387&lt;=69,0,0),IF(H387&lt;=24.7,0,0)),IF(C387&lt;=4.5,IF(G387&lt;=107.5,0,0),IF(G387&lt;=122.5,0,1)))</f>
        <v>0</v>
      </c>
      <c r="R387">
        <f t="shared" ref="R387:R450" si="122">IF(D387&lt;=154.5,IF(H387&lt;=27.849999,IF(D387&lt;=107.5,0,0),IF(I387&lt;=1.105,0,1)),IF(I387&lt;=0.2745,1,IF(G387&lt;=171.5,1,1)))</f>
        <v>0</v>
      </c>
      <c r="S387">
        <f t="shared" ref="S387:S450" si="123">IF(D387&lt;=133.5,IF(J387&lt;=27.5,IF(H387&lt;=31.3,0,0),IF(H387&lt;=28.65,0,0)),IF(H387&lt;=29.4,0,IF(D387&lt;=155.5,1,1)))</f>
        <v>0</v>
      </c>
      <c r="T387">
        <f t="shared" ref="T387:T450" si="124">IF(D387&lt;=151.5,IF(D387&lt;=99.5,IF(J387&lt;=36.5,0,0),IF(I387&lt;=0.317,0,0)),IF(F387&lt;=38.5,IF(J387&lt;=44.5,1,1),1))</f>
        <v>0</v>
      </c>
      <c r="U387">
        <f t="shared" ref="U387:U450" si="125">IF(H387&lt;=29.650001,IF(C387&lt;=8.5,IF(H387&lt;=26.5,0,0),0),IF(C387&lt;=6.5,IF(H387&lt;=43,0,1),IF(I387&lt;=0.208,0,1)))</f>
        <v>0</v>
      </c>
      <c r="V387">
        <f t="shared" ref="V387:V450" si="126">IF(H387&lt;=29.849999,IF(C387&lt;=4.5,IF(H387&lt;=25.45,0,0),IF(I387&lt;=0.261,0,0)),IF(G387&lt;=179,IF(C387&lt;=4.5,0,1),IF(H387&lt;=35.049999,1,1)))</f>
        <v>0</v>
      </c>
      <c r="W387">
        <f t="shared" ref="W387:W450" si="127">IF(D387&lt;=127.5,IF(C387&lt;=5.5,IF(E387&lt;=79,0,0),IF(I387&lt;=0.2205,0,0)),IF(I387&lt;=0.3165,IF(I387&lt;=0.242,1,0),IF(D387&lt;=143.5,1,1)))</f>
        <v>0</v>
      </c>
      <c r="X387">
        <f t="shared" si="112"/>
        <v>12</v>
      </c>
      <c r="Y387">
        <f t="shared" si="113"/>
        <v>0</v>
      </c>
      <c r="Z387">
        <f t="shared" si="114"/>
        <v>0</v>
      </c>
      <c r="AA387">
        <f t="shared" si="115"/>
        <v>1</v>
      </c>
    </row>
    <row r="388" spans="2:27">
      <c r="B388">
        <v>387</v>
      </c>
      <c r="C388">
        <v>5</v>
      </c>
      <c r="D388">
        <v>116</v>
      </c>
      <c r="E388">
        <v>74</v>
      </c>
      <c r="F388">
        <v>29</v>
      </c>
      <c r="G388">
        <v>0</v>
      </c>
      <c r="H388">
        <v>32.299999999999997</v>
      </c>
      <c r="I388">
        <v>0.66</v>
      </c>
      <c r="J388">
        <v>35</v>
      </c>
      <c r="K388">
        <v>1</v>
      </c>
      <c r="L388">
        <f t="shared" si="116"/>
        <v>0</v>
      </c>
      <c r="M388">
        <f t="shared" si="117"/>
        <v>1</v>
      </c>
      <c r="N388">
        <f t="shared" si="118"/>
        <v>0</v>
      </c>
      <c r="O388">
        <f t="shared" si="119"/>
        <v>1</v>
      </c>
      <c r="P388">
        <f t="shared" si="120"/>
        <v>0</v>
      </c>
      <c r="Q388">
        <f t="shared" si="121"/>
        <v>0</v>
      </c>
      <c r="R388">
        <f t="shared" si="122"/>
        <v>0</v>
      </c>
      <c r="S388">
        <f t="shared" si="123"/>
        <v>0</v>
      </c>
      <c r="T388">
        <f t="shared" si="124"/>
        <v>0</v>
      </c>
      <c r="U388">
        <f t="shared" si="125"/>
        <v>0</v>
      </c>
      <c r="V388">
        <f t="shared" si="126"/>
        <v>1</v>
      </c>
      <c r="W388">
        <f t="shared" si="127"/>
        <v>0</v>
      </c>
      <c r="X388">
        <f t="shared" si="112"/>
        <v>9</v>
      </c>
      <c r="Y388">
        <f t="shared" si="113"/>
        <v>3</v>
      </c>
      <c r="Z388">
        <f t="shared" si="114"/>
        <v>0</v>
      </c>
      <c r="AA388">
        <f t="shared" si="115"/>
        <v>0</v>
      </c>
    </row>
    <row r="389" spans="2:27">
      <c r="B389">
        <v>388</v>
      </c>
      <c r="C389">
        <v>8</v>
      </c>
      <c r="D389">
        <v>105</v>
      </c>
      <c r="E389">
        <v>100</v>
      </c>
      <c r="F389">
        <v>36</v>
      </c>
      <c r="G389">
        <v>0</v>
      </c>
      <c r="H389">
        <v>43.3</v>
      </c>
      <c r="I389">
        <v>0.23899999999999999</v>
      </c>
      <c r="J389">
        <v>45</v>
      </c>
      <c r="K389">
        <v>1</v>
      </c>
      <c r="L389">
        <f t="shared" si="116"/>
        <v>1</v>
      </c>
      <c r="M389">
        <f t="shared" si="117"/>
        <v>1</v>
      </c>
      <c r="N389">
        <f t="shared" si="118"/>
        <v>0</v>
      </c>
      <c r="O389">
        <f t="shared" si="119"/>
        <v>0</v>
      </c>
      <c r="P389">
        <f t="shared" si="120"/>
        <v>0</v>
      </c>
      <c r="Q389">
        <f t="shared" si="121"/>
        <v>0</v>
      </c>
      <c r="R389">
        <f t="shared" si="122"/>
        <v>0</v>
      </c>
      <c r="S389">
        <f t="shared" si="123"/>
        <v>0</v>
      </c>
      <c r="T389">
        <f t="shared" si="124"/>
        <v>0</v>
      </c>
      <c r="U389">
        <f t="shared" si="125"/>
        <v>1</v>
      </c>
      <c r="V389">
        <f t="shared" si="126"/>
        <v>1</v>
      </c>
      <c r="W389">
        <f t="shared" si="127"/>
        <v>0</v>
      </c>
      <c r="X389">
        <f t="shared" si="112"/>
        <v>8</v>
      </c>
      <c r="Y389">
        <f t="shared" si="113"/>
        <v>4</v>
      </c>
      <c r="Z389">
        <f t="shared" si="114"/>
        <v>0</v>
      </c>
      <c r="AA389">
        <f t="shared" si="115"/>
        <v>0</v>
      </c>
    </row>
    <row r="390" spans="2:27">
      <c r="B390">
        <v>389</v>
      </c>
      <c r="C390">
        <v>5</v>
      </c>
      <c r="D390">
        <v>144</v>
      </c>
      <c r="E390">
        <v>82</v>
      </c>
      <c r="F390">
        <v>26</v>
      </c>
      <c r="G390">
        <v>285</v>
      </c>
      <c r="H390">
        <v>32</v>
      </c>
      <c r="I390">
        <v>0.45200000000000001</v>
      </c>
      <c r="J390">
        <v>58</v>
      </c>
      <c r="K390">
        <v>1</v>
      </c>
      <c r="L390">
        <f t="shared" si="116"/>
        <v>1</v>
      </c>
      <c r="M390">
        <f t="shared" si="117"/>
        <v>1</v>
      </c>
      <c r="N390">
        <f t="shared" si="118"/>
        <v>1</v>
      </c>
      <c r="O390">
        <f t="shared" si="119"/>
        <v>1</v>
      </c>
      <c r="P390">
        <f t="shared" si="120"/>
        <v>1</v>
      </c>
      <c r="Q390">
        <f t="shared" si="121"/>
        <v>1</v>
      </c>
      <c r="R390">
        <f t="shared" si="122"/>
        <v>0</v>
      </c>
      <c r="S390">
        <f t="shared" si="123"/>
        <v>1</v>
      </c>
      <c r="T390">
        <f t="shared" si="124"/>
        <v>0</v>
      </c>
      <c r="U390">
        <f t="shared" si="125"/>
        <v>0</v>
      </c>
      <c r="V390">
        <f t="shared" si="126"/>
        <v>1</v>
      </c>
      <c r="W390">
        <f t="shared" si="127"/>
        <v>1</v>
      </c>
      <c r="X390">
        <f t="shared" si="112"/>
        <v>3</v>
      </c>
      <c r="Y390">
        <f t="shared" si="113"/>
        <v>9</v>
      </c>
      <c r="Z390">
        <f t="shared" si="114"/>
        <v>1</v>
      </c>
      <c r="AA390">
        <f t="shared" si="115"/>
        <v>1</v>
      </c>
    </row>
    <row r="391" spans="2:27">
      <c r="B391">
        <v>390</v>
      </c>
      <c r="C391">
        <v>3</v>
      </c>
      <c r="D391">
        <v>100</v>
      </c>
      <c r="E391">
        <v>68</v>
      </c>
      <c r="F391">
        <v>23</v>
      </c>
      <c r="G391">
        <v>81</v>
      </c>
      <c r="H391">
        <v>31.6</v>
      </c>
      <c r="I391">
        <v>0.94899999999999995</v>
      </c>
      <c r="J391">
        <v>28</v>
      </c>
      <c r="K391">
        <v>0</v>
      </c>
      <c r="L391">
        <f t="shared" si="116"/>
        <v>0</v>
      </c>
      <c r="M391">
        <f t="shared" si="117"/>
        <v>0</v>
      </c>
      <c r="N391">
        <f t="shared" si="118"/>
        <v>0</v>
      </c>
      <c r="O391">
        <f t="shared" si="119"/>
        <v>0</v>
      </c>
      <c r="P391">
        <f t="shared" si="120"/>
        <v>0</v>
      </c>
      <c r="Q391">
        <f t="shared" si="121"/>
        <v>0</v>
      </c>
      <c r="R391">
        <f t="shared" si="122"/>
        <v>0</v>
      </c>
      <c r="S391">
        <f t="shared" si="123"/>
        <v>0</v>
      </c>
      <c r="T391">
        <f t="shared" si="124"/>
        <v>0</v>
      </c>
      <c r="U391">
        <f t="shared" si="125"/>
        <v>0</v>
      </c>
      <c r="V391">
        <f t="shared" si="126"/>
        <v>0</v>
      </c>
      <c r="W391">
        <f t="shared" si="127"/>
        <v>0</v>
      </c>
      <c r="X391">
        <f t="shared" si="112"/>
        <v>12</v>
      </c>
      <c r="Y391">
        <f t="shared" si="113"/>
        <v>0</v>
      </c>
      <c r="Z391">
        <f t="shared" si="114"/>
        <v>0</v>
      </c>
      <c r="AA391">
        <f t="shared" si="115"/>
        <v>1</v>
      </c>
    </row>
    <row r="392" spans="2:27">
      <c r="B392">
        <v>391</v>
      </c>
      <c r="C392">
        <v>1</v>
      </c>
      <c r="D392">
        <v>100</v>
      </c>
      <c r="E392">
        <v>66</v>
      </c>
      <c r="F392">
        <v>29</v>
      </c>
      <c r="G392">
        <v>196</v>
      </c>
      <c r="H392">
        <v>32</v>
      </c>
      <c r="I392">
        <v>0.44400000000000001</v>
      </c>
      <c r="J392">
        <v>42</v>
      </c>
      <c r="K392">
        <v>0</v>
      </c>
      <c r="L392">
        <f t="shared" si="116"/>
        <v>0</v>
      </c>
      <c r="M392">
        <f t="shared" si="117"/>
        <v>1</v>
      </c>
      <c r="N392">
        <f t="shared" si="118"/>
        <v>0</v>
      </c>
      <c r="O392">
        <f t="shared" si="119"/>
        <v>0</v>
      </c>
      <c r="P392">
        <f t="shared" si="120"/>
        <v>0</v>
      </c>
      <c r="Q392">
        <f t="shared" si="121"/>
        <v>0</v>
      </c>
      <c r="R392">
        <f t="shared" si="122"/>
        <v>0</v>
      </c>
      <c r="S392">
        <f t="shared" si="123"/>
        <v>0</v>
      </c>
      <c r="T392">
        <f t="shared" si="124"/>
        <v>0</v>
      </c>
      <c r="U392">
        <f t="shared" si="125"/>
        <v>0</v>
      </c>
      <c r="V392">
        <f t="shared" si="126"/>
        <v>1</v>
      </c>
      <c r="W392">
        <f t="shared" si="127"/>
        <v>0</v>
      </c>
      <c r="X392">
        <f t="shared" si="112"/>
        <v>10</v>
      </c>
      <c r="Y392">
        <f t="shared" si="113"/>
        <v>2</v>
      </c>
      <c r="Z392">
        <f t="shared" si="114"/>
        <v>0</v>
      </c>
      <c r="AA392">
        <f t="shared" si="115"/>
        <v>1</v>
      </c>
    </row>
    <row r="393" spans="2:27">
      <c r="B393">
        <v>392</v>
      </c>
      <c r="C393">
        <v>5</v>
      </c>
      <c r="D393">
        <v>166</v>
      </c>
      <c r="E393">
        <v>76</v>
      </c>
      <c r="F393">
        <v>0</v>
      </c>
      <c r="G393">
        <v>0</v>
      </c>
      <c r="H393">
        <v>45.7</v>
      </c>
      <c r="I393">
        <v>0.34</v>
      </c>
      <c r="J393">
        <v>27</v>
      </c>
      <c r="K393">
        <v>1</v>
      </c>
      <c r="L393">
        <f t="shared" si="116"/>
        <v>0</v>
      </c>
      <c r="M393">
        <f t="shared" si="117"/>
        <v>1</v>
      </c>
      <c r="N393">
        <f t="shared" si="118"/>
        <v>1</v>
      </c>
      <c r="O393">
        <f t="shared" si="119"/>
        <v>1</v>
      </c>
      <c r="P393">
        <f t="shared" si="120"/>
        <v>1</v>
      </c>
      <c r="Q393">
        <f t="shared" si="121"/>
        <v>0</v>
      </c>
      <c r="R393">
        <f t="shared" si="122"/>
        <v>1</v>
      </c>
      <c r="S393">
        <f t="shared" si="123"/>
        <v>1</v>
      </c>
      <c r="T393">
        <f t="shared" si="124"/>
        <v>1</v>
      </c>
      <c r="U393">
        <f t="shared" si="125"/>
        <v>1</v>
      </c>
      <c r="V393">
        <f t="shared" si="126"/>
        <v>1</v>
      </c>
      <c r="W393">
        <f t="shared" si="127"/>
        <v>1</v>
      </c>
      <c r="X393">
        <f t="shared" si="112"/>
        <v>2</v>
      </c>
      <c r="Y393">
        <f t="shared" si="113"/>
        <v>10</v>
      </c>
      <c r="Z393">
        <f t="shared" si="114"/>
        <v>1</v>
      </c>
      <c r="AA393">
        <f t="shared" si="115"/>
        <v>1</v>
      </c>
    </row>
    <row r="394" spans="2:27">
      <c r="B394">
        <v>393</v>
      </c>
      <c r="C394">
        <v>1</v>
      </c>
      <c r="D394">
        <v>131</v>
      </c>
      <c r="E394">
        <v>64</v>
      </c>
      <c r="F394">
        <v>14</v>
      </c>
      <c r="G394">
        <v>415</v>
      </c>
      <c r="H394">
        <v>23.7</v>
      </c>
      <c r="I394">
        <v>0.38900000000000001</v>
      </c>
      <c r="J394">
        <v>21</v>
      </c>
      <c r="K394">
        <v>0</v>
      </c>
      <c r="L394">
        <f t="shared" si="116"/>
        <v>0</v>
      </c>
      <c r="M394">
        <f t="shared" si="117"/>
        <v>0</v>
      </c>
      <c r="N394">
        <f t="shared" si="118"/>
        <v>0</v>
      </c>
      <c r="O394">
        <f t="shared" si="119"/>
        <v>0</v>
      </c>
      <c r="P394">
        <f t="shared" si="120"/>
        <v>0</v>
      </c>
      <c r="Q394">
        <f t="shared" si="121"/>
        <v>0</v>
      </c>
      <c r="R394">
        <f t="shared" si="122"/>
        <v>0</v>
      </c>
      <c r="S394">
        <f t="shared" si="123"/>
        <v>0</v>
      </c>
      <c r="T394">
        <f t="shared" si="124"/>
        <v>0</v>
      </c>
      <c r="U394">
        <f t="shared" si="125"/>
        <v>0</v>
      </c>
      <c r="V394">
        <f t="shared" si="126"/>
        <v>0</v>
      </c>
      <c r="W394">
        <f t="shared" si="127"/>
        <v>1</v>
      </c>
      <c r="X394">
        <f t="shared" si="112"/>
        <v>11</v>
      </c>
      <c r="Y394">
        <f t="shared" si="113"/>
        <v>1</v>
      </c>
      <c r="Z394">
        <f t="shared" si="114"/>
        <v>0</v>
      </c>
      <c r="AA394">
        <f t="shared" si="115"/>
        <v>1</v>
      </c>
    </row>
    <row r="395" spans="2:27">
      <c r="B395">
        <v>394</v>
      </c>
      <c r="C395">
        <v>4</v>
      </c>
      <c r="D395">
        <v>116</v>
      </c>
      <c r="E395">
        <v>72</v>
      </c>
      <c r="F395">
        <v>12</v>
      </c>
      <c r="G395">
        <v>87</v>
      </c>
      <c r="H395">
        <v>22.1</v>
      </c>
      <c r="I395">
        <v>0.46300000000000002</v>
      </c>
      <c r="J395">
        <v>37</v>
      </c>
      <c r="K395">
        <v>0</v>
      </c>
      <c r="L395">
        <f t="shared" si="116"/>
        <v>0</v>
      </c>
      <c r="M395">
        <f t="shared" si="117"/>
        <v>0</v>
      </c>
      <c r="N395">
        <f t="shared" si="118"/>
        <v>0</v>
      </c>
      <c r="O395">
        <f t="shared" si="119"/>
        <v>0</v>
      </c>
      <c r="P395">
        <f t="shared" si="120"/>
        <v>0</v>
      </c>
      <c r="Q395">
        <f t="shared" si="121"/>
        <v>0</v>
      </c>
      <c r="R395">
        <f t="shared" si="122"/>
        <v>0</v>
      </c>
      <c r="S395">
        <f t="shared" si="123"/>
        <v>0</v>
      </c>
      <c r="T395">
        <f t="shared" si="124"/>
        <v>0</v>
      </c>
      <c r="U395">
        <f t="shared" si="125"/>
        <v>0</v>
      </c>
      <c r="V395">
        <f t="shared" si="126"/>
        <v>0</v>
      </c>
      <c r="W395">
        <f t="shared" si="127"/>
        <v>0</v>
      </c>
      <c r="X395">
        <f t="shared" si="112"/>
        <v>12</v>
      </c>
      <c r="Y395">
        <f t="shared" si="113"/>
        <v>0</v>
      </c>
      <c r="Z395">
        <f t="shared" si="114"/>
        <v>0</v>
      </c>
      <c r="AA395">
        <f t="shared" si="115"/>
        <v>1</v>
      </c>
    </row>
    <row r="396" spans="2:27">
      <c r="B396">
        <v>395</v>
      </c>
      <c r="C396">
        <v>4</v>
      </c>
      <c r="D396">
        <v>158</v>
      </c>
      <c r="E396">
        <v>78</v>
      </c>
      <c r="F396">
        <v>0</v>
      </c>
      <c r="G396">
        <v>0</v>
      </c>
      <c r="H396">
        <v>32.9</v>
      </c>
      <c r="I396">
        <v>0.80300000000000005</v>
      </c>
      <c r="J396">
        <v>31</v>
      </c>
      <c r="K396">
        <v>1</v>
      </c>
      <c r="L396">
        <f t="shared" si="116"/>
        <v>0</v>
      </c>
      <c r="M396">
        <f t="shared" si="117"/>
        <v>1</v>
      </c>
      <c r="N396">
        <f t="shared" si="118"/>
        <v>1</v>
      </c>
      <c r="O396">
        <f t="shared" si="119"/>
        <v>1</v>
      </c>
      <c r="P396">
        <f t="shared" si="120"/>
        <v>1</v>
      </c>
      <c r="Q396">
        <f t="shared" si="121"/>
        <v>0</v>
      </c>
      <c r="R396">
        <f t="shared" si="122"/>
        <v>1</v>
      </c>
      <c r="S396">
        <f t="shared" si="123"/>
        <v>1</v>
      </c>
      <c r="T396">
        <f t="shared" si="124"/>
        <v>1</v>
      </c>
      <c r="U396">
        <f t="shared" si="125"/>
        <v>0</v>
      </c>
      <c r="V396">
        <f t="shared" si="126"/>
        <v>0</v>
      </c>
      <c r="W396">
        <f t="shared" si="127"/>
        <v>1</v>
      </c>
      <c r="X396">
        <f t="shared" si="112"/>
        <v>4</v>
      </c>
      <c r="Y396">
        <f t="shared" si="113"/>
        <v>8</v>
      </c>
      <c r="Z396">
        <f t="shared" si="114"/>
        <v>1</v>
      </c>
      <c r="AA396">
        <f t="shared" si="115"/>
        <v>1</v>
      </c>
    </row>
    <row r="397" spans="2:27">
      <c r="B397">
        <v>396</v>
      </c>
      <c r="C397">
        <v>2</v>
      </c>
      <c r="D397">
        <v>127</v>
      </c>
      <c r="E397">
        <v>58</v>
      </c>
      <c r="F397">
        <v>24</v>
      </c>
      <c r="G397">
        <v>275</v>
      </c>
      <c r="H397">
        <v>27.7</v>
      </c>
      <c r="I397">
        <v>1.6</v>
      </c>
      <c r="J397">
        <v>25</v>
      </c>
      <c r="K397">
        <v>0</v>
      </c>
      <c r="L397">
        <f t="shared" si="116"/>
        <v>0</v>
      </c>
      <c r="M397">
        <f t="shared" si="117"/>
        <v>0</v>
      </c>
      <c r="N397">
        <f t="shared" si="118"/>
        <v>0</v>
      </c>
      <c r="O397">
        <f t="shared" si="119"/>
        <v>0</v>
      </c>
      <c r="P397">
        <f t="shared" si="120"/>
        <v>1</v>
      </c>
      <c r="Q397">
        <f t="shared" si="121"/>
        <v>0</v>
      </c>
      <c r="R397">
        <f t="shared" si="122"/>
        <v>0</v>
      </c>
      <c r="S397">
        <f t="shared" si="123"/>
        <v>0</v>
      </c>
      <c r="T397">
        <f t="shared" si="124"/>
        <v>0</v>
      </c>
      <c r="U397">
        <f t="shared" si="125"/>
        <v>0</v>
      </c>
      <c r="V397">
        <f t="shared" si="126"/>
        <v>0</v>
      </c>
      <c r="W397">
        <f t="shared" si="127"/>
        <v>0</v>
      </c>
      <c r="X397">
        <f t="shared" si="112"/>
        <v>11</v>
      </c>
      <c r="Y397">
        <f t="shared" si="113"/>
        <v>1</v>
      </c>
      <c r="Z397">
        <f t="shared" si="114"/>
        <v>0</v>
      </c>
      <c r="AA397">
        <f t="shared" si="115"/>
        <v>1</v>
      </c>
    </row>
    <row r="398" spans="2:27">
      <c r="B398">
        <v>397</v>
      </c>
      <c r="C398">
        <v>3</v>
      </c>
      <c r="D398">
        <v>96</v>
      </c>
      <c r="E398">
        <v>56</v>
      </c>
      <c r="F398">
        <v>34</v>
      </c>
      <c r="G398">
        <v>115</v>
      </c>
      <c r="H398">
        <v>24.7</v>
      </c>
      <c r="I398">
        <v>0.94399999999999995</v>
      </c>
      <c r="J398">
        <v>39</v>
      </c>
      <c r="K398">
        <v>0</v>
      </c>
      <c r="L398">
        <f t="shared" si="116"/>
        <v>0</v>
      </c>
      <c r="M398">
        <f t="shared" si="117"/>
        <v>0</v>
      </c>
      <c r="N398">
        <f t="shared" si="118"/>
        <v>0</v>
      </c>
      <c r="O398">
        <f t="shared" si="119"/>
        <v>1</v>
      </c>
      <c r="P398">
        <f t="shared" si="120"/>
        <v>0</v>
      </c>
      <c r="Q398">
        <f t="shared" si="121"/>
        <v>0</v>
      </c>
      <c r="R398">
        <f t="shared" si="122"/>
        <v>0</v>
      </c>
      <c r="S398">
        <f t="shared" si="123"/>
        <v>0</v>
      </c>
      <c r="T398">
        <f t="shared" si="124"/>
        <v>0</v>
      </c>
      <c r="U398">
        <f t="shared" si="125"/>
        <v>0</v>
      </c>
      <c r="V398">
        <f t="shared" si="126"/>
        <v>0</v>
      </c>
      <c r="W398">
        <f t="shared" si="127"/>
        <v>0</v>
      </c>
      <c r="X398">
        <f t="shared" si="112"/>
        <v>11</v>
      </c>
      <c r="Y398">
        <f t="shared" si="113"/>
        <v>1</v>
      </c>
      <c r="Z398">
        <f t="shared" si="114"/>
        <v>0</v>
      </c>
      <c r="AA398">
        <f t="shared" si="115"/>
        <v>1</v>
      </c>
    </row>
    <row r="399" spans="2:27">
      <c r="B399">
        <v>398</v>
      </c>
      <c r="C399">
        <v>0</v>
      </c>
      <c r="D399">
        <v>131</v>
      </c>
      <c r="E399">
        <v>66</v>
      </c>
      <c r="F399">
        <v>40</v>
      </c>
      <c r="G399">
        <v>0</v>
      </c>
      <c r="H399">
        <v>34.299999999999997</v>
      </c>
      <c r="I399">
        <v>0.19600000000000001</v>
      </c>
      <c r="J399">
        <v>22</v>
      </c>
      <c r="K399">
        <v>1</v>
      </c>
      <c r="L399">
        <f t="shared" si="116"/>
        <v>0</v>
      </c>
      <c r="M399">
        <f t="shared" si="117"/>
        <v>0</v>
      </c>
      <c r="N399">
        <f t="shared" si="118"/>
        <v>0</v>
      </c>
      <c r="O399">
        <f t="shared" si="119"/>
        <v>0</v>
      </c>
      <c r="P399">
        <f t="shared" si="120"/>
        <v>0</v>
      </c>
      <c r="Q399">
        <f t="shared" si="121"/>
        <v>0</v>
      </c>
      <c r="R399">
        <f t="shared" si="122"/>
        <v>0</v>
      </c>
      <c r="S399">
        <f t="shared" si="123"/>
        <v>0</v>
      </c>
      <c r="T399">
        <f t="shared" si="124"/>
        <v>0</v>
      </c>
      <c r="U399">
        <f t="shared" si="125"/>
        <v>0</v>
      </c>
      <c r="V399">
        <f t="shared" si="126"/>
        <v>0</v>
      </c>
      <c r="W399">
        <f t="shared" si="127"/>
        <v>1</v>
      </c>
      <c r="X399">
        <f t="shared" si="112"/>
        <v>11</v>
      </c>
      <c r="Y399">
        <f t="shared" si="113"/>
        <v>1</v>
      </c>
      <c r="Z399">
        <f t="shared" si="114"/>
        <v>0</v>
      </c>
      <c r="AA399">
        <f t="shared" si="115"/>
        <v>0</v>
      </c>
    </row>
    <row r="400" spans="2:27">
      <c r="B400">
        <v>399</v>
      </c>
      <c r="C400">
        <v>3</v>
      </c>
      <c r="D400">
        <v>82</v>
      </c>
      <c r="E400">
        <v>70</v>
      </c>
      <c r="F400">
        <v>0</v>
      </c>
      <c r="G400">
        <v>0</v>
      </c>
      <c r="H400">
        <v>21.1</v>
      </c>
      <c r="I400">
        <v>0.38900000000000001</v>
      </c>
      <c r="J400">
        <v>25</v>
      </c>
      <c r="K400">
        <v>0</v>
      </c>
      <c r="L400">
        <f t="shared" si="116"/>
        <v>0</v>
      </c>
      <c r="M400">
        <f t="shared" si="117"/>
        <v>0</v>
      </c>
      <c r="N400">
        <f t="shared" si="118"/>
        <v>0</v>
      </c>
      <c r="O400">
        <f t="shared" si="119"/>
        <v>0</v>
      </c>
      <c r="P400">
        <f t="shared" si="120"/>
        <v>0</v>
      </c>
      <c r="Q400">
        <f t="shared" si="121"/>
        <v>0</v>
      </c>
      <c r="R400">
        <f t="shared" si="122"/>
        <v>0</v>
      </c>
      <c r="S400">
        <f t="shared" si="123"/>
        <v>0</v>
      </c>
      <c r="T400">
        <f t="shared" si="124"/>
        <v>0</v>
      </c>
      <c r="U400">
        <f t="shared" si="125"/>
        <v>0</v>
      </c>
      <c r="V400">
        <f t="shared" si="126"/>
        <v>0</v>
      </c>
      <c r="W400">
        <f t="shared" si="127"/>
        <v>0</v>
      </c>
      <c r="X400">
        <f t="shared" si="112"/>
        <v>12</v>
      </c>
      <c r="Y400">
        <f t="shared" si="113"/>
        <v>0</v>
      </c>
      <c r="Z400">
        <f t="shared" si="114"/>
        <v>0</v>
      </c>
      <c r="AA400">
        <f t="shared" si="115"/>
        <v>1</v>
      </c>
    </row>
    <row r="401" spans="2:27">
      <c r="B401">
        <v>400</v>
      </c>
      <c r="C401">
        <v>3</v>
      </c>
      <c r="D401">
        <v>193</v>
      </c>
      <c r="E401">
        <v>70</v>
      </c>
      <c r="F401">
        <v>31</v>
      </c>
      <c r="G401">
        <v>0</v>
      </c>
      <c r="H401">
        <v>34.9</v>
      </c>
      <c r="I401">
        <v>0.24099999999999999</v>
      </c>
      <c r="J401">
        <v>25</v>
      </c>
      <c r="K401">
        <v>1</v>
      </c>
      <c r="L401">
        <f t="shared" si="116"/>
        <v>0</v>
      </c>
      <c r="M401">
        <f t="shared" si="117"/>
        <v>0</v>
      </c>
      <c r="N401">
        <f t="shared" si="118"/>
        <v>1</v>
      </c>
      <c r="O401">
        <f t="shared" si="119"/>
        <v>1</v>
      </c>
      <c r="P401">
        <f t="shared" si="120"/>
        <v>1</v>
      </c>
      <c r="Q401">
        <f t="shared" si="121"/>
        <v>0</v>
      </c>
      <c r="R401">
        <f t="shared" si="122"/>
        <v>1</v>
      </c>
      <c r="S401">
        <f t="shared" si="123"/>
        <v>1</v>
      </c>
      <c r="T401">
        <f t="shared" si="124"/>
        <v>1</v>
      </c>
      <c r="U401">
        <f t="shared" si="125"/>
        <v>0</v>
      </c>
      <c r="V401">
        <f t="shared" si="126"/>
        <v>0</v>
      </c>
      <c r="W401">
        <f t="shared" si="127"/>
        <v>1</v>
      </c>
      <c r="X401">
        <f t="shared" si="112"/>
        <v>5</v>
      </c>
      <c r="Y401">
        <f t="shared" si="113"/>
        <v>7</v>
      </c>
      <c r="Z401">
        <f t="shared" si="114"/>
        <v>1</v>
      </c>
      <c r="AA401">
        <f t="shared" si="115"/>
        <v>1</v>
      </c>
    </row>
    <row r="402" spans="2:27">
      <c r="B402">
        <v>401</v>
      </c>
      <c r="C402">
        <v>4</v>
      </c>
      <c r="D402">
        <v>95</v>
      </c>
      <c r="E402">
        <v>64</v>
      </c>
      <c r="F402">
        <v>0</v>
      </c>
      <c r="G402">
        <v>0</v>
      </c>
      <c r="H402">
        <v>32</v>
      </c>
      <c r="I402">
        <v>0.161</v>
      </c>
      <c r="J402">
        <v>31</v>
      </c>
      <c r="K402">
        <v>1</v>
      </c>
      <c r="L402">
        <f t="shared" si="116"/>
        <v>0</v>
      </c>
      <c r="M402">
        <f t="shared" si="117"/>
        <v>1</v>
      </c>
      <c r="N402">
        <f t="shared" si="118"/>
        <v>0</v>
      </c>
      <c r="O402">
        <f t="shared" si="119"/>
        <v>0</v>
      </c>
      <c r="P402">
        <f t="shared" si="120"/>
        <v>0</v>
      </c>
      <c r="Q402">
        <f t="shared" si="121"/>
        <v>0</v>
      </c>
      <c r="R402">
        <f t="shared" si="122"/>
        <v>0</v>
      </c>
      <c r="S402">
        <f t="shared" si="123"/>
        <v>0</v>
      </c>
      <c r="T402">
        <f t="shared" si="124"/>
        <v>0</v>
      </c>
      <c r="U402">
        <f t="shared" si="125"/>
        <v>0</v>
      </c>
      <c r="V402">
        <f t="shared" si="126"/>
        <v>0</v>
      </c>
      <c r="W402">
        <f t="shared" si="127"/>
        <v>0</v>
      </c>
      <c r="X402">
        <f t="shared" si="112"/>
        <v>11</v>
      </c>
      <c r="Y402">
        <f t="shared" si="113"/>
        <v>1</v>
      </c>
      <c r="Z402">
        <f t="shared" si="114"/>
        <v>0</v>
      </c>
      <c r="AA402">
        <f t="shared" si="115"/>
        <v>0</v>
      </c>
    </row>
    <row r="403" spans="2:27">
      <c r="B403">
        <v>402</v>
      </c>
      <c r="C403">
        <v>6</v>
      </c>
      <c r="D403">
        <v>137</v>
      </c>
      <c r="E403">
        <v>61</v>
      </c>
      <c r="F403">
        <v>0</v>
      </c>
      <c r="G403">
        <v>0</v>
      </c>
      <c r="H403">
        <v>24.2</v>
      </c>
      <c r="I403">
        <v>0.151</v>
      </c>
      <c r="J403">
        <v>55</v>
      </c>
      <c r="K403">
        <v>0</v>
      </c>
      <c r="L403">
        <f t="shared" si="116"/>
        <v>1</v>
      </c>
      <c r="M403">
        <f t="shared" si="117"/>
        <v>0</v>
      </c>
      <c r="N403">
        <f t="shared" si="118"/>
        <v>0</v>
      </c>
      <c r="O403">
        <f t="shared" si="119"/>
        <v>0</v>
      </c>
      <c r="P403">
        <f t="shared" si="120"/>
        <v>1</v>
      </c>
      <c r="Q403">
        <f t="shared" si="121"/>
        <v>0</v>
      </c>
      <c r="R403">
        <f t="shared" si="122"/>
        <v>0</v>
      </c>
      <c r="S403">
        <f t="shared" si="123"/>
        <v>0</v>
      </c>
      <c r="T403">
        <f t="shared" si="124"/>
        <v>0</v>
      </c>
      <c r="U403">
        <f t="shared" si="125"/>
        <v>0</v>
      </c>
      <c r="V403">
        <f t="shared" si="126"/>
        <v>0</v>
      </c>
      <c r="W403">
        <f t="shared" si="127"/>
        <v>1</v>
      </c>
      <c r="X403">
        <f t="shared" si="112"/>
        <v>9</v>
      </c>
      <c r="Y403">
        <f t="shared" si="113"/>
        <v>3</v>
      </c>
      <c r="Z403">
        <f t="shared" si="114"/>
        <v>0</v>
      </c>
      <c r="AA403">
        <f t="shared" si="115"/>
        <v>1</v>
      </c>
    </row>
    <row r="404" spans="2:27">
      <c r="B404">
        <v>403</v>
      </c>
      <c r="C404">
        <v>5</v>
      </c>
      <c r="D404">
        <v>136</v>
      </c>
      <c r="E404">
        <v>84</v>
      </c>
      <c r="F404">
        <v>41</v>
      </c>
      <c r="G404">
        <v>88</v>
      </c>
      <c r="H404">
        <v>35</v>
      </c>
      <c r="I404">
        <v>0.28599999999999998</v>
      </c>
      <c r="J404">
        <v>35</v>
      </c>
      <c r="K404">
        <v>1</v>
      </c>
      <c r="L404">
        <f t="shared" si="116"/>
        <v>0</v>
      </c>
      <c r="M404">
        <f t="shared" si="117"/>
        <v>1</v>
      </c>
      <c r="N404">
        <f t="shared" si="118"/>
        <v>0</v>
      </c>
      <c r="O404">
        <f t="shared" si="119"/>
        <v>0</v>
      </c>
      <c r="P404">
        <f t="shared" si="120"/>
        <v>1</v>
      </c>
      <c r="Q404">
        <f t="shared" si="121"/>
        <v>0</v>
      </c>
      <c r="R404">
        <f t="shared" si="122"/>
        <v>0</v>
      </c>
      <c r="S404">
        <f t="shared" si="123"/>
        <v>1</v>
      </c>
      <c r="T404">
        <f t="shared" si="124"/>
        <v>0</v>
      </c>
      <c r="U404">
        <f t="shared" si="125"/>
        <v>0</v>
      </c>
      <c r="V404">
        <f t="shared" si="126"/>
        <v>1</v>
      </c>
      <c r="W404">
        <f t="shared" si="127"/>
        <v>0</v>
      </c>
      <c r="X404">
        <f t="shared" si="112"/>
        <v>8</v>
      </c>
      <c r="Y404">
        <f t="shared" si="113"/>
        <v>4</v>
      </c>
      <c r="Z404">
        <f t="shared" si="114"/>
        <v>0</v>
      </c>
      <c r="AA404">
        <f t="shared" si="115"/>
        <v>0</v>
      </c>
    </row>
    <row r="405" spans="2:27">
      <c r="B405">
        <v>404</v>
      </c>
      <c r="C405">
        <v>9</v>
      </c>
      <c r="D405">
        <v>72</v>
      </c>
      <c r="E405">
        <v>78</v>
      </c>
      <c r="F405">
        <v>25</v>
      </c>
      <c r="G405">
        <v>0</v>
      </c>
      <c r="H405">
        <v>31.6</v>
      </c>
      <c r="I405">
        <v>0.28000000000000003</v>
      </c>
      <c r="J405">
        <v>38</v>
      </c>
      <c r="K405">
        <v>0</v>
      </c>
      <c r="L405">
        <f t="shared" si="116"/>
        <v>0</v>
      </c>
      <c r="M405">
        <f t="shared" si="117"/>
        <v>1</v>
      </c>
      <c r="N405">
        <f t="shared" si="118"/>
        <v>0</v>
      </c>
      <c r="O405">
        <f t="shared" si="119"/>
        <v>0</v>
      </c>
      <c r="P405">
        <f t="shared" si="120"/>
        <v>0</v>
      </c>
      <c r="Q405">
        <f t="shared" si="121"/>
        <v>0</v>
      </c>
      <c r="R405">
        <f t="shared" si="122"/>
        <v>0</v>
      </c>
      <c r="S405">
        <f t="shared" si="123"/>
        <v>0</v>
      </c>
      <c r="T405">
        <f t="shared" si="124"/>
        <v>0</v>
      </c>
      <c r="U405">
        <f t="shared" si="125"/>
        <v>1</v>
      </c>
      <c r="V405">
        <f t="shared" si="126"/>
        <v>1</v>
      </c>
      <c r="W405">
        <f t="shared" si="127"/>
        <v>0</v>
      </c>
      <c r="X405">
        <f t="shared" si="112"/>
        <v>9</v>
      </c>
      <c r="Y405">
        <f t="shared" si="113"/>
        <v>3</v>
      </c>
      <c r="Z405">
        <f t="shared" si="114"/>
        <v>0</v>
      </c>
      <c r="AA405">
        <f t="shared" si="115"/>
        <v>1</v>
      </c>
    </row>
    <row r="406" spans="2:27">
      <c r="B406">
        <v>405</v>
      </c>
      <c r="C406">
        <v>5</v>
      </c>
      <c r="D406">
        <v>168</v>
      </c>
      <c r="E406">
        <v>64</v>
      </c>
      <c r="F406">
        <v>0</v>
      </c>
      <c r="G406">
        <v>0</v>
      </c>
      <c r="H406">
        <v>32.9</v>
      </c>
      <c r="I406">
        <v>0.13500000000000001</v>
      </c>
      <c r="J406">
        <v>41</v>
      </c>
      <c r="K406">
        <v>1</v>
      </c>
      <c r="L406">
        <f t="shared" si="116"/>
        <v>0</v>
      </c>
      <c r="M406">
        <f t="shared" si="117"/>
        <v>1</v>
      </c>
      <c r="N406">
        <f t="shared" si="118"/>
        <v>1</v>
      </c>
      <c r="O406">
        <f t="shared" si="119"/>
        <v>1</v>
      </c>
      <c r="P406">
        <f t="shared" si="120"/>
        <v>1</v>
      </c>
      <c r="Q406">
        <f t="shared" si="121"/>
        <v>0</v>
      </c>
      <c r="R406">
        <f t="shared" si="122"/>
        <v>1</v>
      </c>
      <c r="S406">
        <f t="shared" si="123"/>
        <v>1</v>
      </c>
      <c r="T406">
        <f t="shared" si="124"/>
        <v>1</v>
      </c>
      <c r="U406">
        <f t="shared" si="125"/>
        <v>0</v>
      </c>
      <c r="V406">
        <f t="shared" si="126"/>
        <v>1</v>
      </c>
      <c r="W406">
        <f t="shared" si="127"/>
        <v>1</v>
      </c>
      <c r="X406">
        <f t="shared" si="112"/>
        <v>3</v>
      </c>
      <c r="Y406">
        <f t="shared" si="113"/>
        <v>9</v>
      </c>
      <c r="Z406">
        <f t="shared" si="114"/>
        <v>1</v>
      </c>
      <c r="AA406">
        <f t="shared" si="115"/>
        <v>1</v>
      </c>
    </row>
    <row r="407" spans="2:27">
      <c r="B407">
        <v>406</v>
      </c>
      <c r="C407">
        <v>2</v>
      </c>
      <c r="D407">
        <v>123</v>
      </c>
      <c r="E407">
        <v>48</v>
      </c>
      <c r="F407">
        <v>32</v>
      </c>
      <c r="G407">
        <v>165</v>
      </c>
      <c r="H407">
        <v>42.1</v>
      </c>
      <c r="I407">
        <v>0.52</v>
      </c>
      <c r="J407">
        <v>26</v>
      </c>
      <c r="K407">
        <v>0</v>
      </c>
      <c r="L407">
        <f t="shared" si="116"/>
        <v>0</v>
      </c>
      <c r="M407">
        <f t="shared" si="117"/>
        <v>0</v>
      </c>
      <c r="N407">
        <f t="shared" si="118"/>
        <v>0</v>
      </c>
      <c r="O407">
        <f t="shared" si="119"/>
        <v>1</v>
      </c>
      <c r="P407">
        <f t="shared" si="120"/>
        <v>0</v>
      </c>
      <c r="Q407">
        <f t="shared" si="121"/>
        <v>0</v>
      </c>
      <c r="R407">
        <f t="shared" si="122"/>
        <v>0</v>
      </c>
      <c r="S407">
        <f t="shared" si="123"/>
        <v>0</v>
      </c>
      <c r="T407">
        <f t="shared" si="124"/>
        <v>0</v>
      </c>
      <c r="U407">
        <f t="shared" si="125"/>
        <v>0</v>
      </c>
      <c r="V407">
        <f t="shared" si="126"/>
        <v>0</v>
      </c>
      <c r="W407">
        <f t="shared" si="127"/>
        <v>0</v>
      </c>
      <c r="X407">
        <f t="shared" si="112"/>
        <v>11</v>
      </c>
      <c r="Y407">
        <f t="shared" si="113"/>
        <v>1</v>
      </c>
      <c r="Z407">
        <f t="shared" si="114"/>
        <v>0</v>
      </c>
      <c r="AA407">
        <f t="shared" si="115"/>
        <v>1</v>
      </c>
    </row>
    <row r="408" spans="2:27">
      <c r="B408">
        <v>407</v>
      </c>
      <c r="C408">
        <v>4</v>
      </c>
      <c r="D408">
        <v>115</v>
      </c>
      <c r="E408">
        <v>72</v>
      </c>
      <c r="F408">
        <v>0</v>
      </c>
      <c r="G408">
        <v>0</v>
      </c>
      <c r="H408">
        <v>28.9</v>
      </c>
      <c r="I408">
        <v>0.376</v>
      </c>
      <c r="J408">
        <v>46</v>
      </c>
      <c r="K408">
        <v>1</v>
      </c>
      <c r="L408">
        <f t="shared" si="116"/>
        <v>1</v>
      </c>
      <c r="M408">
        <f t="shared" si="117"/>
        <v>1</v>
      </c>
      <c r="N408">
        <f t="shared" si="118"/>
        <v>0</v>
      </c>
      <c r="O408">
        <f t="shared" si="119"/>
        <v>0</v>
      </c>
      <c r="P408">
        <f t="shared" si="120"/>
        <v>0</v>
      </c>
      <c r="Q408">
        <f t="shared" si="121"/>
        <v>0</v>
      </c>
      <c r="R408">
        <f t="shared" si="122"/>
        <v>0</v>
      </c>
      <c r="S408">
        <f t="shared" si="123"/>
        <v>0</v>
      </c>
      <c r="T408">
        <f t="shared" si="124"/>
        <v>0</v>
      </c>
      <c r="U408">
        <f t="shared" si="125"/>
        <v>0</v>
      </c>
      <c r="V408">
        <f t="shared" si="126"/>
        <v>0</v>
      </c>
      <c r="W408">
        <f t="shared" si="127"/>
        <v>0</v>
      </c>
      <c r="X408">
        <f t="shared" si="112"/>
        <v>10</v>
      </c>
      <c r="Y408">
        <f t="shared" si="113"/>
        <v>2</v>
      </c>
      <c r="Z408">
        <f t="shared" si="114"/>
        <v>0</v>
      </c>
      <c r="AA408">
        <f t="shared" si="115"/>
        <v>0</v>
      </c>
    </row>
    <row r="409" spans="2:27">
      <c r="B409">
        <v>408</v>
      </c>
      <c r="C409">
        <v>0</v>
      </c>
      <c r="D409">
        <v>101</v>
      </c>
      <c r="E409">
        <v>62</v>
      </c>
      <c r="F409">
        <v>0</v>
      </c>
      <c r="G409">
        <v>0</v>
      </c>
      <c r="H409">
        <v>21.9</v>
      </c>
      <c r="I409">
        <v>0.33600000000000002</v>
      </c>
      <c r="J409">
        <v>25</v>
      </c>
      <c r="K409">
        <v>0</v>
      </c>
      <c r="L409">
        <f t="shared" si="116"/>
        <v>0</v>
      </c>
      <c r="M409">
        <f t="shared" si="117"/>
        <v>0</v>
      </c>
      <c r="N409">
        <f t="shared" si="118"/>
        <v>0</v>
      </c>
      <c r="O409">
        <f t="shared" si="119"/>
        <v>0</v>
      </c>
      <c r="P409">
        <f t="shared" si="120"/>
        <v>0</v>
      </c>
      <c r="Q409">
        <f t="shared" si="121"/>
        <v>0</v>
      </c>
      <c r="R409">
        <f t="shared" si="122"/>
        <v>0</v>
      </c>
      <c r="S409">
        <f t="shared" si="123"/>
        <v>0</v>
      </c>
      <c r="T409">
        <f t="shared" si="124"/>
        <v>0</v>
      </c>
      <c r="U409">
        <f t="shared" si="125"/>
        <v>0</v>
      </c>
      <c r="V409">
        <f t="shared" si="126"/>
        <v>0</v>
      </c>
      <c r="W409">
        <f t="shared" si="127"/>
        <v>0</v>
      </c>
      <c r="X409">
        <f t="shared" si="112"/>
        <v>12</v>
      </c>
      <c r="Y409">
        <f t="shared" si="113"/>
        <v>0</v>
      </c>
      <c r="Z409">
        <f t="shared" si="114"/>
        <v>0</v>
      </c>
      <c r="AA409">
        <f t="shared" si="115"/>
        <v>1</v>
      </c>
    </row>
    <row r="410" spans="2:27">
      <c r="B410">
        <v>409</v>
      </c>
      <c r="C410">
        <v>8</v>
      </c>
      <c r="D410">
        <v>197</v>
      </c>
      <c r="E410">
        <v>74</v>
      </c>
      <c r="F410">
        <v>0</v>
      </c>
      <c r="G410">
        <v>0</v>
      </c>
      <c r="H410">
        <v>25.9</v>
      </c>
      <c r="I410">
        <v>1.1910000000000001</v>
      </c>
      <c r="J410">
        <v>39</v>
      </c>
      <c r="K410">
        <v>1</v>
      </c>
      <c r="L410">
        <f t="shared" si="116"/>
        <v>0</v>
      </c>
      <c r="M410">
        <f t="shared" si="117"/>
        <v>0</v>
      </c>
      <c r="N410">
        <f t="shared" si="118"/>
        <v>1</v>
      </c>
      <c r="O410">
        <f t="shared" si="119"/>
        <v>1</v>
      </c>
      <c r="P410">
        <f t="shared" si="120"/>
        <v>1</v>
      </c>
      <c r="Q410">
        <f t="shared" si="121"/>
        <v>0</v>
      </c>
      <c r="R410">
        <f t="shared" si="122"/>
        <v>1</v>
      </c>
      <c r="S410">
        <f t="shared" si="123"/>
        <v>0</v>
      </c>
      <c r="T410">
        <f t="shared" si="124"/>
        <v>1</v>
      </c>
      <c r="U410">
        <f t="shared" si="125"/>
        <v>0</v>
      </c>
      <c r="V410">
        <f t="shared" si="126"/>
        <v>0</v>
      </c>
      <c r="W410">
        <f t="shared" si="127"/>
        <v>1</v>
      </c>
      <c r="X410">
        <f t="shared" si="112"/>
        <v>6</v>
      </c>
      <c r="Y410">
        <f t="shared" si="113"/>
        <v>6</v>
      </c>
      <c r="Z410">
        <f t="shared" si="114"/>
        <v>1</v>
      </c>
      <c r="AA410">
        <f t="shared" si="115"/>
        <v>1</v>
      </c>
    </row>
    <row r="411" spans="2:27">
      <c r="B411">
        <v>410</v>
      </c>
      <c r="C411">
        <v>1</v>
      </c>
      <c r="D411">
        <v>172</v>
      </c>
      <c r="E411">
        <v>68</v>
      </c>
      <c r="F411">
        <v>49</v>
      </c>
      <c r="G411">
        <v>579</v>
      </c>
      <c r="H411">
        <v>42.4</v>
      </c>
      <c r="I411">
        <v>0.70199999999999996</v>
      </c>
      <c r="J411">
        <v>28</v>
      </c>
      <c r="K411">
        <v>1</v>
      </c>
      <c r="L411">
        <f t="shared" si="116"/>
        <v>0</v>
      </c>
      <c r="M411">
        <f t="shared" si="117"/>
        <v>0</v>
      </c>
      <c r="N411">
        <f t="shared" si="118"/>
        <v>1</v>
      </c>
      <c r="O411">
        <f t="shared" si="119"/>
        <v>1</v>
      </c>
      <c r="P411">
        <f t="shared" si="120"/>
        <v>1</v>
      </c>
      <c r="Q411">
        <f t="shared" si="121"/>
        <v>0</v>
      </c>
      <c r="R411">
        <f t="shared" si="122"/>
        <v>1</v>
      </c>
      <c r="S411">
        <f t="shared" si="123"/>
        <v>1</v>
      </c>
      <c r="T411">
        <f t="shared" si="124"/>
        <v>1</v>
      </c>
      <c r="U411">
        <f t="shared" si="125"/>
        <v>0</v>
      </c>
      <c r="V411">
        <f t="shared" si="126"/>
        <v>1</v>
      </c>
      <c r="W411">
        <f t="shared" si="127"/>
        <v>1</v>
      </c>
      <c r="X411">
        <f t="shared" si="112"/>
        <v>4</v>
      </c>
      <c r="Y411">
        <f t="shared" si="113"/>
        <v>8</v>
      </c>
      <c r="Z411">
        <f t="shared" si="114"/>
        <v>1</v>
      </c>
      <c r="AA411">
        <f t="shared" si="115"/>
        <v>1</v>
      </c>
    </row>
    <row r="412" spans="2:27">
      <c r="B412">
        <v>411</v>
      </c>
      <c r="C412">
        <v>6</v>
      </c>
      <c r="D412">
        <v>102</v>
      </c>
      <c r="E412">
        <v>90</v>
      </c>
      <c r="F412">
        <v>39</v>
      </c>
      <c r="G412">
        <v>0</v>
      </c>
      <c r="H412">
        <v>35.700000000000003</v>
      </c>
      <c r="I412">
        <v>0.67400000000000004</v>
      </c>
      <c r="J412">
        <v>28</v>
      </c>
      <c r="K412">
        <v>0</v>
      </c>
      <c r="L412">
        <f t="shared" si="116"/>
        <v>0</v>
      </c>
      <c r="M412">
        <f t="shared" si="117"/>
        <v>0</v>
      </c>
      <c r="N412">
        <f t="shared" si="118"/>
        <v>0</v>
      </c>
      <c r="O412">
        <f t="shared" si="119"/>
        <v>1</v>
      </c>
      <c r="P412">
        <f t="shared" si="120"/>
        <v>0</v>
      </c>
      <c r="Q412">
        <f t="shared" si="121"/>
        <v>0</v>
      </c>
      <c r="R412">
        <f t="shared" si="122"/>
        <v>0</v>
      </c>
      <c r="S412">
        <f t="shared" si="123"/>
        <v>0</v>
      </c>
      <c r="T412">
        <f t="shared" si="124"/>
        <v>0</v>
      </c>
      <c r="U412">
        <f t="shared" si="125"/>
        <v>0</v>
      </c>
      <c r="V412">
        <f t="shared" si="126"/>
        <v>1</v>
      </c>
      <c r="W412">
        <f t="shared" si="127"/>
        <v>0</v>
      </c>
      <c r="X412">
        <f t="shared" si="112"/>
        <v>10</v>
      </c>
      <c r="Y412">
        <f t="shared" si="113"/>
        <v>2</v>
      </c>
      <c r="Z412">
        <f t="shared" si="114"/>
        <v>0</v>
      </c>
      <c r="AA412">
        <f t="shared" si="115"/>
        <v>1</v>
      </c>
    </row>
    <row r="413" spans="2:27">
      <c r="B413">
        <v>412</v>
      </c>
      <c r="C413">
        <v>1</v>
      </c>
      <c r="D413">
        <v>112</v>
      </c>
      <c r="E413">
        <v>72</v>
      </c>
      <c r="F413">
        <v>30</v>
      </c>
      <c r="G413">
        <v>176</v>
      </c>
      <c r="H413">
        <v>34.4</v>
      </c>
      <c r="I413">
        <v>0.52800000000000002</v>
      </c>
      <c r="J413">
        <v>25</v>
      </c>
      <c r="K413">
        <v>0</v>
      </c>
      <c r="L413">
        <f t="shared" si="116"/>
        <v>0</v>
      </c>
      <c r="M413">
        <f t="shared" si="117"/>
        <v>0</v>
      </c>
      <c r="N413">
        <f t="shared" si="118"/>
        <v>0</v>
      </c>
      <c r="O413">
        <f t="shared" si="119"/>
        <v>1</v>
      </c>
      <c r="P413">
        <f t="shared" si="120"/>
        <v>0</v>
      </c>
      <c r="Q413">
        <f t="shared" si="121"/>
        <v>0</v>
      </c>
      <c r="R413">
        <f t="shared" si="122"/>
        <v>0</v>
      </c>
      <c r="S413">
        <f t="shared" si="123"/>
        <v>0</v>
      </c>
      <c r="T413">
        <f t="shared" si="124"/>
        <v>0</v>
      </c>
      <c r="U413">
        <f t="shared" si="125"/>
        <v>0</v>
      </c>
      <c r="V413">
        <f t="shared" si="126"/>
        <v>0</v>
      </c>
      <c r="W413">
        <f t="shared" si="127"/>
        <v>0</v>
      </c>
      <c r="X413">
        <f t="shared" si="112"/>
        <v>11</v>
      </c>
      <c r="Y413">
        <f t="shared" si="113"/>
        <v>1</v>
      </c>
      <c r="Z413">
        <f t="shared" si="114"/>
        <v>0</v>
      </c>
      <c r="AA413">
        <f t="shared" si="115"/>
        <v>1</v>
      </c>
    </row>
    <row r="414" spans="2:27">
      <c r="B414">
        <v>413</v>
      </c>
      <c r="C414">
        <v>1</v>
      </c>
      <c r="D414">
        <v>143</v>
      </c>
      <c r="E414">
        <v>84</v>
      </c>
      <c r="F414">
        <v>23</v>
      </c>
      <c r="G414">
        <v>310</v>
      </c>
      <c r="H414">
        <v>42.4</v>
      </c>
      <c r="I414">
        <v>1.0760000000000001</v>
      </c>
      <c r="J414">
        <v>22</v>
      </c>
      <c r="K414">
        <v>0</v>
      </c>
      <c r="L414">
        <f t="shared" si="116"/>
        <v>0</v>
      </c>
      <c r="M414">
        <f t="shared" si="117"/>
        <v>0</v>
      </c>
      <c r="N414">
        <f t="shared" si="118"/>
        <v>1</v>
      </c>
      <c r="O414">
        <f t="shared" si="119"/>
        <v>1</v>
      </c>
      <c r="P414">
        <f t="shared" si="120"/>
        <v>0</v>
      </c>
      <c r="Q414">
        <f t="shared" si="121"/>
        <v>0</v>
      </c>
      <c r="R414">
        <f t="shared" si="122"/>
        <v>0</v>
      </c>
      <c r="S414">
        <f t="shared" si="123"/>
        <v>1</v>
      </c>
      <c r="T414">
        <f t="shared" si="124"/>
        <v>0</v>
      </c>
      <c r="U414">
        <f t="shared" si="125"/>
        <v>0</v>
      </c>
      <c r="V414">
        <f t="shared" si="126"/>
        <v>1</v>
      </c>
      <c r="W414">
        <f t="shared" si="127"/>
        <v>1</v>
      </c>
      <c r="X414">
        <f t="shared" si="112"/>
        <v>7</v>
      </c>
      <c r="Y414">
        <f t="shared" si="113"/>
        <v>5</v>
      </c>
      <c r="Z414">
        <f t="shared" si="114"/>
        <v>0</v>
      </c>
      <c r="AA414">
        <f t="shared" si="115"/>
        <v>1</v>
      </c>
    </row>
    <row r="415" spans="2:27">
      <c r="B415">
        <v>414</v>
      </c>
      <c r="C415">
        <v>1</v>
      </c>
      <c r="D415">
        <v>143</v>
      </c>
      <c r="E415">
        <v>74</v>
      </c>
      <c r="F415">
        <v>22</v>
      </c>
      <c r="G415">
        <v>61</v>
      </c>
      <c r="H415">
        <v>26.2</v>
      </c>
      <c r="I415">
        <v>0.25600000000000001</v>
      </c>
      <c r="J415">
        <v>21</v>
      </c>
      <c r="K415">
        <v>0</v>
      </c>
      <c r="L415">
        <f t="shared" si="116"/>
        <v>0</v>
      </c>
      <c r="M415">
        <f t="shared" si="117"/>
        <v>0</v>
      </c>
      <c r="N415">
        <f t="shared" si="118"/>
        <v>1</v>
      </c>
      <c r="O415">
        <f t="shared" si="119"/>
        <v>0</v>
      </c>
      <c r="P415">
        <f t="shared" si="120"/>
        <v>0</v>
      </c>
      <c r="Q415">
        <f t="shared" si="121"/>
        <v>0</v>
      </c>
      <c r="R415">
        <f t="shared" si="122"/>
        <v>0</v>
      </c>
      <c r="S415">
        <f t="shared" si="123"/>
        <v>0</v>
      </c>
      <c r="T415">
        <f t="shared" si="124"/>
        <v>0</v>
      </c>
      <c r="U415">
        <f t="shared" si="125"/>
        <v>0</v>
      </c>
      <c r="V415">
        <f t="shared" si="126"/>
        <v>0</v>
      </c>
      <c r="W415">
        <f t="shared" si="127"/>
        <v>0</v>
      </c>
      <c r="X415">
        <f t="shared" si="112"/>
        <v>11</v>
      </c>
      <c r="Y415">
        <f t="shared" si="113"/>
        <v>1</v>
      </c>
      <c r="Z415">
        <f t="shared" si="114"/>
        <v>0</v>
      </c>
      <c r="AA415">
        <f t="shared" si="115"/>
        <v>1</v>
      </c>
    </row>
    <row r="416" spans="2:27">
      <c r="B416">
        <v>415</v>
      </c>
      <c r="C416">
        <v>0</v>
      </c>
      <c r="D416">
        <v>138</v>
      </c>
      <c r="E416">
        <v>60</v>
      </c>
      <c r="F416">
        <v>35</v>
      </c>
      <c r="G416">
        <v>167</v>
      </c>
      <c r="H416">
        <v>34.6</v>
      </c>
      <c r="I416">
        <v>0.53400000000000003</v>
      </c>
      <c r="J416">
        <v>21</v>
      </c>
      <c r="K416">
        <v>1</v>
      </c>
      <c r="L416">
        <f t="shared" si="116"/>
        <v>1</v>
      </c>
      <c r="M416">
        <f t="shared" si="117"/>
        <v>0</v>
      </c>
      <c r="N416">
        <f t="shared" si="118"/>
        <v>1</v>
      </c>
      <c r="O416">
        <f t="shared" si="119"/>
        <v>1</v>
      </c>
      <c r="P416">
        <f t="shared" si="120"/>
        <v>0</v>
      </c>
      <c r="Q416">
        <f t="shared" si="121"/>
        <v>0</v>
      </c>
      <c r="R416">
        <f t="shared" si="122"/>
        <v>0</v>
      </c>
      <c r="S416">
        <f t="shared" si="123"/>
        <v>1</v>
      </c>
      <c r="T416">
        <f t="shared" si="124"/>
        <v>0</v>
      </c>
      <c r="U416">
        <f t="shared" si="125"/>
        <v>0</v>
      </c>
      <c r="V416">
        <f t="shared" si="126"/>
        <v>0</v>
      </c>
      <c r="W416">
        <f t="shared" si="127"/>
        <v>1</v>
      </c>
      <c r="X416">
        <f t="shared" si="112"/>
        <v>7</v>
      </c>
      <c r="Y416">
        <f t="shared" si="113"/>
        <v>5</v>
      </c>
      <c r="Z416">
        <f t="shared" si="114"/>
        <v>0</v>
      </c>
      <c r="AA416">
        <f t="shared" si="115"/>
        <v>0</v>
      </c>
    </row>
    <row r="417" spans="2:27">
      <c r="B417">
        <v>416</v>
      </c>
      <c r="C417">
        <v>3</v>
      </c>
      <c r="D417">
        <v>173</v>
      </c>
      <c r="E417">
        <v>84</v>
      </c>
      <c r="F417">
        <v>33</v>
      </c>
      <c r="G417">
        <v>474</v>
      </c>
      <c r="H417">
        <v>35.700000000000003</v>
      </c>
      <c r="I417">
        <v>0.25800000000000001</v>
      </c>
      <c r="J417">
        <v>22</v>
      </c>
      <c r="K417">
        <v>1</v>
      </c>
      <c r="L417">
        <f t="shared" si="116"/>
        <v>0</v>
      </c>
      <c r="M417">
        <f t="shared" si="117"/>
        <v>0</v>
      </c>
      <c r="N417">
        <f t="shared" si="118"/>
        <v>1</v>
      </c>
      <c r="O417">
        <f t="shared" si="119"/>
        <v>1</v>
      </c>
      <c r="P417">
        <f t="shared" si="120"/>
        <v>1</v>
      </c>
      <c r="Q417">
        <f t="shared" si="121"/>
        <v>0</v>
      </c>
      <c r="R417">
        <f t="shared" si="122"/>
        <v>1</v>
      </c>
      <c r="S417">
        <f t="shared" si="123"/>
        <v>1</v>
      </c>
      <c r="T417">
        <f t="shared" si="124"/>
        <v>1</v>
      </c>
      <c r="U417">
        <f t="shared" si="125"/>
        <v>0</v>
      </c>
      <c r="V417">
        <f t="shared" si="126"/>
        <v>1</v>
      </c>
      <c r="W417">
        <f t="shared" si="127"/>
        <v>0</v>
      </c>
      <c r="X417">
        <f t="shared" si="112"/>
        <v>5</v>
      </c>
      <c r="Y417">
        <f t="shared" si="113"/>
        <v>7</v>
      </c>
      <c r="Z417">
        <f t="shared" si="114"/>
        <v>1</v>
      </c>
      <c r="AA417">
        <f t="shared" si="115"/>
        <v>1</v>
      </c>
    </row>
    <row r="418" spans="2:27">
      <c r="B418">
        <v>417</v>
      </c>
      <c r="C418">
        <v>1</v>
      </c>
      <c r="D418">
        <v>97</v>
      </c>
      <c r="E418">
        <v>68</v>
      </c>
      <c r="F418">
        <v>21</v>
      </c>
      <c r="G418">
        <v>0</v>
      </c>
      <c r="H418">
        <v>27.2</v>
      </c>
      <c r="I418">
        <v>1.095</v>
      </c>
      <c r="J418">
        <v>22</v>
      </c>
      <c r="K418">
        <v>0</v>
      </c>
      <c r="L418">
        <f t="shared" si="116"/>
        <v>0</v>
      </c>
      <c r="M418">
        <f t="shared" si="117"/>
        <v>0</v>
      </c>
      <c r="N418">
        <f t="shared" si="118"/>
        <v>0</v>
      </c>
      <c r="O418">
        <f t="shared" si="119"/>
        <v>0</v>
      </c>
      <c r="P418">
        <f t="shared" si="120"/>
        <v>0</v>
      </c>
      <c r="Q418">
        <f t="shared" si="121"/>
        <v>0</v>
      </c>
      <c r="R418">
        <f t="shared" si="122"/>
        <v>0</v>
      </c>
      <c r="S418">
        <f t="shared" si="123"/>
        <v>0</v>
      </c>
      <c r="T418">
        <f t="shared" si="124"/>
        <v>0</v>
      </c>
      <c r="U418">
        <f t="shared" si="125"/>
        <v>0</v>
      </c>
      <c r="V418">
        <f t="shared" si="126"/>
        <v>0</v>
      </c>
      <c r="W418">
        <f t="shared" si="127"/>
        <v>0</v>
      </c>
      <c r="X418">
        <f t="shared" si="112"/>
        <v>12</v>
      </c>
      <c r="Y418">
        <f t="shared" si="113"/>
        <v>0</v>
      </c>
      <c r="Z418">
        <f t="shared" si="114"/>
        <v>0</v>
      </c>
      <c r="AA418">
        <f t="shared" si="115"/>
        <v>1</v>
      </c>
    </row>
    <row r="419" spans="2:27">
      <c r="B419">
        <v>418</v>
      </c>
      <c r="C419">
        <v>4</v>
      </c>
      <c r="D419">
        <v>144</v>
      </c>
      <c r="E419">
        <v>82</v>
      </c>
      <c r="F419">
        <v>32</v>
      </c>
      <c r="G419">
        <v>0</v>
      </c>
      <c r="H419">
        <v>38.5</v>
      </c>
      <c r="I419">
        <v>0.55400000000000005</v>
      </c>
      <c r="J419">
        <v>37</v>
      </c>
      <c r="K419">
        <v>1</v>
      </c>
      <c r="L419">
        <f t="shared" si="116"/>
        <v>0</v>
      </c>
      <c r="M419">
        <f t="shared" si="117"/>
        <v>1</v>
      </c>
      <c r="N419">
        <f t="shared" si="118"/>
        <v>1</v>
      </c>
      <c r="O419">
        <f t="shared" si="119"/>
        <v>1</v>
      </c>
      <c r="P419">
        <f t="shared" si="120"/>
        <v>1</v>
      </c>
      <c r="Q419">
        <f t="shared" si="121"/>
        <v>0</v>
      </c>
      <c r="R419">
        <f t="shared" si="122"/>
        <v>0</v>
      </c>
      <c r="S419">
        <f t="shared" si="123"/>
        <v>1</v>
      </c>
      <c r="T419">
        <f t="shared" si="124"/>
        <v>0</v>
      </c>
      <c r="U419">
        <f t="shared" si="125"/>
        <v>0</v>
      </c>
      <c r="V419">
        <f t="shared" si="126"/>
        <v>0</v>
      </c>
      <c r="W419">
        <f t="shared" si="127"/>
        <v>1</v>
      </c>
      <c r="X419">
        <f t="shared" si="112"/>
        <v>6</v>
      </c>
      <c r="Y419">
        <f t="shared" si="113"/>
        <v>6</v>
      </c>
      <c r="Z419">
        <f t="shared" si="114"/>
        <v>1</v>
      </c>
      <c r="AA419">
        <f t="shared" si="115"/>
        <v>1</v>
      </c>
    </row>
    <row r="420" spans="2:27">
      <c r="B420">
        <v>419</v>
      </c>
      <c r="C420">
        <v>1</v>
      </c>
      <c r="D420">
        <v>83</v>
      </c>
      <c r="E420">
        <v>68</v>
      </c>
      <c r="F420">
        <v>0</v>
      </c>
      <c r="G420">
        <v>0</v>
      </c>
      <c r="H420">
        <v>18.2</v>
      </c>
      <c r="I420">
        <v>0.624</v>
      </c>
      <c r="J420">
        <v>27</v>
      </c>
      <c r="K420">
        <v>0</v>
      </c>
      <c r="L420">
        <f t="shared" si="116"/>
        <v>0</v>
      </c>
      <c r="M420">
        <f t="shared" si="117"/>
        <v>0</v>
      </c>
      <c r="N420">
        <f t="shared" si="118"/>
        <v>0</v>
      </c>
      <c r="O420">
        <f t="shared" si="119"/>
        <v>0</v>
      </c>
      <c r="P420">
        <f t="shared" si="120"/>
        <v>0</v>
      </c>
      <c r="Q420">
        <f t="shared" si="121"/>
        <v>0</v>
      </c>
      <c r="R420">
        <f t="shared" si="122"/>
        <v>0</v>
      </c>
      <c r="S420">
        <f t="shared" si="123"/>
        <v>0</v>
      </c>
      <c r="T420">
        <f t="shared" si="124"/>
        <v>0</v>
      </c>
      <c r="U420">
        <f t="shared" si="125"/>
        <v>0</v>
      </c>
      <c r="V420">
        <f t="shared" si="126"/>
        <v>0</v>
      </c>
      <c r="W420">
        <f t="shared" si="127"/>
        <v>0</v>
      </c>
      <c r="X420">
        <f t="shared" si="112"/>
        <v>12</v>
      </c>
      <c r="Y420">
        <f t="shared" si="113"/>
        <v>0</v>
      </c>
      <c r="Z420">
        <f t="shared" si="114"/>
        <v>0</v>
      </c>
      <c r="AA420">
        <f t="shared" si="115"/>
        <v>1</v>
      </c>
    </row>
    <row r="421" spans="2:27">
      <c r="B421">
        <v>420</v>
      </c>
      <c r="C421">
        <v>3</v>
      </c>
      <c r="D421">
        <v>129</v>
      </c>
      <c r="E421">
        <v>64</v>
      </c>
      <c r="F421">
        <v>29</v>
      </c>
      <c r="G421">
        <v>115</v>
      </c>
      <c r="H421">
        <v>26.4</v>
      </c>
      <c r="I421">
        <v>0.219</v>
      </c>
      <c r="J421">
        <v>28</v>
      </c>
      <c r="K421">
        <v>1</v>
      </c>
      <c r="L421">
        <f t="shared" si="116"/>
        <v>0</v>
      </c>
      <c r="M421">
        <f t="shared" si="117"/>
        <v>0</v>
      </c>
      <c r="N421">
        <f t="shared" si="118"/>
        <v>0</v>
      </c>
      <c r="O421">
        <f t="shared" si="119"/>
        <v>0</v>
      </c>
      <c r="P421">
        <f t="shared" si="120"/>
        <v>1</v>
      </c>
      <c r="Q421">
        <f t="shared" si="121"/>
        <v>0</v>
      </c>
      <c r="R421">
        <f t="shared" si="122"/>
        <v>0</v>
      </c>
      <c r="S421">
        <f t="shared" si="123"/>
        <v>0</v>
      </c>
      <c r="T421">
        <f t="shared" si="124"/>
        <v>0</v>
      </c>
      <c r="U421">
        <f t="shared" si="125"/>
        <v>0</v>
      </c>
      <c r="V421">
        <f t="shared" si="126"/>
        <v>0</v>
      </c>
      <c r="W421">
        <f t="shared" si="127"/>
        <v>1</v>
      </c>
      <c r="X421">
        <f t="shared" si="112"/>
        <v>10</v>
      </c>
      <c r="Y421">
        <f t="shared" si="113"/>
        <v>2</v>
      </c>
      <c r="Z421">
        <f t="shared" si="114"/>
        <v>0</v>
      </c>
      <c r="AA421">
        <f t="shared" si="115"/>
        <v>0</v>
      </c>
    </row>
    <row r="422" spans="2:27">
      <c r="B422">
        <v>421</v>
      </c>
      <c r="C422">
        <v>1</v>
      </c>
      <c r="D422">
        <v>119</v>
      </c>
      <c r="E422">
        <v>88</v>
      </c>
      <c r="F422">
        <v>41</v>
      </c>
      <c r="G422">
        <v>170</v>
      </c>
      <c r="H422">
        <v>45.3</v>
      </c>
      <c r="I422">
        <v>0.50700000000000001</v>
      </c>
      <c r="J422">
        <v>26</v>
      </c>
      <c r="K422">
        <v>0</v>
      </c>
      <c r="L422">
        <f t="shared" si="116"/>
        <v>0</v>
      </c>
      <c r="M422">
        <f t="shared" si="117"/>
        <v>1</v>
      </c>
      <c r="N422">
        <f t="shared" si="118"/>
        <v>0</v>
      </c>
      <c r="O422">
        <f t="shared" si="119"/>
        <v>0</v>
      </c>
      <c r="P422">
        <f t="shared" si="120"/>
        <v>0</v>
      </c>
      <c r="Q422">
        <f t="shared" si="121"/>
        <v>0</v>
      </c>
      <c r="R422">
        <f t="shared" si="122"/>
        <v>0</v>
      </c>
      <c r="S422">
        <f t="shared" si="123"/>
        <v>0</v>
      </c>
      <c r="T422">
        <f t="shared" si="124"/>
        <v>0</v>
      </c>
      <c r="U422">
        <f t="shared" si="125"/>
        <v>1</v>
      </c>
      <c r="V422">
        <f t="shared" si="126"/>
        <v>0</v>
      </c>
      <c r="W422">
        <f t="shared" si="127"/>
        <v>0</v>
      </c>
      <c r="X422">
        <f t="shared" si="112"/>
        <v>10</v>
      </c>
      <c r="Y422">
        <f t="shared" si="113"/>
        <v>2</v>
      </c>
      <c r="Z422">
        <f t="shared" si="114"/>
        <v>0</v>
      </c>
      <c r="AA422">
        <f t="shared" si="115"/>
        <v>1</v>
      </c>
    </row>
    <row r="423" spans="2:27">
      <c r="B423">
        <v>422</v>
      </c>
      <c r="C423">
        <v>2</v>
      </c>
      <c r="D423">
        <v>94</v>
      </c>
      <c r="E423">
        <v>68</v>
      </c>
      <c r="F423">
        <v>18</v>
      </c>
      <c r="G423">
        <v>76</v>
      </c>
      <c r="H423">
        <v>26</v>
      </c>
      <c r="I423">
        <v>0.56100000000000005</v>
      </c>
      <c r="J423">
        <v>21</v>
      </c>
      <c r="K423">
        <v>0</v>
      </c>
      <c r="L423">
        <f t="shared" si="116"/>
        <v>0</v>
      </c>
      <c r="M423">
        <f t="shared" si="117"/>
        <v>0</v>
      </c>
      <c r="N423">
        <f t="shared" si="118"/>
        <v>0</v>
      </c>
      <c r="O423">
        <f t="shared" si="119"/>
        <v>0</v>
      </c>
      <c r="P423">
        <f t="shared" si="120"/>
        <v>0</v>
      </c>
      <c r="Q423">
        <f t="shared" si="121"/>
        <v>0</v>
      </c>
      <c r="R423">
        <f t="shared" si="122"/>
        <v>0</v>
      </c>
      <c r="S423">
        <f t="shared" si="123"/>
        <v>0</v>
      </c>
      <c r="T423">
        <f t="shared" si="124"/>
        <v>0</v>
      </c>
      <c r="U423">
        <f t="shared" si="125"/>
        <v>0</v>
      </c>
      <c r="V423">
        <f t="shared" si="126"/>
        <v>0</v>
      </c>
      <c r="W423">
        <f t="shared" si="127"/>
        <v>0</v>
      </c>
      <c r="X423">
        <f t="shared" si="112"/>
        <v>12</v>
      </c>
      <c r="Y423">
        <f t="shared" si="113"/>
        <v>0</v>
      </c>
      <c r="Z423">
        <f t="shared" si="114"/>
        <v>0</v>
      </c>
      <c r="AA423">
        <f t="shared" si="115"/>
        <v>1</v>
      </c>
    </row>
    <row r="424" spans="2:27">
      <c r="B424">
        <v>423</v>
      </c>
      <c r="C424">
        <v>0</v>
      </c>
      <c r="D424">
        <v>102</v>
      </c>
      <c r="E424">
        <v>64</v>
      </c>
      <c r="F424">
        <v>46</v>
      </c>
      <c r="G424">
        <v>78</v>
      </c>
      <c r="H424">
        <v>40.6</v>
      </c>
      <c r="I424">
        <v>0.496</v>
      </c>
      <c r="J424">
        <v>21</v>
      </c>
      <c r="K424">
        <v>0</v>
      </c>
      <c r="L424">
        <f t="shared" si="116"/>
        <v>0</v>
      </c>
      <c r="M424">
        <f t="shared" si="117"/>
        <v>0</v>
      </c>
      <c r="N424">
        <f t="shared" si="118"/>
        <v>0</v>
      </c>
      <c r="O424">
        <f t="shared" si="119"/>
        <v>0</v>
      </c>
      <c r="P424">
        <f t="shared" si="120"/>
        <v>0</v>
      </c>
      <c r="Q424">
        <f t="shared" si="121"/>
        <v>0</v>
      </c>
      <c r="R424">
        <f t="shared" si="122"/>
        <v>0</v>
      </c>
      <c r="S424">
        <f t="shared" si="123"/>
        <v>0</v>
      </c>
      <c r="T424">
        <f t="shared" si="124"/>
        <v>0</v>
      </c>
      <c r="U424">
        <f t="shared" si="125"/>
        <v>0</v>
      </c>
      <c r="V424">
        <f t="shared" si="126"/>
        <v>0</v>
      </c>
      <c r="W424">
        <f t="shared" si="127"/>
        <v>0</v>
      </c>
      <c r="X424">
        <f t="shared" si="112"/>
        <v>12</v>
      </c>
      <c r="Y424">
        <f t="shared" si="113"/>
        <v>0</v>
      </c>
      <c r="Z424">
        <f t="shared" si="114"/>
        <v>0</v>
      </c>
      <c r="AA424">
        <f t="shared" si="115"/>
        <v>1</v>
      </c>
    </row>
    <row r="425" spans="2:27">
      <c r="B425">
        <v>424</v>
      </c>
      <c r="C425">
        <v>2</v>
      </c>
      <c r="D425">
        <v>115</v>
      </c>
      <c r="E425">
        <v>64</v>
      </c>
      <c r="F425">
        <v>22</v>
      </c>
      <c r="G425">
        <v>0</v>
      </c>
      <c r="H425">
        <v>30.8</v>
      </c>
      <c r="I425">
        <v>0.42099999999999999</v>
      </c>
      <c r="J425">
        <v>21</v>
      </c>
      <c r="K425">
        <v>0</v>
      </c>
      <c r="L425">
        <f t="shared" si="116"/>
        <v>0</v>
      </c>
      <c r="M425">
        <f t="shared" si="117"/>
        <v>0</v>
      </c>
      <c r="N425">
        <f t="shared" si="118"/>
        <v>0</v>
      </c>
      <c r="O425">
        <f t="shared" si="119"/>
        <v>0</v>
      </c>
      <c r="P425">
        <f t="shared" si="120"/>
        <v>0</v>
      </c>
      <c r="Q425">
        <f t="shared" si="121"/>
        <v>0</v>
      </c>
      <c r="R425">
        <f t="shared" si="122"/>
        <v>0</v>
      </c>
      <c r="S425">
        <f t="shared" si="123"/>
        <v>0</v>
      </c>
      <c r="T425">
        <f t="shared" si="124"/>
        <v>0</v>
      </c>
      <c r="U425">
        <f t="shared" si="125"/>
        <v>0</v>
      </c>
      <c r="V425">
        <f t="shared" si="126"/>
        <v>0</v>
      </c>
      <c r="W425">
        <f t="shared" si="127"/>
        <v>0</v>
      </c>
      <c r="X425">
        <f t="shared" si="112"/>
        <v>12</v>
      </c>
      <c r="Y425">
        <f t="shared" si="113"/>
        <v>0</v>
      </c>
      <c r="Z425">
        <f t="shared" si="114"/>
        <v>0</v>
      </c>
      <c r="AA425">
        <f t="shared" si="115"/>
        <v>1</v>
      </c>
    </row>
    <row r="426" spans="2:27">
      <c r="B426">
        <v>425</v>
      </c>
      <c r="C426">
        <v>8</v>
      </c>
      <c r="D426">
        <v>151</v>
      </c>
      <c r="E426">
        <v>78</v>
      </c>
      <c r="F426">
        <v>32</v>
      </c>
      <c r="G426">
        <v>210</v>
      </c>
      <c r="H426">
        <v>42.9</v>
      </c>
      <c r="I426">
        <v>0.51600000000000001</v>
      </c>
      <c r="J426">
        <v>36</v>
      </c>
      <c r="K426">
        <v>1</v>
      </c>
      <c r="L426">
        <f t="shared" si="116"/>
        <v>0</v>
      </c>
      <c r="M426">
        <f t="shared" si="117"/>
        <v>1</v>
      </c>
      <c r="N426">
        <f t="shared" si="118"/>
        <v>0</v>
      </c>
      <c r="O426">
        <f t="shared" si="119"/>
        <v>1</v>
      </c>
      <c r="P426">
        <f t="shared" si="120"/>
        <v>1</v>
      </c>
      <c r="Q426">
        <f t="shared" si="121"/>
        <v>1</v>
      </c>
      <c r="R426">
        <f t="shared" si="122"/>
        <v>0</v>
      </c>
      <c r="S426">
        <f t="shared" si="123"/>
        <v>1</v>
      </c>
      <c r="T426">
        <f t="shared" si="124"/>
        <v>0</v>
      </c>
      <c r="U426">
        <f t="shared" si="125"/>
        <v>1</v>
      </c>
      <c r="V426">
        <f t="shared" si="126"/>
        <v>1</v>
      </c>
      <c r="W426">
        <f t="shared" si="127"/>
        <v>1</v>
      </c>
      <c r="X426">
        <f t="shared" si="112"/>
        <v>4</v>
      </c>
      <c r="Y426">
        <f t="shared" si="113"/>
        <v>8</v>
      </c>
      <c r="Z426">
        <f t="shared" si="114"/>
        <v>1</v>
      </c>
      <c r="AA426">
        <f t="shared" si="115"/>
        <v>1</v>
      </c>
    </row>
    <row r="427" spans="2:27">
      <c r="B427">
        <v>426</v>
      </c>
      <c r="C427">
        <v>4</v>
      </c>
      <c r="D427">
        <v>184</v>
      </c>
      <c r="E427">
        <v>78</v>
      </c>
      <c r="F427">
        <v>39</v>
      </c>
      <c r="G427">
        <v>277</v>
      </c>
      <c r="H427">
        <v>37</v>
      </c>
      <c r="I427">
        <v>0.26400000000000001</v>
      </c>
      <c r="J427">
        <v>31</v>
      </c>
      <c r="K427">
        <v>1</v>
      </c>
      <c r="L427">
        <f t="shared" si="116"/>
        <v>0</v>
      </c>
      <c r="M427">
        <f t="shared" si="117"/>
        <v>1</v>
      </c>
      <c r="N427">
        <f t="shared" si="118"/>
        <v>1</v>
      </c>
      <c r="O427">
        <f t="shared" si="119"/>
        <v>1</v>
      </c>
      <c r="P427">
        <f t="shared" si="120"/>
        <v>1</v>
      </c>
      <c r="Q427">
        <f t="shared" si="121"/>
        <v>0</v>
      </c>
      <c r="R427">
        <f t="shared" si="122"/>
        <v>1</v>
      </c>
      <c r="S427">
        <f t="shared" si="123"/>
        <v>1</v>
      </c>
      <c r="T427">
        <f t="shared" si="124"/>
        <v>1</v>
      </c>
      <c r="U427">
        <f t="shared" si="125"/>
        <v>0</v>
      </c>
      <c r="V427">
        <f t="shared" si="126"/>
        <v>1</v>
      </c>
      <c r="W427">
        <f t="shared" si="127"/>
        <v>0</v>
      </c>
      <c r="X427">
        <f t="shared" si="112"/>
        <v>4</v>
      </c>
      <c r="Y427">
        <f t="shared" si="113"/>
        <v>8</v>
      </c>
      <c r="Z427">
        <f t="shared" si="114"/>
        <v>1</v>
      </c>
      <c r="AA427">
        <f t="shared" si="115"/>
        <v>1</v>
      </c>
    </row>
    <row r="428" spans="2:27">
      <c r="B428">
        <v>427</v>
      </c>
      <c r="C428">
        <v>0</v>
      </c>
      <c r="D428">
        <v>94</v>
      </c>
      <c r="E428">
        <v>0</v>
      </c>
      <c r="F428">
        <v>0</v>
      </c>
      <c r="G428">
        <v>0</v>
      </c>
      <c r="H428">
        <v>0</v>
      </c>
      <c r="I428">
        <v>0.25600000000000001</v>
      </c>
      <c r="J428">
        <v>25</v>
      </c>
      <c r="K428">
        <v>0</v>
      </c>
      <c r="L428">
        <f t="shared" si="116"/>
        <v>0</v>
      </c>
      <c r="M428">
        <f t="shared" si="117"/>
        <v>0</v>
      </c>
      <c r="N428">
        <f t="shared" si="118"/>
        <v>0</v>
      </c>
      <c r="O428">
        <f t="shared" si="119"/>
        <v>0</v>
      </c>
      <c r="P428">
        <f t="shared" si="120"/>
        <v>0</v>
      </c>
      <c r="Q428">
        <f t="shared" si="121"/>
        <v>0</v>
      </c>
      <c r="R428">
        <f t="shared" si="122"/>
        <v>0</v>
      </c>
      <c r="S428">
        <f t="shared" si="123"/>
        <v>0</v>
      </c>
      <c r="T428">
        <f t="shared" si="124"/>
        <v>0</v>
      </c>
      <c r="U428">
        <f t="shared" si="125"/>
        <v>0</v>
      </c>
      <c r="V428">
        <f t="shared" si="126"/>
        <v>0</v>
      </c>
      <c r="W428">
        <f t="shared" si="127"/>
        <v>0</v>
      </c>
      <c r="X428">
        <f t="shared" si="112"/>
        <v>12</v>
      </c>
      <c r="Y428">
        <f t="shared" si="113"/>
        <v>0</v>
      </c>
      <c r="Z428">
        <f t="shared" si="114"/>
        <v>0</v>
      </c>
      <c r="AA428">
        <f t="shared" si="115"/>
        <v>1</v>
      </c>
    </row>
    <row r="429" spans="2:27">
      <c r="B429">
        <v>428</v>
      </c>
      <c r="C429">
        <v>1</v>
      </c>
      <c r="D429">
        <v>181</v>
      </c>
      <c r="E429">
        <v>64</v>
      </c>
      <c r="F429">
        <v>30</v>
      </c>
      <c r="G429">
        <v>180</v>
      </c>
      <c r="H429">
        <v>34.1</v>
      </c>
      <c r="I429">
        <v>0.32800000000000001</v>
      </c>
      <c r="J429">
        <v>38</v>
      </c>
      <c r="K429">
        <v>1</v>
      </c>
      <c r="L429">
        <f t="shared" si="116"/>
        <v>0</v>
      </c>
      <c r="M429">
        <f t="shared" si="117"/>
        <v>1</v>
      </c>
      <c r="N429">
        <f t="shared" si="118"/>
        <v>1</v>
      </c>
      <c r="O429">
        <f t="shared" si="119"/>
        <v>1</v>
      </c>
      <c r="P429">
        <f t="shared" si="120"/>
        <v>1</v>
      </c>
      <c r="Q429">
        <f t="shared" si="121"/>
        <v>0</v>
      </c>
      <c r="R429">
        <f t="shared" si="122"/>
        <v>1</v>
      </c>
      <c r="S429">
        <f t="shared" si="123"/>
        <v>1</v>
      </c>
      <c r="T429">
        <f t="shared" si="124"/>
        <v>1</v>
      </c>
      <c r="U429">
        <f t="shared" si="125"/>
        <v>0</v>
      </c>
      <c r="V429">
        <f t="shared" si="126"/>
        <v>1</v>
      </c>
      <c r="W429">
        <f t="shared" si="127"/>
        <v>1</v>
      </c>
      <c r="X429">
        <f t="shared" si="112"/>
        <v>3</v>
      </c>
      <c r="Y429">
        <f t="shared" si="113"/>
        <v>9</v>
      </c>
      <c r="Z429">
        <f t="shared" si="114"/>
        <v>1</v>
      </c>
      <c r="AA429">
        <f t="shared" si="115"/>
        <v>1</v>
      </c>
    </row>
    <row r="430" spans="2:27">
      <c r="B430">
        <v>429</v>
      </c>
      <c r="C430">
        <v>0</v>
      </c>
      <c r="D430">
        <v>135</v>
      </c>
      <c r="E430">
        <v>94</v>
      </c>
      <c r="F430">
        <v>46</v>
      </c>
      <c r="G430">
        <v>145</v>
      </c>
      <c r="H430">
        <v>40.6</v>
      </c>
      <c r="I430">
        <v>0.28399999999999997</v>
      </c>
      <c r="J430">
        <v>26</v>
      </c>
      <c r="K430">
        <v>0</v>
      </c>
      <c r="L430">
        <f t="shared" si="116"/>
        <v>1</v>
      </c>
      <c r="M430">
        <f t="shared" si="117"/>
        <v>0</v>
      </c>
      <c r="N430">
        <f t="shared" si="118"/>
        <v>0</v>
      </c>
      <c r="O430">
        <f t="shared" si="119"/>
        <v>0</v>
      </c>
      <c r="P430">
        <f t="shared" si="120"/>
        <v>1</v>
      </c>
      <c r="Q430">
        <f t="shared" si="121"/>
        <v>0</v>
      </c>
      <c r="R430">
        <f t="shared" si="122"/>
        <v>0</v>
      </c>
      <c r="S430">
        <f t="shared" si="123"/>
        <v>1</v>
      </c>
      <c r="T430">
        <f t="shared" si="124"/>
        <v>0</v>
      </c>
      <c r="U430">
        <f t="shared" si="125"/>
        <v>0</v>
      </c>
      <c r="V430">
        <f t="shared" si="126"/>
        <v>0</v>
      </c>
      <c r="W430">
        <f t="shared" si="127"/>
        <v>0</v>
      </c>
      <c r="X430">
        <f t="shared" si="112"/>
        <v>9</v>
      </c>
      <c r="Y430">
        <f t="shared" si="113"/>
        <v>3</v>
      </c>
      <c r="Z430">
        <f t="shared" si="114"/>
        <v>0</v>
      </c>
      <c r="AA430">
        <f t="shared" si="115"/>
        <v>1</v>
      </c>
    </row>
    <row r="431" spans="2:27">
      <c r="B431">
        <v>430</v>
      </c>
      <c r="C431">
        <v>1</v>
      </c>
      <c r="D431">
        <v>95</v>
      </c>
      <c r="E431">
        <v>82</v>
      </c>
      <c r="F431">
        <v>25</v>
      </c>
      <c r="G431">
        <v>180</v>
      </c>
      <c r="H431">
        <v>35</v>
      </c>
      <c r="I431">
        <v>0.23300000000000001</v>
      </c>
      <c r="J431">
        <v>43</v>
      </c>
      <c r="K431">
        <v>1</v>
      </c>
      <c r="L431">
        <f t="shared" si="116"/>
        <v>1</v>
      </c>
      <c r="M431">
        <f t="shared" si="117"/>
        <v>1</v>
      </c>
      <c r="N431">
        <f t="shared" si="118"/>
        <v>0</v>
      </c>
      <c r="O431">
        <f t="shared" si="119"/>
        <v>0</v>
      </c>
      <c r="P431">
        <f t="shared" si="120"/>
        <v>0</v>
      </c>
      <c r="Q431">
        <f t="shared" si="121"/>
        <v>0</v>
      </c>
      <c r="R431">
        <f t="shared" si="122"/>
        <v>0</v>
      </c>
      <c r="S431">
        <f t="shared" si="123"/>
        <v>0</v>
      </c>
      <c r="T431">
        <f t="shared" si="124"/>
        <v>0</v>
      </c>
      <c r="U431">
        <f t="shared" si="125"/>
        <v>0</v>
      </c>
      <c r="V431">
        <f t="shared" si="126"/>
        <v>1</v>
      </c>
      <c r="W431">
        <f t="shared" si="127"/>
        <v>0</v>
      </c>
      <c r="X431">
        <f t="shared" si="112"/>
        <v>9</v>
      </c>
      <c r="Y431">
        <f t="shared" si="113"/>
        <v>3</v>
      </c>
      <c r="Z431">
        <f t="shared" si="114"/>
        <v>0</v>
      </c>
      <c r="AA431">
        <f t="shared" si="115"/>
        <v>0</v>
      </c>
    </row>
    <row r="432" spans="2:27">
      <c r="B432">
        <v>431</v>
      </c>
      <c r="C432">
        <v>2</v>
      </c>
      <c r="D432">
        <v>99</v>
      </c>
      <c r="E432">
        <v>0</v>
      </c>
      <c r="F432">
        <v>0</v>
      </c>
      <c r="G432">
        <v>0</v>
      </c>
      <c r="H432">
        <v>22.2</v>
      </c>
      <c r="I432">
        <v>0.108</v>
      </c>
      <c r="J432">
        <v>23</v>
      </c>
      <c r="K432">
        <v>0</v>
      </c>
      <c r="L432">
        <f t="shared" si="116"/>
        <v>0</v>
      </c>
      <c r="M432">
        <f t="shared" si="117"/>
        <v>0</v>
      </c>
      <c r="N432">
        <f t="shared" si="118"/>
        <v>0</v>
      </c>
      <c r="O432">
        <f t="shared" si="119"/>
        <v>0</v>
      </c>
      <c r="P432">
        <f t="shared" si="120"/>
        <v>0</v>
      </c>
      <c r="Q432">
        <f t="shared" si="121"/>
        <v>0</v>
      </c>
      <c r="R432">
        <f t="shared" si="122"/>
        <v>0</v>
      </c>
      <c r="S432">
        <f t="shared" si="123"/>
        <v>0</v>
      </c>
      <c r="T432">
        <f t="shared" si="124"/>
        <v>0</v>
      </c>
      <c r="U432">
        <f t="shared" si="125"/>
        <v>0</v>
      </c>
      <c r="V432">
        <f t="shared" si="126"/>
        <v>0</v>
      </c>
      <c r="W432">
        <f t="shared" si="127"/>
        <v>0</v>
      </c>
      <c r="X432">
        <f t="shared" si="112"/>
        <v>12</v>
      </c>
      <c r="Y432">
        <f t="shared" si="113"/>
        <v>0</v>
      </c>
      <c r="Z432">
        <f t="shared" si="114"/>
        <v>0</v>
      </c>
      <c r="AA432">
        <f t="shared" si="115"/>
        <v>1</v>
      </c>
    </row>
    <row r="433" spans="2:27">
      <c r="B433">
        <v>432</v>
      </c>
      <c r="C433">
        <v>3</v>
      </c>
      <c r="D433">
        <v>89</v>
      </c>
      <c r="E433">
        <v>74</v>
      </c>
      <c r="F433">
        <v>16</v>
      </c>
      <c r="G433">
        <v>85</v>
      </c>
      <c r="H433">
        <v>30.4</v>
      </c>
      <c r="I433">
        <v>0.55100000000000005</v>
      </c>
      <c r="J433">
        <v>38</v>
      </c>
      <c r="K433">
        <v>0</v>
      </c>
      <c r="L433">
        <f t="shared" si="116"/>
        <v>0</v>
      </c>
      <c r="M433">
        <f t="shared" si="117"/>
        <v>1</v>
      </c>
      <c r="N433">
        <f t="shared" si="118"/>
        <v>0</v>
      </c>
      <c r="O433">
        <f t="shared" si="119"/>
        <v>0</v>
      </c>
      <c r="P433">
        <f t="shared" si="120"/>
        <v>0</v>
      </c>
      <c r="Q433">
        <f t="shared" si="121"/>
        <v>0</v>
      </c>
      <c r="R433">
        <f t="shared" si="122"/>
        <v>0</v>
      </c>
      <c r="S433">
        <f t="shared" si="123"/>
        <v>0</v>
      </c>
      <c r="T433">
        <f t="shared" si="124"/>
        <v>0</v>
      </c>
      <c r="U433">
        <f t="shared" si="125"/>
        <v>0</v>
      </c>
      <c r="V433">
        <f t="shared" si="126"/>
        <v>0</v>
      </c>
      <c r="W433">
        <f t="shared" si="127"/>
        <v>0</v>
      </c>
      <c r="X433">
        <f t="shared" si="112"/>
        <v>11</v>
      </c>
      <c r="Y433">
        <f t="shared" si="113"/>
        <v>1</v>
      </c>
      <c r="Z433">
        <f t="shared" si="114"/>
        <v>0</v>
      </c>
      <c r="AA433">
        <f t="shared" si="115"/>
        <v>1</v>
      </c>
    </row>
    <row r="434" spans="2:27">
      <c r="B434">
        <v>433</v>
      </c>
      <c r="C434">
        <v>1</v>
      </c>
      <c r="D434">
        <v>80</v>
      </c>
      <c r="E434">
        <v>74</v>
      </c>
      <c r="F434">
        <v>11</v>
      </c>
      <c r="G434">
        <v>60</v>
      </c>
      <c r="H434">
        <v>30</v>
      </c>
      <c r="I434">
        <v>0.52700000000000002</v>
      </c>
      <c r="J434">
        <v>22</v>
      </c>
      <c r="K434">
        <v>0</v>
      </c>
      <c r="L434">
        <f t="shared" si="116"/>
        <v>0</v>
      </c>
      <c r="M434">
        <f t="shared" si="117"/>
        <v>0</v>
      </c>
      <c r="N434">
        <f t="shared" si="118"/>
        <v>0</v>
      </c>
      <c r="O434">
        <f t="shared" si="119"/>
        <v>0</v>
      </c>
      <c r="P434">
        <f t="shared" si="120"/>
        <v>0</v>
      </c>
      <c r="Q434">
        <f t="shared" si="121"/>
        <v>0</v>
      </c>
      <c r="R434">
        <f t="shared" si="122"/>
        <v>0</v>
      </c>
      <c r="S434">
        <f t="shared" si="123"/>
        <v>0</v>
      </c>
      <c r="T434">
        <f t="shared" si="124"/>
        <v>0</v>
      </c>
      <c r="U434">
        <f t="shared" si="125"/>
        <v>0</v>
      </c>
      <c r="V434">
        <f t="shared" si="126"/>
        <v>0</v>
      </c>
      <c r="W434">
        <f t="shared" si="127"/>
        <v>0</v>
      </c>
      <c r="X434">
        <f t="shared" si="112"/>
        <v>12</v>
      </c>
      <c r="Y434">
        <f t="shared" si="113"/>
        <v>0</v>
      </c>
      <c r="Z434">
        <f t="shared" si="114"/>
        <v>0</v>
      </c>
      <c r="AA434">
        <f t="shared" si="115"/>
        <v>1</v>
      </c>
    </row>
    <row r="435" spans="2:27">
      <c r="B435">
        <v>434</v>
      </c>
      <c r="C435">
        <v>2</v>
      </c>
      <c r="D435">
        <v>139</v>
      </c>
      <c r="E435">
        <v>75</v>
      </c>
      <c r="F435">
        <v>0</v>
      </c>
      <c r="G435">
        <v>0</v>
      </c>
      <c r="H435">
        <v>25.6</v>
      </c>
      <c r="I435">
        <v>0.16700000000000001</v>
      </c>
      <c r="J435">
        <v>29</v>
      </c>
      <c r="K435">
        <v>0</v>
      </c>
      <c r="L435">
        <f t="shared" si="116"/>
        <v>0</v>
      </c>
      <c r="M435">
        <f t="shared" si="117"/>
        <v>0</v>
      </c>
      <c r="N435">
        <f t="shared" si="118"/>
        <v>1</v>
      </c>
      <c r="O435">
        <f t="shared" si="119"/>
        <v>0</v>
      </c>
      <c r="P435">
        <f t="shared" si="120"/>
        <v>1</v>
      </c>
      <c r="Q435">
        <f t="shared" si="121"/>
        <v>0</v>
      </c>
      <c r="R435">
        <f t="shared" si="122"/>
        <v>0</v>
      </c>
      <c r="S435">
        <f t="shared" si="123"/>
        <v>0</v>
      </c>
      <c r="T435">
        <f t="shared" si="124"/>
        <v>0</v>
      </c>
      <c r="U435">
        <f t="shared" si="125"/>
        <v>0</v>
      </c>
      <c r="V435">
        <f t="shared" si="126"/>
        <v>0</v>
      </c>
      <c r="W435">
        <f t="shared" si="127"/>
        <v>1</v>
      </c>
      <c r="X435">
        <f t="shared" si="112"/>
        <v>9</v>
      </c>
      <c r="Y435">
        <f t="shared" si="113"/>
        <v>3</v>
      </c>
      <c r="Z435">
        <f t="shared" si="114"/>
        <v>0</v>
      </c>
      <c r="AA435">
        <f t="shared" si="115"/>
        <v>1</v>
      </c>
    </row>
    <row r="436" spans="2:27">
      <c r="B436">
        <v>435</v>
      </c>
      <c r="C436">
        <v>1</v>
      </c>
      <c r="D436">
        <v>90</v>
      </c>
      <c r="E436">
        <v>68</v>
      </c>
      <c r="F436">
        <v>8</v>
      </c>
      <c r="G436">
        <v>0</v>
      </c>
      <c r="H436">
        <v>24.5</v>
      </c>
      <c r="I436">
        <v>1.1379999999999999</v>
      </c>
      <c r="J436">
        <v>36</v>
      </c>
      <c r="K436">
        <v>0</v>
      </c>
      <c r="L436">
        <f t="shared" si="116"/>
        <v>0</v>
      </c>
      <c r="M436">
        <f t="shared" si="117"/>
        <v>0</v>
      </c>
      <c r="N436">
        <f t="shared" si="118"/>
        <v>0</v>
      </c>
      <c r="O436">
        <f t="shared" si="119"/>
        <v>0</v>
      </c>
      <c r="P436">
        <f t="shared" si="120"/>
        <v>0</v>
      </c>
      <c r="Q436">
        <f t="shared" si="121"/>
        <v>0</v>
      </c>
      <c r="R436">
        <f t="shared" si="122"/>
        <v>0</v>
      </c>
      <c r="S436">
        <f t="shared" si="123"/>
        <v>0</v>
      </c>
      <c r="T436">
        <f t="shared" si="124"/>
        <v>0</v>
      </c>
      <c r="U436">
        <f t="shared" si="125"/>
        <v>0</v>
      </c>
      <c r="V436">
        <f t="shared" si="126"/>
        <v>0</v>
      </c>
      <c r="W436">
        <f t="shared" si="127"/>
        <v>0</v>
      </c>
      <c r="X436">
        <f t="shared" si="112"/>
        <v>12</v>
      </c>
      <c r="Y436">
        <f t="shared" si="113"/>
        <v>0</v>
      </c>
      <c r="Z436">
        <f t="shared" si="114"/>
        <v>0</v>
      </c>
      <c r="AA436">
        <f t="shared" si="115"/>
        <v>1</v>
      </c>
    </row>
    <row r="437" spans="2:27">
      <c r="B437">
        <v>436</v>
      </c>
      <c r="C437">
        <v>0</v>
      </c>
      <c r="D437">
        <v>141</v>
      </c>
      <c r="E437">
        <v>0</v>
      </c>
      <c r="F437">
        <v>0</v>
      </c>
      <c r="G437">
        <v>0</v>
      </c>
      <c r="H437">
        <v>42.4</v>
      </c>
      <c r="I437">
        <v>0.20499999999999999</v>
      </c>
      <c r="J437">
        <v>29</v>
      </c>
      <c r="K437">
        <v>1</v>
      </c>
      <c r="L437">
        <f t="shared" si="116"/>
        <v>0</v>
      </c>
      <c r="M437">
        <f t="shared" si="117"/>
        <v>0</v>
      </c>
      <c r="N437">
        <f t="shared" si="118"/>
        <v>1</v>
      </c>
      <c r="O437">
        <f t="shared" si="119"/>
        <v>0</v>
      </c>
      <c r="P437">
        <f t="shared" si="120"/>
        <v>1</v>
      </c>
      <c r="Q437">
        <f t="shared" si="121"/>
        <v>0</v>
      </c>
      <c r="R437">
        <f t="shared" si="122"/>
        <v>0</v>
      </c>
      <c r="S437">
        <f t="shared" si="123"/>
        <v>1</v>
      </c>
      <c r="T437">
        <f t="shared" si="124"/>
        <v>0</v>
      </c>
      <c r="U437">
        <f t="shared" si="125"/>
        <v>0</v>
      </c>
      <c r="V437">
        <f t="shared" si="126"/>
        <v>0</v>
      </c>
      <c r="W437">
        <f t="shared" si="127"/>
        <v>1</v>
      </c>
      <c r="X437">
        <f t="shared" si="112"/>
        <v>8</v>
      </c>
      <c r="Y437">
        <f t="shared" si="113"/>
        <v>4</v>
      </c>
      <c r="Z437">
        <f t="shared" si="114"/>
        <v>0</v>
      </c>
      <c r="AA437">
        <f t="shared" si="115"/>
        <v>0</v>
      </c>
    </row>
    <row r="438" spans="2:27">
      <c r="B438">
        <v>437</v>
      </c>
      <c r="C438">
        <v>12</v>
      </c>
      <c r="D438">
        <v>140</v>
      </c>
      <c r="E438">
        <v>85</v>
      </c>
      <c r="F438">
        <v>33</v>
      </c>
      <c r="G438">
        <v>0</v>
      </c>
      <c r="H438">
        <v>37.4</v>
      </c>
      <c r="I438">
        <v>0.24399999999999999</v>
      </c>
      <c r="J438">
        <v>41</v>
      </c>
      <c r="K438">
        <v>0</v>
      </c>
      <c r="L438">
        <f t="shared" si="116"/>
        <v>0</v>
      </c>
      <c r="M438">
        <f t="shared" si="117"/>
        <v>1</v>
      </c>
      <c r="N438">
        <f t="shared" si="118"/>
        <v>1</v>
      </c>
      <c r="O438">
        <f t="shared" si="119"/>
        <v>0</v>
      </c>
      <c r="P438">
        <f t="shared" si="120"/>
        <v>1</v>
      </c>
      <c r="Q438">
        <f t="shared" si="121"/>
        <v>0</v>
      </c>
      <c r="R438">
        <f t="shared" si="122"/>
        <v>0</v>
      </c>
      <c r="S438">
        <f t="shared" si="123"/>
        <v>1</v>
      </c>
      <c r="T438">
        <f t="shared" si="124"/>
        <v>0</v>
      </c>
      <c r="U438">
        <f t="shared" si="125"/>
        <v>1</v>
      </c>
      <c r="V438">
        <f t="shared" si="126"/>
        <v>1</v>
      </c>
      <c r="W438">
        <f t="shared" si="127"/>
        <v>0</v>
      </c>
      <c r="X438">
        <f t="shared" si="112"/>
        <v>6</v>
      </c>
      <c r="Y438">
        <f t="shared" si="113"/>
        <v>6</v>
      </c>
      <c r="Z438">
        <f t="shared" si="114"/>
        <v>1</v>
      </c>
      <c r="AA438">
        <f t="shared" si="115"/>
        <v>0</v>
      </c>
    </row>
    <row r="439" spans="2:27">
      <c r="B439">
        <v>438</v>
      </c>
      <c r="C439">
        <v>5</v>
      </c>
      <c r="D439">
        <v>147</v>
      </c>
      <c r="E439">
        <v>75</v>
      </c>
      <c r="F439">
        <v>0</v>
      </c>
      <c r="G439">
        <v>0</v>
      </c>
      <c r="H439">
        <v>29.9</v>
      </c>
      <c r="I439">
        <v>0.434</v>
      </c>
      <c r="J439">
        <v>28</v>
      </c>
      <c r="K439">
        <v>0</v>
      </c>
      <c r="L439">
        <f t="shared" si="116"/>
        <v>0</v>
      </c>
      <c r="M439">
        <f t="shared" si="117"/>
        <v>0</v>
      </c>
      <c r="N439">
        <f t="shared" si="118"/>
        <v>0</v>
      </c>
      <c r="O439">
        <f t="shared" si="119"/>
        <v>1</v>
      </c>
      <c r="P439">
        <f t="shared" si="120"/>
        <v>1</v>
      </c>
      <c r="Q439">
        <f t="shared" si="121"/>
        <v>0</v>
      </c>
      <c r="R439">
        <f t="shared" si="122"/>
        <v>0</v>
      </c>
      <c r="S439">
        <f t="shared" si="123"/>
        <v>1</v>
      </c>
      <c r="T439">
        <f t="shared" si="124"/>
        <v>0</v>
      </c>
      <c r="U439">
        <f t="shared" si="125"/>
        <v>0</v>
      </c>
      <c r="V439">
        <f t="shared" si="126"/>
        <v>1</v>
      </c>
      <c r="W439">
        <f t="shared" si="127"/>
        <v>1</v>
      </c>
      <c r="X439">
        <f t="shared" si="112"/>
        <v>7</v>
      </c>
      <c r="Y439">
        <f t="shared" si="113"/>
        <v>5</v>
      </c>
      <c r="Z439">
        <f t="shared" si="114"/>
        <v>0</v>
      </c>
      <c r="AA439">
        <f t="shared" si="115"/>
        <v>1</v>
      </c>
    </row>
    <row r="440" spans="2:27">
      <c r="B440">
        <v>439</v>
      </c>
      <c r="C440">
        <v>1</v>
      </c>
      <c r="D440">
        <v>97</v>
      </c>
      <c r="E440">
        <v>70</v>
      </c>
      <c r="F440">
        <v>15</v>
      </c>
      <c r="G440">
        <v>0</v>
      </c>
      <c r="H440">
        <v>18.2</v>
      </c>
      <c r="I440">
        <v>0.14699999999999999</v>
      </c>
      <c r="J440">
        <v>21</v>
      </c>
      <c r="K440">
        <v>0</v>
      </c>
      <c r="L440">
        <f t="shared" si="116"/>
        <v>0</v>
      </c>
      <c r="M440">
        <f t="shared" si="117"/>
        <v>0</v>
      </c>
      <c r="N440">
        <f t="shared" si="118"/>
        <v>0</v>
      </c>
      <c r="O440">
        <f t="shared" si="119"/>
        <v>0</v>
      </c>
      <c r="P440">
        <f t="shared" si="120"/>
        <v>0</v>
      </c>
      <c r="Q440">
        <f t="shared" si="121"/>
        <v>0</v>
      </c>
      <c r="R440">
        <f t="shared" si="122"/>
        <v>0</v>
      </c>
      <c r="S440">
        <f t="shared" si="123"/>
        <v>0</v>
      </c>
      <c r="T440">
        <f t="shared" si="124"/>
        <v>0</v>
      </c>
      <c r="U440">
        <f t="shared" si="125"/>
        <v>0</v>
      </c>
      <c r="V440">
        <f t="shared" si="126"/>
        <v>0</v>
      </c>
      <c r="W440">
        <f t="shared" si="127"/>
        <v>0</v>
      </c>
      <c r="X440">
        <f t="shared" si="112"/>
        <v>12</v>
      </c>
      <c r="Y440">
        <f t="shared" si="113"/>
        <v>0</v>
      </c>
      <c r="Z440">
        <f t="shared" si="114"/>
        <v>0</v>
      </c>
      <c r="AA440">
        <f t="shared" si="115"/>
        <v>1</v>
      </c>
    </row>
    <row r="441" spans="2:27">
      <c r="B441">
        <v>440</v>
      </c>
      <c r="C441">
        <v>6</v>
      </c>
      <c r="D441">
        <v>107</v>
      </c>
      <c r="E441">
        <v>88</v>
      </c>
      <c r="F441">
        <v>0</v>
      </c>
      <c r="G441">
        <v>0</v>
      </c>
      <c r="H441">
        <v>36.799999999999997</v>
      </c>
      <c r="I441">
        <v>0.72699999999999998</v>
      </c>
      <c r="J441">
        <v>31</v>
      </c>
      <c r="K441">
        <v>0</v>
      </c>
      <c r="L441">
        <f t="shared" si="116"/>
        <v>0</v>
      </c>
      <c r="M441">
        <f t="shared" si="117"/>
        <v>1</v>
      </c>
      <c r="N441">
        <f t="shared" si="118"/>
        <v>0</v>
      </c>
      <c r="O441">
        <f t="shared" si="119"/>
        <v>0</v>
      </c>
      <c r="P441">
        <f t="shared" si="120"/>
        <v>0</v>
      </c>
      <c r="Q441">
        <f t="shared" si="121"/>
        <v>0</v>
      </c>
      <c r="R441">
        <f t="shared" si="122"/>
        <v>0</v>
      </c>
      <c r="S441">
        <f t="shared" si="123"/>
        <v>0</v>
      </c>
      <c r="T441">
        <f t="shared" si="124"/>
        <v>0</v>
      </c>
      <c r="U441">
        <f t="shared" si="125"/>
        <v>0</v>
      </c>
      <c r="V441">
        <f t="shared" si="126"/>
        <v>1</v>
      </c>
      <c r="W441">
        <f t="shared" si="127"/>
        <v>0</v>
      </c>
      <c r="X441">
        <f t="shared" si="112"/>
        <v>10</v>
      </c>
      <c r="Y441">
        <f t="shared" si="113"/>
        <v>2</v>
      </c>
      <c r="Z441">
        <f t="shared" si="114"/>
        <v>0</v>
      </c>
      <c r="AA441">
        <f t="shared" si="115"/>
        <v>1</v>
      </c>
    </row>
    <row r="442" spans="2:27">
      <c r="B442">
        <v>441</v>
      </c>
      <c r="C442">
        <v>0</v>
      </c>
      <c r="D442">
        <v>189</v>
      </c>
      <c r="E442">
        <v>104</v>
      </c>
      <c r="F442">
        <v>25</v>
      </c>
      <c r="G442">
        <v>0</v>
      </c>
      <c r="H442">
        <v>34.299999999999997</v>
      </c>
      <c r="I442">
        <v>0.435</v>
      </c>
      <c r="J442">
        <v>41</v>
      </c>
      <c r="K442">
        <v>1</v>
      </c>
      <c r="L442">
        <f t="shared" si="116"/>
        <v>0</v>
      </c>
      <c r="M442">
        <f t="shared" si="117"/>
        <v>1</v>
      </c>
      <c r="N442">
        <f t="shared" si="118"/>
        <v>1</v>
      </c>
      <c r="O442">
        <f t="shared" si="119"/>
        <v>1</v>
      </c>
      <c r="P442">
        <f t="shared" si="120"/>
        <v>1</v>
      </c>
      <c r="Q442">
        <f t="shared" si="121"/>
        <v>0</v>
      </c>
      <c r="R442">
        <f t="shared" si="122"/>
        <v>1</v>
      </c>
      <c r="S442">
        <f t="shared" si="123"/>
        <v>1</v>
      </c>
      <c r="T442">
        <f t="shared" si="124"/>
        <v>1</v>
      </c>
      <c r="U442">
        <f t="shared" si="125"/>
        <v>0</v>
      </c>
      <c r="V442">
        <f t="shared" si="126"/>
        <v>0</v>
      </c>
      <c r="W442">
        <f t="shared" si="127"/>
        <v>1</v>
      </c>
      <c r="X442">
        <f t="shared" si="112"/>
        <v>4</v>
      </c>
      <c r="Y442">
        <f t="shared" si="113"/>
        <v>8</v>
      </c>
      <c r="Z442">
        <f t="shared" si="114"/>
        <v>1</v>
      </c>
      <c r="AA442">
        <f t="shared" si="115"/>
        <v>1</v>
      </c>
    </row>
    <row r="443" spans="2:27">
      <c r="B443">
        <v>442</v>
      </c>
      <c r="C443">
        <v>2</v>
      </c>
      <c r="D443">
        <v>83</v>
      </c>
      <c r="E443">
        <v>66</v>
      </c>
      <c r="F443">
        <v>23</v>
      </c>
      <c r="G443">
        <v>50</v>
      </c>
      <c r="H443">
        <v>32.200000000000003</v>
      </c>
      <c r="I443">
        <v>0.497</v>
      </c>
      <c r="J443">
        <v>22</v>
      </c>
      <c r="K443">
        <v>0</v>
      </c>
      <c r="L443">
        <f t="shared" si="116"/>
        <v>0</v>
      </c>
      <c r="M443">
        <f t="shared" si="117"/>
        <v>0</v>
      </c>
      <c r="N443">
        <f t="shared" si="118"/>
        <v>0</v>
      </c>
      <c r="O443">
        <f t="shared" si="119"/>
        <v>0</v>
      </c>
      <c r="P443">
        <f t="shared" si="120"/>
        <v>0</v>
      </c>
      <c r="Q443">
        <f t="shared" si="121"/>
        <v>0</v>
      </c>
      <c r="R443">
        <f t="shared" si="122"/>
        <v>0</v>
      </c>
      <c r="S443">
        <f t="shared" si="123"/>
        <v>0</v>
      </c>
      <c r="T443">
        <f t="shared" si="124"/>
        <v>0</v>
      </c>
      <c r="U443">
        <f t="shared" si="125"/>
        <v>0</v>
      </c>
      <c r="V443">
        <f t="shared" si="126"/>
        <v>0</v>
      </c>
      <c r="W443">
        <f t="shared" si="127"/>
        <v>0</v>
      </c>
      <c r="X443">
        <f t="shared" si="112"/>
        <v>12</v>
      </c>
      <c r="Y443">
        <f t="shared" si="113"/>
        <v>0</v>
      </c>
      <c r="Z443">
        <f t="shared" si="114"/>
        <v>0</v>
      </c>
      <c r="AA443">
        <f t="shared" si="115"/>
        <v>1</v>
      </c>
    </row>
    <row r="444" spans="2:27">
      <c r="B444">
        <v>443</v>
      </c>
      <c r="C444">
        <v>4</v>
      </c>
      <c r="D444">
        <v>117</v>
      </c>
      <c r="E444">
        <v>64</v>
      </c>
      <c r="F444">
        <v>27</v>
      </c>
      <c r="G444">
        <v>120</v>
      </c>
      <c r="H444">
        <v>33.200000000000003</v>
      </c>
      <c r="I444">
        <v>0.23</v>
      </c>
      <c r="J444">
        <v>24</v>
      </c>
      <c r="K444">
        <v>0</v>
      </c>
      <c r="L444">
        <f t="shared" si="116"/>
        <v>0</v>
      </c>
      <c r="M444">
        <f t="shared" si="117"/>
        <v>0</v>
      </c>
      <c r="N444">
        <f t="shared" si="118"/>
        <v>0</v>
      </c>
      <c r="O444">
        <f t="shared" si="119"/>
        <v>0</v>
      </c>
      <c r="P444">
        <f t="shared" si="120"/>
        <v>0</v>
      </c>
      <c r="Q444">
        <f t="shared" si="121"/>
        <v>0</v>
      </c>
      <c r="R444">
        <f t="shared" si="122"/>
        <v>0</v>
      </c>
      <c r="S444">
        <f t="shared" si="123"/>
        <v>0</v>
      </c>
      <c r="T444">
        <f t="shared" si="124"/>
        <v>0</v>
      </c>
      <c r="U444">
        <f t="shared" si="125"/>
        <v>0</v>
      </c>
      <c r="V444">
        <f t="shared" si="126"/>
        <v>0</v>
      </c>
      <c r="W444">
        <f t="shared" si="127"/>
        <v>0</v>
      </c>
      <c r="X444">
        <f t="shared" si="112"/>
        <v>12</v>
      </c>
      <c r="Y444">
        <f t="shared" si="113"/>
        <v>0</v>
      </c>
      <c r="Z444">
        <f t="shared" si="114"/>
        <v>0</v>
      </c>
      <c r="AA444">
        <f t="shared" si="115"/>
        <v>1</v>
      </c>
    </row>
    <row r="445" spans="2:27">
      <c r="B445">
        <v>444</v>
      </c>
      <c r="C445">
        <v>8</v>
      </c>
      <c r="D445">
        <v>108</v>
      </c>
      <c r="E445">
        <v>70</v>
      </c>
      <c r="F445">
        <v>0</v>
      </c>
      <c r="G445">
        <v>0</v>
      </c>
      <c r="H445">
        <v>30.5</v>
      </c>
      <c r="I445">
        <v>0.95499999999999996</v>
      </c>
      <c r="J445">
        <v>33</v>
      </c>
      <c r="K445">
        <v>1</v>
      </c>
      <c r="L445">
        <f t="shared" si="116"/>
        <v>0</v>
      </c>
      <c r="M445">
        <f t="shared" si="117"/>
        <v>1</v>
      </c>
      <c r="N445">
        <f t="shared" si="118"/>
        <v>0</v>
      </c>
      <c r="O445">
        <f t="shared" si="119"/>
        <v>0</v>
      </c>
      <c r="P445">
        <f t="shared" si="120"/>
        <v>0</v>
      </c>
      <c r="Q445">
        <f t="shared" si="121"/>
        <v>0</v>
      </c>
      <c r="R445">
        <f t="shared" si="122"/>
        <v>0</v>
      </c>
      <c r="S445">
        <f t="shared" si="123"/>
        <v>0</v>
      </c>
      <c r="T445">
        <f t="shared" si="124"/>
        <v>0</v>
      </c>
      <c r="U445">
        <f t="shared" si="125"/>
        <v>1</v>
      </c>
      <c r="V445">
        <f t="shared" si="126"/>
        <v>1</v>
      </c>
      <c r="W445">
        <f t="shared" si="127"/>
        <v>0</v>
      </c>
      <c r="X445">
        <f t="shared" si="112"/>
        <v>9</v>
      </c>
      <c r="Y445">
        <f t="shared" si="113"/>
        <v>3</v>
      </c>
      <c r="Z445">
        <f t="shared" si="114"/>
        <v>0</v>
      </c>
      <c r="AA445">
        <f t="shared" si="115"/>
        <v>0</v>
      </c>
    </row>
    <row r="446" spans="2:27">
      <c r="B446">
        <v>445</v>
      </c>
      <c r="C446">
        <v>4</v>
      </c>
      <c r="D446">
        <v>117</v>
      </c>
      <c r="E446">
        <v>62</v>
      </c>
      <c r="F446">
        <v>12</v>
      </c>
      <c r="G446">
        <v>0</v>
      </c>
      <c r="H446">
        <v>29.7</v>
      </c>
      <c r="I446">
        <v>0.38</v>
      </c>
      <c r="J446">
        <v>30</v>
      </c>
      <c r="K446">
        <v>1</v>
      </c>
      <c r="L446">
        <f t="shared" si="116"/>
        <v>0</v>
      </c>
      <c r="M446">
        <f t="shared" si="117"/>
        <v>0</v>
      </c>
      <c r="N446">
        <f t="shared" si="118"/>
        <v>0</v>
      </c>
      <c r="O446">
        <f t="shared" si="119"/>
        <v>0</v>
      </c>
      <c r="P446">
        <f t="shared" si="120"/>
        <v>0</v>
      </c>
      <c r="Q446">
        <f t="shared" si="121"/>
        <v>0</v>
      </c>
      <c r="R446">
        <f t="shared" si="122"/>
        <v>0</v>
      </c>
      <c r="S446">
        <f t="shared" si="123"/>
        <v>0</v>
      </c>
      <c r="T446">
        <f t="shared" si="124"/>
        <v>0</v>
      </c>
      <c r="U446">
        <f t="shared" si="125"/>
        <v>0</v>
      </c>
      <c r="V446">
        <f t="shared" si="126"/>
        <v>0</v>
      </c>
      <c r="W446">
        <f t="shared" si="127"/>
        <v>0</v>
      </c>
      <c r="X446">
        <f t="shared" si="112"/>
        <v>12</v>
      </c>
      <c r="Y446">
        <f t="shared" si="113"/>
        <v>0</v>
      </c>
      <c r="Z446">
        <f t="shared" si="114"/>
        <v>0</v>
      </c>
      <c r="AA446">
        <f t="shared" si="115"/>
        <v>0</v>
      </c>
    </row>
    <row r="447" spans="2:27">
      <c r="B447">
        <v>446</v>
      </c>
      <c r="C447">
        <v>0</v>
      </c>
      <c r="D447">
        <v>180</v>
      </c>
      <c r="E447">
        <v>78</v>
      </c>
      <c r="F447">
        <v>63</v>
      </c>
      <c r="G447">
        <v>14</v>
      </c>
      <c r="H447">
        <v>59.4</v>
      </c>
      <c r="I447">
        <v>2.42</v>
      </c>
      <c r="J447">
        <v>25</v>
      </c>
      <c r="K447">
        <v>1</v>
      </c>
      <c r="L447">
        <f t="shared" si="116"/>
        <v>0</v>
      </c>
      <c r="M447">
        <f t="shared" si="117"/>
        <v>1</v>
      </c>
      <c r="N447">
        <f t="shared" si="118"/>
        <v>1</v>
      </c>
      <c r="O447">
        <f t="shared" si="119"/>
        <v>1</v>
      </c>
      <c r="P447">
        <f t="shared" si="120"/>
        <v>1</v>
      </c>
      <c r="Q447">
        <f t="shared" si="121"/>
        <v>0</v>
      </c>
      <c r="R447">
        <f t="shared" si="122"/>
        <v>1</v>
      </c>
      <c r="S447">
        <f t="shared" si="123"/>
        <v>1</v>
      </c>
      <c r="T447">
        <f t="shared" si="124"/>
        <v>1</v>
      </c>
      <c r="U447">
        <f t="shared" si="125"/>
        <v>1</v>
      </c>
      <c r="V447">
        <f t="shared" si="126"/>
        <v>0</v>
      </c>
      <c r="W447">
        <f t="shared" si="127"/>
        <v>1</v>
      </c>
      <c r="X447">
        <f t="shared" si="112"/>
        <v>3</v>
      </c>
      <c r="Y447">
        <f t="shared" si="113"/>
        <v>9</v>
      </c>
      <c r="Z447">
        <f t="shared" si="114"/>
        <v>1</v>
      </c>
      <c r="AA447">
        <f t="shared" si="115"/>
        <v>1</v>
      </c>
    </row>
    <row r="448" spans="2:27">
      <c r="B448">
        <v>447</v>
      </c>
      <c r="C448">
        <v>1</v>
      </c>
      <c r="D448">
        <v>100</v>
      </c>
      <c r="E448">
        <v>72</v>
      </c>
      <c r="F448">
        <v>12</v>
      </c>
      <c r="G448">
        <v>70</v>
      </c>
      <c r="H448">
        <v>25.3</v>
      </c>
      <c r="I448">
        <v>0.65800000000000003</v>
      </c>
      <c r="J448">
        <v>28</v>
      </c>
      <c r="K448">
        <v>0</v>
      </c>
      <c r="L448">
        <f t="shared" si="116"/>
        <v>0</v>
      </c>
      <c r="M448">
        <f t="shared" si="117"/>
        <v>0</v>
      </c>
      <c r="N448">
        <f t="shared" si="118"/>
        <v>0</v>
      </c>
      <c r="O448">
        <f t="shared" si="119"/>
        <v>0</v>
      </c>
      <c r="P448">
        <f t="shared" si="120"/>
        <v>0</v>
      </c>
      <c r="Q448">
        <f t="shared" si="121"/>
        <v>0</v>
      </c>
      <c r="R448">
        <f t="shared" si="122"/>
        <v>0</v>
      </c>
      <c r="S448">
        <f t="shared" si="123"/>
        <v>0</v>
      </c>
      <c r="T448">
        <f t="shared" si="124"/>
        <v>0</v>
      </c>
      <c r="U448">
        <f t="shared" si="125"/>
        <v>0</v>
      </c>
      <c r="V448">
        <f t="shared" si="126"/>
        <v>0</v>
      </c>
      <c r="W448">
        <f t="shared" si="127"/>
        <v>0</v>
      </c>
      <c r="X448">
        <f t="shared" si="112"/>
        <v>12</v>
      </c>
      <c r="Y448">
        <f t="shared" si="113"/>
        <v>0</v>
      </c>
      <c r="Z448">
        <f t="shared" si="114"/>
        <v>0</v>
      </c>
      <c r="AA448">
        <f t="shared" si="115"/>
        <v>1</v>
      </c>
    </row>
    <row r="449" spans="2:27">
      <c r="B449">
        <v>448</v>
      </c>
      <c r="C449">
        <v>0</v>
      </c>
      <c r="D449">
        <v>95</v>
      </c>
      <c r="E449">
        <v>80</v>
      </c>
      <c r="F449">
        <v>45</v>
      </c>
      <c r="G449">
        <v>92</v>
      </c>
      <c r="H449">
        <v>36.5</v>
      </c>
      <c r="I449">
        <v>0.33</v>
      </c>
      <c r="J449">
        <v>26</v>
      </c>
      <c r="K449">
        <v>0</v>
      </c>
      <c r="L449">
        <f t="shared" si="116"/>
        <v>0</v>
      </c>
      <c r="M449">
        <f t="shared" si="117"/>
        <v>0</v>
      </c>
      <c r="N449">
        <f t="shared" si="118"/>
        <v>0</v>
      </c>
      <c r="O449">
        <f t="shared" si="119"/>
        <v>0</v>
      </c>
      <c r="P449">
        <f t="shared" si="120"/>
        <v>0</v>
      </c>
      <c r="Q449">
        <f t="shared" si="121"/>
        <v>0</v>
      </c>
      <c r="R449">
        <f t="shared" si="122"/>
        <v>0</v>
      </c>
      <c r="S449">
        <f t="shared" si="123"/>
        <v>0</v>
      </c>
      <c r="T449">
        <f t="shared" si="124"/>
        <v>0</v>
      </c>
      <c r="U449">
        <f t="shared" si="125"/>
        <v>0</v>
      </c>
      <c r="V449">
        <f t="shared" si="126"/>
        <v>0</v>
      </c>
      <c r="W449">
        <f t="shared" si="127"/>
        <v>0</v>
      </c>
      <c r="X449">
        <f t="shared" si="112"/>
        <v>12</v>
      </c>
      <c r="Y449">
        <f t="shared" si="113"/>
        <v>0</v>
      </c>
      <c r="Z449">
        <f t="shared" si="114"/>
        <v>0</v>
      </c>
      <c r="AA449">
        <f t="shared" si="115"/>
        <v>1</v>
      </c>
    </row>
    <row r="450" spans="2:27">
      <c r="B450">
        <v>449</v>
      </c>
      <c r="C450">
        <v>0</v>
      </c>
      <c r="D450">
        <v>104</v>
      </c>
      <c r="E450">
        <v>64</v>
      </c>
      <c r="F450">
        <v>37</v>
      </c>
      <c r="G450">
        <v>64</v>
      </c>
      <c r="H450">
        <v>33.6</v>
      </c>
      <c r="I450">
        <v>0.51</v>
      </c>
      <c r="J450">
        <v>22</v>
      </c>
      <c r="K450">
        <v>1</v>
      </c>
      <c r="L450">
        <f t="shared" si="116"/>
        <v>0</v>
      </c>
      <c r="M450">
        <f t="shared" si="117"/>
        <v>0</v>
      </c>
      <c r="N450">
        <f t="shared" si="118"/>
        <v>0</v>
      </c>
      <c r="O450">
        <f t="shared" si="119"/>
        <v>1</v>
      </c>
      <c r="P450">
        <f t="shared" si="120"/>
        <v>0</v>
      </c>
      <c r="Q450">
        <f t="shared" si="121"/>
        <v>0</v>
      </c>
      <c r="R450">
        <f t="shared" si="122"/>
        <v>0</v>
      </c>
      <c r="S450">
        <f t="shared" si="123"/>
        <v>0</v>
      </c>
      <c r="T450">
        <f t="shared" si="124"/>
        <v>0</v>
      </c>
      <c r="U450">
        <f t="shared" si="125"/>
        <v>0</v>
      </c>
      <c r="V450">
        <f t="shared" si="126"/>
        <v>0</v>
      </c>
      <c r="W450">
        <f t="shared" si="127"/>
        <v>0</v>
      </c>
      <c r="X450">
        <f t="shared" ref="X450:X513" si="128">COUNTIF(L450:W450,0)</f>
        <v>11</v>
      </c>
      <c r="Y450">
        <f t="shared" ref="Y450:Y513" si="129">COUNTIF(L450:W450,1)</f>
        <v>1</v>
      </c>
      <c r="Z450">
        <f t="shared" ref="Z450:Z513" si="130">IF(X450&gt;Y450,0,1)</f>
        <v>0</v>
      </c>
      <c r="AA450">
        <f t="shared" ref="AA450:AA513" si="131">IF(Z450=K450,1,0)</f>
        <v>0</v>
      </c>
    </row>
    <row r="451" spans="2:27">
      <c r="B451">
        <v>450</v>
      </c>
      <c r="C451">
        <v>0</v>
      </c>
      <c r="D451">
        <v>120</v>
      </c>
      <c r="E451">
        <v>74</v>
      </c>
      <c r="F451">
        <v>18</v>
      </c>
      <c r="G451">
        <v>63</v>
      </c>
      <c r="H451">
        <v>30.5</v>
      </c>
      <c r="I451">
        <v>0.28499999999999998</v>
      </c>
      <c r="J451">
        <v>26</v>
      </c>
      <c r="K451">
        <v>0</v>
      </c>
      <c r="L451">
        <f t="shared" ref="L451:L514" si="132">IF(J451&lt;=42.5,IF(G451&lt;=119.5,IF(C451&lt;=2.5,0,0),IF(C451&lt;=0.5,1,0)),IF(G451&lt;=139.5,IF(J451&lt;=55.5,1,0),1))</f>
        <v>0</v>
      </c>
      <c r="M451">
        <f t="shared" ref="M451:M514" si="133">IF(J451&lt;=30.5,IF(H451&lt;=36.25,IF(J451&lt;=26.5,0,0),IF(H451&lt;=42.75,0,1)),IF(H451&lt;=27.45,IF(H451&lt;=24.8,0,0),IF(J451&lt;=42.5,1,1)))</f>
        <v>0</v>
      </c>
      <c r="N451">
        <f t="shared" ref="N451:N514" si="134">IF(D451&lt;=137.5,IF(J451&lt;=27.5,IF(I451&lt;=0.4945,0,0),IF(D451&lt;=107.5,0,0)),IF(D451&lt;=155.5,IF(D451&lt;=146.5,1,0),IF(J451&lt;=44.5,1,1)))</f>
        <v>0</v>
      </c>
      <c r="O451">
        <f t="shared" ref="O451:O514" si="135">IF(D451&lt;=133.5,IF(I451&lt;=0.5095,IF(D451&lt;=94.5,0,0),IF(F451&lt;=28.5,0,1)),IF(D451&lt;=161.5,IF(I451&lt;=0.315,0,1),IF(C451&lt;=6.5,1,1)))</f>
        <v>0</v>
      </c>
      <c r="P451">
        <f t="shared" ref="P451:P514" si="136">IF(D451&lt;=124.5,IF(J451&lt;=27.5,IF(F451&lt;=30.5,0,0),IF(D451&lt;=94.5,0,0)),IF(D451&lt;=166.5,IF(J451&lt;=24.5,0,1),IF(J451&lt;=37.5,1,1)))</f>
        <v>0</v>
      </c>
      <c r="Q451">
        <f t="shared" ref="Q451:Q514" si="137">IF(H451&lt;=28.849999,IF(C451&lt;=5.5,IF(E451&lt;=69,0,0),IF(H451&lt;=24.7,0,0)),IF(C451&lt;=4.5,IF(G451&lt;=107.5,0,0),IF(G451&lt;=122.5,0,1)))</f>
        <v>0</v>
      </c>
      <c r="R451">
        <f t="shared" ref="R451:R514" si="138">IF(D451&lt;=154.5,IF(H451&lt;=27.849999,IF(D451&lt;=107.5,0,0),IF(I451&lt;=1.105,0,1)),IF(I451&lt;=0.2745,1,IF(G451&lt;=171.5,1,1)))</f>
        <v>0</v>
      </c>
      <c r="S451">
        <f t="shared" ref="S451:S514" si="139">IF(D451&lt;=133.5,IF(J451&lt;=27.5,IF(H451&lt;=31.3,0,0),IF(H451&lt;=28.65,0,0)),IF(H451&lt;=29.4,0,IF(D451&lt;=155.5,1,1)))</f>
        <v>0</v>
      </c>
      <c r="T451">
        <f t="shared" ref="T451:T514" si="140">IF(D451&lt;=151.5,IF(D451&lt;=99.5,IF(J451&lt;=36.5,0,0),IF(I451&lt;=0.317,0,0)),IF(F451&lt;=38.5,IF(J451&lt;=44.5,1,1),1))</f>
        <v>0</v>
      </c>
      <c r="U451">
        <f t="shared" ref="U451:U514" si="141">IF(H451&lt;=29.650001,IF(C451&lt;=8.5,IF(H451&lt;=26.5,0,0),0),IF(C451&lt;=6.5,IF(H451&lt;=43,0,1),IF(I451&lt;=0.208,0,1)))</f>
        <v>0</v>
      </c>
      <c r="V451">
        <f t="shared" ref="V451:V514" si="142">IF(H451&lt;=29.849999,IF(C451&lt;=4.5,IF(H451&lt;=25.45,0,0),IF(I451&lt;=0.261,0,0)),IF(G451&lt;=179,IF(C451&lt;=4.5,0,1),IF(H451&lt;=35.049999,1,1)))</f>
        <v>0</v>
      </c>
      <c r="W451">
        <f t="shared" ref="W451:W514" si="143">IF(D451&lt;=127.5,IF(C451&lt;=5.5,IF(E451&lt;=79,0,0),IF(I451&lt;=0.2205,0,0)),IF(I451&lt;=0.3165,IF(I451&lt;=0.242,1,0),IF(D451&lt;=143.5,1,1)))</f>
        <v>0</v>
      </c>
      <c r="X451">
        <f t="shared" si="128"/>
        <v>12</v>
      </c>
      <c r="Y451">
        <f t="shared" si="129"/>
        <v>0</v>
      </c>
      <c r="Z451">
        <f t="shared" si="130"/>
        <v>0</v>
      </c>
      <c r="AA451">
        <f t="shared" si="131"/>
        <v>1</v>
      </c>
    </row>
    <row r="452" spans="2:27">
      <c r="B452">
        <v>451</v>
      </c>
      <c r="C452">
        <v>1</v>
      </c>
      <c r="D452">
        <v>82</v>
      </c>
      <c r="E452">
        <v>64</v>
      </c>
      <c r="F452">
        <v>13</v>
      </c>
      <c r="G452">
        <v>95</v>
      </c>
      <c r="H452">
        <v>21.2</v>
      </c>
      <c r="I452">
        <v>0.41499999999999998</v>
      </c>
      <c r="J452">
        <v>23</v>
      </c>
      <c r="K452">
        <v>0</v>
      </c>
      <c r="L452">
        <f t="shared" si="132"/>
        <v>0</v>
      </c>
      <c r="M452">
        <f t="shared" si="133"/>
        <v>0</v>
      </c>
      <c r="N452">
        <f t="shared" si="134"/>
        <v>0</v>
      </c>
      <c r="O452">
        <f t="shared" si="135"/>
        <v>0</v>
      </c>
      <c r="P452">
        <f t="shared" si="136"/>
        <v>0</v>
      </c>
      <c r="Q452">
        <f t="shared" si="137"/>
        <v>0</v>
      </c>
      <c r="R452">
        <f t="shared" si="138"/>
        <v>0</v>
      </c>
      <c r="S452">
        <f t="shared" si="139"/>
        <v>0</v>
      </c>
      <c r="T452">
        <f t="shared" si="140"/>
        <v>0</v>
      </c>
      <c r="U452">
        <f t="shared" si="141"/>
        <v>0</v>
      </c>
      <c r="V452">
        <f t="shared" si="142"/>
        <v>0</v>
      </c>
      <c r="W452">
        <f t="shared" si="143"/>
        <v>0</v>
      </c>
      <c r="X452">
        <f t="shared" si="128"/>
        <v>12</v>
      </c>
      <c r="Y452">
        <f t="shared" si="129"/>
        <v>0</v>
      </c>
      <c r="Z452">
        <f t="shared" si="130"/>
        <v>0</v>
      </c>
      <c r="AA452">
        <f t="shared" si="131"/>
        <v>1</v>
      </c>
    </row>
    <row r="453" spans="2:27">
      <c r="B453">
        <v>452</v>
      </c>
      <c r="C453">
        <v>2</v>
      </c>
      <c r="D453">
        <v>134</v>
      </c>
      <c r="E453">
        <v>70</v>
      </c>
      <c r="F453">
        <v>0</v>
      </c>
      <c r="G453">
        <v>0</v>
      </c>
      <c r="H453">
        <v>28.9</v>
      </c>
      <c r="I453">
        <v>0.54200000000000004</v>
      </c>
      <c r="J453">
        <v>23</v>
      </c>
      <c r="K453">
        <v>1</v>
      </c>
      <c r="L453">
        <f t="shared" si="132"/>
        <v>0</v>
      </c>
      <c r="M453">
        <f t="shared" si="133"/>
        <v>0</v>
      </c>
      <c r="N453">
        <f t="shared" si="134"/>
        <v>0</v>
      </c>
      <c r="O453">
        <f t="shared" si="135"/>
        <v>1</v>
      </c>
      <c r="P453">
        <f t="shared" si="136"/>
        <v>0</v>
      </c>
      <c r="Q453">
        <f t="shared" si="137"/>
        <v>0</v>
      </c>
      <c r="R453">
        <f t="shared" si="138"/>
        <v>0</v>
      </c>
      <c r="S453">
        <f t="shared" si="139"/>
        <v>0</v>
      </c>
      <c r="T453">
        <f t="shared" si="140"/>
        <v>0</v>
      </c>
      <c r="U453">
        <f t="shared" si="141"/>
        <v>0</v>
      </c>
      <c r="V453">
        <f t="shared" si="142"/>
        <v>0</v>
      </c>
      <c r="W453">
        <f t="shared" si="143"/>
        <v>1</v>
      </c>
      <c r="X453">
        <f t="shared" si="128"/>
        <v>10</v>
      </c>
      <c r="Y453">
        <f t="shared" si="129"/>
        <v>2</v>
      </c>
      <c r="Z453">
        <f t="shared" si="130"/>
        <v>0</v>
      </c>
      <c r="AA453">
        <f t="shared" si="131"/>
        <v>0</v>
      </c>
    </row>
    <row r="454" spans="2:27">
      <c r="B454">
        <v>453</v>
      </c>
      <c r="C454">
        <v>0</v>
      </c>
      <c r="D454">
        <v>91</v>
      </c>
      <c r="E454">
        <v>68</v>
      </c>
      <c r="F454">
        <v>32</v>
      </c>
      <c r="G454">
        <v>210</v>
      </c>
      <c r="H454">
        <v>39.9</v>
      </c>
      <c r="I454">
        <v>0.38100000000000001</v>
      </c>
      <c r="J454">
        <v>25</v>
      </c>
      <c r="K454">
        <v>0</v>
      </c>
      <c r="L454">
        <f t="shared" si="132"/>
        <v>1</v>
      </c>
      <c r="M454">
        <f t="shared" si="133"/>
        <v>0</v>
      </c>
      <c r="N454">
        <f t="shared" si="134"/>
        <v>0</v>
      </c>
      <c r="O454">
        <f t="shared" si="135"/>
        <v>0</v>
      </c>
      <c r="P454">
        <f t="shared" si="136"/>
        <v>0</v>
      </c>
      <c r="Q454">
        <f t="shared" si="137"/>
        <v>0</v>
      </c>
      <c r="R454">
        <f t="shared" si="138"/>
        <v>0</v>
      </c>
      <c r="S454">
        <f t="shared" si="139"/>
        <v>0</v>
      </c>
      <c r="T454">
        <f t="shared" si="140"/>
        <v>0</v>
      </c>
      <c r="U454">
        <f t="shared" si="141"/>
        <v>0</v>
      </c>
      <c r="V454">
        <f t="shared" si="142"/>
        <v>1</v>
      </c>
      <c r="W454">
        <f t="shared" si="143"/>
        <v>0</v>
      </c>
      <c r="X454">
        <f t="shared" si="128"/>
        <v>10</v>
      </c>
      <c r="Y454">
        <f t="shared" si="129"/>
        <v>2</v>
      </c>
      <c r="Z454">
        <f t="shared" si="130"/>
        <v>0</v>
      </c>
      <c r="AA454">
        <f t="shared" si="131"/>
        <v>1</v>
      </c>
    </row>
    <row r="455" spans="2:27">
      <c r="B455">
        <v>454</v>
      </c>
      <c r="C455">
        <v>2</v>
      </c>
      <c r="D455">
        <v>119</v>
      </c>
      <c r="E455">
        <v>0</v>
      </c>
      <c r="F455">
        <v>0</v>
      </c>
      <c r="G455">
        <v>0</v>
      </c>
      <c r="H455">
        <v>19.600000000000001</v>
      </c>
      <c r="I455">
        <v>0.83199999999999996</v>
      </c>
      <c r="J455">
        <v>72</v>
      </c>
      <c r="K455">
        <v>0</v>
      </c>
      <c r="L455">
        <f t="shared" si="132"/>
        <v>0</v>
      </c>
      <c r="M455">
        <f t="shared" si="133"/>
        <v>0</v>
      </c>
      <c r="N455">
        <f t="shared" si="134"/>
        <v>0</v>
      </c>
      <c r="O455">
        <f t="shared" si="135"/>
        <v>0</v>
      </c>
      <c r="P455">
        <f t="shared" si="136"/>
        <v>0</v>
      </c>
      <c r="Q455">
        <f t="shared" si="137"/>
        <v>0</v>
      </c>
      <c r="R455">
        <f t="shared" si="138"/>
        <v>0</v>
      </c>
      <c r="S455">
        <f t="shared" si="139"/>
        <v>0</v>
      </c>
      <c r="T455">
        <f t="shared" si="140"/>
        <v>0</v>
      </c>
      <c r="U455">
        <f t="shared" si="141"/>
        <v>0</v>
      </c>
      <c r="V455">
        <f t="shared" si="142"/>
        <v>0</v>
      </c>
      <c r="W455">
        <f t="shared" si="143"/>
        <v>0</v>
      </c>
      <c r="X455">
        <f t="shared" si="128"/>
        <v>12</v>
      </c>
      <c r="Y455">
        <f t="shared" si="129"/>
        <v>0</v>
      </c>
      <c r="Z455">
        <f t="shared" si="130"/>
        <v>0</v>
      </c>
      <c r="AA455">
        <f t="shared" si="131"/>
        <v>1</v>
      </c>
    </row>
    <row r="456" spans="2:27">
      <c r="B456">
        <v>455</v>
      </c>
      <c r="C456">
        <v>2</v>
      </c>
      <c r="D456">
        <v>100</v>
      </c>
      <c r="E456">
        <v>54</v>
      </c>
      <c r="F456">
        <v>28</v>
      </c>
      <c r="G456">
        <v>105</v>
      </c>
      <c r="H456">
        <v>37.799999999999997</v>
      </c>
      <c r="I456">
        <v>0.498</v>
      </c>
      <c r="J456">
        <v>24</v>
      </c>
      <c r="K456">
        <v>0</v>
      </c>
      <c r="L456">
        <f t="shared" si="132"/>
        <v>0</v>
      </c>
      <c r="M456">
        <f t="shared" si="133"/>
        <v>0</v>
      </c>
      <c r="N456">
        <f t="shared" si="134"/>
        <v>0</v>
      </c>
      <c r="O456">
        <f t="shared" si="135"/>
        <v>0</v>
      </c>
      <c r="P456">
        <f t="shared" si="136"/>
        <v>0</v>
      </c>
      <c r="Q456">
        <f t="shared" si="137"/>
        <v>0</v>
      </c>
      <c r="R456">
        <f t="shared" si="138"/>
        <v>0</v>
      </c>
      <c r="S456">
        <f t="shared" si="139"/>
        <v>0</v>
      </c>
      <c r="T456">
        <f t="shared" si="140"/>
        <v>0</v>
      </c>
      <c r="U456">
        <f t="shared" si="141"/>
        <v>0</v>
      </c>
      <c r="V456">
        <f t="shared" si="142"/>
        <v>0</v>
      </c>
      <c r="W456">
        <f t="shared" si="143"/>
        <v>0</v>
      </c>
      <c r="X456">
        <f t="shared" si="128"/>
        <v>12</v>
      </c>
      <c r="Y456">
        <f t="shared" si="129"/>
        <v>0</v>
      </c>
      <c r="Z456">
        <f t="shared" si="130"/>
        <v>0</v>
      </c>
      <c r="AA456">
        <f t="shared" si="131"/>
        <v>1</v>
      </c>
    </row>
    <row r="457" spans="2:27">
      <c r="B457">
        <v>456</v>
      </c>
      <c r="C457">
        <v>14</v>
      </c>
      <c r="D457">
        <v>175</v>
      </c>
      <c r="E457">
        <v>62</v>
      </c>
      <c r="F457">
        <v>30</v>
      </c>
      <c r="G457">
        <v>0</v>
      </c>
      <c r="H457">
        <v>33.6</v>
      </c>
      <c r="I457">
        <v>0.21199999999999999</v>
      </c>
      <c r="J457">
        <v>38</v>
      </c>
      <c r="K457">
        <v>1</v>
      </c>
      <c r="L457">
        <f t="shared" si="132"/>
        <v>0</v>
      </c>
      <c r="M457">
        <f t="shared" si="133"/>
        <v>1</v>
      </c>
      <c r="N457">
        <f t="shared" si="134"/>
        <v>1</v>
      </c>
      <c r="O457">
        <f t="shared" si="135"/>
        <v>1</v>
      </c>
      <c r="P457">
        <f t="shared" si="136"/>
        <v>1</v>
      </c>
      <c r="Q457">
        <f t="shared" si="137"/>
        <v>0</v>
      </c>
      <c r="R457">
        <f t="shared" si="138"/>
        <v>1</v>
      </c>
      <c r="S457">
        <f t="shared" si="139"/>
        <v>1</v>
      </c>
      <c r="T457">
        <f t="shared" si="140"/>
        <v>1</v>
      </c>
      <c r="U457">
        <f t="shared" si="141"/>
        <v>1</v>
      </c>
      <c r="V457">
        <f t="shared" si="142"/>
        <v>1</v>
      </c>
      <c r="W457">
        <f t="shared" si="143"/>
        <v>1</v>
      </c>
      <c r="X457">
        <f t="shared" si="128"/>
        <v>2</v>
      </c>
      <c r="Y457">
        <f t="shared" si="129"/>
        <v>10</v>
      </c>
      <c r="Z457">
        <f t="shared" si="130"/>
        <v>1</v>
      </c>
      <c r="AA457">
        <f t="shared" si="131"/>
        <v>1</v>
      </c>
    </row>
    <row r="458" spans="2:27">
      <c r="B458">
        <v>457</v>
      </c>
      <c r="C458">
        <v>1</v>
      </c>
      <c r="D458">
        <v>135</v>
      </c>
      <c r="E458">
        <v>54</v>
      </c>
      <c r="F458">
        <v>0</v>
      </c>
      <c r="G458">
        <v>0</v>
      </c>
      <c r="H458">
        <v>26.7</v>
      </c>
      <c r="I458">
        <v>0.68700000000000006</v>
      </c>
      <c r="J458">
        <v>62</v>
      </c>
      <c r="K458">
        <v>0</v>
      </c>
      <c r="L458">
        <f t="shared" si="132"/>
        <v>0</v>
      </c>
      <c r="M458">
        <f t="shared" si="133"/>
        <v>0</v>
      </c>
      <c r="N458">
        <f t="shared" si="134"/>
        <v>0</v>
      </c>
      <c r="O458">
        <f t="shared" si="135"/>
        <v>1</v>
      </c>
      <c r="P458">
        <f t="shared" si="136"/>
        <v>1</v>
      </c>
      <c r="Q458">
        <f t="shared" si="137"/>
        <v>0</v>
      </c>
      <c r="R458">
        <f t="shared" si="138"/>
        <v>0</v>
      </c>
      <c r="S458">
        <f t="shared" si="139"/>
        <v>0</v>
      </c>
      <c r="T458">
        <f t="shared" si="140"/>
        <v>0</v>
      </c>
      <c r="U458">
        <f t="shared" si="141"/>
        <v>0</v>
      </c>
      <c r="V458">
        <f t="shared" si="142"/>
        <v>0</v>
      </c>
      <c r="W458">
        <f t="shared" si="143"/>
        <v>1</v>
      </c>
      <c r="X458">
        <f t="shared" si="128"/>
        <v>9</v>
      </c>
      <c r="Y458">
        <f t="shared" si="129"/>
        <v>3</v>
      </c>
      <c r="Z458">
        <f t="shared" si="130"/>
        <v>0</v>
      </c>
      <c r="AA458">
        <f t="shared" si="131"/>
        <v>1</v>
      </c>
    </row>
    <row r="459" spans="2:27">
      <c r="B459">
        <v>458</v>
      </c>
      <c r="C459">
        <v>5</v>
      </c>
      <c r="D459">
        <v>86</v>
      </c>
      <c r="E459">
        <v>68</v>
      </c>
      <c r="F459">
        <v>28</v>
      </c>
      <c r="G459">
        <v>71</v>
      </c>
      <c r="H459">
        <v>30.2</v>
      </c>
      <c r="I459">
        <v>0.36399999999999999</v>
      </c>
      <c r="J459">
        <v>24</v>
      </c>
      <c r="K459">
        <v>0</v>
      </c>
      <c r="L459">
        <f t="shared" si="132"/>
        <v>0</v>
      </c>
      <c r="M459">
        <f t="shared" si="133"/>
        <v>0</v>
      </c>
      <c r="N459">
        <f t="shared" si="134"/>
        <v>0</v>
      </c>
      <c r="O459">
        <f t="shared" si="135"/>
        <v>0</v>
      </c>
      <c r="P459">
        <f t="shared" si="136"/>
        <v>0</v>
      </c>
      <c r="Q459">
        <f t="shared" si="137"/>
        <v>0</v>
      </c>
      <c r="R459">
        <f t="shared" si="138"/>
        <v>0</v>
      </c>
      <c r="S459">
        <f t="shared" si="139"/>
        <v>0</v>
      </c>
      <c r="T459">
        <f t="shared" si="140"/>
        <v>0</v>
      </c>
      <c r="U459">
        <f t="shared" si="141"/>
        <v>0</v>
      </c>
      <c r="V459">
        <f t="shared" si="142"/>
        <v>1</v>
      </c>
      <c r="W459">
        <f t="shared" si="143"/>
        <v>0</v>
      </c>
      <c r="X459">
        <f t="shared" si="128"/>
        <v>11</v>
      </c>
      <c r="Y459">
        <f t="shared" si="129"/>
        <v>1</v>
      </c>
      <c r="Z459">
        <f t="shared" si="130"/>
        <v>0</v>
      </c>
      <c r="AA459">
        <f t="shared" si="131"/>
        <v>1</v>
      </c>
    </row>
    <row r="460" spans="2:27">
      <c r="B460">
        <v>459</v>
      </c>
      <c r="C460">
        <v>10</v>
      </c>
      <c r="D460">
        <v>148</v>
      </c>
      <c r="E460">
        <v>84</v>
      </c>
      <c r="F460">
        <v>48</v>
      </c>
      <c r="G460">
        <v>237</v>
      </c>
      <c r="H460">
        <v>37.6</v>
      </c>
      <c r="I460">
        <v>1.0009999999999999</v>
      </c>
      <c r="J460">
        <v>51</v>
      </c>
      <c r="K460">
        <v>1</v>
      </c>
      <c r="L460">
        <f t="shared" si="132"/>
        <v>1</v>
      </c>
      <c r="M460">
        <f t="shared" si="133"/>
        <v>1</v>
      </c>
      <c r="N460">
        <f t="shared" si="134"/>
        <v>0</v>
      </c>
      <c r="O460">
        <f t="shared" si="135"/>
        <v>1</v>
      </c>
      <c r="P460">
        <f t="shared" si="136"/>
        <v>1</v>
      </c>
      <c r="Q460">
        <f t="shared" si="137"/>
        <v>1</v>
      </c>
      <c r="R460">
        <f t="shared" si="138"/>
        <v>0</v>
      </c>
      <c r="S460">
        <f t="shared" si="139"/>
        <v>1</v>
      </c>
      <c r="T460">
        <f t="shared" si="140"/>
        <v>0</v>
      </c>
      <c r="U460">
        <f t="shared" si="141"/>
        <v>1</v>
      </c>
      <c r="V460">
        <f t="shared" si="142"/>
        <v>1</v>
      </c>
      <c r="W460">
        <f t="shared" si="143"/>
        <v>1</v>
      </c>
      <c r="X460">
        <f t="shared" si="128"/>
        <v>3</v>
      </c>
      <c r="Y460">
        <f t="shared" si="129"/>
        <v>9</v>
      </c>
      <c r="Z460">
        <f t="shared" si="130"/>
        <v>1</v>
      </c>
      <c r="AA460">
        <f t="shared" si="131"/>
        <v>1</v>
      </c>
    </row>
    <row r="461" spans="2:27">
      <c r="B461">
        <v>460</v>
      </c>
      <c r="C461">
        <v>9</v>
      </c>
      <c r="D461">
        <v>134</v>
      </c>
      <c r="E461">
        <v>74</v>
      </c>
      <c r="F461">
        <v>33</v>
      </c>
      <c r="G461">
        <v>60</v>
      </c>
      <c r="H461">
        <v>25.9</v>
      </c>
      <c r="I461">
        <v>0.46</v>
      </c>
      <c r="J461">
        <v>81</v>
      </c>
      <c r="K461">
        <v>0</v>
      </c>
      <c r="L461">
        <f t="shared" si="132"/>
        <v>0</v>
      </c>
      <c r="M461">
        <f t="shared" si="133"/>
        <v>0</v>
      </c>
      <c r="N461">
        <f t="shared" si="134"/>
        <v>0</v>
      </c>
      <c r="O461">
        <f t="shared" si="135"/>
        <v>1</v>
      </c>
      <c r="P461">
        <f t="shared" si="136"/>
        <v>1</v>
      </c>
      <c r="Q461">
        <f t="shared" si="137"/>
        <v>0</v>
      </c>
      <c r="R461">
        <f t="shared" si="138"/>
        <v>0</v>
      </c>
      <c r="S461">
        <f t="shared" si="139"/>
        <v>0</v>
      </c>
      <c r="T461">
        <f t="shared" si="140"/>
        <v>0</v>
      </c>
      <c r="U461">
        <f t="shared" si="141"/>
        <v>0</v>
      </c>
      <c r="V461">
        <f t="shared" si="142"/>
        <v>0</v>
      </c>
      <c r="W461">
        <f t="shared" si="143"/>
        <v>1</v>
      </c>
      <c r="X461">
        <f t="shared" si="128"/>
        <v>9</v>
      </c>
      <c r="Y461">
        <f t="shared" si="129"/>
        <v>3</v>
      </c>
      <c r="Z461">
        <f t="shared" si="130"/>
        <v>0</v>
      </c>
      <c r="AA461">
        <f t="shared" si="131"/>
        <v>1</v>
      </c>
    </row>
    <row r="462" spans="2:27">
      <c r="B462">
        <v>461</v>
      </c>
      <c r="C462">
        <v>9</v>
      </c>
      <c r="D462">
        <v>120</v>
      </c>
      <c r="E462">
        <v>72</v>
      </c>
      <c r="F462">
        <v>22</v>
      </c>
      <c r="G462">
        <v>56</v>
      </c>
      <c r="H462">
        <v>20.8</v>
      </c>
      <c r="I462">
        <v>0.73299999999999998</v>
      </c>
      <c r="J462">
        <v>48</v>
      </c>
      <c r="K462">
        <v>0</v>
      </c>
      <c r="L462">
        <f t="shared" si="132"/>
        <v>1</v>
      </c>
      <c r="M462">
        <f t="shared" si="133"/>
        <v>0</v>
      </c>
      <c r="N462">
        <f t="shared" si="134"/>
        <v>0</v>
      </c>
      <c r="O462">
        <f t="shared" si="135"/>
        <v>0</v>
      </c>
      <c r="P462">
        <f t="shared" si="136"/>
        <v>0</v>
      </c>
      <c r="Q462">
        <f t="shared" si="137"/>
        <v>0</v>
      </c>
      <c r="R462">
        <f t="shared" si="138"/>
        <v>0</v>
      </c>
      <c r="S462">
        <f t="shared" si="139"/>
        <v>0</v>
      </c>
      <c r="T462">
        <f t="shared" si="140"/>
        <v>0</v>
      </c>
      <c r="U462">
        <f t="shared" si="141"/>
        <v>0</v>
      </c>
      <c r="V462">
        <f t="shared" si="142"/>
        <v>0</v>
      </c>
      <c r="W462">
        <f t="shared" si="143"/>
        <v>0</v>
      </c>
      <c r="X462">
        <f t="shared" si="128"/>
        <v>11</v>
      </c>
      <c r="Y462">
        <f t="shared" si="129"/>
        <v>1</v>
      </c>
      <c r="Z462">
        <f t="shared" si="130"/>
        <v>0</v>
      </c>
      <c r="AA462">
        <f t="shared" si="131"/>
        <v>1</v>
      </c>
    </row>
    <row r="463" spans="2:27">
      <c r="B463">
        <v>462</v>
      </c>
      <c r="C463">
        <v>1</v>
      </c>
      <c r="D463">
        <v>71</v>
      </c>
      <c r="E463">
        <v>62</v>
      </c>
      <c r="F463">
        <v>0</v>
      </c>
      <c r="G463">
        <v>0</v>
      </c>
      <c r="H463">
        <v>21.8</v>
      </c>
      <c r="I463">
        <v>0.41599999999999998</v>
      </c>
      <c r="J463">
        <v>26</v>
      </c>
      <c r="K463">
        <v>0</v>
      </c>
      <c r="L463">
        <f t="shared" si="132"/>
        <v>0</v>
      </c>
      <c r="M463">
        <f t="shared" si="133"/>
        <v>0</v>
      </c>
      <c r="N463">
        <f t="shared" si="134"/>
        <v>0</v>
      </c>
      <c r="O463">
        <f t="shared" si="135"/>
        <v>0</v>
      </c>
      <c r="P463">
        <f t="shared" si="136"/>
        <v>0</v>
      </c>
      <c r="Q463">
        <f t="shared" si="137"/>
        <v>0</v>
      </c>
      <c r="R463">
        <f t="shared" si="138"/>
        <v>0</v>
      </c>
      <c r="S463">
        <f t="shared" si="139"/>
        <v>0</v>
      </c>
      <c r="T463">
        <f t="shared" si="140"/>
        <v>0</v>
      </c>
      <c r="U463">
        <f t="shared" si="141"/>
        <v>0</v>
      </c>
      <c r="V463">
        <f t="shared" si="142"/>
        <v>0</v>
      </c>
      <c r="W463">
        <f t="shared" si="143"/>
        <v>0</v>
      </c>
      <c r="X463">
        <f t="shared" si="128"/>
        <v>12</v>
      </c>
      <c r="Y463">
        <f t="shared" si="129"/>
        <v>0</v>
      </c>
      <c r="Z463">
        <f t="shared" si="130"/>
        <v>0</v>
      </c>
      <c r="AA463">
        <f t="shared" si="131"/>
        <v>1</v>
      </c>
    </row>
    <row r="464" spans="2:27">
      <c r="B464">
        <v>463</v>
      </c>
      <c r="C464">
        <v>8</v>
      </c>
      <c r="D464">
        <v>74</v>
      </c>
      <c r="E464">
        <v>70</v>
      </c>
      <c r="F464">
        <v>40</v>
      </c>
      <c r="G464">
        <v>49</v>
      </c>
      <c r="H464">
        <v>35.299999999999997</v>
      </c>
      <c r="I464">
        <v>0.70499999999999996</v>
      </c>
      <c r="J464">
        <v>39</v>
      </c>
      <c r="K464">
        <v>0</v>
      </c>
      <c r="L464">
        <f t="shared" si="132"/>
        <v>0</v>
      </c>
      <c r="M464">
        <f t="shared" si="133"/>
        <v>1</v>
      </c>
      <c r="N464">
        <f t="shared" si="134"/>
        <v>0</v>
      </c>
      <c r="O464">
        <f t="shared" si="135"/>
        <v>1</v>
      </c>
      <c r="P464">
        <f t="shared" si="136"/>
        <v>0</v>
      </c>
      <c r="Q464">
        <f t="shared" si="137"/>
        <v>0</v>
      </c>
      <c r="R464">
        <f t="shared" si="138"/>
        <v>0</v>
      </c>
      <c r="S464">
        <f t="shared" si="139"/>
        <v>0</v>
      </c>
      <c r="T464">
        <f t="shared" si="140"/>
        <v>0</v>
      </c>
      <c r="U464">
        <f t="shared" si="141"/>
        <v>1</v>
      </c>
      <c r="V464">
        <f t="shared" si="142"/>
        <v>1</v>
      </c>
      <c r="W464">
        <f t="shared" si="143"/>
        <v>0</v>
      </c>
      <c r="X464">
        <f t="shared" si="128"/>
        <v>8</v>
      </c>
      <c r="Y464">
        <f t="shared" si="129"/>
        <v>4</v>
      </c>
      <c r="Z464">
        <f t="shared" si="130"/>
        <v>0</v>
      </c>
      <c r="AA464">
        <f t="shared" si="131"/>
        <v>1</v>
      </c>
    </row>
    <row r="465" spans="2:27">
      <c r="B465">
        <v>464</v>
      </c>
      <c r="C465">
        <v>5</v>
      </c>
      <c r="D465">
        <v>88</v>
      </c>
      <c r="E465">
        <v>78</v>
      </c>
      <c r="F465">
        <v>30</v>
      </c>
      <c r="G465">
        <v>0</v>
      </c>
      <c r="H465">
        <v>27.6</v>
      </c>
      <c r="I465">
        <v>0.25800000000000001</v>
      </c>
      <c r="J465">
        <v>37</v>
      </c>
      <c r="K465">
        <v>0</v>
      </c>
      <c r="L465">
        <f t="shared" si="132"/>
        <v>0</v>
      </c>
      <c r="M465">
        <f t="shared" si="133"/>
        <v>1</v>
      </c>
      <c r="N465">
        <f t="shared" si="134"/>
        <v>0</v>
      </c>
      <c r="O465">
        <f t="shared" si="135"/>
        <v>0</v>
      </c>
      <c r="P465">
        <f t="shared" si="136"/>
        <v>0</v>
      </c>
      <c r="Q465">
        <f t="shared" si="137"/>
        <v>0</v>
      </c>
      <c r="R465">
        <f t="shared" si="138"/>
        <v>0</v>
      </c>
      <c r="S465">
        <f t="shared" si="139"/>
        <v>0</v>
      </c>
      <c r="T465">
        <f t="shared" si="140"/>
        <v>0</v>
      </c>
      <c r="U465">
        <f t="shared" si="141"/>
        <v>0</v>
      </c>
      <c r="V465">
        <f t="shared" si="142"/>
        <v>0</v>
      </c>
      <c r="W465">
        <f t="shared" si="143"/>
        <v>0</v>
      </c>
      <c r="X465">
        <f t="shared" si="128"/>
        <v>11</v>
      </c>
      <c r="Y465">
        <f t="shared" si="129"/>
        <v>1</v>
      </c>
      <c r="Z465">
        <f t="shared" si="130"/>
        <v>0</v>
      </c>
      <c r="AA465">
        <f t="shared" si="131"/>
        <v>1</v>
      </c>
    </row>
    <row r="466" spans="2:27">
      <c r="B466">
        <v>465</v>
      </c>
      <c r="C466">
        <v>10</v>
      </c>
      <c r="D466">
        <v>115</v>
      </c>
      <c r="E466">
        <v>98</v>
      </c>
      <c r="F466">
        <v>0</v>
      </c>
      <c r="G466">
        <v>0</v>
      </c>
      <c r="H466">
        <v>24</v>
      </c>
      <c r="I466">
        <v>1.022</v>
      </c>
      <c r="J466">
        <v>34</v>
      </c>
      <c r="K466">
        <v>0</v>
      </c>
      <c r="L466">
        <f t="shared" si="132"/>
        <v>0</v>
      </c>
      <c r="M466">
        <f t="shared" si="133"/>
        <v>0</v>
      </c>
      <c r="N466">
        <f t="shared" si="134"/>
        <v>0</v>
      </c>
      <c r="O466">
        <f t="shared" si="135"/>
        <v>0</v>
      </c>
      <c r="P466">
        <f t="shared" si="136"/>
        <v>0</v>
      </c>
      <c r="Q466">
        <f t="shared" si="137"/>
        <v>0</v>
      </c>
      <c r="R466">
        <f t="shared" si="138"/>
        <v>0</v>
      </c>
      <c r="S466">
        <f t="shared" si="139"/>
        <v>0</v>
      </c>
      <c r="T466">
        <f t="shared" si="140"/>
        <v>0</v>
      </c>
      <c r="U466">
        <f t="shared" si="141"/>
        <v>0</v>
      </c>
      <c r="V466">
        <f t="shared" si="142"/>
        <v>0</v>
      </c>
      <c r="W466">
        <f t="shared" si="143"/>
        <v>0</v>
      </c>
      <c r="X466">
        <f t="shared" si="128"/>
        <v>12</v>
      </c>
      <c r="Y466">
        <f t="shared" si="129"/>
        <v>0</v>
      </c>
      <c r="Z466">
        <f t="shared" si="130"/>
        <v>0</v>
      </c>
      <c r="AA466">
        <f t="shared" si="131"/>
        <v>1</v>
      </c>
    </row>
    <row r="467" spans="2:27">
      <c r="B467">
        <v>466</v>
      </c>
      <c r="C467">
        <v>0</v>
      </c>
      <c r="D467">
        <v>124</v>
      </c>
      <c r="E467">
        <v>56</v>
      </c>
      <c r="F467">
        <v>13</v>
      </c>
      <c r="G467">
        <v>105</v>
      </c>
      <c r="H467">
        <v>21.8</v>
      </c>
      <c r="I467">
        <v>0.45200000000000001</v>
      </c>
      <c r="J467">
        <v>21</v>
      </c>
      <c r="K467">
        <v>0</v>
      </c>
      <c r="L467">
        <f t="shared" si="132"/>
        <v>0</v>
      </c>
      <c r="M467">
        <f t="shared" si="133"/>
        <v>0</v>
      </c>
      <c r="N467">
        <f t="shared" si="134"/>
        <v>0</v>
      </c>
      <c r="O467">
        <f t="shared" si="135"/>
        <v>0</v>
      </c>
      <c r="P467">
        <f t="shared" si="136"/>
        <v>0</v>
      </c>
      <c r="Q467">
        <f t="shared" si="137"/>
        <v>0</v>
      </c>
      <c r="R467">
        <f t="shared" si="138"/>
        <v>0</v>
      </c>
      <c r="S467">
        <f t="shared" si="139"/>
        <v>0</v>
      </c>
      <c r="T467">
        <f t="shared" si="140"/>
        <v>0</v>
      </c>
      <c r="U467">
        <f t="shared" si="141"/>
        <v>0</v>
      </c>
      <c r="V467">
        <f t="shared" si="142"/>
        <v>0</v>
      </c>
      <c r="W467">
        <f t="shared" si="143"/>
        <v>0</v>
      </c>
      <c r="X467">
        <f t="shared" si="128"/>
        <v>12</v>
      </c>
      <c r="Y467">
        <f t="shared" si="129"/>
        <v>0</v>
      </c>
      <c r="Z467">
        <f t="shared" si="130"/>
        <v>0</v>
      </c>
      <c r="AA467">
        <f t="shared" si="131"/>
        <v>1</v>
      </c>
    </row>
    <row r="468" spans="2:27">
      <c r="B468">
        <v>467</v>
      </c>
      <c r="C468">
        <v>0</v>
      </c>
      <c r="D468">
        <v>74</v>
      </c>
      <c r="E468">
        <v>52</v>
      </c>
      <c r="F468">
        <v>10</v>
      </c>
      <c r="G468">
        <v>36</v>
      </c>
      <c r="H468">
        <v>27.8</v>
      </c>
      <c r="I468">
        <v>0.26900000000000002</v>
      </c>
      <c r="J468">
        <v>22</v>
      </c>
      <c r="K468">
        <v>0</v>
      </c>
      <c r="L468">
        <f t="shared" si="132"/>
        <v>0</v>
      </c>
      <c r="M468">
        <f t="shared" si="133"/>
        <v>0</v>
      </c>
      <c r="N468">
        <f t="shared" si="134"/>
        <v>0</v>
      </c>
      <c r="O468">
        <f t="shared" si="135"/>
        <v>0</v>
      </c>
      <c r="P468">
        <f t="shared" si="136"/>
        <v>0</v>
      </c>
      <c r="Q468">
        <f t="shared" si="137"/>
        <v>0</v>
      </c>
      <c r="R468">
        <f t="shared" si="138"/>
        <v>0</v>
      </c>
      <c r="S468">
        <f t="shared" si="139"/>
        <v>0</v>
      </c>
      <c r="T468">
        <f t="shared" si="140"/>
        <v>0</v>
      </c>
      <c r="U468">
        <f t="shared" si="141"/>
        <v>0</v>
      </c>
      <c r="V468">
        <f t="shared" si="142"/>
        <v>0</v>
      </c>
      <c r="W468">
        <f t="shared" si="143"/>
        <v>0</v>
      </c>
      <c r="X468">
        <f t="shared" si="128"/>
        <v>12</v>
      </c>
      <c r="Y468">
        <f t="shared" si="129"/>
        <v>0</v>
      </c>
      <c r="Z468">
        <f t="shared" si="130"/>
        <v>0</v>
      </c>
      <c r="AA468">
        <f t="shared" si="131"/>
        <v>1</v>
      </c>
    </row>
    <row r="469" spans="2:27">
      <c r="B469">
        <v>468</v>
      </c>
      <c r="C469">
        <v>0</v>
      </c>
      <c r="D469">
        <v>97</v>
      </c>
      <c r="E469">
        <v>64</v>
      </c>
      <c r="F469">
        <v>36</v>
      </c>
      <c r="G469">
        <v>100</v>
      </c>
      <c r="H469">
        <v>36.799999999999997</v>
      </c>
      <c r="I469">
        <v>0.6</v>
      </c>
      <c r="J469">
        <v>25</v>
      </c>
      <c r="K469">
        <v>0</v>
      </c>
      <c r="L469">
        <f t="shared" si="132"/>
        <v>0</v>
      </c>
      <c r="M469">
        <f t="shared" si="133"/>
        <v>0</v>
      </c>
      <c r="N469">
        <f t="shared" si="134"/>
        <v>0</v>
      </c>
      <c r="O469">
        <f t="shared" si="135"/>
        <v>1</v>
      </c>
      <c r="P469">
        <f t="shared" si="136"/>
        <v>0</v>
      </c>
      <c r="Q469">
        <f t="shared" si="137"/>
        <v>0</v>
      </c>
      <c r="R469">
        <f t="shared" si="138"/>
        <v>0</v>
      </c>
      <c r="S469">
        <f t="shared" si="139"/>
        <v>0</v>
      </c>
      <c r="T469">
        <f t="shared" si="140"/>
        <v>0</v>
      </c>
      <c r="U469">
        <f t="shared" si="141"/>
        <v>0</v>
      </c>
      <c r="V469">
        <f t="shared" si="142"/>
        <v>0</v>
      </c>
      <c r="W469">
        <f t="shared" si="143"/>
        <v>0</v>
      </c>
      <c r="X469">
        <f t="shared" si="128"/>
        <v>11</v>
      </c>
      <c r="Y469">
        <f t="shared" si="129"/>
        <v>1</v>
      </c>
      <c r="Z469">
        <f t="shared" si="130"/>
        <v>0</v>
      </c>
      <c r="AA469">
        <f t="shared" si="131"/>
        <v>1</v>
      </c>
    </row>
    <row r="470" spans="2:27">
      <c r="B470">
        <v>469</v>
      </c>
      <c r="C470">
        <v>8</v>
      </c>
      <c r="D470">
        <v>120</v>
      </c>
      <c r="E470">
        <v>0</v>
      </c>
      <c r="F470">
        <v>0</v>
      </c>
      <c r="G470">
        <v>0</v>
      </c>
      <c r="H470">
        <v>30</v>
      </c>
      <c r="I470">
        <v>0.183</v>
      </c>
      <c r="J470">
        <v>38</v>
      </c>
      <c r="K470">
        <v>1</v>
      </c>
      <c r="L470">
        <f t="shared" si="132"/>
        <v>0</v>
      </c>
      <c r="M470">
        <f t="shared" si="133"/>
        <v>1</v>
      </c>
      <c r="N470">
        <f t="shared" si="134"/>
        <v>0</v>
      </c>
      <c r="O470">
        <f t="shared" si="135"/>
        <v>0</v>
      </c>
      <c r="P470">
        <f t="shared" si="136"/>
        <v>0</v>
      </c>
      <c r="Q470">
        <f t="shared" si="137"/>
        <v>0</v>
      </c>
      <c r="R470">
        <f t="shared" si="138"/>
        <v>0</v>
      </c>
      <c r="S470">
        <f t="shared" si="139"/>
        <v>0</v>
      </c>
      <c r="T470">
        <f t="shared" si="140"/>
        <v>0</v>
      </c>
      <c r="U470">
        <f t="shared" si="141"/>
        <v>0</v>
      </c>
      <c r="V470">
        <f t="shared" si="142"/>
        <v>1</v>
      </c>
      <c r="W470">
        <f t="shared" si="143"/>
        <v>0</v>
      </c>
      <c r="X470">
        <f t="shared" si="128"/>
        <v>10</v>
      </c>
      <c r="Y470">
        <f t="shared" si="129"/>
        <v>2</v>
      </c>
      <c r="Z470">
        <f t="shared" si="130"/>
        <v>0</v>
      </c>
      <c r="AA470">
        <f t="shared" si="131"/>
        <v>0</v>
      </c>
    </row>
    <row r="471" spans="2:27">
      <c r="B471">
        <v>470</v>
      </c>
      <c r="C471">
        <v>6</v>
      </c>
      <c r="D471">
        <v>154</v>
      </c>
      <c r="E471">
        <v>78</v>
      </c>
      <c r="F471">
        <v>41</v>
      </c>
      <c r="G471">
        <v>140</v>
      </c>
      <c r="H471">
        <v>46.1</v>
      </c>
      <c r="I471">
        <v>0.57099999999999995</v>
      </c>
      <c r="J471">
        <v>27</v>
      </c>
      <c r="K471">
        <v>0</v>
      </c>
      <c r="L471">
        <f t="shared" si="132"/>
        <v>0</v>
      </c>
      <c r="M471">
        <f t="shared" si="133"/>
        <v>1</v>
      </c>
      <c r="N471">
        <f t="shared" si="134"/>
        <v>0</v>
      </c>
      <c r="O471">
        <f t="shared" si="135"/>
        <v>1</v>
      </c>
      <c r="P471">
        <f t="shared" si="136"/>
        <v>1</v>
      </c>
      <c r="Q471">
        <f t="shared" si="137"/>
        <v>1</v>
      </c>
      <c r="R471">
        <f t="shared" si="138"/>
        <v>0</v>
      </c>
      <c r="S471">
        <f t="shared" si="139"/>
        <v>1</v>
      </c>
      <c r="T471">
        <f t="shared" si="140"/>
        <v>1</v>
      </c>
      <c r="U471">
        <f t="shared" si="141"/>
        <v>1</v>
      </c>
      <c r="V471">
        <f t="shared" si="142"/>
        <v>1</v>
      </c>
      <c r="W471">
        <f t="shared" si="143"/>
        <v>1</v>
      </c>
      <c r="X471">
        <f t="shared" si="128"/>
        <v>3</v>
      </c>
      <c r="Y471">
        <f t="shared" si="129"/>
        <v>9</v>
      </c>
      <c r="Z471">
        <f t="shared" si="130"/>
        <v>1</v>
      </c>
      <c r="AA471">
        <f t="shared" si="131"/>
        <v>0</v>
      </c>
    </row>
    <row r="472" spans="2:27">
      <c r="B472">
        <v>471</v>
      </c>
      <c r="C472">
        <v>1</v>
      </c>
      <c r="D472">
        <v>144</v>
      </c>
      <c r="E472">
        <v>82</v>
      </c>
      <c r="F472">
        <v>40</v>
      </c>
      <c r="G472">
        <v>0</v>
      </c>
      <c r="H472">
        <v>41.3</v>
      </c>
      <c r="I472">
        <v>0.60699999999999998</v>
      </c>
      <c r="J472">
        <v>28</v>
      </c>
      <c r="K472">
        <v>0</v>
      </c>
      <c r="L472">
        <f t="shared" si="132"/>
        <v>0</v>
      </c>
      <c r="M472">
        <f t="shared" si="133"/>
        <v>0</v>
      </c>
      <c r="N472">
        <f t="shared" si="134"/>
        <v>1</v>
      </c>
      <c r="O472">
        <f t="shared" si="135"/>
        <v>1</v>
      </c>
      <c r="P472">
        <f t="shared" si="136"/>
        <v>1</v>
      </c>
      <c r="Q472">
        <f t="shared" si="137"/>
        <v>0</v>
      </c>
      <c r="R472">
        <f t="shared" si="138"/>
        <v>0</v>
      </c>
      <c r="S472">
        <f t="shared" si="139"/>
        <v>1</v>
      </c>
      <c r="T472">
        <f t="shared" si="140"/>
        <v>0</v>
      </c>
      <c r="U472">
        <f t="shared" si="141"/>
        <v>0</v>
      </c>
      <c r="V472">
        <f t="shared" si="142"/>
        <v>0</v>
      </c>
      <c r="W472">
        <f t="shared" si="143"/>
        <v>1</v>
      </c>
      <c r="X472">
        <f t="shared" si="128"/>
        <v>7</v>
      </c>
      <c r="Y472">
        <f t="shared" si="129"/>
        <v>5</v>
      </c>
      <c r="Z472">
        <f t="shared" si="130"/>
        <v>0</v>
      </c>
      <c r="AA472">
        <f t="shared" si="131"/>
        <v>1</v>
      </c>
    </row>
    <row r="473" spans="2:27">
      <c r="B473">
        <v>472</v>
      </c>
      <c r="C473">
        <v>0</v>
      </c>
      <c r="D473">
        <v>137</v>
      </c>
      <c r="E473">
        <v>70</v>
      </c>
      <c r="F473">
        <v>38</v>
      </c>
      <c r="G473">
        <v>0</v>
      </c>
      <c r="H473">
        <v>33.200000000000003</v>
      </c>
      <c r="I473">
        <v>0.17</v>
      </c>
      <c r="J473">
        <v>22</v>
      </c>
      <c r="K473">
        <v>0</v>
      </c>
      <c r="L473">
        <f t="shared" si="132"/>
        <v>0</v>
      </c>
      <c r="M473">
        <f t="shared" si="133"/>
        <v>0</v>
      </c>
      <c r="N473">
        <f t="shared" si="134"/>
        <v>0</v>
      </c>
      <c r="O473">
        <f t="shared" si="135"/>
        <v>0</v>
      </c>
      <c r="P473">
        <f t="shared" si="136"/>
        <v>0</v>
      </c>
      <c r="Q473">
        <f t="shared" si="137"/>
        <v>0</v>
      </c>
      <c r="R473">
        <f t="shared" si="138"/>
        <v>0</v>
      </c>
      <c r="S473">
        <f t="shared" si="139"/>
        <v>1</v>
      </c>
      <c r="T473">
        <f t="shared" si="140"/>
        <v>0</v>
      </c>
      <c r="U473">
        <f t="shared" si="141"/>
        <v>0</v>
      </c>
      <c r="V473">
        <f t="shared" si="142"/>
        <v>0</v>
      </c>
      <c r="W473">
        <f t="shared" si="143"/>
        <v>1</v>
      </c>
      <c r="X473">
        <f t="shared" si="128"/>
        <v>10</v>
      </c>
      <c r="Y473">
        <f t="shared" si="129"/>
        <v>2</v>
      </c>
      <c r="Z473">
        <f t="shared" si="130"/>
        <v>0</v>
      </c>
      <c r="AA473">
        <f t="shared" si="131"/>
        <v>1</v>
      </c>
    </row>
    <row r="474" spans="2:27">
      <c r="B474">
        <v>473</v>
      </c>
      <c r="C474">
        <v>0</v>
      </c>
      <c r="D474">
        <v>119</v>
      </c>
      <c r="E474">
        <v>66</v>
      </c>
      <c r="F474">
        <v>27</v>
      </c>
      <c r="G474">
        <v>0</v>
      </c>
      <c r="H474">
        <v>38.799999999999997</v>
      </c>
      <c r="I474">
        <v>0.25900000000000001</v>
      </c>
      <c r="J474">
        <v>22</v>
      </c>
      <c r="K474">
        <v>0</v>
      </c>
      <c r="L474">
        <f t="shared" si="132"/>
        <v>0</v>
      </c>
      <c r="M474">
        <f t="shared" si="133"/>
        <v>0</v>
      </c>
      <c r="N474">
        <f t="shared" si="134"/>
        <v>0</v>
      </c>
      <c r="O474">
        <f t="shared" si="135"/>
        <v>0</v>
      </c>
      <c r="P474">
        <f t="shared" si="136"/>
        <v>0</v>
      </c>
      <c r="Q474">
        <f t="shared" si="137"/>
        <v>0</v>
      </c>
      <c r="R474">
        <f t="shared" si="138"/>
        <v>0</v>
      </c>
      <c r="S474">
        <f t="shared" si="139"/>
        <v>0</v>
      </c>
      <c r="T474">
        <f t="shared" si="140"/>
        <v>0</v>
      </c>
      <c r="U474">
        <f t="shared" si="141"/>
        <v>0</v>
      </c>
      <c r="V474">
        <f t="shared" si="142"/>
        <v>0</v>
      </c>
      <c r="W474">
        <f t="shared" si="143"/>
        <v>0</v>
      </c>
      <c r="X474">
        <f t="shared" si="128"/>
        <v>12</v>
      </c>
      <c r="Y474">
        <f t="shared" si="129"/>
        <v>0</v>
      </c>
      <c r="Z474">
        <f t="shared" si="130"/>
        <v>0</v>
      </c>
      <c r="AA474">
        <f t="shared" si="131"/>
        <v>1</v>
      </c>
    </row>
    <row r="475" spans="2:27">
      <c r="B475">
        <v>474</v>
      </c>
      <c r="C475">
        <v>7</v>
      </c>
      <c r="D475">
        <v>136</v>
      </c>
      <c r="E475">
        <v>90</v>
      </c>
      <c r="F475">
        <v>0</v>
      </c>
      <c r="G475">
        <v>0</v>
      </c>
      <c r="H475">
        <v>29.9</v>
      </c>
      <c r="I475">
        <v>0.21</v>
      </c>
      <c r="J475">
        <v>50</v>
      </c>
      <c r="K475">
        <v>0</v>
      </c>
      <c r="L475">
        <f t="shared" si="132"/>
        <v>1</v>
      </c>
      <c r="M475">
        <f t="shared" si="133"/>
        <v>1</v>
      </c>
      <c r="N475">
        <f t="shared" si="134"/>
        <v>0</v>
      </c>
      <c r="O475">
        <f t="shared" si="135"/>
        <v>0</v>
      </c>
      <c r="P475">
        <f t="shared" si="136"/>
        <v>1</v>
      </c>
      <c r="Q475">
        <f t="shared" si="137"/>
        <v>0</v>
      </c>
      <c r="R475">
        <f t="shared" si="138"/>
        <v>0</v>
      </c>
      <c r="S475">
        <f t="shared" si="139"/>
        <v>1</v>
      </c>
      <c r="T475">
        <f t="shared" si="140"/>
        <v>0</v>
      </c>
      <c r="U475">
        <f t="shared" si="141"/>
        <v>1</v>
      </c>
      <c r="V475">
        <f t="shared" si="142"/>
        <v>1</v>
      </c>
      <c r="W475">
        <f t="shared" si="143"/>
        <v>1</v>
      </c>
      <c r="X475">
        <f t="shared" si="128"/>
        <v>5</v>
      </c>
      <c r="Y475">
        <f t="shared" si="129"/>
        <v>7</v>
      </c>
      <c r="Z475">
        <f t="shared" si="130"/>
        <v>1</v>
      </c>
      <c r="AA475">
        <f t="shared" si="131"/>
        <v>0</v>
      </c>
    </row>
    <row r="476" spans="2:27">
      <c r="B476">
        <v>475</v>
      </c>
      <c r="C476">
        <v>4</v>
      </c>
      <c r="D476">
        <v>114</v>
      </c>
      <c r="E476">
        <v>64</v>
      </c>
      <c r="F476">
        <v>0</v>
      </c>
      <c r="G476">
        <v>0</v>
      </c>
      <c r="H476">
        <v>28.9</v>
      </c>
      <c r="I476">
        <v>0.126</v>
      </c>
      <c r="J476">
        <v>24</v>
      </c>
      <c r="K476">
        <v>0</v>
      </c>
      <c r="L476">
        <f t="shared" si="132"/>
        <v>0</v>
      </c>
      <c r="M476">
        <f t="shared" si="133"/>
        <v>0</v>
      </c>
      <c r="N476">
        <f t="shared" si="134"/>
        <v>0</v>
      </c>
      <c r="O476">
        <f t="shared" si="135"/>
        <v>0</v>
      </c>
      <c r="P476">
        <f t="shared" si="136"/>
        <v>0</v>
      </c>
      <c r="Q476">
        <f t="shared" si="137"/>
        <v>0</v>
      </c>
      <c r="R476">
        <f t="shared" si="138"/>
        <v>0</v>
      </c>
      <c r="S476">
        <f t="shared" si="139"/>
        <v>0</v>
      </c>
      <c r="T476">
        <f t="shared" si="140"/>
        <v>0</v>
      </c>
      <c r="U476">
        <f t="shared" si="141"/>
        <v>0</v>
      </c>
      <c r="V476">
        <f t="shared" si="142"/>
        <v>0</v>
      </c>
      <c r="W476">
        <f t="shared" si="143"/>
        <v>0</v>
      </c>
      <c r="X476">
        <f t="shared" si="128"/>
        <v>12</v>
      </c>
      <c r="Y476">
        <f t="shared" si="129"/>
        <v>0</v>
      </c>
      <c r="Z476">
        <f t="shared" si="130"/>
        <v>0</v>
      </c>
      <c r="AA476">
        <f t="shared" si="131"/>
        <v>1</v>
      </c>
    </row>
    <row r="477" spans="2:27">
      <c r="B477">
        <v>476</v>
      </c>
      <c r="C477">
        <v>0</v>
      </c>
      <c r="D477">
        <v>137</v>
      </c>
      <c r="E477">
        <v>84</v>
      </c>
      <c r="F477">
        <v>27</v>
      </c>
      <c r="G477">
        <v>0</v>
      </c>
      <c r="H477">
        <v>27.3</v>
      </c>
      <c r="I477">
        <v>0.23100000000000001</v>
      </c>
      <c r="J477">
        <v>59</v>
      </c>
      <c r="K477">
        <v>0</v>
      </c>
      <c r="L477">
        <f t="shared" si="132"/>
        <v>0</v>
      </c>
      <c r="M477">
        <f t="shared" si="133"/>
        <v>0</v>
      </c>
      <c r="N477">
        <f t="shared" si="134"/>
        <v>0</v>
      </c>
      <c r="O477">
        <f t="shared" si="135"/>
        <v>0</v>
      </c>
      <c r="P477">
        <f t="shared" si="136"/>
        <v>1</v>
      </c>
      <c r="Q477">
        <f t="shared" si="137"/>
        <v>0</v>
      </c>
      <c r="R477">
        <f t="shared" si="138"/>
        <v>0</v>
      </c>
      <c r="S477">
        <f t="shared" si="139"/>
        <v>0</v>
      </c>
      <c r="T477">
        <f t="shared" si="140"/>
        <v>0</v>
      </c>
      <c r="U477">
        <f t="shared" si="141"/>
        <v>0</v>
      </c>
      <c r="V477">
        <f t="shared" si="142"/>
        <v>0</v>
      </c>
      <c r="W477">
        <f t="shared" si="143"/>
        <v>1</v>
      </c>
      <c r="X477">
        <f t="shared" si="128"/>
        <v>10</v>
      </c>
      <c r="Y477">
        <f t="shared" si="129"/>
        <v>2</v>
      </c>
      <c r="Z477">
        <f t="shared" si="130"/>
        <v>0</v>
      </c>
      <c r="AA477">
        <f t="shared" si="131"/>
        <v>1</v>
      </c>
    </row>
    <row r="478" spans="2:27">
      <c r="B478">
        <v>477</v>
      </c>
      <c r="C478">
        <v>2</v>
      </c>
      <c r="D478">
        <v>105</v>
      </c>
      <c r="E478">
        <v>80</v>
      </c>
      <c r="F478">
        <v>45</v>
      </c>
      <c r="G478">
        <v>191</v>
      </c>
      <c r="H478">
        <v>33.700000000000003</v>
      </c>
      <c r="I478">
        <v>0.71099999999999997</v>
      </c>
      <c r="J478">
        <v>29</v>
      </c>
      <c r="K478">
        <v>1</v>
      </c>
      <c r="L478">
        <f t="shared" si="132"/>
        <v>0</v>
      </c>
      <c r="M478">
        <f t="shared" si="133"/>
        <v>0</v>
      </c>
      <c r="N478">
        <f t="shared" si="134"/>
        <v>0</v>
      </c>
      <c r="O478">
        <f t="shared" si="135"/>
        <v>1</v>
      </c>
      <c r="P478">
        <f t="shared" si="136"/>
        <v>0</v>
      </c>
      <c r="Q478">
        <f t="shared" si="137"/>
        <v>0</v>
      </c>
      <c r="R478">
        <f t="shared" si="138"/>
        <v>0</v>
      </c>
      <c r="S478">
        <f t="shared" si="139"/>
        <v>0</v>
      </c>
      <c r="T478">
        <f t="shared" si="140"/>
        <v>0</v>
      </c>
      <c r="U478">
        <f t="shared" si="141"/>
        <v>0</v>
      </c>
      <c r="V478">
        <f t="shared" si="142"/>
        <v>1</v>
      </c>
      <c r="W478">
        <f t="shared" si="143"/>
        <v>0</v>
      </c>
      <c r="X478">
        <f t="shared" si="128"/>
        <v>10</v>
      </c>
      <c r="Y478">
        <f t="shared" si="129"/>
        <v>2</v>
      </c>
      <c r="Z478">
        <f t="shared" si="130"/>
        <v>0</v>
      </c>
      <c r="AA478">
        <f t="shared" si="131"/>
        <v>0</v>
      </c>
    </row>
    <row r="479" spans="2:27">
      <c r="B479">
        <v>478</v>
      </c>
      <c r="C479">
        <v>7</v>
      </c>
      <c r="D479">
        <v>114</v>
      </c>
      <c r="E479">
        <v>76</v>
      </c>
      <c r="F479">
        <v>17</v>
      </c>
      <c r="G479">
        <v>110</v>
      </c>
      <c r="H479">
        <v>23.8</v>
      </c>
      <c r="I479">
        <v>0.46600000000000003</v>
      </c>
      <c r="J479">
        <v>31</v>
      </c>
      <c r="K479">
        <v>0</v>
      </c>
      <c r="L479">
        <f t="shared" si="132"/>
        <v>0</v>
      </c>
      <c r="M479">
        <f t="shared" si="133"/>
        <v>0</v>
      </c>
      <c r="N479">
        <f t="shared" si="134"/>
        <v>0</v>
      </c>
      <c r="O479">
        <f t="shared" si="135"/>
        <v>0</v>
      </c>
      <c r="P479">
        <f t="shared" si="136"/>
        <v>0</v>
      </c>
      <c r="Q479">
        <f t="shared" si="137"/>
        <v>0</v>
      </c>
      <c r="R479">
        <f t="shared" si="138"/>
        <v>0</v>
      </c>
      <c r="S479">
        <f t="shared" si="139"/>
        <v>0</v>
      </c>
      <c r="T479">
        <f t="shared" si="140"/>
        <v>0</v>
      </c>
      <c r="U479">
        <f t="shared" si="141"/>
        <v>0</v>
      </c>
      <c r="V479">
        <f t="shared" si="142"/>
        <v>0</v>
      </c>
      <c r="W479">
        <f t="shared" si="143"/>
        <v>0</v>
      </c>
      <c r="X479">
        <f t="shared" si="128"/>
        <v>12</v>
      </c>
      <c r="Y479">
        <f t="shared" si="129"/>
        <v>0</v>
      </c>
      <c r="Z479">
        <f t="shared" si="130"/>
        <v>0</v>
      </c>
      <c r="AA479">
        <f t="shared" si="131"/>
        <v>1</v>
      </c>
    </row>
    <row r="480" spans="2:27">
      <c r="B480">
        <v>479</v>
      </c>
      <c r="C480">
        <v>8</v>
      </c>
      <c r="D480">
        <v>126</v>
      </c>
      <c r="E480">
        <v>74</v>
      </c>
      <c r="F480">
        <v>38</v>
      </c>
      <c r="G480">
        <v>75</v>
      </c>
      <c r="H480">
        <v>25.9</v>
      </c>
      <c r="I480">
        <v>0.16200000000000001</v>
      </c>
      <c r="J480">
        <v>39</v>
      </c>
      <c r="K480">
        <v>0</v>
      </c>
      <c r="L480">
        <f t="shared" si="132"/>
        <v>0</v>
      </c>
      <c r="M480">
        <f t="shared" si="133"/>
        <v>0</v>
      </c>
      <c r="N480">
        <f t="shared" si="134"/>
        <v>0</v>
      </c>
      <c r="O480">
        <f t="shared" si="135"/>
        <v>0</v>
      </c>
      <c r="P480">
        <f t="shared" si="136"/>
        <v>1</v>
      </c>
      <c r="Q480">
        <f t="shared" si="137"/>
        <v>0</v>
      </c>
      <c r="R480">
        <f t="shared" si="138"/>
        <v>0</v>
      </c>
      <c r="S480">
        <f t="shared" si="139"/>
        <v>0</v>
      </c>
      <c r="T480">
        <f t="shared" si="140"/>
        <v>0</v>
      </c>
      <c r="U480">
        <f t="shared" si="141"/>
        <v>0</v>
      </c>
      <c r="V480">
        <f t="shared" si="142"/>
        <v>0</v>
      </c>
      <c r="W480">
        <f t="shared" si="143"/>
        <v>0</v>
      </c>
      <c r="X480">
        <f t="shared" si="128"/>
        <v>11</v>
      </c>
      <c r="Y480">
        <f t="shared" si="129"/>
        <v>1</v>
      </c>
      <c r="Z480">
        <f t="shared" si="130"/>
        <v>0</v>
      </c>
      <c r="AA480">
        <f t="shared" si="131"/>
        <v>1</v>
      </c>
    </row>
    <row r="481" spans="2:27">
      <c r="B481">
        <v>480</v>
      </c>
      <c r="C481">
        <v>4</v>
      </c>
      <c r="D481">
        <v>132</v>
      </c>
      <c r="E481">
        <v>86</v>
      </c>
      <c r="F481">
        <v>31</v>
      </c>
      <c r="G481">
        <v>0</v>
      </c>
      <c r="H481">
        <v>28</v>
      </c>
      <c r="I481">
        <v>0.41899999999999998</v>
      </c>
      <c r="J481">
        <v>63</v>
      </c>
      <c r="K481">
        <v>0</v>
      </c>
      <c r="L481">
        <f t="shared" si="132"/>
        <v>0</v>
      </c>
      <c r="M481">
        <f t="shared" si="133"/>
        <v>1</v>
      </c>
      <c r="N481">
        <f t="shared" si="134"/>
        <v>0</v>
      </c>
      <c r="O481">
        <f t="shared" si="135"/>
        <v>0</v>
      </c>
      <c r="P481">
        <f t="shared" si="136"/>
        <v>1</v>
      </c>
      <c r="Q481">
        <f t="shared" si="137"/>
        <v>0</v>
      </c>
      <c r="R481">
        <f t="shared" si="138"/>
        <v>0</v>
      </c>
      <c r="S481">
        <f t="shared" si="139"/>
        <v>0</v>
      </c>
      <c r="T481">
        <f t="shared" si="140"/>
        <v>0</v>
      </c>
      <c r="U481">
        <f t="shared" si="141"/>
        <v>0</v>
      </c>
      <c r="V481">
        <f t="shared" si="142"/>
        <v>0</v>
      </c>
      <c r="W481">
        <f t="shared" si="143"/>
        <v>1</v>
      </c>
      <c r="X481">
        <f t="shared" si="128"/>
        <v>9</v>
      </c>
      <c r="Y481">
        <f t="shared" si="129"/>
        <v>3</v>
      </c>
      <c r="Z481">
        <f t="shared" si="130"/>
        <v>0</v>
      </c>
      <c r="AA481">
        <f t="shared" si="131"/>
        <v>1</v>
      </c>
    </row>
    <row r="482" spans="2:27">
      <c r="B482">
        <v>481</v>
      </c>
      <c r="C482">
        <v>3</v>
      </c>
      <c r="D482">
        <v>158</v>
      </c>
      <c r="E482">
        <v>70</v>
      </c>
      <c r="F482">
        <v>30</v>
      </c>
      <c r="G482">
        <v>328</v>
      </c>
      <c r="H482">
        <v>35.5</v>
      </c>
      <c r="I482">
        <v>0.34399999999999997</v>
      </c>
      <c r="J482">
        <v>35</v>
      </c>
      <c r="K482">
        <v>1</v>
      </c>
      <c r="L482">
        <f t="shared" si="132"/>
        <v>0</v>
      </c>
      <c r="M482">
        <f t="shared" si="133"/>
        <v>1</v>
      </c>
      <c r="N482">
        <f t="shared" si="134"/>
        <v>1</v>
      </c>
      <c r="O482">
        <f t="shared" si="135"/>
        <v>1</v>
      </c>
      <c r="P482">
        <f t="shared" si="136"/>
        <v>1</v>
      </c>
      <c r="Q482">
        <f t="shared" si="137"/>
        <v>0</v>
      </c>
      <c r="R482">
        <f t="shared" si="138"/>
        <v>1</v>
      </c>
      <c r="S482">
        <f t="shared" si="139"/>
        <v>1</v>
      </c>
      <c r="T482">
        <f t="shared" si="140"/>
        <v>1</v>
      </c>
      <c r="U482">
        <f t="shared" si="141"/>
        <v>0</v>
      </c>
      <c r="V482">
        <f t="shared" si="142"/>
        <v>1</v>
      </c>
      <c r="W482">
        <f t="shared" si="143"/>
        <v>1</v>
      </c>
      <c r="X482">
        <f t="shared" si="128"/>
        <v>3</v>
      </c>
      <c r="Y482">
        <f t="shared" si="129"/>
        <v>9</v>
      </c>
      <c r="Z482">
        <f t="shared" si="130"/>
        <v>1</v>
      </c>
      <c r="AA482">
        <f t="shared" si="131"/>
        <v>1</v>
      </c>
    </row>
    <row r="483" spans="2:27">
      <c r="B483">
        <v>482</v>
      </c>
      <c r="C483">
        <v>0</v>
      </c>
      <c r="D483">
        <v>123</v>
      </c>
      <c r="E483">
        <v>88</v>
      </c>
      <c r="F483">
        <v>37</v>
      </c>
      <c r="G483">
        <v>0</v>
      </c>
      <c r="H483">
        <v>35.200000000000003</v>
      </c>
      <c r="I483">
        <v>0.19700000000000001</v>
      </c>
      <c r="J483">
        <v>29</v>
      </c>
      <c r="K483">
        <v>0</v>
      </c>
      <c r="L483">
        <f t="shared" si="132"/>
        <v>0</v>
      </c>
      <c r="M483">
        <f t="shared" si="133"/>
        <v>0</v>
      </c>
      <c r="N483">
        <f t="shared" si="134"/>
        <v>0</v>
      </c>
      <c r="O483">
        <f t="shared" si="135"/>
        <v>0</v>
      </c>
      <c r="P483">
        <f t="shared" si="136"/>
        <v>0</v>
      </c>
      <c r="Q483">
        <f t="shared" si="137"/>
        <v>0</v>
      </c>
      <c r="R483">
        <f t="shared" si="138"/>
        <v>0</v>
      </c>
      <c r="S483">
        <f t="shared" si="139"/>
        <v>0</v>
      </c>
      <c r="T483">
        <f t="shared" si="140"/>
        <v>0</v>
      </c>
      <c r="U483">
        <f t="shared" si="141"/>
        <v>0</v>
      </c>
      <c r="V483">
        <f t="shared" si="142"/>
        <v>0</v>
      </c>
      <c r="W483">
        <f t="shared" si="143"/>
        <v>0</v>
      </c>
      <c r="X483">
        <f t="shared" si="128"/>
        <v>12</v>
      </c>
      <c r="Y483">
        <f t="shared" si="129"/>
        <v>0</v>
      </c>
      <c r="Z483">
        <f t="shared" si="130"/>
        <v>0</v>
      </c>
      <c r="AA483">
        <f t="shared" si="131"/>
        <v>1</v>
      </c>
    </row>
    <row r="484" spans="2:27">
      <c r="B484">
        <v>483</v>
      </c>
      <c r="C484">
        <v>4</v>
      </c>
      <c r="D484">
        <v>85</v>
      </c>
      <c r="E484">
        <v>58</v>
      </c>
      <c r="F484">
        <v>22</v>
      </c>
      <c r="G484">
        <v>49</v>
      </c>
      <c r="H484">
        <v>27.8</v>
      </c>
      <c r="I484">
        <v>0.30599999999999999</v>
      </c>
      <c r="J484">
        <v>28</v>
      </c>
      <c r="K484">
        <v>0</v>
      </c>
      <c r="L484">
        <f t="shared" si="132"/>
        <v>0</v>
      </c>
      <c r="M484">
        <f t="shared" si="133"/>
        <v>0</v>
      </c>
      <c r="N484">
        <f t="shared" si="134"/>
        <v>0</v>
      </c>
      <c r="O484">
        <f t="shared" si="135"/>
        <v>0</v>
      </c>
      <c r="P484">
        <f t="shared" si="136"/>
        <v>0</v>
      </c>
      <c r="Q484">
        <f t="shared" si="137"/>
        <v>0</v>
      </c>
      <c r="R484">
        <f t="shared" si="138"/>
        <v>0</v>
      </c>
      <c r="S484">
        <f t="shared" si="139"/>
        <v>0</v>
      </c>
      <c r="T484">
        <f t="shared" si="140"/>
        <v>0</v>
      </c>
      <c r="U484">
        <f t="shared" si="141"/>
        <v>0</v>
      </c>
      <c r="V484">
        <f t="shared" si="142"/>
        <v>0</v>
      </c>
      <c r="W484">
        <f t="shared" si="143"/>
        <v>0</v>
      </c>
      <c r="X484">
        <f t="shared" si="128"/>
        <v>12</v>
      </c>
      <c r="Y484">
        <f t="shared" si="129"/>
        <v>0</v>
      </c>
      <c r="Z484">
        <f t="shared" si="130"/>
        <v>0</v>
      </c>
      <c r="AA484">
        <f t="shared" si="131"/>
        <v>1</v>
      </c>
    </row>
    <row r="485" spans="2:27">
      <c r="B485">
        <v>484</v>
      </c>
      <c r="C485">
        <v>0</v>
      </c>
      <c r="D485">
        <v>84</v>
      </c>
      <c r="E485">
        <v>82</v>
      </c>
      <c r="F485">
        <v>31</v>
      </c>
      <c r="G485">
        <v>125</v>
      </c>
      <c r="H485">
        <v>38.200000000000003</v>
      </c>
      <c r="I485">
        <v>0.23300000000000001</v>
      </c>
      <c r="J485">
        <v>23</v>
      </c>
      <c r="K485">
        <v>0</v>
      </c>
      <c r="L485">
        <f t="shared" si="132"/>
        <v>1</v>
      </c>
      <c r="M485">
        <f t="shared" si="133"/>
        <v>0</v>
      </c>
      <c r="N485">
        <f t="shared" si="134"/>
        <v>0</v>
      </c>
      <c r="O485">
        <f t="shared" si="135"/>
        <v>0</v>
      </c>
      <c r="P485">
        <f t="shared" si="136"/>
        <v>0</v>
      </c>
      <c r="Q485">
        <f t="shared" si="137"/>
        <v>0</v>
      </c>
      <c r="R485">
        <f t="shared" si="138"/>
        <v>0</v>
      </c>
      <c r="S485">
        <f t="shared" si="139"/>
        <v>0</v>
      </c>
      <c r="T485">
        <f t="shared" si="140"/>
        <v>0</v>
      </c>
      <c r="U485">
        <f t="shared" si="141"/>
        <v>0</v>
      </c>
      <c r="V485">
        <f t="shared" si="142"/>
        <v>0</v>
      </c>
      <c r="W485">
        <f t="shared" si="143"/>
        <v>0</v>
      </c>
      <c r="X485">
        <f t="shared" si="128"/>
        <v>11</v>
      </c>
      <c r="Y485">
        <f t="shared" si="129"/>
        <v>1</v>
      </c>
      <c r="Z485">
        <f t="shared" si="130"/>
        <v>0</v>
      </c>
      <c r="AA485">
        <f t="shared" si="131"/>
        <v>1</v>
      </c>
    </row>
    <row r="486" spans="2:27">
      <c r="B486">
        <v>485</v>
      </c>
      <c r="C486">
        <v>0</v>
      </c>
      <c r="D486">
        <v>145</v>
      </c>
      <c r="E486">
        <v>0</v>
      </c>
      <c r="F486">
        <v>0</v>
      </c>
      <c r="G486">
        <v>0</v>
      </c>
      <c r="H486">
        <v>44.2</v>
      </c>
      <c r="I486">
        <v>0.63</v>
      </c>
      <c r="J486">
        <v>31</v>
      </c>
      <c r="K486">
        <v>1</v>
      </c>
      <c r="L486">
        <f t="shared" si="132"/>
        <v>0</v>
      </c>
      <c r="M486">
        <f t="shared" si="133"/>
        <v>1</v>
      </c>
      <c r="N486">
        <f t="shared" si="134"/>
        <v>1</v>
      </c>
      <c r="O486">
        <f t="shared" si="135"/>
        <v>1</v>
      </c>
      <c r="P486">
        <f t="shared" si="136"/>
        <v>1</v>
      </c>
      <c r="Q486">
        <f t="shared" si="137"/>
        <v>0</v>
      </c>
      <c r="R486">
        <f t="shared" si="138"/>
        <v>0</v>
      </c>
      <c r="S486">
        <f t="shared" si="139"/>
        <v>1</v>
      </c>
      <c r="T486">
        <f t="shared" si="140"/>
        <v>0</v>
      </c>
      <c r="U486">
        <f t="shared" si="141"/>
        <v>1</v>
      </c>
      <c r="V486">
        <f t="shared" si="142"/>
        <v>0</v>
      </c>
      <c r="W486">
        <f t="shared" si="143"/>
        <v>1</v>
      </c>
      <c r="X486">
        <f t="shared" si="128"/>
        <v>5</v>
      </c>
      <c r="Y486">
        <f t="shared" si="129"/>
        <v>7</v>
      </c>
      <c r="Z486">
        <f t="shared" si="130"/>
        <v>1</v>
      </c>
      <c r="AA486">
        <f t="shared" si="131"/>
        <v>1</v>
      </c>
    </row>
    <row r="487" spans="2:27">
      <c r="B487">
        <v>486</v>
      </c>
      <c r="C487">
        <v>0</v>
      </c>
      <c r="D487">
        <v>135</v>
      </c>
      <c r="E487">
        <v>68</v>
      </c>
      <c r="F487">
        <v>42</v>
      </c>
      <c r="G487">
        <v>250</v>
      </c>
      <c r="H487">
        <v>42.3</v>
      </c>
      <c r="I487">
        <v>0.36499999999999999</v>
      </c>
      <c r="J487">
        <v>24</v>
      </c>
      <c r="K487">
        <v>1</v>
      </c>
      <c r="L487">
        <f t="shared" si="132"/>
        <v>1</v>
      </c>
      <c r="M487">
        <f t="shared" si="133"/>
        <v>0</v>
      </c>
      <c r="N487">
        <f t="shared" si="134"/>
        <v>0</v>
      </c>
      <c r="O487">
        <f t="shared" si="135"/>
        <v>1</v>
      </c>
      <c r="P487">
        <f t="shared" si="136"/>
        <v>0</v>
      </c>
      <c r="Q487">
        <f t="shared" si="137"/>
        <v>0</v>
      </c>
      <c r="R487">
        <f t="shared" si="138"/>
        <v>0</v>
      </c>
      <c r="S487">
        <f t="shared" si="139"/>
        <v>1</v>
      </c>
      <c r="T487">
        <f t="shared" si="140"/>
        <v>0</v>
      </c>
      <c r="U487">
        <f t="shared" si="141"/>
        <v>0</v>
      </c>
      <c r="V487">
        <f t="shared" si="142"/>
        <v>1</v>
      </c>
      <c r="W487">
        <f t="shared" si="143"/>
        <v>1</v>
      </c>
      <c r="X487">
        <f t="shared" si="128"/>
        <v>7</v>
      </c>
      <c r="Y487">
        <f t="shared" si="129"/>
        <v>5</v>
      </c>
      <c r="Z487">
        <f t="shared" si="130"/>
        <v>0</v>
      </c>
      <c r="AA487">
        <f t="shared" si="131"/>
        <v>0</v>
      </c>
    </row>
    <row r="488" spans="2:27">
      <c r="B488">
        <v>487</v>
      </c>
      <c r="C488">
        <v>1</v>
      </c>
      <c r="D488">
        <v>139</v>
      </c>
      <c r="E488">
        <v>62</v>
      </c>
      <c r="F488">
        <v>41</v>
      </c>
      <c r="G488">
        <v>480</v>
      </c>
      <c r="H488">
        <v>40.700000000000003</v>
      </c>
      <c r="I488">
        <v>0.53600000000000003</v>
      </c>
      <c r="J488">
        <v>21</v>
      </c>
      <c r="K488">
        <v>0</v>
      </c>
      <c r="L488">
        <f t="shared" si="132"/>
        <v>0</v>
      </c>
      <c r="M488">
        <f t="shared" si="133"/>
        <v>0</v>
      </c>
      <c r="N488">
        <f t="shared" si="134"/>
        <v>1</v>
      </c>
      <c r="O488">
        <f t="shared" si="135"/>
        <v>1</v>
      </c>
      <c r="P488">
        <f t="shared" si="136"/>
        <v>0</v>
      </c>
      <c r="Q488">
        <f t="shared" si="137"/>
        <v>0</v>
      </c>
      <c r="R488">
        <f t="shared" si="138"/>
        <v>0</v>
      </c>
      <c r="S488">
        <f t="shared" si="139"/>
        <v>1</v>
      </c>
      <c r="T488">
        <f t="shared" si="140"/>
        <v>0</v>
      </c>
      <c r="U488">
        <f t="shared" si="141"/>
        <v>0</v>
      </c>
      <c r="V488">
        <f t="shared" si="142"/>
        <v>1</v>
      </c>
      <c r="W488">
        <f t="shared" si="143"/>
        <v>1</v>
      </c>
      <c r="X488">
        <f t="shared" si="128"/>
        <v>7</v>
      </c>
      <c r="Y488">
        <f t="shared" si="129"/>
        <v>5</v>
      </c>
      <c r="Z488">
        <f t="shared" si="130"/>
        <v>0</v>
      </c>
      <c r="AA488">
        <f t="shared" si="131"/>
        <v>1</v>
      </c>
    </row>
    <row r="489" spans="2:27">
      <c r="B489">
        <v>488</v>
      </c>
      <c r="C489">
        <v>0</v>
      </c>
      <c r="D489">
        <v>173</v>
      </c>
      <c r="E489">
        <v>78</v>
      </c>
      <c r="F489">
        <v>32</v>
      </c>
      <c r="G489">
        <v>265</v>
      </c>
      <c r="H489">
        <v>46.5</v>
      </c>
      <c r="I489">
        <v>1.159</v>
      </c>
      <c r="J489">
        <v>58</v>
      </c>
      <c r="K489">
        <v>0</v>
      </c>
      <c r="L489">
        <f t="shared" si="132"/>
        <v>1</v>
      </c>
      <c r="M489">
        <f t="shared" si="133"/>
        <v>1</v>
      </c>
      <c r="N489">
        <f t="shared" si="134"/>
        <v>1</v>
      </c>
      <c r="O489">
        <f t="shared" si="135"/>
        <v>1</v>
      </c>
      <c r="P489">
        <f t="shared" si="136"/>
        <v>1</v>
      </c>
      <c r="Q489">
        <f t="shared" si="137"/>
        <v>0</v>
      </c>
      <c r="R489">
        <f t="shared" si="138"/>
        <v>1</v>
      </c>
      <c r="S489">
        <f t="shared" si="139"/>
        <v>1</v>
      </c>
      <c r="T489">
        <f t="shared" si="140"/>
        <v>1</v>
      </c>
      <c r="U489">
        <f t="shared" si="141"/>
        <v>1</v>
      </c>
      <c r="V489">
        <f t="shared" si="142"/>
        <v>1</v>
      </c>
      <c r="W489">
        <f t="shared" si="143"/>
        <v>1</v>
      </c>
      <c r="X489">
        <f t="shared" si="128"/>
        <v>1</v>
      </c>
      <c r="Y489">
        <f t="shared" si="129"/>
        <v>11</v>
      </c>
      <c r="Z489">
        <f t="shared" si="130"/>
        <v>1</v>
      </c>
      <c r="AA489">
        <f t="shared" si="131"/>
        <v>0</v>
      </c>
    </row>
    <row r="490" spans="2:27">
      <c r="B490">
        <v>489</v>
      </c>
      <c r="C490">
        <v>4</v>
      </c>
      <c r="D490">
        <v>99</v>
      </c>
      <c r="E490">
        <v>72</v>
      </c>
      <c r="F490">
        <v>17</v>
      </c>
      <c r="G490">
        <v>0</v>
      </c>
      <c r="H490">
        <v>25.6</v>
      </c>
      <c r="I490">
        <v>0.29399999999999998</v>
      </c>
      <c r="J490">
        <v>28</v>
      </c>
      <c r="K490">
        <v>0</v>
      </c>
      <c r="L490">
        <f t="shared" si="132"/>
        <v>0</v>
      </c>
      <c r="M490">
        <f t="shared" si="133"/>
        <v>0</v>
      </c>
      <c r="N490">
        <f t="shared" si="134"/>
        <v>0</v>
      </c>
      <c r="O490">
        <f t="shared" si="135"/>
        <v>0</v>
      </c>
      <c r="P490">
        <f t="shared" si="136"/>
        <v>0</v>
      </c>
      <c r="Q490">
        <f t="shared" si="137"/>
        <v>0</v>
      </c>
      <c r="R490">
        <f t="shared" si="138"/>
        <v>0</v>
      </c>
      <c r="S490">
        <f t="shared" si="139"/>
        <v>0</v>
      </c>
      <c r="T490">
        <f t="shared" si="140"/>
        <v>0</v>
      </c>
      <c r="U490">
        <f t="shared" si="141"/>
        <v>0</v>
      </c>
      <c r="V490">
        <f t="shared" si="142"/>
        <v>0</v>
      </c>
      <c r="W490">
        <f t="shared" si="143"/>
        <v>0</v>
      </c>
      <c r="X490">
        <f t="shared" si="128"/>
        <v>12</v>
      </c>
      <c r="Y490">
        <f t="shared" si="129"/>
        <v>0</v>
      </c>
      <c r="Z490">
        <f t="shared" si="130"/>
        <v>0</v>
      </c>
      <c r="AA490">
        <f t="shared" si="131"/>
        <v>1</v>
      </c>
    </row>
    <row r="491" spans="2:27">
      <c r="B491">
        <v>490</v>
      </c>
      <c r="C491">
        <v>8</v>
      </c>
      <c r="D491">
        <v>194</v>
      </c>
      <c r="E491">
        <v>80</v>
      </c>
      <c r="F491">
        <v>0</v>
      </c>
      <c r="G491">
        <v>0</v>
      </c>
      <c r="H491">
        <v>26.1</v>
      </c>
      <c r="I491">
        <v>0.55100000000000005</v>
      </c>
      <c r="J491">
        <v>67</v>
      </c>
      <c r="K491">
        <v>0</v>
      </c>
      <c r="L491">
        <f t="shared" si="132"/>
        <v>0</v>
      </c>
      <c r="M491">
        <f t="shared" si="133"/>
        <v>0</v>
      </c>
      <c r="N491">
        <f t="shared" si="134"/>
        <v>1</v>
      </c>
      <c r="O491">
        <f t="shared" si="135"/>
        <v>1</v>
      </c>
      <c r="P491">
        <f t="shared" si="136"/>
        <v>1</v>
      </c>
      <c r="Q491">
        <f t="shared" si="137"/>
        <v>0</v>
      </c>
      <c r="R491">
        <f t="shared" si="138"/>
        <v>1</v>
      </c>
      <c r="S491">
        <f t="shared" si="139"/>
        <v>0</v>
      </c>
      <c r="T491">
        <f t="shared" si="140"/>
        <v>1</v>
      </c>
      <c r="U491">
        <f t="shared" si="141"/>
        <v>0</v>
      </c>
      <c r="V491">
        <f t="shared" si="142"/>
        <v>0</v>
      </c>
      <c r="W491">
        <f t="shared" si="143"/>
        <v>1</v>
      </c>
      <c r="X491">
        <f t="shared" si="128"/>
        <v>6</v>
      </c>
      <c r="Y491">
        <f t="shared" si="129"/>
        <v>6</v>
      </c>
      <c r="Z491">
        <f t="shared" si="130"/>
        <v>1</v>
      </c>
      <c r="AA491">
        <f t="shared" si="131"/>
        <v>0</v>
      </c>
    </row>
    <row r="492" spans="2:27">
      <c r="B492">
        <v>491</v>
      </c>
      <c r="C492">
        <v>2</v>
      </c>
      <c r="D492">
        <v>83</v>
      </c>
      <c r="E492">
        <v>65</v>
      </c>
      <c r="F492">
        <v>28</v>
      </c>
      <c r="G492">
        <v>66</v>
      </c>
      <c r="H492">
        <v>36.799999999999997</v>
      </c>
      <c r="I492">
        <v>0.629</v>
      </c>
      <c r="J492">
        <v>24</v>
      </c>
      <c r="K492">
        <v>0</v>
      </c>
      <c r="L492">
        <f t="shared" si="132"/>
        <v>0</v>
      </c>
      <c r="M492">
        <f t="shared" si="133"/>
        <v>0</v>
      </c>
      <c r="N492">
        <f t="shared" si="134"/>
        <v>0</v>
      </c>
      <c r="O492">
        <f t="shared" si="135"/>
        <v>0</v>
      </c>
      <c r="P492">
        <f t="shared" si="136"/>
        <v>0</v>
      </c>
      <c r="Q492">
        <f t="shared" si="137"/>
        <v>0</v>
      </c>
      <c r="R492">
        <f t="shared" si="138"/>
        <v>0</v>
      </c>
      <c r="S492">
        <f t="shared" si="139"/>
        <v>0</v>
      </c>
      <c r="T492">
        <f t="shared" si="140"/>
        <v>0</v>
      </c>
      <c r="U492">
        <f t="shared" si="141"/>
        <v>0</v>
      </c>
      <c r="V492">
        <f t="shared" si="142"/>
        <v>0</v>
      </c>
      <c r="W492">
        <f t="shared" si="143"/>
        <v>0</v>
      </c>
      <c r="X492">
        <f t="shared" si="128"/>
        <v>12</v>
      </c>
      <c r="Y492">
        <f t="shared" si="129"/>
        <v>0</v>
      </c>
      <c r="Z492">
        <f t="shared" si="130"/>
        <v>0</v>
      </c>
      <c r="AA492">
        <f t="shared" si="131"/>
        <v>1</v>
      </c>
    </row>
    <row r="493" spans="2:27">
      <c r="B493">
        <v>492</v>
      </c>
      <c r="C493">
        <v>2</v>
      </c>
      <c r="D493">
        <v>89</v>
      </c>
      <c r="E493">
        <v>90</v>
      </c>
      <c r="F493">
        <v>30</v>
      </c>
      <c r="G493">
        <v>0</v>
      </c>
      <c r="H493">
        <v>33.5</v>
      </c>
      <c r="I493">
        <v>0.29199999999999998</v>
      </c>
      <c r="J493">
        <v>42</v>
      </c>
      <c r="K493">
        <v>0</v>
      </c>
      <c r="L493">
        <f t="shared" si="132"/>
        <v>0</v>
      </c>
      <c r="M493">
        <f t="shared" si="133"/>
        <v>1</v>
      </c>
      <c r="N493">
        <f t="shared" si="134"/>
        <v>0</v>
      </c>
      <c r="O493">
        <f t="shared" si="135"/>
        <v>0</v>
      </c>
      <c r="P493">
        <f t="shared" si="136"/>
        <v>0</v>
      </c>
      <c r="Q493">
        <f t="shared" si="137"/>
        <v>0</v>
      </c>
      <c r="R493">
        <f t="shared" si="138"/>
        <v>0</v>
      </c>
      <c r="S493">
        <f t="shared" si="139"/>
        <v>0</v>
      </c>
      <c r="T493">
        <f t="shared" si="140"/>
        <v>0</v>
      </c>
      <c r="U493">
        <f t="shared" si="141"/>
        <v>0</v>
      </c>
      <c r="V493">
        <f t="shared" si="142"/>
        <v>0</v>
      </c>
      <c r="W493">
        <f t="shared" si="143"/>
        <v>0</v>
      </c>
      <c r="X493">
        <f t="shared" si="128"/>
        <v>11</v>
      </c>
      <c r="Y493">
        <f t="shared" si="129"/>
        <v>1</v>
      </c>
      <c r="Z493">
        <f t="shared" si="130"/>
        <v>0</v>
      </c>
      <c r="AA493">
        <f t="shared" si="131"/>
        <v>1</v>
      </c>
    </row>
    <row r="494" spans="2:27">
      <c r="B494">
        <v>493</v>
      </c>
      <c r="C494">
        <v>4</v>
      </c>
      <c r="D494">
        <v>99</v>
      </c>
      <c r="E494">
        <v>68</v>
      </c>
      <c r="F494">
        <v>38</v>
      </c>
      <c r="G494">
        <v>0</v>
      </c>
      <c r="H494">
        <v>32.799999999999997</v>
      </c>
      <c r="I494">
        <v>0.14499999999999999</v>
      </c>
      <c r="J494">
        <v>33</v>
      </c>
      <c r="K494">
        <v>0</v>
      </c>
      <c r="L494">
        <f t="shared" si="132"/>
        <v>0</v>
      </c>
      <c r="M494">
        <f t="shared" si="133"/>
        <v>1</v>
      </c>
      <c r="N494">
        <f t="shared" si="134"/>
        <v>0</v>
      </c>
      <c r="O494">
        <f t="shared" si="135"/>
        <v>0</v>
      </c>
      <c r="P494">
        <f t="shared" si="136"/>
        <v>0</v>
      </c>
      <c r="Q494">
        <f t="shared" si="137"/>
        <v>0</v>
      </c>
      <c r="R494">
        <f t="shared" si="138"/>
        <v>0</v>
      </c>
      <c r="S494">
        <f t="shared" si="139"/>
        <v>0</v>
      </c>
      <c r="T494">
        <f t="shared" si="140"/>
        <v>0</v>
      </c>
      <c r="U494">
        <f t="shared" si="141"/>
        <v>0</v>
      </c>
      <c r="V494">
        <f t="shared" si="142"/>
        <v>0</v>
      </c>
      <c r="W494">
        <f t="shared" si="143"/>
        <v>0</v>
      </c>
      <c r="X494">
        <f t="shared" si="128"/>
        <v>11</v>
      </c>
      <c r="Y494">
        <f t="shared" si="129"/>
        <v>1</v>
      </c>
      <c r="Z494">
        <f t="shared" si="130"/>
        <v>0</v>
      </c>
      <c r="AA494">
        <f t="shared" si="131"/>
        <v>1</v>
      </c>
    </row>
    <row r="495" spans="2:27">
      <c r="B495">
        <v>494</v>
      </c>
      <c r="C495">
        <v>4</v>
      </c>
      <c r="D495">
        <v>125</v>
      </c>
      <c r="E495">
        <v>70</v>
      </c>
      <c r="F495">
        <v>18</v>
      </c>
      <c r="G495">
        <v>122</v>
      </c>
      <c r="H495">
        <v>28.9</v>
      </c>
      <c r="I495">
        <v>1.1439999999999999</v>
      </c>
      <c r="J495">
        <v>45</v>
      </c>
      <c r="K495">
        <v>1</v>
      </c>
      <c r="L495">
        <f t="shared" si="132"/>
        <v>1</v>
      </c>
      <c r="M495">
        <f t="shared" si="133"/>
        <v>1</v>
      </c>
      <c r="N495">
        <f t="shared" si="134"/>
        <v>0</v>
      </c>
      <c r="O495">
        <f t="shared" si="135"/>
        <v>0</v>
      </c>
      <c r="P495">
        <f t="shared" si="136"/>
        <v>1</v>
      </c>
      <c r="Q495">
        <f t="shared" si="137"/>
        <v>0</v>
      </c>
      <c r="R495">
        <f t="shared" si="138"/>
        <v>1</v>
      </c>
      <c r="S495">
        <f t="shared" si="139"/>
        <v>0</v>
      </c>
      <c r="T495">
        <f t="shared" si="140"/>
        <v>0</v>
      </c>
      <c r="U495">
        <f t="shared" si="141"/>
        <v>0</v>
      </c>
      <c r="V495">
        <f t="shared" si="142"/>
        <v>0</v>
      </c>
      <c r="W495">
        <f t="shared" si="143"/>
        <v>0</v>
      </c>
      <c r="X495">
        <f t="shared" si="128"/>
        <v>8</v>
      </c>
      <c r="Y495">
        <f t="shared" si="129"/>
        <v>4</v>
      </c>
      <c r="Z495">
        <f t="shared" si="130"/>
        <v>0</v>
      </c>
      <c r="AA495">
        <f t="shared" si="131"/>
        <v>0</v>
      </c>
    </row>
    <row r="496" spans="2:27">
      <c r="B496">
        <v>495</v>
      </c>
      <c r="C496">
        <v>3</v>
      </c>
      <c r="D496">
        <v>80</v>
      </c>
      <c r="E496">
        <v>0</v>
      </c>
      <c r="F496">
        <v>0</v>
      </c>
      <c r="G496">
        <v>0</v>
      </c>
      <c r="H496">
        <v>0</v>
      </c>
      <c r="I496">
        <v>0.17399999999999999</v>
      </c>
      <c r="J496">
        <v>22</v>
      </c>
      <c r="K496">
        <v>0</v>
      </c>
      <c r="L496">
        <f t="shared" si="132"/>
        <v>0</v>
      </c>
      <c r="M496">
        <f t="shared" si="133"/>
        <v>0</v>
      </c>
      <c r="N496">
        <f t="shared" si="134"/>
        <v>0</v>
      </c>
      <c r="O496">
        <f t="shared" si="135"/>
        <v>0</v>
      </c>
      <c r="P496">
        <f t="shared" si="136"/>
        <v>0</v>
      </c>
      <c r="Q496">
        <f t="shared" si="137"/>
        <v>0</v>
      </c>
      <c r="R496">
        <f t="shared" si="138"/>
        <v>0</v>
      </c>
      <c r="S496">
        <f t="shared" si="139"/>
        <v>0</v>
      </c>
      <c r="T496">
        <f t="shared" si="140"/>
        <v>0</v>
      </c>
      <c r="U496">
        <f t="shared" si="141"/>
        <v>0</v>
      </c>
      <c r="V496">
        <f t="shared" si="142"/>
        <v>0</v>
      </c>
      <c r="W496">
        <f t="shared" si="143"/>
        <v>0</v>
      </c>
      <c r="X496">
        <f t="shared" si="128"/>
        <v>12</v>
      </c>
      <c r="Y496">
        <f t="shared" si="129"/>
        <v>0</v>
      </c>
      <c r="Z496">
        <f t="shared" si="130"/>
        <v>0</v>
      </c>
      <c r="AA496">
        <f t="shared" si="131"/>
        <v>1</v>
      </c>
    </row>
    <row r="497" spans="2:27">
      <c r="B497">
        <v>496</v>
      </c>
      <c r="C497">
        <v>6</v>
      </c>
      <c r="D497">
        <v>166</v>
      </c>
      <c r="E497">
        <v>74</v>
      </c>
      <c r="F497">
        <v>0</v>
      </c>
      <c r="G497">
        <v>0</v>
      </c>
      <c r="H497">
        <v>26.6</v>
      </c>
      <c r="I497">
        <v>0.30399999999999999</v>
      </c>
      <c r="J497">
        <v>66</v>
      </c>
      <c r="K497">
        <v>0</v>
      </c>
      <c r="L497">
        <f t="shared" si="132"/>
        <v>0</v>
      </c>
      <c r="M497">
        <f t="shared" si="133"/>
        <v>0</v>
      </c>
      <c r="N497">
        <f t="shared" si="134"/>
        <v>1</v>
      </c>
      <c r="O497">
        <f t="shared" si="135"/>
        <v>1</v>
      </c>
      <c r="P497">
        <f t="shared" si="136"/>
        <v>1</v>
      </c>
      <c r="Q497">
        <f t="shared" si="137"/>
        <v>0</v>
      </c>
      <c r="R497">
        <f t="shared" si="138"/>
        <v>1</v>
      </c>
      <c r="S497">
        <f t="shared" si="139"/>
        <v>0</v>
      </c>
      <c r="T497">
        <f t="shared" si="140"/>
        <v>1</v>
      </c>
      <c r="U497">
        <f t="shared" si="141"/>
        <v>0</v>
      </c>
      <c r="V497">
        <f t="shared" si="142"/>
        <v>0</v>
      </c>
      <c r="W497">
        <f t="shared" si="143"/>
        <v>0</v>
      </c>
      <c r="X497">
        <f t="shared" si="128"/>
        <v>7</v>
      </c>
      <c r="Y497">
        <f t="shared" si="129"/>
        <v>5</v>
      </c>
      <c r="Z497">
        <f t="shared" si="130"/>
        <v>0</v>
      </c>
      <c r="AA497">
        <f t="shared" si="131"/>
        <v>1</v>
      </c>
    </row>
    <row r="498" spans="2:27">
      <c r="B498">
        <v>497</v>
      </c>
      <c r="C498">
        <v>5</v>
      </c>
      <c r="D498">
        <v>110</v>
      </c>
      <c r="E498">
        <v>68</v>
      </c>
      <c r="F498">
        <v>0</v>
      </c>
      <c r="G498">
        <v>0</v>
      </c>
      <c r="H498">
        <v>26</v>
      </c>
      <c r="I498">
        <v>0.29199999999999998</v>
      </c>
      <c r="J498">
        <v>30</v>
      </c>
      <c r="K498">
        <v>0</v>
      </c>
      <c r="L498">
        <f t="shared" si="132"/>
        <v>0</v>
      </c>
      <c r="M498">
        <f t="shared" si="133"/>
        <v>0</v>
      </c>
      <c r="N498">
        <f t="shared" si="134"/>
        <v>0</v>
      </c>
      <c r="O498">
        <f t="shared" si="135"/>
        <v>0</v>
      </c>
      <c r="P498">
        <f t="shared" si="136"/>
        <v>0</v>
      </c>
      <c r="Q498">
        <f t="shared" si="137"/>
        <v>0</v>
      </c>
      <c r="R498">
        <f t="shared" si="138"/>
        <v>0</v>
      </c>
      <c r="S498">
        <f t="shared" si="139"/>
        <v>0</v>
      </c>
      <c r="T498">
        <f t="shared" si="140"/>
        <v>0</v>
      </c>
      <c r="U498">
        <f t="shared" si="141"/>
        <v>0</v>
      </c>
      <c r="V498">
        <f t="shared" si="142"/>
        <v>0</v>
      </c>
      <c r="W498">
        <f t="shared" si="143"/>
        <v>0</v>
      </c>
      <c r="X498">
        <f t="shared" si="128"/>
        <v>12</v>
      </c>
      <c r="Y498">
        <f t="shared" si="129"/>
        <v>0</v>
      </c>
      <c r="Z498">
        <f t="shared" si="130"/>
        <v>0</v>
      </c>
      <c r="AA498">
        <f t="shared" si="131"/>
        <v>1</v>
      </c>
    </row>
    <row r="499" spans="2:27">
      <c r="B499">
        <v>498</v>
      </c>
      <c r="C499">
        <v>2</v>
      </c>
      <c r="D499">
        <v>81</v>
      </c>
      <c r="E499">
        <v>72</v>
      </c>
      <c r="F499">
        <v>15</v>
      </c>
      <c r="G499">
        <v>76</v>
      </c>
      <c r="H499">
        <v>30.1</v>
      </c>
      <c r="I499">
        <v>0.54700000000000004</v>
      </c>
      <c r="J499">
        <v>25</v>
      </c>
      <c r="K499">
        <v>0</v>
      </c>
      <c r="L499">
        <f t="shared" si="132"/>
        <v>0</v>
      </c>
      <c r="M499">
        <f t="shared" si="133"/>
        <v>0</v>
      </c>
      <c r="N499">
        <f t="shared" si="134"/>
        <v>0</v>
      </c>
      <c r="O499">
        <f t="shared" si="135"/>
        <v>0</v>
      </c>
      <c r="P499">
        <f t="shared" si="136"/>
        <v>0</v>
      </c>
      <c r="Q499">
        <f t="shared" si="137"/>
        <v>0</v>
      </c>
      <c r="R499">
        <f t="shared" si="138"/>
        <v>0</v>
      </c>
      <c r="S499">
        <f t="shared" si="139"/>
        <v>0</v>
      </c>
      <c r="T499">
        <f t="shared" si="140"/>
        <v>0</v>
      </c>
      <c r="U499">
        <f t="shared" si="141"/>
        <v>0</v>
      </c>
      <c r="V499">
        <f t="shared" si="142"/>
        <v>0</v>
      </c>
      <c r="W499">
        <f t="shared" si="143"/>
        <v>0</v>
      </c>
      <c r="X499">
        <f t="shared" si="128"/>
        <v>12</v>
      </c>
      <c r="Y499">
        <f t="shared" si="129"/>
        <v>0</v>
      </c>
      <c r="Z499">
        <f t="shared" si="130"/>
        <v>0</v>
      </c>
      <c r="AA499">
        <f t="shared" si="131"/>
        <v>1</v>
      </c>
    </row>
    <row r="500" spans="2:27">
      <c r="B500">
        <v>499</v>
      </c>
      <c r="C500">
        <v>7</v>
      </c>
      <c r="D500">
        <v>195</v>
      </c>
      <c r="E500">
        <v>70</v>
      </c>
      <c r="F500">
        <v>33</v>
      </c>
      <c r="G500">
        <v>145</v>
      </c>
      <c r="H500">
        <v>25.1</v>
      </c>
      <c r="I500">
        <v>0.16300000000000001</v>
      </c>
      <c r="J500">
        <v>55</v>
      </c>
      <c r="K500">
        <v>1</v>
      </c>
      <c r="L500">
        <f t="shared" si="132"/>
        <v>1</v>
      </c>
      <c r="M500">
        <f t="shared" si="133"/>
        <v>0</v>
      </c>
      <c r="N500">
        <f t="shared" si="134"/>
        <v>1</v>
      </c>
      <c r="O500">
        <f t="shared" si="135"/>
        <v>1</v>
      </c>
      <c r="P500">
        <f t="shared" si="136"/>
        <v>1</v>
      </c>
      <c r="Q500">
        <f t="shared" si="137"/>
        <v>0</v>
      </c>
      <c r="R500">
        <f t="shared" si="138"/>
        <v>1</v>
      </c>
      <c r="S500">
        <f t="shared" si="139"/>
        <v>0</v>
      </c>
      <c r="T500">
        <f t="shared" si="140"/>
        <v>1</v>
      </c>
      <c r="U500">
        <f t="shared" si="141"/>
        <v>0</v>
      </c>
      <c r="V500">
        <f t="shared" si="142"/>
        <v>0</v>
      </c>
      <c r="W500">
        <f t="shared" si="143"/>
        <v>1</v>
      </c>
      <c r="X500">
        <f t="shared" si="128"/>
        <v>5</v>
      </c>
      <c r="Y500">
        <f t="shared" si="129"/>
        <v>7</v>
      </c>
      <c r="Z500">
        <f t="shared" si="130"/>
        <v>1</v>
      </c>
      <c r="AA500">
        <f t="shared" si="131"/>
        <v>1</v>
      </c>
    </row>
    <row r="501" spans="2:27">
      <c r="B501">
        <v>500</v>
      </c>
      <c r="C501">
        <v>6</v>
      </c>
      <c r="D501">
        <v>154</v>
      </c>
      <c r="E501">
        <v>74</v>
      </c>
      <c r="F501">
        <v>32</v>
      </c>
      <c r="G501">
        <v>193</v>
      </c>
      <c r="H501">
        <v>29.3</v>
      </c>
      <c r="I501">
        <v>0.83899999999999997</v>
      </c>
      <c r="J501">
        <v>39</v>
      </c>
      <c r="K501">
        <v>0</v>
      </c>
      <c r="L501">
        <f t="shared" si="132"/>
        <v>0</v>
      </c>
      <c r="M501">
        <f t="shared" si="133"/>
        <v>1</v>
      </c>
      <c r="N501">
        <f t="shared" si="134"/>
        <v>0</v>
      </c>
      <c r="O501">
        <f t="shared" si="135"/>
        <v>1</v>
      </c>
      <c r="P501">
        <f t="shared" si="136"/>
        <v>1</v>
      </c>
      <c r="Q501">
        <f t="shared" si="137"/>
        <v>1</v>
      </c>
      <c r="R501">
        <f t="shared" si="138"/>
        <v>0</v>
      </c>
      <c r="S501">
        <f t="shared" si="139"/>
        <v>0</v>
      </c>
      <c r="T501">
        <f t="shared" si="140"/>
        <v>1</v>
      </c>
      <c r="U501">
        <f t="shared" si="141"/>
        <v>0</v>
      </c>
      <c r="V501">
        <f t="shared" si="142"/>
        <v>0</v>
      </c>
      <c r="W501">
        <f t="shared" si="143"/>
        <v>1</v>
      </c>
      <c r="X501">
        <f t="shared" si="128"/>
        <v>6</v>
      </c>
      <c r="Y501">
        <f t="shared" si="129"/>
        <v>6</v>
      </c>
      <c r="Z501">
        <f t="shared" si="130"/>
        <v>1</v>
      </c>
      <c r="AA501">
        <f t="shared" si="131"/>
        <v>0</v>
      </c>
    </row>
    <row r="502" spans="2:27">
      <c r="B502">
        <v>501</v>
      </c>
      <c r="C502">
        <v>2</v>
      </c>
      <c r="D502">
        <v>117</v>
      </c>
      <c r="E502">
        <v>90</v>
      </c>
      <c r="F502">
        <v>19</v>
      </c>
      <c r="G502">
        <v>71</v>
      </c>
      <c r="H502">
        <v>25.2</v>
      </c>
      <c r="I502">
        <v>0.313</v>
      </c>
      <c r="J502">
        <v>21</v>
      </c>
      <c r="K502">
        <v>0</v>
      </c>
      <c r="L502">
        <f t="shared" si="132"/>
        <v>0</v>
      </c>
      <c r="M502">
        <f t="shared" si="133"/>
        <v>0</v>
      </c>
      <c r="N502">
        <f t="shared" si="134"/>
        <v>0</v>
      </c>
      <c r="O502">
        <f t="shared" si="135"/>
        <v>0</v>
      </c>
      <c r="P502">
        <f t="shared" si="136"/>
        <v>0</v>
      </c>
      <c r="Q502">
        <f t="shared" si="137"/>
        <v>0</v>
      </c>
      <c r="R502">
        <f t="shared" si="138"/>
        <v>0</v>
      </c>
      <c r="S502">
        <f t="shared" si="139"/>
        <v>0</v>
      </c>
      <c r="T502">
        <f t="shared" si="140"/>
        <v>0</v>
      </c>
      <c r="U502">
        <f t="shared" si="141"/>
        <v>0</v>
      </c>
      <c r="V502">
        <f t="shared" si="142"/>
        <v>0</v>
      </c>
      <c r="W502">
        <f t="shared" si="143"/>
        <v>0</v>
      </c>
      <c r="X502">
        <f t="shared" si="128"/>
        <v>12</v>
      </c>
      <c r="Y502">
        <f t="shared" si="129"/>
        <v>0</v>
      </c>
      <c r="Z502">
        <f t="shared" si="130"/>
        <v>0</v>
      </c>
      <c r="AA502">
        <f t="shared" si="131"/>
        <v>1</v>
      </c>
    </row>
    <row r="503" spans="2:27">
      <c r="B503">
        <v>502</v>
      </c>
      <c r="C503">
        <v>3</v>
      </c>
      <c r="D503">
        <v>84</v>
      </c>
      <c r="E503">
        <v>72</v>
      </c>
      <c r="F503">
        <v>32</v>
      </c>
      <c r="G503">
        <v>0</v>
      </c>
      <c r="H503">
        <v>37.200000000000003</v>
      </c>
      <c r="I503">
        <v>0.26700000000000002</v>
      </c>
      <c r="J503">
        <v>28</v>
      </c>
      <c r="K503">
        <v>0</v>
      </c>
      <c r="L503">
        <f t="shared" si="132"/>
        <v>0</v>
      </c>
      <c r="M503">
        <f t="shared" si="133"/>
        <v>0</v>
      </c>
      <c r="N503">
        <f t="shared" si="134"/>
        <v>0</v>
      </c>
      <c r="O503">
        <f t="shared" si="135"/>
        <v>0</v>
      </c>
      <c r="P503">
        <f t="shared" si="136"/>
        <v>0</v>
      </c>
      <c r="Q503">
        <f t="shared" si="137"/>
        <v>0</v>
      </c>
      <c r="R503">
        <f t="shared" si="138"/>
        <v>0</v>
      </c>
      <c r="S503">
        <f t="shared" si="139"/>
        <v>0</v>
      </c>
      <c r="T503">
        <f t="shared" si="140"/>
        <v>0</v>
      </c>
      <c r="U503">
        <f t="shared" si="141"/>
        <v>0</v>
      </c>
      <c r="V503">
        <f t="shared" si="142"/>
        <v>0</v>
      </c>
      <c r="W503">
        <f t="shared" si="143"/>
        <v>0</v>
      </c>
      <c r="X503">
        <f t="shared" si="128"/>
        <v>12</v>
      </c>
      <c r="Y503">
        <f t="shared" si="129"/>
        <v>0</v>
      </c>
      <c r="Z503">
        <f t="shared" si="130"/>
        <v>0</v>
      </c>
      <c r="AA503">
        <f t="shared" si="131"/>
        <v>1</v>
      </c>
    </row>
    <row r="504" spans="2:27">
      <c r="B504">
        <v>503</v>
      </c>
      <c r="C504">
        <v>6</v>
      </c>
      <c r="D504">
        <v>0</v>
      </c>
      <c r="E504">
        <v>68</v>
      </c>
      <c r="F504">
        <v>41</v>
      </c>
      <c r="G504">
        <v>0</v>
      </c>
      <c r="H504">
        <v>39</v>
      </c>
      <c r="I504">
        <v>0.72699999999999998</v>
      </c>
      <c r="J504">
        <v>41</v>
      </c>
      <c r="K504">
        <v>1</v>
      </c>
      <c r="L504">
        <f t="shared" si="132"/>
        <v>0</v>
      </c>
      <c r="M504">
        <f t="shared" si="133"/>
        <v>1</v>
      </c>
      <c r="N504">
        <f t="shared" si="134"/>
        <v>0</v>
      </c>
      <c r="O504">
        <f t="shared" si="135"/>
        <v>1</v>
      </c>
      <c r="P504">
        <f t="shared" si="136"/>
        <v>0</v>
      </c>
      <c r="Q504">
        <f t="shared" si="137"/>
        <v>0</v>
      </c>
      <c r="R504">
        <f t="shared" si="138"/>
        <v>0</v>
      </c>
      <c r="S504">
        <f t="shared" si="139"/>
        <v>0</v>
      </c>
      <c r="T504">
        <f t="shared" si="140"/>
        <v>0</v>
      </c>
      <c r="U504">
        <f t="shared" si="141"/>
        <v>0</v>
      </c>
      <c r="V504">
        <f t="shared" si="142"/>
        <v>1</v>
      </c>
      <c r="W504">
        <f t="shared" si="143"/>
        <v>0</v>
      </c>
      <c r="X504">
        <f t="shared" si="128"/>
        <v>9</v>
      </c>
      <c r="Y504">
        <f t="shared" si="129"/>
        <v>3</v>
      </c>
      <c r="Z504">
        <f t="shared" si="130"/>
        <v>0</v>
      </c>
      <c r="AA504">
        <f t="shared" si="131"/>
        <v>0</v>
      </c>
    </row>
    <row r="505" spans="2:27">
      <c r="B505">
        <v>504</v>
      </c>
      <c r="C505">
        <v>7</v>
      </c>
      <c r="D505">
        <v>94</v>
      </c>
      <c r="E505">
        <v>64</v>
      </c>
      <c r="F505">
        <v>25</v>
      </c>
      <c r="G505">
        <v>79</v>
      </c>
      <c r="H505">
        <v>33.299999999999997</v>
      </c>
      <c r="I505">
        <v>0.73799999999999999</v>
      </c>
      <c r="J505">
        <v>41</v>
      </c>
      <c r="K505">
        <v>0</v>
      </c>
      <c r="L505">
        <f t="shared" si="132"/>
        <v>0</v>
      </c>
      <c r="M505">
        <f t="shared" si="133"/>
        <v>1</v>
      </c>
      <c r="N505">
        <f t="shared" si="134"/>
        <v>0</v>
      </c>
      <c r="O505">
        <f t="shared" si="135"/>
        <v>0</v>
      </c>
      <c r="P505">
        <f t="shared" si="136"/>
        <v>0</v>
      </c>
      <c r="Q505">
        <f t="shared" si="137"/>
        <v>0</v>
      </c>
      <c r="R505">
        <f t="shared" si="138"/>
        <v>0</v>
      </c>
      <c r="S505">
        <f t="shared" si="139"/>
        <v>0</v>
      </c>
      <c r="T505">
        <f t="shared" si="140"/>
        <v>0</v>
      </c>
      <c r="U505">
        <f t="shared" si="141"/>
        <v>1</v>
      </c>
      <c r="V505">
        <f t="shared" si="142"/>
        <v>1</v>
      </c>
      <c r="W505">
        <f t="shared" si="143"/>
        <v>0</v>
      </c>
      <c r="X505">
        <f t="shared" si="128"/>
        <v>9</v>
      </c>
      <c r="Y505">
        <f t="shared" si="129"/>
        <v>3</v>
      </c>
      <c r="Z505">
        <f t="shared" si="130"/>
        <v>0</v>
      </c>
      <c r="AA505">
        <f t="shared" si="131"/>
        <v>1</v>
      </c>
    </row>
    <row r="506" spans="2:27">
      <c r="B506">
        <v>505</v>
      </c>
      <c r="C506">
        <v>3</v>
      </c>
      <c r="D506">
        <v>96</v>
      </c>
      <c r="E506">
        <v>78</v>
      </c>
      <c r="F506">
        <v>39</v>
      </c>
      <c r="G506">
        <v>0</v>
      </c>
      <c r="H506">
        <v>37.299999999999997</v>
      </c>
      <c r="I506">
        <v>0.23799999999999999</v>
      </c>
      <c r="J506">
        <v>40</v>
      </c>
      <c r="K506">
        <v>0</v>
      </c>
      <c r="L506">
        <f t="shared" si="132"/>
        <v>0</v>
      </c>
      <c r="M506">
        <f t="shared" si="133"/>
        <v>1</v>
      </c>
      <c r="N506">
        <f t="shared" si="134"/>
        <v>0</v>
      </c>
      <c r="O506">
        <f t="shared" si="135"/>
        <v>0</v>
      </c>
      <c r="P506">
        <f t="shared" si="136"/>
        <v>0</v>
      </c>
      <c r="Q506">
        <f t="shared" si="137"/>
        <v>0</v>
      </c>
      <c r="R506">
        <f t="shared" si="138"/>
        <v>0</v>
      </c>
      <c r="S506">
        <f t="shared" si="139"/>
        <v>0</v>
      </c>
      <c r="T506">
        <f t="shared" si="140"/>
        <v>0</v>
      </c>
      <c r="U506">
        <f t="shared" si="141"/>
        <v>0</v>
      </c>
      <c r="V506">
        <f t="shared" si="142"/>
        <v>0</v>
      </c>
      <c r="W506">
        <f t="shared" si="143"/>
        <v>0</v>
      </c>
      <c r="X506">
        <f t="shared" si="128"/>
        <v>11</v>
      </c>
      <c r="Y506">
        <f t="shared" si="129"/>
        <v>1</v>
      </c>
      <c r="Z506">
        <f t="shared" si="130"/>
        <v>0</v>
      </c>
      <c r="AA506">
        <f t="shared" si="131"/>
        <v>1</v>
      </c>
    </row>
    <row r="507" spans="2:27">
      <c r="B507">
        <v>506</v>
      </c>
      <c r="C507">
        <v>10</v>
      </c>
      <c r="D507">
        <v>75</v>
      </c>
      <c r="E507">
        <v>82</v>
      </c>
      <c r="F507">
        <v>0</v>
      </c>
      <c r="G507">
        <v>0</v>
      </c>
      <c r="H507">
        <v>33.299999999999997</v>
      </c>
      <c r="I507">
        <v>0.26300000000000001</v>
      </c>
      <c r="J507">
        <v>38</v>
      </c>
      <c r="K507">
        <v>0</v>
      </c>
      <c r="L507">
        <f t="shared" si="132"/>
        <v>0</v>
      </c>
      <c r="M507">
        <f t="shared" si="133"/>
        <v>1</v>
      </c>
      <c r="N507">
        <f t="shared" si="134"/>
        <v>0</v>
      </c>
      <c r="O507">
        <f t="shared" si="135"/>
        <v>0</v>
      </c>
      <c r="P507">
        <f t="shared" si="136"/>
        <v>0</v>
      </c>
      <c r="Q507">
        <f t="shared" si="137"/>
        <v>0</v>
      </c>
      <c r="R507">
        <f t="shared" si="138"/>
        <v>0</v>
      </c>
      <c r="S507">
        <f t="shared" si="139"/>
        <v>0</v>
      </c>
      <c r="T507">
        <f t="shared" si="140"/>
        <v>0</v>
      </c>
      <c r="U507">
        <f t="shared" si="141"/>
        <v>1</v>
      </c>
      <c r="V507">
        <f t="shared" si="142"/>
        <v>1</v>
      </c>
      <c r="W507">
        <f t="shared" si="143"/>
        <v>0</v>
      </c>
      <c r="X507">
        <f t="shared" si="128"/>
        <v>9</v>
      </c>
      <c r="Y507">
        <f t="shared" si="129"/>
        <v>3</v>
      </c>
      <c r="Z507">
        <f t="shared" si="130"/>
        <v>0</v>
      </c>
      <c r="AA507">
        <f t="shared" si="131"/>
        <v>1</v>
      </c>
    </row>
    <row r="508" spans="2:27">
      <c r="B508">
        <v>507</v>
      </c>
      <c r="C508">
        <v>0</v>
      </c>
      <c r="D508">
        <v>180</v>
      </c>
      <c r="E508">
        <v>90</v>
      </c>
      <c r="F508">
        <v>26</v>
      </c>
      <c r="G508">
        <v>90</v>
      </c>
      <c r="H508">
        <v>36.5</v>
      </c>
      <c r="I508">
        <v>0.314</v>
      </c>
      <c r="J508">
        <v>35</v>
      </c>
      <c r="K508">
        <v>1</v>
      </c>
      <c r="L508">
        <f t="shared" si="132"/>
        <v>0</v>
      </c>
      <c r="M508">
        <f t="shared" si="133"/>
        <v>1</v>
      </c>
      <c r="N508">
        <f t="shared" si="134"/>
        <v>1</v>
      </c>
      <c r="O508">
        <f t="shared" si="135"/>
        <v>1</v>
      </c>
      <c r="P508">
        <f t="shared" si="136"/>
        <v>1</v>
      </c>
      <c r="Q508">
        <f t="shared" si="137"/>
        <v>0</v>
      </c>
      <c r="R508">
        <f t="shared" si="138"/>
        <v>1</v>
      </c>
      <c r="S508">
        <f t="shared" si="139"/>
        <v>1</v>
      </c>
      <c r="T508">
        <f t="shared" si="140"/>
        <v>1</v>
      </c>
      <c r="U508">
        <f t="shared" si="141"/>
        <v>0</v>
      </c>
      <c r="V508">
        <f t="shared" si="142"/>
        <v>0</v>
      </c>
      <c r="W508">
        <f t="shared" si="143"/>
        <v>0</v>
      </c>
      <c r="X508">
        <f t="shared" si="128"/>
        <v>5</v>
      </c>
      <c r="Y508">
        <f t="shared" si="129"/>
        <v>7</v>
      </c>
      <c r="Z508">
        <f t="shared" si="130"/>
        <v>1</v>
      </c>
      <c r="AA508">
        <f t="shared" si="131"/>
        <v>1</v>
      </c>
    </row>
    <row r="509" spans="2:27">
      <c r="B509">
        <v>508</v>
      </c>
      <c r="C509">
        <v>1</v>
      </c>
      <c r="D509">
        <v>130</v>
      </c>
      <c r="E509">
        <v>60</v>
      </c>
      <c r="F509">
        <v>23</v>
      </c>
      <c r="G509">
        <v>170</v>
      </c>
      <c r="H509">
        <v>28.6</v>
      </c>
      <c r="I509">
        <v>0.69199999999999995</v>
      </c>
      <c r="J509">
        <v>21</v>
      </c>
      <c r="K509">
        <v>0</v>
      </c>
      <c r="L509">
        <f t="shared" si="132"/>
        <v>0</v>
      </c>
      <c r="M509">
        <f t="shared" si="133"/>
        <v>0</v>
      </c>
      <c r="N509">
        <f t="shared" si="134"/>
        <v>0</v>
      </c>
      <c r="O509">
        <f t="shared" si="135"/>
        <v>0</v>
      </c>
      <c r="P509">
        <f t="shared" si="136"/>
        <v>0</v>
      </c>
      <c r="Q509">
        <f t="shared" si="137"/>
        <v>0</v>
      </c>
      <c r="R509">
        <f t="shared" si="138"/>
        <v>0</v>
      </c>
      <c r="S509">
        <f t="shared" si="139"/>
        <v>0</v>
      </c>
      <c r="T509">
        <f t="shared" si="140"/>
        <v>0</v>
      </c>
      <c r="U509">
        <f t="shared" si="141"/>
        <v>0</v>
      </c>
      <c r="V509">
        <f t="shared" si="142"/>
        <v>0</v>
      </c>
      <c r="W509">
        <f t="shared" si="143"/>
        <v>1</v>
      </c>
      <c r="X509">
        <f t="shared" si="128"/>
        <v>11</v>
      </c>
      <c r="Y509">
        <f t="shared" si="129"/>
        <v>1</v>
      </c>
      <c r="Z509">
        <f t="shared" si="130"/>
        <v>0</v>
      </c>
      <c r="AA509">
        <f t="shared" si="131"/>
        <v>1</v>
      </c>
    </row>
    <row r="510" spans="2:27">
      <c r="B510">
        <v>509</v>
      </c>
      <c r="C510">
        <v>2</v>
      </c>
      <c r="D510">
        <v>84</v>
      </c>
      <c r="E510">
        <v>50</v>
      </c>
      <c r="F510">
        <v>23</v>
      </c>
      <c r="G510">
        <v>76</v>
      </c>
      <c r="H510">
        <v>30.4</v>
      </c>
      <c r="I510">
        <v>0.96799999999999997</v>
      </c>
      <c r="J510">
        <v>21</v>
      </c>
      <c r="K510">
        <v>0</v>
      </c>
      <c r="L510">
        <f t="shared" si="132"/>
        <v>0</v>
      </c>
      <c r="M510">
        <f t="shared" si="133"/>
        <v>0</v>
      </c>
      <c r="N510">
        <f t="shared" si="134"/>
        <v>0</v>
      </c>
      <c r="O510">
        <f t="shared" si="135"/>
        <v>0</v>
      </c>
      <c r="P510">
        <f t="shared" si="136"/>
        <v>0</v>
      </c>
      <c r="Q510">
        <f t="shared" si="137"/>
        <v>0</v>
      </c>
      <c r="R510">
        <f t="shared" si="138"/>
        <v>0</v>
      </c>
      <c r="S510">
        <f t="shared" si="139"/>
        <v>0</v>
      </c>
      <c r="T510">
        <f t="shared" si="140"/>
        <v>0</v>
      </c>
      <c r="U510">
        <f t="shared" si="141"/>
        <v>0</v>
      </c>
      <c r="V510">
        <f t="shared" si="142"/>
        <v>0</v>
      </c>
      <c r="W510">
        <f t="shared" si="143"/>
        <v>0</v>
      </c>
      <c r="X510">
        <f t="shared" si="128"/>
        <v>12</v>
      </c>
      <c r="Y510">
        <f t="shared" si="129"/>
        <v>0</v>
      </c>
      <c r="Z510">
        <f t="shared" si="130"/>
        <v>0</v>
      </c>
      <c r="AA510">
        <f t="shared" si="131"/>
        <v>1</v>
      </c>
    </row>
    <row r="511" spans="2:27">
      <c r="B511">
        <v>510</v>
      </c>
      <c r="C511">
        <v>8</v>
      </c>
      <c r="D511">
        <v>120</v>
      </c>
      <c r="E511">
        <v>78</v>
      </c>
      <c r="F511">
        <v>0</v>
      </c>
      <c r="G511">
        <v>0</v>
      </c>
      <c r="H511">
        <v>25</v>
      </c>
      <c r="I511">
        <v>0.40899999999999997</v>
      </c>
      <c r="J511">
        <v>64</v>
      </c>
      <c r="K511">
        <v>0</v>
      </c>
      <c r="L511">
        <f t="shared" si="132"/>
        <v>0</v>
      </c>
      <c r="M511">
        <f t="shared" si="133"/>
        <v>0</v>
      </c>
      <c r="N511">
        <f t="shared" si="134"/>
        <v>0</v>
      </c>
      <c r="O511">
        <f t="shared" si="135"/>
        <v>0</v>
      </c>
      <c r="P511">
        <f t="shared" si="136"/>
        <v>0</v>
      </c>
      <c r="Q511">
        <f t="shared" si="137"/>
        <v>0</v>
      </c>
      <c r="R511">
        <f t="shared" si="138"/>
        <v>0</v>
      </c>
      <c r="S511">
        <f t="shared" si="139"/>
        <v>0</v>
      </c>
      <c r="T511">
        <f t="shared" si="140"/>
        <v>0</v>
      </c>
      <c r="U511">
        <f t="shared" si="141"/>
        <v>0</v>
      </c>
      <c r="V511">
        <f t="shared" si="142"/>
        <v>0</v>
      </c>
      <c r="W511">
        <f t="shared" si="143"/>
        <v>0</v>
      </c>
      <c r="X511">
        <f t="shared" si="128"/>
        <v>12</v>
      </c>
      <c r="Y511">
        <f t="shared" si="129"/>
        <v>0</v>
      </c>
      <c r="Z511">
        <f t="shared" si="130"/>
        <v>0</v>
      </c>
      <c r="AA511">
        <f t="shared" si="131"/>
        <v>1</v>
      </c>
    </row>
    <row r="512" spans="2:27">
      <c r="B512">
        <v>511</v>
      </c>
      <c r="C512">
        <v>12</v>
      </c>
      <c r="D512">
        <v>84</v>
      </c>
      <c r="E512">
        <v>72</v>
      </c>
      <c r="F512">
        <v>31</v>
      </c>
      <c r="G512">
        <v>0</v>
      </c>
      <c r="H512">
        <v>29.7</v>
      </c>
      <c r="I512">
        <v>0.29699999999999999</v>
      </c>
      <c r="J512">
        <v>46</v>
      </c>
      <c r="K512">
        <v>1</v>
      </c>
      <c r="L512">
        <f t="shared" si="132"/>
        <v>1</v>
      </c>
      <c r="M512">
        <f t="shared" si="133"/>
        <v>1</v>
      </c>
      <c r="N512">
        <f t="shared" si="134"/>
        <v>0</v>
      </c>
      <c r="O512">
        <f t="shared" si="135"/>
        <v>0</v>
      </c>
      <c r="P512">
        <f t="shared" si="136"/>
        <v>0</v>
      </c>
      <c r="Q512">
        <f t="shared" si="137"/>
        <v>0</v>
      </c>
      <c r="R512">
        <f t="shared" si="138"/>
        <v>0</v>
      </c>
      <c r="S512">
        <f t="shared" si="139"/>
        <v>0</v>
      </c>
      <c r="T512">
        <f t="shared" si="140"/>
        <v>0</v>
      </c>
      <c r="U512">
        <f t="shared" si="141"/>
        <v>1</v>
      </c>
      <c r="V512">
        <f t="shared" si="142"/>
        <v>0</v>
      </c>
      <c r="W512">
        <f t="shared" si="143"/>
        <v>0</v>
      </c>
      <c r="X512">
        <f t="shared" si="128"/>
        <v>9</v>
      </c>
      <c r="Y512">
        <f t="shared" si="129"/>
        <v>3</v>
      </c>
      <c r="Z512">
        <f t="shared" si="130"/>
        <v>0</v>
      </c>
      <c r="AA512">
        <f t="shared" si="131"/>
        <v>0</v>
      </c>
    </row>
    <row r="513" spans="2:27">
      <c r="B513">
        <v>512</v>
      </c>
      <c r="C513">
        <v>0</v>
      </c>
      <c r="D513">
        <v>139</v>
      </c>
      <c r="E513">
        <v>62</v>
      </c>
      <c r="F513">
        <v>17</v>
      </c>
      <c r="G513">
        <v>210</v>
      </c>
      <c r="H513">
        <v>22.1</v>
      </c>
      <c r="I513">
        <v>0.20699999999999999</v>
      </c>
      <c r="J513">
        <v>21</v>
      </c>
      <c r="K513">
        <v>0</v>
      </c>
      <c r="L513">
        <f t="shared" si="132"/>
        <v>1</v>
      </c>
      <c r="M513">
        <f t="shared" si="133"/>
        <v>0</v>
      </c>
      <c r="N513">
        <f t="shared" si="134"/>
        <v>1</v>
      </c>
      <c r="O513">
        <f t="shared" si="135"/>
        <v>0</v>
      </c>
      <c r="P513">
        <f t="shared" si="136"/>
        <v>0</v>
      </c>
      <c r="Q513">
        <f t="shared" si="137"/>
        <v>0</v>
      </c>
      <c r="R513">
        <f t="shared" si="138"/>
        <v>0</v>
      </c>
      <c r="S513">
        <f t="shared" si="139"/>
        <v>0</v>
      </c>
      <c r="T513">
        <f t="shared" si="140"/>
        <v>0</v>
      </c>
      <c r="U513">
        <f t="shared" si="141"/>
        <v>0</v>
      </c>
      <c r="V513">
        <f t="shared" si="142"/>
        <v>0</v>
      </c>
      <c r="W513">
        <f t="shared" si="143"/>
        <v>1</v>
      </c>
      <c r="X513">
        <f t="shared" si="128"/>
        <v>9</v>
      </c>
      <c r="Y513">
        <f t="shared" si="129"/>
        <v>3</v>
      </c>
      <c r="Z513">
        <f t="shared" si="130"/>
        <v>0</v>
      </c>
      <c r="AA513">
        <f t="shared" si="131"/>
        <v>1</v>
      </c>
    </row>
    <row r="514" spans="2:27">
      <c r="B514">
        <v>513</v>
      </c>
      <c r="C514">
        <v>9</v>
      </c>
      <c r="D514">
        <v>91</v>
      </c>
      <c r="E514">
        <v>68</v>
      </c>
      <c r="F514">
        <v>0</v>
      </c>
      <c r="G514">
        <v>0</v>
      </c>
      <c r="H514">
        <v>24.2</v>
      </c>
      <c r="I514">
        <v>0.2</v>
      </c>
      <c r="J514">
        <v>58</v>
      </c>
      <c r="K514">
        <v>0</v>
      </c>
      <c r="L514">
        <f t="shared" si="132"/>
        <v>0</v>
      </c>
      <c r="M514">
        <f t="shared" si="133"/>
        <v>0</v>
      </c>
      <c r="N514">
        <f t="shared" si="134"/>
        <v>0</v>
      </c>
      <c r="O514">
        <f t="shared" si="135"/>
        <v>0</v>
      </c>
      <c r="P514">
        <f t="shared" si="136"/>
        <v>0</v>
      </c>
      <c r="Q514">
        <f t="shared" si="137"/>
        <v>0</v>
      </c>
      <c r="R514">
        <f t="shared" si="138"/>
        <v>0</v>
      </c>
      <c r="S514">
        <f t="shared" si="139"/>
        <v>0</v>
      </c>
      <c r="T514">
        <f t="shared" si="140"/>
        <v>0</v>
      </c>
      <c r="U514">
        <f t="shared" si="141"/>
        <v>0</v>
      </c>
      <c r="V514">
        <f t="shared" si="142"/>
        <v>0</v>
      </c>
      <c r="W514">
        <f t="shared" si="143"/>
        <v>0</v>
      </c>
      <c r="X514">
        <f t="shared" ref="X514:X577" si="144">COUNTIF(L514:W514,0)</f>
        <v>12</v>
      </c>
      <c r="Y514">
        <f t="shared" ref="Y514:Y577" si="145">COUNTIF(L514:W514,1)</f>
        <v>0</v>
      </c>
      <c r="Z514">
        <f t="shared" ref="Z514:Z577" si="146">IF(X514&gt;Y514,0,1)</f>
        <v>0</v>
      </c>
      <c r="AA514">
        <f t="shared" ref="AA514:AA577" si="147">IF(Z514=K514,1,0)</f>
        <v>1</v>
      </c>
    </row>
    <row r="515" spans="2:27">
      <c r="B515">
        <v>514</v>
      </c>
      <c r="C515">
        <v>2</v>
      </c>
      <c r="D515">
        <v>91</v>
      </c>
      <c r="E515">
        <v>62</v>
      </c>
      <c r="F515">
        <v>0</v>
      </c>
      <c r="G515">
        <v>0</v>
      </c>
      <c r="H515">
        <v>27.3</v>
      </c>
      <c r="I515">
        <v>0.52500000000000002</v>
      </c>
      <c r="J515">
        <v>22</v>
      </c>
      <c r="K515">
        <v>0</v>
      </c>
      <c r="L515">
        <f t="shared" ref="L515:L578" si="148">IF(J515&lt;=42.5,IF(G515&lt;=119.5,IF(C515&lt;=2.5,0,0),IF(C515&lt;=0.5,1,0)),IF(G515&lt;=139.5,IF(J515&lt;=55.5,1,0),1))</f>
        <v>0</v>
      </c>
      <c r="M515">
        <f t="shared" ref="M515:M578" si="149">IF(J515&lt;=30.5,IF(H515&lt;=36.25,IF(J515&lt;=26.5,0,0),IF(H515&lt;=42.75,0,1)),IF(H515&lt;=27.45,IF(H515&lt;=24.8,0,0),IF(J515&lt;=42.5,1,1)))</f>
        <v>0</v>
      </c>
      <c r="N515">
        <f t="shared" ref="N515:N578" si="150">IF(D515&lt;=137.5,IF(J515&lt;=27.5,IF(I515&lt;=0.4945,0,0),IF(D515&lt;=107.5,0,0)),IF(D515&lt;=155.5,IF(D515&lt;=146.5,1,0),IF(J515&lt;=44.5,1,1)))</f>
        <v>0</v>
      </c>
      <c r="O515">
        <f t="shared" ref="O515:O578" si="151">IF(D515&lt;=133.5,IF(I515&lt;=0.5095,IF(D515&lt;=94.5,0,0),IF(F515&lt;=28.5,0,1)),IF(D515&lt;=161.5,IF(I515&lt;=0.315,0,1),IF(C515&lt;=6.5,1,1)))</f>
        <v>0</v>
      </c>
      <c r="P515">
        <f t="shared" ref="P515:P578" si="152">IF(D515&lt;=124.5,IF(J515&lt;=27.5,IF(F515&lt;=30.5,0,0),IF(D515&lt;=94.5,0,0)),IF(D515&lt;=166.5,IF(J515&lt;=24.5,0,1),IF(J515&lt;=37.5,1,1)))</f>
        <v>0</v>
      </c>
      <c r="Q515">
        <f t="shared" ref="Q515:Q578" si="153">IF(H515&lt;=28.849999,IF(C515&lt;=5.5,IF(E515&lt;=69,0,0),IF(H515&lt;=24.7,0,0)),IF(C515&lt;=4.5,IF(G515&lt;=107.5,0,0),IF(G515&lt;=122.5,0,1)))</f>
        <v>0</v>
      </c>
      <c r="R515">
        <f t="shared" ref="R515:R578" si="154">IF(D515&lt;=154.5,IF(H515&lt;=27.849999,IF(D515&lt;=107.5,0,0),IF(I515&lt;=1.105,0,1)),IF(I515&lt;=0.2745,1,IF(G515&lt;=171.5,1,1)))</f>
        <v>0</v>
      </c>
      <c r="S515">
        <f t="shared" ref="S515:S578" si="155">IF(D515&lt;=133.5,IF(J515&lt;=27.5,IF(H515&lt;=31.3,0,0),IF(H515&lt;=28.65,0,0)),IF(H515&lt;=29.4,0,IF(D515&lt;=155.5,1,1)))</f>
        <v>0</v>
      </c>
      <c r="T515">
        <f t="shared" ref="T515:T578" si="156">IF(D515&lt;=151.5,IF(D515&lt;=99.5,IF(J515&lt;=36.5,0,0),IF(I515&lt;=0.317,0,0)),IF(F515&lt;=38.5,IF(J515&lt;=44.5,1,1),1))</f>
        <v>0</v>
      </c>
      <c r="U515">
        <f t="shared" ref="U515:U578" si="157">IF(H515&lt;=29.650001,IF(C515&lt;=8.5,IF(H515&lt;=26.5,0,0),0),IF(C515&lt;=6.5,IF(H515&lt;=43,0,1),IF(I515&lt;=0.208,0,1)))</f>
        <v>0</v>
      </c>
      <c r="V515">
        <f t="shared" ref="V515:V578" si="158">IF(H515&lt;=29.849999,IF(C515&lt;=4.5,IF(H515&lt;=25.45,0,0),IF(I515&lt;=0.261,0,0)),IF(G515&lt;=179,IF(C515&lt;=4.5,0,1),IF(H515&lt;=35.049999,1,1)))</f>
        <v>0</v>
      </c>
      <c r="W515">
        <f t="shared" ref="W515:W578" si="159">IF(D515&lt;=127.5,IF(C515&lt;=5.5,IF(E515&lt;=79,0,0),IF(I515&lt;=0.2205,0,0)),IF(I515&lt;=0.3165,IF(I515&lt;=0.242,1,0),IF(D515&lt;=143.5,1,1)))</f>
        <v>0</v>
      </c>
      <c r="X515">
        <f t="shared" si="144"/>
        <v>12</v>
      </c>
      <c r="Y515">
        <f t="shared" si="145"/>
        <v>0</v>
      </c>
      <c r="Z515">
        <f t="shared" si="146"/>
        <v>0</v>
      </c>
      <c r="AA515">
        <f t="shared" si="147"/>
        <v>1</v>
      </c>
    </row>
    <row r="516" spans="2:27">
      <c r="B516">
        <v>515</v>
      </c>
      <c r="C516">
        <v>3</v>
      </c>
      <c r="D516">
        <v>99</v>
      </c>
      <c r="E516">
        <v>54</v>
      </c>
      <c r="F516">
        <v>19</v>
      </c>
      <c r="G516">
        <v>86</v>
      </c>
      <c r="H516">
        <v>25.6</v>
      </c>
      <c r="I516">
        <v>0.154</v>
      </c>
      <c r="J516">
        <v>24</v>
      </c>
      <c r="K516">
        <v>0</v>
      </c>
      <c r="L516">
        <f t="shared" si="148"/>
        <v>0</v>
      </c>
      <c r="M516">
        <f t="shared" si="149"/>
        <v>0</v>
      </c>
      <c r="N516">
        <f t="shared" si="150"/>
        <v>0</v>
      </c>
      <c r="O516">
        <f t="shared" si="151"/>
        <v>0</v>
      </c>
      <c r="P516">
        <f t="shared" si="152"/>
        <v>0</v>
      </c>
      <c r="Q516">
        <f t="shared" si="153"/>
        <v>0</v>
      </c>
      <c r="R516">
        <f t="shared" si="154"/>
        <v>0</v>
      </c>
      <c r="S516">
        <f t="shared" si="155"/>
        <v>0</v>
      </c>
      <c r="T516">
        <f t="shared" si="156"/>
        <v>0</v>
      </c>
      <c r="U516">
        <f t="shared" si="157"/>
        <v>0</v>
      </c>
      <c r="V516">
        <f t="shared" si="158"/>
        <v>0</v>
      </c>
      <c r="W516">
        <f t="shared" si="159"/>
        <v>0</v>
      </c>
      <c r="X516">
        <f t="shared" si="144"/>
        <v>12</v>
      </c>
      <c r="Y516">
        <f t="shared" si="145"/>
        <v>0</v>
      </c>
      <c r="Z516">
        <f t="shared" si="146"/>
        <v>0</v>
      </c>
      <c r="AA516">
        <f t="shared" si="147"/>
        <v>1</v>
      </c>
    </row>
    <row r="517" spans="2:27">
      <c r="B517">
        <v>516</v>
      </c>
      <c r="C517">
        <v>3</v>
      </c>
      <c r="D517">
        <v>163</v>
      </c>
      <c r="E517">
        <v>70</v>
      </c>
      <c r="F517">
        <v>18</v>
      </c>
      <c r="G517">
        <v>105</v>
      </c>
      <c r="H517">
        <v>31.6</v>
      </c>
      <c r="I517">
        <v>0.26800000000000002</v>
      </c>
      <c r="J517">
        <v>28</v>
      </c>
      <c r="K517">
        <v>1</v>
      </c>
      <c r="L517">
        <f t="shared" si="148"/>
        <v>0</v>
      </c>
      <c r="M517">
        <f t="shared" si="149"/>
        <v>0</v>
      </c>
      <c r="N517">
        <f t="shared" si="150"/>
        <v>1</v>
      </c>
      <c r="O517">
        <f t="shared" si="151"/>
        <v>1</v>
      </c>
      <c r="P517">
        <f t="shared" si="152"/>
        <v>1</v>
      </c>
      <c r="Q517">
        <f t="shared" si="153"/>
        <v>0</v>
      </c>
      <c r="R517">
        <f t="shared" si="154"/>
        <v>1</v>
      </c>
      <c r="S517">
        <f t="shared" si="155"/>
        <v>1</v>
      </c>
      <c r="T517">
        <f t="shared" si="156"/>
        <v>1</v>
      </c>
      <c r="U517">
        <f t="shared" si="157"/>
        <v>0</v>
      </c>
      <c r="V517">
        <f t="shared" si="158"/>
        <v>0</v>
      </c>
      <c r="W517">
        <f t="shared" si="159"/>
        <v>0</v>
      </c>
      <c r="X517">
        <f t="shared" si="144"/>
        <v>6</v>
      </c>
      <c r="Y517">
        <f t="shared" si="145"/>
        <v>6</v>
      </c>
      <c r="Z517">
        <f t="shared" si="146"/>
        <v>1</v>
      </c>
      <c r="AA517">
        <f t="shared" si="147"/>
        <v>1</v>
      </c>
    </row>
    <row r="518" spans="2:27">
      <c r="B518">
        <v>517</v>
      </c>
      <c r="C518">
        <v>9</v>
      </c>
      <c r="D518">
        <v>145</v>
      </c>
      <c r="E518">
        <v>88</v>
      </c>
      <c r="F518">
        <v>34</v>
      </c>
      <c r="G518">
        <v>165</v>
      </c>
      <c r="H518">
        <v>30.3</v>
      </c>
      <c r="I518">
        <v>0.77100000000000002</v>
      </c>
      <c r="J518">
        <v>53</v>
      </c>
      <c r="K518">
        <v>1</v>
      </c>
      <c r="L518">
        <f t="shared" si="148"/>
        <v>1</v>
      </c>
      <c r="M518">
        <f t="shared" si="149"/>
        <v>1</v>
      </c>
      <c r="N518">
        <f t="shared" si="150"/>
        <v>1</v>
      </c>
      <c r="O518">
        <f t="shared" si="151"/>
        <v>1</v>
      </c>
      <c r="P518">
        <f t="shared" si="152"/>
        <v>1</v>
      </c>
      <c r="Q518">
        <f t="shared" si="153"/>
        <v>1</v>
      </c>
      <c r="R518">
        <f t="shared" si="154"/>
        <v>0</v>
      </c>
      <c r="S518">
        <f t="shared" si="155"/>
        <v>1</v>
      </c>
      <c r="T518">
        <f t="shared" si="156"/>
        <v>0</v>
      </c>
      <c r="U518">
        <f t="shared" si="157"/>
        <v>1</v>
      </c>
      <c r="V518">
        <f t="shared" si="158"/>
        <v>1</v>
      </c>
      <c r="W518">
        <f t="shared" si="159"/>
        <v>1</v>
      </c>
      <c r="X518">
        <f t="shared" si="144"/>
        <v>2</v>
      </c>
      <c r="Y518">
        <f t="shared" si="145"/>
        <v>10</v>
      </c>
      <c r="Z518">
        <f t="shared" si="146"/>
        <v>1</v>
      </c>
      <c r="AA518">
        <f t="shared" si="147"/>
        <v>1</v>
      </c>
    </row>
    <row r="519" spans="2:27">
      <c r="B519">
        <v>518</v>
      </c>
      <c r="C519">
        <v>7</v>
      </c>
      <c r="D519">
        <v>125</v>
      </c>
      <c r="E519">
        <v>86</v>
      </c>
      <c r="F519">
        <v>0</v>
      </c>
      <c r="G519">
        <v>0</v>
      </c>
      <c r="H519">
        <v>37.6</v>
      </c>
      <c r="I519">
        <v>0.30399999999999999</v>
      </c>
      <c r="J519">
        <v>51</v>
      </c>
      <c r="K519">
        <v>0</v>
      </c>
      <c r="L519">
        <f t="shared" si="148"/>
        <v>1</v>
      </c>
      <c r="M519">
        <f t="shared" si="149"/>
        <v>1</v>
      </c>
      <c r="N519">
        <f t="shared" si="150"/>
        <v>0</v>
      </c>
      <c r="O519">
        <f t="shared" si="151"/>
        <v>0</v>
      </c>
      <c r="P519">
        <f t="shared" si="152"/>
        <v>1</v>
      </c>
      <c r="Q519">
        <f t="shared" si="153"/>
        <v>0</v>
      </c>
      <c r="R519">
        <f t="shared" si="154"/>
        <v>0</v>
      </c>
      <c r="S519">
        <f t="shared" si="155"/>
        <v>0</v>
      </c>
      <c r="T519">
        <f t="shared" si="156"/>
        <v>0</v>
      </c>
      <c r="U519">
        <f t="shared" si="157"/>
        <v>1</v>
      </c>
      <c r="V519">
        <f t="shared" si="158"/>
        <v>1</v>
      </c>
      <c r="W519">
        <f t="shared" si="159"/>
        <v>0</v>
      </c>
      <c r="X519">
        <f t="shared" si="144"/>
        <v>7</v>
      </c>
      <c r="Y519">
        <f t="shared" si="145"/>
        <v>5</v>
      </c>
      <c r="Z519">
        <f t="shared" si="146"/>
        <v>0</v>
      </c>
      <c r="AA519">
        <f t="shared" si="147"/>
        <v>1</v>
      </c>
    </row>
    <row r="520" spans="2:27">
      <c r="B520">
        <v>519</v>
      </c>
      <c r="C520">
        <v>13</v>
      </c>
      <c r="D520">
        <v>76</v>
      </c>
      <c r="E520">
        <v>60</v>
      </c>
      <c r="F520">
        <v>0</v>
      </c>
      <c r="G520">
        <v>0</v>
      </c>
      <c r="H520">
        <v>32.799999999999997</v>
      </c>
      <c r="I520">
        <v>0.18</v>
      </c>
      <c r="J520">
        <v>41</v>
      </c>
      <c r="K520">
        <v>0</v>
      </c>
      <c r="L520">
        <f t="shared" si="148"/>
        <v>0</v>
      </c>
      <c r="M520">
        <f t="shared" si="149"/>
        <v>1</v>
      </c>
      <c r="N520">
        <f t="shared" si="150"/>
        <v>0</v>
      </c>
      <c r="O520">
        <f t="shared" si="151"/>
        <v>0</v>
      </c>
      <c r="P520">
        <f t="shared" si="152"/>
        <v>0</v>
      </c>
      <c r="Q520">
        <f t="shared" si="153"/>
        <v>0</v>
      </c>
      <c r="R520">
        <f t="shared" si="154"/>
        <v>0</v>
      </c>
      <c r="S520">
        <f t="shared" si="155"/>
        <v>0</v>
      </c>
      <c r="T520">
        <f t="shared" si="156"/>
        <v>0</v>
      </c>
      <c r="U520">
        <f t="shared" si="157"/>
        <v>0</v>
      </c>
      <c r="V520">
        <f t="shared" si="158"/>
        <v>1</v>
      </c>
      <c r="W520">
        <f t="shared" si="159"/>
        <v>0</v>
      </c>
      <c r="X520">
        <f t="shared" si="144"/>
        <v>10</v>
      </c>
      <c r="Y520">
        <f t="shared" si="145"/>
        <v>2</v>
      </c>
      <c r="Z520">
        <f t="shared" si="146"/>
        <v>0</v>
      </c>
      <c r="AA520">
        <f t="shared" si="147"/>
        <v>1</v>
      </c>
    </row>
    <row r="521" spans="2:27">
      <c r="B521">
        <v>520</v>
      </c>
      <c r="C521">
        <v>6</v>
      </c>
      <c r="D521">
        <v>129</v>
      </c>
      <c r="E521">
        <v>90</v>
      </c>
      <c r="F521">
        <v>7</v>
      </c>
      <c r="G521">
        <v>326</v>
      </c>
      <c r="H521">
        <v>19.600000000000001</v>
      </c>
      <c r="I521">
        <v>0.58199999999999996</v>
      </c>
      <c r="J521">
        <v>60</v>
      </c>
      <c r="K521">
        <v>0</v>
      </c>
      <c r="L521">
        <f t="shared" si="148"/>
        <v>1</v>
      </c>
      <c r="M521">
        <f t="shared" si="149"/>
        <v>0</v>
      </c>
      <c r="N521">
        <f t="shared" si="150"/>
        <v>0</v>
      </c>
      <c r="O521">
        <f t="shared" si="151"/>
        <v>0</v>
      </c>
      <c r="P521">
        <f t="shared" si="152"/>
        <v>1</v>
      </c>
      <c r="Q521">
        <f t="shared" si="153"/>
        <v>0</v>
      </c>
      <c r="R521">
        <f t="shared" si="154"/>
        <v>0</v>
      </c>
      <c r="S521">
        <f t="shared" si="155"/>
        <v>0</v>
      </c>
      <c r="T521">
        <f t="shared" si="156"/>
        <v>0</v>
      </c>
      <c r="U521">
        <f t="shared" si="157"/>
        <v>0</v>
      </c>
      <c r="V521">
        <f t="shared" si="158"/>
        <v>0</v>
      </c>
      <c r="W521">
        <f t="shared" si="159"/>
        <v>1</v>
      </c>
      <c r="X521">
        <f t="shared" si="144"/>
        <v>9</v>
      </c>
      <c r="Y521">
        <f t="shared" si="145"/>
        <v>3</v>
      </c>
      <c r="Z521">
        <f t="shared" si="146"/>
        <v>0</v>
      </c>
      <c r="AA521">
        <f t="shared" si="147"/>
        <v>1</v>
      </c>
    </row>
    <row r="522" spans="2:27">
      <c r="B522">
        <v>521</v>
      </c>
      <c r="C522">
        <v>2</v>
      </c>
      <c r="D522">
        <v>68</v>
      </c>
      <c r="E522">
        <v>70</v>
      </c>
      <c r="F522">
        <v>32</v>
      </c>
      <c r="G522">
        <v>66</v>
      </c>
      <c r="H522">
        <v>25</v>
      </c>
      <c r="I522">
        <v>0.187</v>
      </c>
      <c r="J522">
        <v>25</v>
      </c>
      <c r="K522">
        <v>0</v>
      </c>
      <c r="L522">
        <f t="shared" si="148"/>
        <v>0</v>
      </c>
      <c r="M522">
        <f t="shared" si="149"/>
        <v>0</v>
      </c>
      <c r="N522">
        <f t="shared" si="150"/>
        <v>0</v>
      </c>
      <c r="O522">
        <f t="shared" si="151"/>
        <v>0</v>
      </c>
      <c r="P522">
        <f t="shared" si="152"/>
        <v>0</v>
      </c>
      <c r="Q522">
        <f t="shared" si="153"/>
        <v>0</v>
      </c>
      <c r="R522">
        <f t="shared" si="154"/>
        <v>0</v>
      </c>
      <c r="S522">
        <f t="shared" si="155"/>
        <v>0</v>
      </c>
      <c r="T522">
        <f t="shared" si="156"/>
        <v>0</v>
      </c>
      <c r="U522">
        <f t="shared" si="157"/>
        <v>0</v>
      </c>
      <c r="V522">
        <f t="shared" si="158"/>
        <v>0</v>
      </c>
      <c r="W522">
        <f t="shared" si="159"/>
        <v>0</v>
      </c>
      <c r="X522">
        <f t="shared" si="144"/>
        <v>12</v>
      </c>
      <c r="Y522">
        <f t="shared" si="145"/>
        <v>0</v>
      </c>
      <c r="Z522">
        <f t="shared" si="146"/>
        <v>0</v>
      </c>
      <c r="AA522">
        <f t="shared" si="147"/>
        <v>1</v>
      </c>
    </row>
    <row r="523" spans="2:27">
      <c r="B523">
        <v>522</v>
      </c>
      <c r="C523">
        <v>3</v>
      </c>
      <c r="D523">
        <v>124</v>
      </c>
      <c r="E523">
        <v>80</v>
      </c>
      <c r="F523">
        <v>33</v>
      </c>
      <c r="G523">
        <v>130</v>
      </c>
      <c r="H523">
        <v>33.200000000000003</v>
      </c>
      <c r="I523">
        <v>0.30499999999999999</v>
      </c>
      <c r="J523">
        <v>26</v>
      </c>
      <c r="K523">
        <v>0</v>
      </c>
      <c r="L523">
        <f t="shared" si="148"/>
        <v>0</v>
      </c>
      <c r="M523">
        <f t="shared" si="149"/>
        <v>0</v>
      </c>
      <c r="N523">
        <f t="shared" si="150"/>
        <v>0</v>
      </c>
      <c r="O523">
        <f t="shared" si="151"/>
        <v>0</v>
      </c>
      <c r="P523">
        <f t="shared" si="152"/>
        <v>0</v>
      </c>
      <c r="Q523">
        <f t="shared" si="153"/>
        <v>0</v>
      </c>
      <c r="R523">
        <f t="shared" si="154"/>
        <v>0</v>
      </c>
      <c r="S523">
        <f t="shared" si="155"/>
        <v>0</v>
      </c>
      <c r="T523">
        <f t="shared" si="156"/>
        <v>0</v>
      </c>
      <c r="U523">
        <f t="shared" si="157"/>
        <v>0</v>
      </c>
      <c r="V523">
        <f t="shared" si="158"/>
        <v>0</v>
      </c>
      <c r="W523">
        <f t="shared" si="159"/>
        <v>0</v>
      </c>
      <c r="X523">
        <f t="shared" si="144"/>
        <v>12</v>
      </c>
      <c r="Y523">
        <f t="shared" si="145"/>
        <v>0</v>
      </c>
      <c r="Z523">
        <f t="shared" si="146"/>
        <v>0</v>
      </c>
      <c r="AA523">
        <f t="shared" si="147"/>
        <v>1</v>
      </c>
    </row>
    <row r="524" spans="2:27">
      <c r="B524">
        <v>523</v>
      </c>
      <c r="C524">
        <v>6</v>
      </c>
      <c r="D524">
        <v>114</v>
      </c>
      <c r="E524">
        <v>0</v>
      </c>
      <c r="F524">
        <v>0</v>
      </c>
      <c r="G524">
        <v>0</v>
      </c>
      <c r="H524">
        <v>0</v>
      </c>
      <c r="I524">
        <v>0.189</v>
      </c>
      <c r="J524">
        <v>26</v>
      </c>
      <c r="K524">
        <v>0</v>
      </c>
      <c r="L524">
        <f t="shared" si="148"/>
        <v>0</v>
      </c>
      <c r="M524">
        <f t="shared" si="149"/>
        <v>0</v>
      </c>
      <c r="N524">
        <f t="shared" si="150"/>
        <v>0</v>
      </c>
      <c r="O524">
        <f t="shared" si="151"/>
        <v>0</v>
      </c>
      <c r="P524">
        <f t="shared" si="152"/>
        <v>0</v>
      </c>
      <c r="Q524">
        <f t="shared" si="153"/>
        <v>0</v>
      </c>
      <c r="R524">
        <f t="shared" si="154"/>
        <v>0</v>
      </c>
      <c r="S524">
        <f t="shared" si="155"/>
        <v>0</v>
      </c>
      <c r="T524">
        <f t="shared" si="156"/>
        <v>0</v>
      </c>
      <c r="U524">
        <f t="shared" si="157"/>
        <v>0</v>
      </c>
      <c r="V524">
        <f t="shared" si="158"/>
        <v>0</v>
      </c>
      <c r="W524">
        <f t="shared" si="159"/>
        <v>0</v>
      </c>
      <c r="X524">
        <f t="shared" si="144"/>
        <v>12</v>
      </c>
      <c r="Y524">
        <f t="shared" si="145"/>
        <v>0</v>
      </c>
      <c r="Z524">
        <f t="shared" si="146"/>
        <v>0</v>
      </c>
      <c r="AA524">
        <f t="shared" si="147"/>
        <v>1</v>
      </c>
    </row>
    <row r="525" spans="2:27">
      <c r="B525">
        <v>524</v>
      </c>
      <c r="C525">
        <v>9</v>
      </c>
      <c r="D525">
        <v>130</v>
      </c>
      <c r="E525">
        <v>70</v>
      </c>
      <c r="F525">
        <v>0</v>
      </c>
      <c r="G525">
        <v>0</v>
      </c>
      <c r="H525">
        <v>34.200000000000003</v>
      </c>
      <c r="I525">
        <v>0.65200000000000002</v>
      </c>
      <c r="J525">
        <v>45</v>
      </c>
      <c r="K525">
        <v>1</v>
      </c>
      <c r="L525">
        <f t="shared" si="148"/>
        <v>1</v>
      </c>
      <c r="M525">
        <f t="shared" si="149"/>
        <v>1</v>
      </c>
      <c r="N525">
        <f t="shared" si="150"/>
        <v>0</v>
      </c>
      <c r="O525">
        <f t="shared" si="151"/>
        <v>0</v>
      </c>
      <c r="P525">
        <f t="shared" si="152"/>
        <v>1</v>
      </c>
      <c r="Q525">
        <f t="shared" si="153"/>
        <v>0</v>
      </c>
      <c r="R525">
        <f t="shared" si="154"/>
        <v>0</v>
      </c>
      <c r="S525">
        <f t="shared" si="155"/>
        <v>0</v>
      </c>
      <c r="T525">
        <f t="shared" si="156"/>
        <v>0</v>
      </c>
      <c r="U525">
        <f t="shared" si="157"/>
        <v>1</v>
      </c>
      <c r="V525">
        <f t="shared" si="158"/>
        <v>1</v>
      </c>
      <c r="W525">
        <f t="shared" si="159"/>
        <v>1</v>
      </c>
      <c r="X525">
        <f t="shared" si="144"/>
        <v>6</v>
      </c>
      <c r="Y525">
        <f t="shared" si="145"/>
        <v>6</v>
      </c>
      <c r="Z525">
        <f t="shared" si="146"/>
        <v>1</v>
      </c>
      <c r="AA525">
        <f t="shared" si="147"/>
        <v>1</v>
      </c>
    </row>
    <row r="526" spans="2:27">
      <c r="B526">
        <v>525</v>
      </c>
      <c r="C526">
        <v>3</v>
      </c>
      <c r="D526">
        <v>125</v>
      </c>
      <c r="E526">
        <v>58</v>
      </c>
      <c r="F526">
        <v>0</v>
      </c>
      <c r="G526">
        <v>0</v>
      </c>
      <c r="H526">
        <v>31.6</v>
      </c>
      <c r="I526">
        <v>0.151</v>
      </c>
      <c r="J526">
        <v>24</v>
      </c>
      <c r="K526">
        <v>0</v>
      </c>
      <c r="L526">
        <f t="shared" si="148"/>
        <v>0</v>
      </c>
      <c r="M526">
        <f t="shared" si="149"/>
        <v>0</v>
      </c>
      <c r="N526">
        <f t="shared" si="150"/>
        <v>0</v>
      </c>
      <c r="O526">
        <f t="shared" si="151"/>
        <v>0</v>
      </c>
      <c r="P526">
        <f t="shared" si="152"/>
        <v>0</v>
      </c>
      <c r="Q526">
        <f t="shared" si="153"/>
        <v>0</v>
      </c>
      <c r="R526">
        <f t="shared" si="154"/>
        <v>0</v>
      </c>
      <c r="S526">
        <f t="shared" si="155"/>
        <v>0</v>
      </c>
      <c r="T526">
        <f t="shared" si="156"/>
        <v>0</v>
      </c>
      <c r="U526">
        <f t="shared" si="157"/>
        <v>0</v>
      </c>
      <c r="V526">
        <f t="shared" si="158"/>
        <v>0</v>
      </c>
      <c r="W526">
        <f t="shared" si="159"/>
        <v>0</v>
      </c>
      <c r="X526">
        <f t="shared" si="144"/>
        <v>12</v>
      </c>
      <c r="Y526">
        <f t="shared" si="145"/>
        <v>0</v>
      </c>
      <c r="Z526">
        <f t="shared" si="146"/>
        <v>0</v>
      </c>
      <c r="AA526">
        <f t="shared" si="147"/>
        <v>1</v>
      </c>
    </row>
    <row r="527" spans="2:27">
      <c r="B527">
        <v>526</v>
      </c>
      <c r="C527">
        <v>3</v>
      </c>
      <c r="D527">
        <v>87</v>
      </c>
      <c r="E527">
        <v>60</v>
      </c>
      <c r="F527">
        <v>18</v>
      </c>
      <c r="G527">
        <v>0</v>
      </c>
      <c r="H527">
        <v>21.8</v>
      </c>
      <c r="I527">
        <v>0.44400000000000001</v>
      </c>
      <c r="J527">
        <v>21</v>
      </c>
      <c r="K527">
        <v>0</v>
      </c>
      <c r="L527">
        <f t="shared" si="148"/>
        <v>0</v>
      </c>
      <c r="M527">
        <f t="shared" si="149"/>
        <v>0</v>
      </c>
      <c r="N527">
        <f t="shared" si="150"/>
        <v>0</v>
      </c>
      <c r="O527">
        <f t="shared" si="151"/>
        <v>0</v>
      </c>
      <c r="P527">
        <f t="shared" si="152"/>
        <v>0</v>
      </c>
      <c r="Q527">
        <f t="shared" si="153"/>
        <v>0</v>
      </c>
      <c r="R527">
        <f t="shared" si="154"/>
        <v>0</v>
      </c>
      <c r="S527">
        <f t="shared" si="155"/>
        <v>0</v>
      </c>
      <c r="T527">
        <f t="shared" si="156"/>
        <v>0</v>
      </c>
      <c r="U527">
        <f t="shared" si="157"/>
        <v>0</v>
      </c>
      <c r="V527">
        <f t="shared" si="158"/>
        <v>0</v>
      </c>
      <c r="W527">
        <f t="shared" si="159"/>
        <v>0</v>
      </c>
      <c r="X527">
        <f t="shared" si="144"/>
        <v>12</v>
      </c>
      <c r="Y527">
        <f t="shared" si="145"/>
        <v>0</v>
      </c>
      <c r="Z527">
        <f t="shared" si="146"/>
        <v>0</v>
      </c>
      <c r="AA527">
        <f t="shared" si="147"/>
        <v>1</v>
      </c>
    </row>
    <row r="528" spans="2:27">
      <c r="B528">
        <v>527</v>
      </c>
      <c r="C528">
        <v>1</v>
      </c>
      <c r="D528">
        <v>97</v>
      </c>
      <c r="E528">
        <v>64</v>
      </c>
      <c r="F528">
        <v>19</v>
      </c>
      <c r="G528">
        <v>82</v>
      </c>
      <c r="H528">
        <v>18.2</v>
      </c>
      <c r="I528">
        <v>0.29899999999999999</v>
      </c>
      <c r="J528">
        <v>21</v>
      </c>
      <c r="K528">
        <v>0</v>
      </c>
      <c r="L528">
        <f t="shared" si="148"/>
        <v>0</v>
      </c>
      <c r="M528">
        <f t="shared" si="149"/>
        <v>0</v>
      </c>
      <c r="N528">
        <f t="shared" si="150"/>
        <v>0</v>
      </c>
      <c r="O528">
        <f t="shared" si="151"/>
        <v>0</v>
      </c>
      <c r="P528">
        <f t="shared" si="152"/>
        <v>0</v>
      </c>
      <c r="Q528">
        <f t="shared" si="153"/>
        <v>0</v>
      </c>
      <c r="R528">
        <f t="shared" si="154"/>
        <v>0</v>
      </c>
      <c r="S528">
        <f t="shared" si="155"/>
        <v>0</v>
      </c>
      <c r="T528">
        <f t="shared" si="156"/>
        <v>0</v>
      </c>
      <c r="U528">
        <f t="shared" si="157"/>
        <v>0</v>
      </c>
      <c r="V528">
        <f t="shared" si="158"/>
        <v>0</v>
      </c>
      <c r="W528">
        <f t="shared" si="159"/>
        <v>0</v>
      </c>
      <c r="X528">
        <f t="shared" si="144"/>
        <v>12</v>
      </c>
      <c r="Y528">
        <f t="shared" si="145"/>
        <v>0</v>
      </c>
      <c r="Z528">
        <f t="shared" si="146"/>
        <v>0</v>
      </c>
      <c r="AA528">
        <f t="shared" si="147"/>
        <v>1</v>
      </c>
    </row>
    <row r="529" spans="2:27">
      <c r="B529">
        <v>528</v>
      </c>
      <c r="C529">
        <v>3</v>
      </c>
      <c r="D529">
        <v>116</v>
      </c>
      <c r="E529">
        <v>74</v>
      </c>
      <c r="F529">
        <v>15</v>
      </c>
      <c r="G529">
        <v>105</v>
      </c>
      <c r="H529">
        <v>26.3</v>
      </c>
      <c r="I529">
        <v>0.107</v>
      </c>
      <c r="J529">
        <v>24</v>
      </c>
      <c r="K529">
        <v>0</v>
      </c>
      <c r="L529">
        <f t="shared" si="148"/>
        <v>0</v>
      </c>
      <c r="M529">
        <f t="shared" si="149"/>
        <v>0</v>
      </c>
      <c r="N529">
        <f t="shared" si="150"/>
        <v>0</v>
      </c>
      <c r="O529">
        <f t="shared" si="151"/>
        <v>0</v>
      </c>
      <c r="P529">
        <f t="shared" si="152"/>
        <v>0</v>
      </c>
      <c r="Q529">
        <f t="shared" si="153"/>
        <v>0</v>
      </c>
      <c r="R529">
        <f t="shared" si="154"/>
        <v>0</v>
      </c>
      <c r="S529">
        <f t="shared" si="155"/>
        <v>0</v>
      </c>
      <c r="T529">
        <f t="shared" si="156"/>
        <v>0</v>
      </c>
      <c r="U529">
        <f t="shared" si="157"/>
        <v>0</v>
      </c>
      <c r="V529">
        <f t="shared" si="158"/>
        <v>0</v>
      </c>
      <c r="W529">
        <f t="shared" si="159"/>
        <v>0</v>
      </c>
      <c r="X529">
        <f t="shared" si="144"/>
        <v>12</v>
      </c>
      <c r="Y529">
        <f t="shared" si="145"/>
        <v>0</v>
      </c>
      <c r="Z529">
        <f t="shared" si="146"/>
        <v>0</v>
      </c>
      <c r="AA529">
        <f t="shared" si="147"/>
        <v>1</v>
      </c>
    </row>
    <row r="530" spans="2:27">
      <c r="B530">
        <v>529</v>
      </c>
      <c r="C530">
        <v>0</v>
      </c>
      <c r="D530">
        <v>117</v>
      </c>
      <c r="E530">
        <v>66</v>
      </c>
      <c r="F530">
        <v>31</v>
      </c>
      <c r="G530">
        <v>188</v>
      </c>
      <c r="H530">
        <v>30.8</v>
      </c>
      <c r="I530">
        <v>0.49299999999999999</v>
      </c>
      <c r="J530">
        <v>22</v>
      </c>
      <c r="K530">
        <v>0</v>
      </c>
      <c r="L530">
        <f t="shared" si="148"/>
        <v>1</v>
      </c>
      <c r="M530">
        <f t="shared" si="149"/>
        <v>0</v>
      </c>
      <c r="N530">
        <f t="shared" si="150"/>
        <v>0</v>
      </c>
      <c r="O530">
        <f t="shared" si="151"/>
        <v>0</v>
      </c>
      <c r="P530">
        <f t="shared" si="152"/>
        <v>0</v>
      </c>
      <c r="Q530">
        <f t="shared" si="153"/>
        <v>0</v>
      </c>
      <c r="R530">
        <f t="shared" si="154"/>
        <v>0</v>
      </c>
      <c r="S530">
        <f t="shared" si="155"/>
        <v>0</v>
      </c>
      <c r="T530">
        <f t="shared" si="156"/>
        <v>0</v>
      </c>
      <c r="U530">
        <f t="shared" si="157"/>
        <v>0</v>
      </c>
      <c r="V530">
        <f t="shared" si="158"/>
        <v>1</v>
      </c>
      <c r="W530">
        <f t="shared" si="159"/>
        <v>0</v>
      </c>
      <c r="X530">
        <f t="shared" si="144"/>
        <v>10</v>
      </c>
      <c r="Y530">
        <f t="shared" si="145"/>
        <v>2</v>
      </c>
      <c r="Z530">
        <f t="shared" si="146"/>
        <v>0</v>
      </c>
      <c r="AA530">
        <f t="shared" si="147"/>
        <v>1</v>
      </c>
    </row>
    <row r="531" spans="2:27">
      <c r="B531">
        <v>530</v>
      </c>
      <c r="C531">
        <v>0</v>
      </c>
      <c r="D531">
        <v>111</v>
      </c>
      <c r="E531">
        <v>65</v>
      </c>
      <c r="F531">
        <v>0</v>
      </c>
      <c r="G531">
        <v>0</v>
      </c>
      <c r="H531">
        <v>24.6</v>
      </c>
      <c r="I531">
        <v>0.66</v>
      </c>
      <c r="J531">
        <v>31</v>
      </c>
      <c r="K531">
        <v>0</v>
      </c>
      <c r="L531">
        <f t="shared" si="148"/>
        <v>0</v>
      </c>
      <c r="M531">
        <f t="shared" si="149"/>
        <v>0</v>
      </c>
      <c r="N531">
        <f t="shared" si="150"/>
        <v>0</v>
      </c>
      <c r="O531">
        <f t="shared" si="151"/>
        <v>0</v>
      </c>
      <c r="P531">
        <f t="shared" si="152"/>
        <v>0</v>
      </c>
      <c r="Q531">
        <f t="shared" si="153"/>
        <v>0</v>
      </c>
      <c r="R531">
        <f t="shared" si="154"/>
        <v>0</v>
      </c>
      <c r="S531">
        <f t="shared" si="155"/>
        <v>0</v>
      </c>
      <c r="T531">
        <f t="shared" si="156"/>
        <v>0</v>
      </c>
      <c r="U531">
        <f t="shared" si="157"/>
        <v>0</v>
      </c>
      <c r="V531">
        <f t="shared" si="158"/>
        <v>0</v>
      </c>
      <c r="W531">
        <f t="shared" si="159"/>
        <v>0</v>
      </c>
      <c r="X531">
        <f t="shared" si="144"/>
        <v>12</v>
      </c>
      <c r="Y531">
        <f t="shared" si="145"/>
        <v>0</v>
      </c>
      <c r="Z531">
        <f t="shared" si="146"/>
        <v>0</v>
      </c>
      <c r="AA531">
        <f t="shared" si="147"/>
        <v>1</v>
      </c>
    </row>
    <row r="532" spans="2:27">
      <c r="B532">
        <v>531</v>
      </c>
      <c r="C532">
        <v>2</v>
      </c>
      <c r="D532">
        <v>122</v>
      </c>
      <c r="E532">
        <v>60</v>
      </c>
      <c r="F532">
        <v>18</v>
      </c>
      <c r="G532">
        <v>106</v>
      </c>
      <c r="H532">
        <v>29.8</v>
      </c>
      <c r="I532">
        <v>0.71699999999999997</v>
      </c>
      <c r="J532">
        <v>22</v>
      </c>
      <c r="K532">
        <v>0</v>
      </c>
      <c r="L532">
        <f t="shared" si="148"/>
        <v>0</v>
      </c>
      <c r="M532">
        <f t="shared" si="149"/>
        <v>0</v>
      </c>
      <c r="N532">
        <f t="shared" si="150"/>
        <v>0</v>
      </c>
      <c r="O532">
        <f t="shared" si="151"/>
        <v>0</v>
      </c>
      <c r="P532">
        <f t="shared" si="152"/>
        <v>0</v>
      </c>
      <c r="Q532">
        <f t="shared" si="153"/>
        <v>0</v>
      </c>
      <c r="R532">
        <f t="shared" si="154"/>
        <v>0</v>
      </c>
      <c r="S532">
        <f t="shared" si="155"/>
        <v>0</v>
      </c>
      <c r="T532">
        <f t="shared" si="156"/>
        <v>0</v>
      </c>
      <c r="U532">
        <f t="shared" si="157"/>
        <v>0</v>
      </c>
      <c r="V532">
        <f t="shared" si="158"/>
        <v>0</v>
      </c>
      <c r="W532">
        <f t="shared" si="159"/>
        <v>0</v>
      </c>
      <c r="X532">
        <f t="shared" si="144"/>
        <v>12</v>
      </c>
      <c r="Y532">
        <f t="shared" si="145"/>
        <v>0</v>
      </c>
      <c r="Z532">
        <f t="shared" si="146"/>
        <v>0</v>
      </c>
      <c r="AA532">
        <f t="shared" si="147"/>
        <v>1</v>
      </c>
    </row>
    <row r="533" spans="2:27">
      <c r="B533">
        <v>532</v>
      </c>
      <c r="C533">
        <v>0</v>
      </c>
      <c r="D533">
        <v>107</v>
      </c>
      <c r="E533">
        <v>76</v>
      </c>
      <c r="F533">
        <v>0</v>
      </c>
      <c r="G533">
        <v>0</v>
      </c>
      <c r="H533">
        <v>45.3</v>
      </c>
      <c r="I533">
        <v>0.68600000000000005</v>
      </c>
      <c r="J533">
        <v>24</v>
      </c>
      <c r="K533">
        <v>0</v>
      </c>
      <c r="L533">
        <f t="shared" si="148"/>
        <v>0</v>
      </c>
      <c r="M533">
        <f t="shared" si="149"/>
        <v>1</v>
      </c>
      <c r="N533">
        <f t="shared" si="150"/>
        <v>0</v>
      </c>
      <c r="O533">
        <f t="shared" si="151"/>
        <v>0</v>
      </c>
      <c r="P533">
        <f t="shared" si="152"/>
        <v>0</v>
      </c>
      <c r="Q533">
        <f t="shared" si="153"/>
        <v>0</v>
      </c>
      <c r="R533">
        <f t="shared" si="154"/>
        <v>0</v>
      </c>
      <c r="S533">
        <f t="shared" si="155"/>
        <v>0</v>
      </c>
      <c r="T533">
        <f t="shared" si="156"/>
        <v>0</v>
      </c>
      <c r="U533">
        <f t="shared" si="157"/>
        <v>1</v>
      </c>
      <c r="V533">
        <f t="shared" si="158"/>
        <v>0</v>
      </c>
      <c r="W533">
        <f t="shared" si="159"/>
        <v>0</v>
      </c>
      <c r="X533">
        <f t="shared" si="144"/>
        <v>10</v>
      </c>
      <c r="Y533">
        <f t="shared" si="145"/>
        <v>2</v>
      </c>
      <c r="Z533">
        <f t="shared" si="146"/>
        <v>0</v>
      </c>
      <c r="AA533">
        <f t="shared" si="147"/>
        <v>1</v>
      </c>
    </row>
    <row r="534" spans="2:27">
      <c r="B534">
        <v>533</v>
      </c>
      <c r="C534">
        <v>1</v>
      </c>
      <c r="D534">
        <v>86</v>
      </c>
      <c r="E534">
        <v>66</v>
      </c>
      <c r="F534">
        <v>52</v>
      </c>
      <c r="G534">
        <v>65</v>
      </c>
      <c r="H534">
        <v>41.3</v>
      </c>
      <c r="I534">
        <v>0.91700000000000004</v>
      </c>
      <c r="J534">
        <v>29</v>
      </c>
      <c r="K534">
        <v>0</v>
      </c>
      <c r="L534">
        <f t="shared" si="148"/>
        <v>0</v>
      </c>
      <c r="M534">
        <f t="shared" si="149"/>
        <v>0</v>
      </c>
      <c r="N534">
        <f t="shared" si="150"/>
        <v>0</v>
      </c>
      <c r="O534">
        <f t="shared" si="151"/>
        <v>1</v>
      </c>
      <c r="P534">
        <f t="shared" si="152"/>
        <v>0</v>
      </c>
      <c r="Q534">
        <f t="shared" si="153"/>
        <v>0</v>
      </c>
      <c r="R534">
        <f t="shared" si="154"/>
        <v>0</v>
      </c>
      <c r="S534">
        <f t="shared" si="155"/>
        <v>0</v>
      </c>
      <c r="T534">
        <f t="shared" si="156"/>
        <v>0</v>
      </c>
      <c r="U534">
        <f t="shared" si="157"/>
        <v>0</v>
      </c>
      <c r="V534">
        <f t="shared" si="158"/>
        <v>0</v>
      </c>
      <c r="W534">
        <f t="shared" si="159"/>
        <v>0</v>
      </c>
      <c r="X534">
        <f t="shared" si="144"/>
        <v>11</v>
      </c>
      <c r="Y534">
        <f t="shared" si="145"/>
        <v>1</v>
      </c>
      <c r="Z534">
        <f t="shared" si="146"/>
        <v>0</v>
      </c>
      <c r="AA534">
        <f t="shared" si="147"/>
        <v>1</v>
      </c>
    </row>
    <row r="535" spans="2:27">
      <c r="B535">
        <v>534</v>
      </c>
      <c r="C535">
        <v>6</v>
      </c>
      <c r="D535">
        <v>91</v>
      </c>
      <c r="E535">
        <v>0</v>
      </c>
      <c r="F535">
        <v>0</v>
      </c>
      <c r="G535">
        <v>0</v>
      </c>
      <c r="H535">
        <v>29.8</v>
      </c>
      <c r="I535">
        <v>0.501</v>
      </c>
      <c r="J535">
        <v>31</v>
      </c>
      <c r="K535">
        <v>0</v>
      </c>
      <c r="L535">
        <f t="shared" si="148"/>
        <v>0</v>
      </c>
      <c r="M535">
        <f t="shared" si="149"/>
        <v>1</v>
      </c>
      <c r="N535">
        <f t="shared" si="150"/>
        <v>0</v>
      </c>
      <c r="O535">
        <f t="shared" si="151"/>
        <v>0</v>
      </c>
      <c r="P535">
        <f t="shared" si="152"/>
        <v>0</v>
      </c>
      <c r="Q535">
        <f t="shared" si="153"/>
        <v>0</v>
      </c>
      <c r="R535">
        <f t="shared" si="154"/>
        <v>0</v>
      </c>
      <c r="S535">
        <f t="shared" si="155"/>
        <v>0</v>
      </c>
      <c r="T535">
        <f t="shared" si="156"/>
        <v>0</v>
      </c>
      <c r="U535">
        <f t="shared" si="157"/>
        <v>0</v>
      </c>
      <c r="V535">
        <f t="shared" si="158"/>
        <v>0</v>
      </c>
      <c r="W535">
        <f t="shared" si="159"/>
        <v>0</v>
      </c>
      <c r="X535">
        <f t="shared" si="144"/>
        <v>11</v>
      </c>
      <c r="Y535">
        <f t="shared" si="145"/>
        <v>1</v>
      </c>
      <c r="Z535">
        <f t="shared" si="146"/>
        <v>0</v>
      </c>
      <c r="AA535">
        <f t="shared" si="147"/>
        <v>1</v>
      </c>
    </row>
    <row r="536" spans="2:27">
      <c r="B536">
        <v>535</v>
      </c>
      <c r="C536">
        <v>1</v>
      </c>
      <c r="D536">
        <v>77</v>
      </c>
      <c r="E536">
        <v>56</v>
      </c>
      <c r="F536">
        <v>30</v>
      </c>
      <c r="G536">
        <v>56</v>
      </c>
      <c r="H536">
        <v>33.299999999999997</v>
      </c>
      <c r="I536">
        <v>1.2509999999999999</v>
      </c>
      <c r="J536">
        <v>24</v>
      </c>
      <c r="K536">
        <v>0</v>
      </c>
      <c r="L536">
        <f t="shared" si="148"/>
        <v>0</v>
      </c>
      <c r="M536">
        <f t="shared" si="149"/>
        <v>0</v>
      </c>
      <c r="N536">
        <f t="shared" si="150"/>
        <v>0</v>
      </c>
      <c r="O536">
        <f t="shared" si="151"/>
        <v>1</v>
      </c>
      <c r="P536">
        <f t="shared" si="152"/>
        <v>0</v>
      </c>
      <c r="Q536">
        <f t="shared" si="153"/>
        <v>0</v>
      </c>
      <c r="R536">
        <f t="shared" si="154"/>
        <v>1</v>
      </c>
      <c r="S536">
        <f t="shared" si="155"/>
        <v>0</v>
      </c>
      <c r="T536">
        <f t="shared" si="156"/>
        <v>0</v>
      </c>
      <c r="U536">
        <f t="shared" si="157"/>
        <v>0</v>
      </c>
      <c r="V536">
        <f t="shared" si="158"/>
        <v>0</v>
      </c>
      <c r="W536">
        <f t="shared" si="159"/>
        <v>0</v>
      </c>
      <c r="X536">
        <f t="shared" si="144"/>
        <v>10</v>
      </c>
      <c r="Y536">
        <f t="shared" si="145"/>
        <v>2</v>
      </c>
      <c r="Z536">
        <f t="shared" si="146"/>
        <v>0</v>
      </c>
      <c r="AA536">
        <f t="shared" si="147"/>
        <v>1</v>
      </c>
    </row>
    <row r="537" spans="2:27">
      <c r="B537">
        <v>536</v>
      </c>
      <c r="C537">
        <v>4</v>
      </c>
      <c r="D537">
        <v>132</v>
      </c>
      <c r="E537">
        <v>0</v>
      </c>
      <c r="F537">
        <v>0</v>
      </c>
      <c r="G537">
        <v>0</v>
      </c>
      <c r="H537">
        <v>32.9</v>
      </c>
      <c r="I537">
        <v>0.30199999999999999</v>
      </c>
      <c r="J537">
        <v>23</v>
      </c>
      <c r="K537">
        <v>1</v>
      </c>
      <c r="L537">
        <f t="shared" si="148"/>
        <v>0</v>
      </c>
      <c r="M537">
        <f t="shared" si="149"/>
        <v>0</v>
      </c>
      <c r="N537">
        <f t="shared" si="150"/>
        <v>0</v>
      </c>
      <c r="O537">
        <f t="shared" si="151"/>
        <v>0</v>
      </c>
      <c r="P537">
        <f t="shared" si="152"/>
        <v>0</v>
      </c>
      <c r="Q537">
        <f t="shared" si="153"/>
        <v>0</v>
      </c>
      <c r="R537">
        <f t="shared" si="154"/>
        <v>0</v>
      </c>
      <c r="S537">
        <f t="shared" si="155"/>
        <v>0</v>
      </c>
      <c r="T537">
        <f t="shared" si="156"/>
        <v>0</v>
      </c>
      <c r="U537">
        <f t="shared" si="157"/>
        <v>0</v>
      </c>
      <c r="V537">
        <f t="shared" si="158"/>
        <v>0</v>
      </c>
      <c r="W537">
        <f t="shared" si="159"/>
        <v>0</v>
      </c>
      <c r="X537">
        <f t="shared" si="144"/>
        <v>12</v>
      </c>
      <c r="Y537">
        <f t="shared" si="145"/>
        <v>0</v>
      </c>
      <c r="Z537">
        <f t="shared" si="146"/>
        <v>0</v>
      </c>
      <c r="AA537">
        <f t="shared" si="147"/>
        <v>0</v>
      </c>
    </row>
    <row r="538" spans="2:27">
      <c r="B538">
        <v>537</v>
      </c>
      <c r="C538">
        <v>0</v>
      </c>
      <c r="D538">
        <v>105</v>
      </c>
      <c r="E538">
        <v>90</v>
      </c>
      <c r="F538">
        <v>0</v>
      </c>
      <c r="G538">
        <v>0</v>
      </c>
      <c r="H538">
        <v>29.6</v>
      </c>
      <c r="I538">
        <v>0.19700000000000001</v>
      </c>
      <c r="J538">
        <v>46</v>
      </c>
      <c r="K538">
        <v>0</v>
      </c>
      <c r="L538">
        <f t="shared" si="148"/>
        <v>1</v>
      </c>
      <c r="M538">
        <f t="shared" si="149"/>
        <v>1</v>
      </c>
      <c r="N538">
        <f t="shared" si="150"/>
        <v>0</v>
      </c>
      <c r="O538">
        <f t="shared" si="151"/>
        <v>0</v>
      </c>
      <c r="P538">
        <f t="shared" si="152"/>
        <v>0</v>
      </c>
      <c r="Q538">
        <f t="shared" si="153"/>
        <v>0</v>
      </c>
      <c r="R538">
        <f t="shared" si="154"/>
        <v>0</v>
      </c>
      <c r="S538">
        <f t="shared" si="155"/>
        <v>0</v>
      </c>
      <c r="T538">
        <f t="shared" si="156"/>
        <v>0</v>
      </c>
      <c r="U538">
        <f t="shared" si="157"/>
        <v>0</v>
      </c>
      <c r="V538">
        <f t="shared" si="158"/>
        <v>0</v>
      </c>
      <c r="W538">
        <f t="shared" si="159"/>
        <v>0</v>
      </c>
      <c r="X538">
        <f t="shared" si="144"/>
        <v>10</v>
      </c>
      <c r="Y538">
        <f t="shared" si="145"/>
        <v>2</v>
      </c>
      <c r="Z538">
        <f t="shared" si="146"/>
        <v>0</v>
      </c>
      <c r="AA538">
        <f t="shared" si="147"/>
        <v>1</v>
      </c>
    </row>
    <row r="539" spans="2:27">
      <c r="B539">
        <v>538</v>
      </c>
      <c r="C539">
        <v>0</v>
      </c>
      <c r="D539">
        <v>57</v>
      </c>
      <c r="E539">
        <v>60</v>
      </c>
      <c r="F539">
        <v>0</v>
      </c>
      <c r="G539">
        <v>0</v>
      </c>
      <c r="H539">
        <v>21.7</v>
      </c>
      <c r="I539">
        <v>0.73499999999999999</v>
      </c>
      <c r="J539">
        <v>67</v>
      </c>
      <c r="K539">
        <v>0</v>
      </c>
      <c r="L539">
        <f t="shared" si="148"/>
        <v>0</v>
      </c>
      <c r="M539">
        <f t="shared" si="149"/>
        <v>0</v>
      </c>
      <c r="N539">
        <f t="shared" si="150"/>
        <v>0</v>
      </c>
      <c r="O539">
        <f t="shared" si="151"/>
        <v>0</v>
      </c>
      <c r="P539">
        <f t="shared" si="152"/>
        <v>0</v>
      </c>
      <c r="Q539">
        <f t="shared" si="153"/>
        <v>0</v>
      </c>
      <c r="R539">
        <f t="shared" si="154"/>
        <v>0</v>
      </c>
      <c r="S539">
        <f t="shared" si="155"/>
        <v>0</v>
      </c>
      <c r="T539">
        <f t="shared" si="156"/>
        <v>0</v>
      </c>
      <c r="U539">
        <f t="shared" si="157"/>
        <v>0</v>
      </c>
      <c r="V539">
        <f t="shared" si="158"/>
        <v>0</v>
      </c>
      <c r="W539">
        <f t="shared" si="159"/>
        <v>0</v>
      </c>
      <c r="X539">
        <f t="shared" si="144"/>
        <v>12</v>
      </c>
      <c r="Y539">
        <f t="shared" si="145"/>
        <v>0</v>
      </c>
      <c r="Z539">
        <f t="shared" si="146"/>
        <v>0</v>
      </c>
      <c r="AA539">
        <f t="shared" si="147"/>
        <v>1</v>
      </c>
    </row>
    <row r="540" spans="2:27">
      <c r="B540">
        <v>539</v>
      </c>
      <c r="C540">
        <v>0</v>
      </c>
      <c r="D540">
        <v>127</v>
      </c>
      <c r="E540">
        <v>80</v>
      </c>
      <c r="F540">
        <v>37</v>
      </c>
      <c r="G540">
        <v>210</v>
      </c>
      <c r="H540">
        <v>36.299999999999997</v>
      </c>
      <c r="I540">
        <v>0.80400000000000005</v>
      </c>
      <c r="J540">
        <v>23</v>
      </c>
      <c r="K540">
        <v>0</v>
      </c>
      <c r="L540">
        <f t="shared" si="148"/>
        <v>1</v>
      </c>
      <c r="M540">
        <f t="shared" si="149"/>
        <v>0</v>
      </c>
      <c r="N540">
        <f t="shared" si="150"/>
        <v>0</v>
      </c>
      <c r="O540">
        <f t="shared" si="151"/>
        <v>1</v>
      </c>
      <c r="P540">
        <f t="shared" si="152"/>
        <v>0</v>
      </c>
      <c r="Q540">
        <f t="shared" si="153"/>
        <v>0</v>
      </c>
      <c r="R540">
        <f t="shared" si="154"/>
        <v>0</v>
      </c>
      <c r="S540">
        <f t="shared" si="155"/>
        <v>0</v>
      </c>
      <c r="T540">
        <f t="shared" si="156"/>
        <v>0</v>
      </c>
      <c r="U540">
        <f t="shared" si="157"/>
        <v>0</v>
      </c>
      <c r="V540">
        <f t="shared" si="158"/>
        <v>1</v>
      </c>
      <c r="W540">
        <f t="shared" si="159"/>
        <v>0</v>
      </c>
      <c r="X540">
        <f t="shared" si="144"/>
        <v>9</v>
      </c>
      <c r="Y540">
        <f t="shared" si="145"/>
        <v>3</v>
      </c>
      <c r="Z540">
        <f t="shared" si="146"/>
        <v>0</v>
      </c>
      <c r="AA540">
        <f t="shared" si="147"/>
        <v>1</v>
      </c>
    </row>
    <row r="541" spans="2:27">
      <c r="B541">
        <v>540</v>
      </c>
      <c r="C541">
        <v>3</v>
      </c>
      <c r="D541">
        <v>129</v>
      </c>
      <c r="E541">
        <v>92</v>
      </c>
      <c r="F541">
        <v>49</v>
      </c>
      <c r="G541">
        <v>155</v>
      </c>
      <c r="H541">
        <v>36.4</v>
      </c>
      <c r="I541">
        <v>0.96799999999999997</v>
      </c>
      <c r="J541">
        <v>32</v>
      </c>
      <c r="K541">
        <v>1</v>
      </c>
      <c r="L541">
        <f t="shared" si="148"/>
        <v>0</v>
      </c>
      <c r="M541">
        <f t="shared" si="149"/>
        <v>1</v>
      </c>
      <c r="N541">
        <f t="shared" si="150"/>
        <v>0</v>
      </c>
      <c r="O541">
        <f t="shared" si="151"/>
        <v>1</v>
      </c>
      <c r="P541">
        <f t="shared" si="152"/>
        <v>1</v>
      </c>
      <c r="Q541">
        <f t="shared" si="153"/>
        <v>0</v>
      </c>
      <c r="R541">
        <f t="shared" si="154"/>
        <v>0</v>
      </c>
      <c r="S541">
        <f t="shared" si="155"/>
        <v>0</v>
      </c>
      <c r="T541">
        <f t="shared" si="156"/>
        <v>0</v>
      </c>
      <c r="U541">
        <f t="shared" si="157"/>
        <v>0</v>
      </c>
      <c r="V541">
        <f t="shared" si="158"/>
        <v>0</v>
      </c>
      <c r="W541">
        <f t="shared" si="159"/>
        <v>1</v>
      </c>
      <c r="X541">
        <f t="shared" si="144"/>
        <v>8</v>
      </c>
      <c r="Y541">
        <f t="shared" si="145"/>
        <v>4</v>
      </c>
      <c r="Z541">
        <f t="shared" si="146"/>
        <v>0</v>
      </c>
      <c r="AA541">
        <f t="shared" si="147"/>
        <v>0</v>
      </c>
    </row>
    <row r="542" spans="2:27">
      <c r="B542">
        <v>541</v>
      </c>
      <c r="C542">
        <v>8</v>
      </c>
      <c r="D542">
        <v>100</v>
      </c>
      <c r="E542">
        <v>74</v>
      </c>
      <c r="F542">
        <v>40</v>
      </c>
      <c r="G542">
        <v>215</v>
      </c>
      <c r="H542">
        <v>39.4</v>
      </c>
      <c r="I542">
        <v>0.66100000000000003</v>
      </c>
      <c r="J542">
        <v>43</v>
      </c>
      <c r="K542">
        <v>1</v>
      </c>
      <c r="L542">
        <f t="shared" si="148"/>
        <v>1</v>
      </c>
      <c r="M542">
        <f t="shared" si="149"/>
        <v>1</v>
      </c>
      <c r="N542">
        <f t="shared" si="150"/>
        <v>0</v>
      </c>
      <c r="O542">
        <f t="shared" si="151"/>
        <v>1</v>
      </c>
      <c r="P542">
        <f t="shared" si="152"/>
        <v>0</v>
      </c>
      <c r="Q542">
        <f t="shared" si="153"/>
        <v>1</v>
      </c>
      <c r="R542">
        <f t="shared" si="154"/>
        <v>0</v>
      </c>
      <c r="S542">
        <f t="shared" si="155"/>
        <v>0</v>
      </c>
      <c r="T542">
        <f t="shared" si="156"/>
        <v>0</v>
      </c>
      <c r="U542">
        <f t="shared" si="157"/>
        <v>1</v>
      </c>
      <c r="V542">
        <f t="shared" si="158"/>
        <v>1</v>
      </c>
      <c r="W542">
        <f t="shared" si="159"/>
        <v>0</v>
      </c>
      <c r="X542">
        <f t="shared" si="144"/>
        <v>6</v>
      </c>
      <c r="Y542">
        <f t="shared" si="145"/>
        <v>6</v>
      </c>
      <c r="Z542">
        <f t="shared" si="146"/>
        <v>1</v>
      </c>
      <c r="AA542">
        <f t="shared" si="147"/>
        <v>1</v>
      </c>
    </row>
    <row r="543" spans="2:27">
      <c r="B543">
        <v>542</v>
      </c>
      <c r="C543">
        <v>3</v>
      </c>
      <c r="D543">
        <v>128</v>
      </c>
      <c r="E543">
        <v>72</v>
      </c>
      <c r="F543">
        <v>25</v>
      </c>
      <c r="G543">
        <v>190</v>
      </c>
      <c r="H543">
        <v>32.4</v>
      </c>
      <c r="I543">
        <v>0.54900000000000004</v>
      </c>
      <c r="J543">
        <v>27</v>
      </c>
      <c r="K543">
        <v>1</v>
      </c>
      <c r="L543">
        <f t="shared" si="148"/>
        <v>0</v>
      </c>
      <c r="M543">
        <f t="shared" si="149"/>
        <v>0</v>
      </c>
      <c r="N543">
        <f t="shared" si="150"/>
        <v>0</v>
      </c>
      <c r="O543">
        <f t="shared" si="151"/>
        <v>0</v>
      </c>
      <c r="P543">
        <f t="shared" si="152"/>
        <v>1</v>
      </c>
      <c r="Q543">
        <f t="shared" si="153"/>
        <v>0</v>
      </c>
      <c r="R543">
        <f t="shared" si="154"/>
        <v>0</v>
      </c>
      <c r="S543">
        <f t="shared" si="155"/>
        <v>0</v>
      </c>
      <c r="T543">
        <f t="shared" si="156"/>
        <v>0</v>
      </c>
      <c r="U543">
        <f t="shared" si="157"/>
        <v>0</v>
      </c>
      <c r="V543">
        <f t="shared" si="158"/>
        <v>1</v>
      </c>
      <c r="W543">
        <f t="shared" si="159"/>
        <v>1</v>
      </c>
      <c r="X543">
        <f t="shared" si="144"/>
        <v>9</v>
      </c>
      <c r="Y543">
        <f t="shared" si="145"/>
        <v>3</v>
      </c>
      <c r="Z543">
        <f t="shared" si="146"/>
        <v>0</v>
      </c>
      <c r="AA543">
        <f t="shared" si="147"/>
        <v>0</v>
      </c>
    </row>
    <row r="544" spans="2:27">
      <c r="B544">
        <v>543</v>
      </c>
      <c r="C544">
        <v>10</v>
      </c>
      <c r="D544">
        <v>90</v>
      </c>
      <c r="E544">
        <v>85</v>
      </c>
      <c r="F544">
        <v>32</v>
      </c>
      <c r="G544">
        <v>0</v>
      </c>
      <c r="H544">
        <v>34.9</v>
      </c>
      <c r="I544">
        <v>0.82499999999999996</v>
      </c>
      <c r="J544">
        <v>56</v>
      </c>
      <c r="K544">
        <v>1</v>
      </c>
      <c r="L544">
        <f t="shared" si="148"/>
        <v>0</v>
      </c>
      <c r="M544">
        <f t="shared" si="149"/>
        <v>1</v>
      </c>
      <c r="N544">
        <f t="shared" si="150"/>
        <v>0</v>
      </c>
      <c r="O544">
        <f t="shared" si="151"/>
        <v>1</v>
      </c>
      <c r="P544">
        <f t="shared" si="152"/>
        <v>0</v>
      </c>
      <c r="Q544">
        <f t="shared" si="153"/>
        <v>0</v>
      </c>
      <c r="R544">
        <f t="shared" si="154"/>
        <v>0</v>
      </c>
      <c r="S544">
        <f t="shared" si="155"/>
        <v>0</v>
      </c>
      <c r="T544">
        <f t="shared" si="156"/>
        <v>0</v>
      </c>
      <c r="U544">
        <f t="shared" si="157"/>
        <v>1</v>
      </c>
      <c r="V544">
        <f t="shared" si="158"/>
        <v>1</v>
      </c>
      <c r="W544">
        <f t="shared" si="159"/>
        <v>0</v>
      </c>
      <c r="X544">
        <f t="shared" si="144"/>
        <v>8</v>
      </c>
      <c r="Y544">
        <f t="shared" si="145"/>
        <v>4</v>
      </c>
      <c r="Z544">
        <f t="shared" si="146"/>
        <v>0</v>
      </c>
      <c r="AA544">
        <f t="shared" si="147"/>
        <v>0</v>
      </c>
    </row>
    <row r="545" spans="2:27">
      <c r="B545">
        <v>544</v>
      </c>
      <c r="C545">
        <v>4</v>
      </c>
      <c r="D545">
        <v>84</v>
      </c>
      <c r="E545">
        <v>90</v>
      </c>
      <c r="F545">
        <v>23</v>
      </c>
      <c r="G545">
        <v>56</v>
      </c>
      <c r="H545">
        <v>39.5</v>
      </c>
      <c r="I545">
        <v>0.159</v>
      </c>
      <c r="J545">
        <v>25</v>
      </c>
      <c r="K545">
        <v>0</v>
      </c>
      <c r="L545">
        <f t="shared" si="148"/>
        <v>0</v>
      </c>
      <c r="M545">
        <f t="shared" si="149"/>
        <v>0</v>
      </c>
      <c r="N545">
        <f t="shared" si="150"/>
        <v>0</v>
      </c>
      <c r="O545">
        <f t="shared" si="151"/>
        <v>0</v>
      </c>
      <c r="P545">
        <f t="shared" si="152"/>
        <v>0</v>
      </c>
      <c r="Q545">
        <f t="shared" si="153"/>
        <v>0</v>
      </c>
      <c r="R545">
        <f t="shared" si="154"/>
        <v>0</v>
      </c>
      <c r="S545">
        <f t="shared" si="155"/>
        <v>0</v>
      </c>
      <c r="T545">
        <f t="shared" si="156"/>
        <v>0</v>
      </c>
      <c r="U545">
        <f t="shared" si="157"/>
        <v>0</v>
      </c>
      <c r="V545">
        <f t="shared" si="158"/>
        <v>0</v>
      </c>
      <c r="W545">
        <f t="shared" si="159"/>
        <v>0</v>
      </c>
      <c r="X545">
        <f t="shared" si="144"/>
        <v>12</v>
      </c>
      <c r="Y545">
        <f t="shared" si="145"/>
        <v>0</v>
      </c>
      <c r="Z545">
        <f t="shared" si="146"/>
        <v>0</v>
      </c>
      <c r="AA545">
        <f t="shared" si="147"/>
        <v>1</v>
      </c>
    </row>
    <row r="546" spans="2:27">
      <c r="B546">
        <v>545</v>
      </c>
      <c r="C546">
        <v>1</v>
      </c>
      <c r="D546">
        <v>88</v>
      </c>
      <c r="E546">
        <v>78</v>
      </c>
      <c r="F546">
        <v>29</v>
      </c>
      <c r="G546">
        <v>76</v>
      </c>
      <c r="H546">
        <v>32</v>
      </c>
      <c r="I546">
        <v>0.36499999999999999</v>
      </c>
      <c r="J546">
        <v>29</v>
      </c>
      <c r="K546">
        <v>0</v>
      </c>
      <c r="L546">
        <f t="shared" si="148"/>
        <v>0</v>
      </c>
      <c r="M546">
        <f t="shared" si="149"/>
        <v>0</v>
      </c>
      <c r="N546">
        <f t="shared" si="150"/>
        <v>0</v>
      </c>
      <c r="O546">
        <f t="shared" si="151"/>
        <v>0</v>
      </c>
      <c r="P546">
        <f t="shared" si="152"/>
        <v>0</v>
      </c>
      <c r="Q546">
        <f t="shared" si="153"/>
        <v>0</v>
      </c>
      <c r="R546">
        <f t="shared" si="154"/>
        <v>0</v>
      </c>
      <c r="S546">
        <f t="shared" si="155"/>
        <v>0</v>
      </c>
      <c r="T546">
        <f t="shared" si="156"/>
        <v>0</v>
      </c>
      <c r="U546">
        <f t="shared" si="157"/>
        <v>0</v>
      </c>
      <c r="V546">
        <f t="shared" si="158"/>
        <v>0</v>
      </c>
      <c r="W546">
        <f t="shared" si="159"/>
        <v>0</v>
      </c>
      <c r="X546">
        <f t="shared" si="144"/>
        <v>12</v>
      </c>
      <c r="Y546">
        <f t="shared" si="145"/>
        <v>0</v>
      </c>
      <c r="Z546">
        <f t="shared" si="146"/>
        <v>0</v>
      </c>
      <c r="AA546">
        <f t="shared" si="147"/>
        <v>1</v>
      </c>
    </row>
    <row r="547" spans="2:27">
      <c r="B547">
        <v>546</v>
      </c>
      <c r="C547">
        <v>8</v>
      </c>
      <c r="D547">
        <v>186</v>
      </c>
      <c r="E547">
        <v>90</v>
      </c>
      <c r="F547">
        <v>35</v>
      </c>
      <c r="G547">
        <v>225</v>
      </c>
      <c r="H547">
        <v>34.5</v>
      </c>
      <c r="I547">
        <v>0.42299999999999999</v>
      </c>
      <c r="J547">
        <v>37</v>
      </c>
      <c r="K547">
        <v>1</v>
      </c>
      <c r="L547">
        <f t="shared" si="148"/>
        <v>0</v>
      </c>
      <c r="M547">
        <f t="shared" si="149"/>
        <v>1</v>
      </c>
      <c r="N547">
        <f t="shared" si="150"/>
        <v>1</v>
      </c>
      <c r="O547">
        <f t="shared" si="151"/>
        <v>1</v>
      </c>
      <c r="P547">
        <f t="shared" si="152"/>
        <v>1</v>
      </c>
      <c r="Q547">
        <f t="shared" si="153"/>
        <v>1</v>
      </c>
      <c r="R547">
        <f t="shared" si="154"/>
        <v>1</v>
      </c>
      <c r="S547">
        <f t="shared" si="155"/>
        <v>1</v>
      </c>
      <c r="T547">
        <f t="shared" si="156"/>
        <v>1</v>
      </c>
      <c r="U547">
        <f t="shared" si="157"/>
        <v>1</v>
      </c>
      <c r="V547">
        <f t="shared" si="158"/>
        <v>1</v>
      </c>
      <c r="W547">
        <f t="shared" si="159"/>
        <v>1</v>
      </c>
      <c r="X547">
        <f t="shared" si="144"/>
        <v>1</v>
      </c>
      <c r="Y547">
        <f t="shared" si="145"/>
        <v>11</v>
      </c>
      <c r="Z547">
        <f t="shared" si="146"/>
        <v>1</v>
      </c>
      <c r="AA547">
        <f t="shared" si="147"/>
        <v>1</v>
      </c>
    </row>
    <row r="548" spans="2:27">
      <c r="B548">
        <v>547</v>
      </c>
      <c r="C548">
        <v>5</v>
      </c>
      <c r="D548">
        <v>187</v>
      </c>
      <c r="E548">
        <v>76</v>
      </c>
      <c r="F548">
        <v>27</v>
      </c>
      <c r="G548">
        <v>207</v>
      </c>
      <c r="H548">
        <v>43.6</v>
      </c>
      <c r="I548">
        <v>1.034</v>
      </c>
      <c r="J548">
        <v>53</v>
      </c>
      <c r="K548">
        <v>1</v>
      </c>
      <c r="L548">
        <f t="shared" si="148"/>
        <v>1</v>
      </c>
      <c r="M548">
        <f t="shared" si="149"/>
        <v>1</v>
      </c>
      <c r="N548">
        <f t="shared" si="150"/>
        <v>1</v>
      </c>
      <c r="O548">
        <f t="shared" si="151"/>
        <v>1</v>
      </c>
      <c r="P548">
        <f t="shared" si="152"/>
        <v>1</v>
      </c>
      <c r="Q548">
        <f t="shared" si="153"/>
        <v>1</v>
      </c>
      <c r="R548">
        <f t="shared" si="154"/>
        <v>1</v>
      </c>
      <c r="S548">
        <f t="shared" si="155"/>
        <v>1</v>
      </c>
      <c r="T548">
        <f t="shared" si="156"/>
        <v>1</v>
      </c>
      <c r="U548">
        <f t="shared" si="157"/>
        <v>1</v>
      </c>
      <c r="V548">
        <f t="shared" si="158"/>
        <v>1</v>
      </c>
      <c r="W548">
        <f t="shared" si="159"/>
        <v>1</v>
      </c>
      <c r="X548">
        <f t="shared" si="144"/>
        <v>0</v>
      </c>
      <c r="Y548">
        <f t="shared" si="145"/>
        <v>12</v>
      </c>
      <c r="Z548">
        <f t="shared" si="146"/>
        <v>1</v>
      </c>
      <c r="AA548">
        <f t="shared" si="147"/>
        <v>1</v>
      </c>
    </row>
    <row r="549" spans="2:27">
      <c r="B549">
        <v>548</v>
      </c>
      <c r="C549">
        <v>4</v>
      </c>
      <c r="D549">
        <v>131</v>
      </c>
      <c r="E549">
        <v>68</v>
      </c>
      <c r="F549">
        <v>21</v>
      </c>
      <c r="G549">
        <v>166</v>
      </c>
      <c r="H549">
        <v>33.1</v>
      </c>
      <c r="I549">
        <v>0.16</v>
      </c>
      <c r="J549">
        <v>28</v>
      </c>
      <c r="K549">
        <v>0</v>
      </c>
      <c r="L549">
        <f t="shared" si="148"/>
        <v>0</v>
      </c>
      <c r="M549">
        <f t="shared" si="149"/>
        <v>0</v>
      </c>
      <c r="N549">
        <f t="shared" si="150"/>
        <v>0</v>
      </c>
      <c r="O549">
        <f t="shared" si="151"/>
        <v>0</v>
      </c>
      <c r="P549">
        <f t="shared" si="152"/>
        <v>1</v>
      </c>
      <c r="Q549">
        <f t="shared" si="153"/>
        <v>0</v>
      </c>
      <c r="R549">
        <f t="shared" si="154"/>
        <v>0</v>
      </c>
      <c r="S549">
        <f t="shared" si="155"/>
        <v>0</v>
      </c>
      <c r="T549">
        <f t="shared" si="156"/>
        <v>0</v>
      </c>
      <c r="U549">
        <f t="shared" si="157"/>
        <v>0</v>
      </c>
      <c r="V549">
        <f t="shared" si="158"/>
        <v>0</v>
      </c>
      <c r="W549">
        <f t="shared" si="159"/>
        <v>1</v>
      </c>
      <c r="X549">
        <f t="shared" si="144"/>
        <v>10</v>
      </c>
      <c r="Y549">
        <f t="shared" si="145"/>
        <v>2</v>
      </c>
      <c r="Z549">
        <f t="shared" si="146"/>
        <v>0</v>
      </c>
      <c r="AA549">
        <f t="shared" si="147"/>
        <v>1</v>
      </c>
    </row>
    <row r="550" spans="2:27">
      <c r="B550">
        <v>549</v>
      </c>
      <c r="C550">
        <v>1</v>
      </c>
      <c r="D550">
        <v>164</v>
      </c>
      <c r="E550">
        <v>82</v>
      </c>
      <c r="F550">
        <v>43</v>
      </c>
      <c r="G550">
        <v>67</v>
      </c>
      <c r="H550">
        <v>32.799999999999997</v>
      </c>
      <c r="I550">
        <v>0.34100000000000003</v>
      </c>
      <c r="J550">
        <v>50</v>
      </c>
      <c r="K550">
        <v>0</v>
      </c>
      <c r="L550">
        <f t="shared" si="148"/>
        <v>1</v>
      </c>
      <c r="M550">
        <f t="shared" si="149"/>
        <v>1</v>
      </c>
      <c r="N550">
        <f t="shared" si="150"/>
        <v>1</v>
      </c>
      <c r="O550">
        <f t="shared" si="151"/>
        <v>1</v>
      </c>
      <c r="P550">
        <f t="shared" si="152"/>
        <v>1</v>
      </c>
      <c r="Q550">
        <f t="shared" si="153"/>
        <v>0</v>
      </c>
      <c r="R550">
        <f t="shared" si="154"/>
        <v>1</v>
      </c>
      <c r="S550">
        <f t="shared" si="155"/>
        <v>1</v>
      </c>
      <c r="T550">
        <f t="shared" si="156"/>
        <v>1</v>
      </c>
      <c r="U550">
        <f t="shared" si="157"/>
        <v>0</v>
      </c>
      <c r="V550">
        <f t="shared" si="158"/>
        <v>0</v>
      </c>
      <c r="W550">
        <f t="shared" si="159"/>
        <v>1</v>
      </c>
      <c r="X550">
        <f t="shared" si="144"/>
        <v>3</v>
      </c>
      <c r="Y550">
        <f t="shared" si="145"/>
        <v>9</v>
      </c>
      <c r="Z550">
        <f t="shared" si="146"/>
        <v>1</v>
      </c>
      <c r="AA550">
        <f t="shared" si="147"/>
        <v>0</v>
      </c>
    </row>
    <row r="551" spans="2:27">
      <c r="B551">
        <v>550</v>
      </c>
      <c r="C551">
        <v>4</v>
      </c>
      <c r="D551">
        <v>189</v>
      </c>
      <c r="E551">
        <v>110</v>
      </c>
      <c r="F551">
        <v>31</v>
      </c>
      <c r="G551">
        <v>0</v>
      </c>
      <c r="H551">
        <v>28.5</v>
      </c>
      <c r="I551">
        <v>0.68</v>
      </c>
      <c r="J551">
        <v>37</v>
      </c>
      <c r="K551">
        <v>0</v>
      </c>
      <c r="L551">
        <f t="shared" si="148"/>
        <v>0</v>
      </c>
      <c r="M551">
        <f t="shared" si="149"/>
        <v>1</v>
      </c>
      <c r="N551">
        <f t="shared" si="150"/>
        <v>1</v>
      </c>
      <c r="O551">
        <f t="shared" si="151"/>
        <v>1</v>
      </c>
      <c r="P551">
        <f t="shared" si="152"/>
        <v>1</v>
      </c>
      <c r="Q551">
        <f t="shared" si="153"/>
        <v>0</v>
      </c>
      <c r="R551">
        <f t="shared" si="154"/>
        <v>1</v>
      </c>
      <c r="S551">
        <f t="shared" si="155"/>
        <v>0</v>
      </c>
      <c r="T551">
        <f t="shared" si="156"/>
        <v>1</v>
      </c>
      <c r="U551">
        <f t="shared" si="157"/>
        <v>0</v>
      </c>
      <c r="V551">
        <f t="shared" si="158"/>
        <v>0</v>
      </c>
      <c r="W551">
        <f t="shared" si="159"/>
        <v>1</v>
      </c>
      <c r="X551">
        <f t="shared" si="144"/>
        <v>5</v>
      </c>
      <c r="Y551">
        <f t="shared" si="145"/>
        <v>7</v>
      </c>
      <c r="Z551">
        <f t="shared" si="146"/>
        <v>1</v>
      </c>
      <c r="AA551">
        <f t="shared" si="147"/>
        <v>0</v>
      </c>
    </row>
    <row r="552" spans="2:27">
      <c r="B552">
        <v>551</v>
      </c>
      <c r="C552">
        <v>1</v>
      </c>
      <c r="D552">
        <v>116</v>
      </c>
      <c r="E552">
        <v>70</v>
      </c>
      <c r="F552">
        <v>28</v>
      </c>
      <c r="G552">
        <v>0</v>
      </c>
      <c r="H552">
        <v>27.4</v>
      </c>
      <c r="I552">
        <v>0.20399999999999999</v>
      </c>
      <c r="J552">
        <v>21</v>
      </c>
      <c r="K552">
        <v>0</v>
      </c>
      <c r="L552">
        <f t="shared" si="148"/>
        <v>0</v>
      </c>
      <c r="M552">
        <f t="shared" si="149"/>
        <v>0</v>
      </c>
      <c r="N552">
        <f t="shared" si="150"/>
        <v>0</v>
      </c>
      <c r="O552">
        <f t="shared" si="151"/>
        <v>0</v>
      </c>
      <c r="P552">
        <f t="shared" si="152"/>
        <v>0</v>
      </c>
      <c r="Q552">
        <f t="shared" si="153"/>
        <v>0</v>
      </c>
      <c r="R552">
        <f t="shared" si="154"/>
        <v>0</v>
      </c>
      <c r="S552">
        <f t="shared" si="155"/>
        <v>0</v>
      </c>
      <c r="T552">
        <f t="shared" si="156"/>
        <v>0</v>
      </c>
      <c r="U552">
        <f t="shared" si="157"/>
        <v>0</v>
      </c>
      <c r="V552">
        <f t="shared" si="158"/>
        <v>0</v>
      </c>
      <c r="W552">
        <f t="shared" si="159"/>
        <v>0</v>
      </c>
      <c r="X552">
        <f t="shared" si="144"/>
        <v>12</v>
      </c>
      <c r="Y552">
        <f t="shared" si="145"/>
        <v>0</v>
      </c>
      <c r="Z552">
        <f t="shared" si="146"/>
        <v>0</v>
      </c>
      <c r="AA552">
        <f t="shared" si="147"/>
        <v>1</v>
      </c>
    </row>
    <row r="553" spans="2:27">
      <c r="B553">
        <v>552</v>
      </c>
      <c r="C553">
        <v>3</v>
      </c>
      <c r="D553">
        <v>84</v>
      </c>
      <c r="E553">
        <v>68</v>
      </c>
      <c r="F553">
        <v>30</v>
      </c>
      <c r="G553">
        <v>106</v>
      </c>
      <c r="H553">
        <v>31.9</v>
      </c>
      <c r="I553">
        <v>0.59099999999999997</v>
      </c>
      <c r="J553">
        <v>25</v>
      </c>
      <c r="K553">
        <v>0</v>
      </c>
      <c r="L553">
        <f t="shared" si="148"/>
        <v>0</v>
      </c>
      <c r="M553">
        <f t="shared" si="149"/>
        <v>0</v>
      </c>
      <c r="N553">
        <f t="shared" si="150"/>
        <v>0</v>
      </c>
      <c r="O553">
        <f t="shared" si="151"/>
        <v>1</v>
      </c>
      <c r="P553">
        <f t="shared" si="152"/>
        <v>0</v>
      </c>
      <c r="Q553">
        <f t="shared" si="153"/>
        <v>0</v>
      </c>
      <c r="R553">
        <f t="shared" si="154"/>
        <v>0</v>
      </c>
      <c r="S553">
        <f t="shared" si="155"/>
        <v>0</v>
      </c>
      <c r="T553">
        <f t="shared" si="156"/>
        <v>0</v>
      </c>
      <c r="U553">
        <f t="shared" si="157"/>
        <v>0</v>
      </c>
      <c r="V553">
        <f t="shared" si="158"/>
        <v>0</v>
      </c>
      <c r="W553">
        <f t="shared" si="159"/>
        <v>0</v>
      </c>
      <c r="X553">
        <f t="shared" si="144"/>
        <v>11</v>
      </c>
      <c r="Y553">
        <f t="shared" si="145"/>
        <v>1</v>
      </c>
      <c r="Z553">
        <f t="shared" si="146"/>
        <v>0</v>
      </c>
      <c r="AA553">
        <f t="shared" si="147"/>
        <v>1</v>
      </c>
    </row>
    <row r="554" spans="2:27">
      <c r="B554">
        <v>553</v>
      </c>
      <c r="C554">
        <v>6</v>
      </c>
      <c r="D554">
        <v>114</v>
      </c>
      <c r="E554">
        <v>88</v>
      </c>
      <c r="F554">
        <v>0</v>
      </c>
      <c r="G554">
        <v>0</v>
      </c>
      <c r="H554">
        <v>27.8</v>
      </c>
      <c r="I554">
        <v>0.247</v>
      </c>
      <c r="J554">
        <v>66</v>
      </c>
      <c r="K554">
        <v>0</v>
      </c>
      <c r="L554">
        <f t="shared" si="148"/>
        <v>0</v>
      </c>
      <c r="M554">
        <f t="shared" si="149"/>
        <v>1</v>
      </c>
      <c r="N554">
        <f t="shared" si="150"/>
        <v>0</v>
      </c>
      <c r="O554">
        <f t="shared" si="151"/>
        <v>0</v>
      </c>
      <c r="P554">
        <f t="shared" si="152"/>
        <v>0</v>
      </c>
      <c r="Q554">
        <f t="shared" si="153"/>
        <v>0</v>
      </c>
      <c r="R554">
        <f t="shared" si="154"/>
        <v>0</v>
      </c>
      <c r="S554">
        <f t="shared" si="155"/>
        <v>0</v>
      </c>
      <c r="T554">
        <f t="shared" si="156"/>
        <v>0</v>
      </c>
      <c r="U554">
        <f t="shared" si="157"/>
        <v>0</v>
      </c>
      <c r="V554">
        <f t="shared" si="158"/>
        <v>0</v>
      </c>
      <c r="W554">
        <f t="shared" si="159"/>
        <v>0</v>
      </c>
      <c r="X554">
        <f t="shared" si="144"/>
        <v>11</v>
      </c>
      <c r="Y554">
        <f t="shared" si="145"/>
        <v>1</v>
      </c>
      <c r="Z554">
        <f t="shared" si="146"/>
        <v>0</v>
      </c>
      <c r="AA554">
        <f t="shared" si="147"/>
        <v>1</v>
      </c>
    </row>
    <row r="555" spans="2:27">
      <c r="B555">
        <v>554</v>
      </c>
      <c r="C555">
        <v>1</v>
      </c>
      <c r="D555">
        <v>88</v>
      </c>
      <c r="E555">
        <v>62</v>
      </c>
      <c r="F555">
        <v>24</v>
      </c>
      <c r="G555">
        <v>44</v>
      </c>
      <c r="H555">
        <v>29.9</v>
      </c>
      <c r="I555">
        <v>0.42199999999999999</v>
      </c>
      <c r="J555">
        <v>23</v>
      </c>
      <c r="K555">
        <v>0</v>
      </c>
      <c r="L555">
        <f t="shared" si="148"/>
        <v>0</v>
      </c>
      <c r="M555">
        <f t="shared" si="149"/>
        <v>0</v>
      </c>
      <c r="N555">
        <f t="shared" si="150"/>
        <v>0</v>
      </c>
      <c r="O555">
        <f t="shared" si="151"/>
        <v>0</v>
      </c>
      <c r="P555">
        <f t="shared" si="152"/>
        <v>0</v>
      </c>
      <c r="Q555">
        <f t="shared" si="153"/>
        <v>0</v>
      </c>
      <c r="R555">
        <f t="shared" si="154"/>
        <v>0</v>
      </c>
      <c r="S555">
        <f t="shared" si="155"/>
        <v>0</v>
      </c>
      <c r="T555">
        <f t="shared" si="156"/>
        <v>0</v>
      </c>
      <c r="U555">
        <f t="shared" si="157"/>
        <v>0</v>
      </c>
      <c r="V555">
        <f t="shared" si="158"/>
        <v>0</v>
      </c>
      <c r="W555">
        <f t="shared" si="159"/>
        <v>0</v>
      </c>
      <c r="X555">
        <f t="shared" si="144"/>
        <v>12</v>
      </c>
      <c r="Y555">
        <f t="shared" si="145"/>
        <v>0</v>
      </c>
      <c r="Z555">
        <f t="shared" si="146"/>
        <v>0</v>
      </c>
      <c r="AA555">
        <f t="shared" si="147"/>
        <v>1</v>
      </c>
    </row>
    <row r="556" spans="2:27">
      <c r="B556">
        <v>555</v>
      </c>
      <c r="C556">
        <v>1</v>
      </c>
      <c r="D556">
        <v>84</v>
      </c>
      <c r="E556">
        <v>64</v>
      </c>
      <c r="F556">
        <v>23</v>
      </c>
      <c r="G556">
        <v>115</v>
      </c>
      <c r="H556">
        <v>36.9</v>
      </c>
      <c r="I556">
        <v>0.47099999999999997</v>
      </c>
      <c r="J556">
        <v>28</v>
      </c>
      <c r="K556">
        <v>0</v>
      </c>
      <c r="L556">
        <f t="shared" si="148"/>
        <v>0</v>
      </c>
      <c r="M556">
        <f t="shared" si="149"/>
        <v>0</v>
      </c>
      <c r="N556">
        <f t="shared" si="150"/>
        <v>0</v>
      </c>
      <c r="O556">
        <f t="shared" si="151"/>
        <v>0</v>
      </c>
      <c r="P556">
        <f t="shared" si="152"/>
        <v>0</v>
      </c>
      <c r="Q556">
        <f t="shared" si="153"/>
        <v>0</v>
      </c>
      <c r="R556">
        <f t="shared" si="154"/>
        <v>0</v>
      </c>
      <c r="S556">
        <f t="shared" si="155"/>
        <v>0</v>
      </c>
      <c r="T556">
        <f t="shared" si="156"/>
        <v>0</v>
      </c>
      <c r="U556">
        <f t="shared" si="157"/>
        <v>0</v>
      </c>
      <c r="V556">
        <f t="shared" si="158"/>
        <v>0</v>
      </c>
      <c r="W556">
        <f t="shared" si="159"/>
        <v>0</v>
      </c>
      <c r="X556">
        <f t="shared" si="144"/>
        <v>12</v>
      </c>
      <c r="Y556">
        <f t="shared" si="145"/>
        <v>0</v>
      </c>
      <c r="Z556">
        <f t="shared" si="146"/>
        <v>0</v>
      </c>
      <c r="AA556">
        <f t="shared" si="147"/>
        <v>1</v>
      </c>
    </row>
    <row r="557" spans="2:27">
      <c r="B557">
        <v>556</v>
      </c>
      <c r="C557">
        <v>7</v>
      </c>
      <c r="D557">
        <v>124</v>
      </c>
      <c r="E557">
        <v>70</v>
      </c>
      <c r="F557">
        <v>33</v>
      </c>
      <c r="G557">
        <v>215</v>
      </c>
      <c r="H557">
        <v>25.5</v>
      </c>
      <c r="I557">
        <v>0.161</v>
      </c>
      <c r="J557">
        <v>37</v>
      </c>
      <c r="K557">
        <v>0</v>
      </c>
      <c r="L557">
        <f t="shared" si="148"/>
        <v>0</v>
      </c>
      <c r="M557">
        <f t="shared" si="149"/>
        <v>0</v>
      </c>
      <c r="N557">
        <f t="shared" si="150"/>
        <v>0</v>
      </c>
      <c r="O557">
        <f t="shared" si="151"/>
        <v>0</v>
      </c>
      <c r="P557">
        <f t="shared" si="152"/>
        <v>0</v>
      </c>
      <c r="Q557">
        <f t="shared" si="153"/>
        <v>0</v>
      </c>
      <c r="R557">
        <f t="shared" si="154"/>
        <v>0</v>
      </c>
      <c r="S557">
        <f t="shared" si="155"/>
        <v>0</v>
      </c>
      <c r="T557">
        <f t="shared" si="156"/>
        <v>0</v>
      </c>
      <c r="U557">
        <f t="shared" si="157"/>
        <v>0</v>
      </c>
      <c r="V557">
        <f t="shared" si="158"/>
        <v>0</v>
      </c>
      <c r="W557">
        <f t="shared" si="159"/>
        <v>0</v>
      </c>
      <c r="X557">
        <f t="shared" si="144"/>
        <v>12</v>
      </c>
      <c r="Y557">
        <f t="shared" si="145"/>
        <v>0</v>
      </c>
      <c r="Z557">
        <f t="shared" si="146"/>
        <v>0</v>
      </c>
      <c r="AA557">
        <f t="shared" si="147"/>
        <v>1</v>
      </c>
    </row>
    <row r="558" spans="2:27">
      <c r="B558">
        <v>557</v>
      </c>
      <c r="C558">
        <v>1</v>
      </c>
      <c r="D558">
        <v>97</v>
      </c>
      <c r="E558">
        <v>70</v>
      </c>
      <c r="F558">
        <v>40</v>
      </c>
      <c r="G558">
        <v>0</v>
      </c>
      <c r="H558">
        <v>38.1</v>
      </c>
      <c r="I558">
        <v>0.218</v>
      </c>
      <c r="J558">
        <v>30</v>
      </c>
      <c r="K558">
        <v>0</v>
      </c>
      <c r="L558">
        <f t="shared" si="148"/>
        <v>0</v>
      </c>
      <c r="M558">
        <f t="shared" si="149"/>
        <v>0</v>
      </c>
      <c r="N558">
        <f t="shared" si="150"/>
        <v>0</v>
      </c>
      <c r="O558">
        <f t="shared" si="151"/>
        <v>0</v>
      </c>
      <c r="P558">
        <f t="shared" si="152"/>
        <v>0</v>
      </c>
      <c r="Q558">
        <f t="shared" si="153"/>
        <v>0</v>
      </c>
      <c r="R558">
        <f t="shared" si="154"/>
        <v>0</v>
      </c>
      <c r="S558">
        <f t="shared" si="155"/>
        <v>0</v>
      </c>
      <c r="T558">
        <f t="shared" si="156"/>
        <v>0</v>
      </c>
      <c r="U558">
        <f t="shared" si="157"/>
        <v>0</v>
      </c>
      <c r="V558">
        <f t="shared" si="158"/>
        <v>0</v>
      </c>
      <c r="W558">
        <f t="shared" si="159"/>
        <v>0</v>
      </c>
      <c r="X558">
        <f t="shared" si="144"/>
        <v>12</v>
      </c>
      <c r="Y558">
        <f t="shared" si="145"/>
        <v>0</v>
      </c>
      <c r="Z558">
        <f t="shared" si="146"/>
        <v>0</v>
      </c>
      <c r="AA558">
        <f t="shared" si="147"/>
        <v>1</v>
      </c>
    </row>
    <row r="559" spans="2:27">
      <c r="B559">
        <v>558</v>
      </c>
      <c r="C559">
        <v>8</v>
      </c>
      <c r="D559">
        <v>110</v>
      </c>
      <c r="E559">
        <v>76</v>
      </c>
      <c r="F559">
        <v>0</v>
      </c>
      <c r="G559">
        <v>0</v>
      </c>
      <c r="H559">
        <v>27.8</v>
      </c>
      <c r="I559">
        <v>0.23699999999999999</v>
      </c>
      <c r="J559">
        <v>58</v>
      </c>
      <c r="K559">
        <v>0</v>
      </c>
      <c r="L559">
        <f t="shared" si="148"/>
        <v>0</v>
      </c>
      <c r="M559">
        <f t="shared" si="149"/>
        <v>1</v>
      </c>
      <c r="N559">
        <f t="shared" si="150"/>
        <v>0</v>
      </c>
      <c r="O559">
        <f t="shared" si="151"/>
        <v>0</v>
      </c>
      <c r="P559">
        <f t="shared" si="152"/>
        <v>0</v>
      </c>
      <c r="Q559">
        <f t="shared" si="153"/>
        <v>0</v>
      </c>
      <c r="R559">
        <f t="shared" si="154"/>
        <v>0</v>
      </c>
      <c r="S559">
        <f t="shared" si="155"/>
        <v>0</v>
      </c>
      <c r="T559">
        <f t="shared" si="156"/>
        <v>0</v>
      </c>
      <c r="U559">
        <f t="shared" si="157"/>
        <v>0</v>
      </c>
      <c r="V559">
        <f t="shared" si="158"/>
        <v>0</v>
      </c>
      <c r="W559">
        <f t="shared" si="159"/>
        <v>0</v>
      </c>
      <c r="X559">
        <f t="shared" si="144"/>
        <v>11</v>
      </c>
      <c r="Y559">
        <f t="shared" si="145"/>
        <v>1</v>
      </c>
      <c r="Z559">
        <f t="shared" si="146"/>
        <v>0</v>
      </c>
      <c r="AA559">
        <f t="shared" si="147"/>
        <v>1</v>
      </c>
    </row>
    <row r="560" spans="2:27">
      <c r="B560">
        <v>559</v>
      </c>
      <c r="C560">
        <v>11</v>
      </c>
      <c r="D560">
        <v>103</v>
      </c>
      <c r="E560">
        <v>68</v>
      </c>
      <c r="F560">
        <v>40</v>
      </c>
      <c r="G560">
        <v>0</v>
      </c>
      <c r="H560">
        <v>46.2</v>
      </c>
      <c r="I560">
        <v>0.126</v>
      </c>
      <c r="J560">
        <v>42</v>
      </c>
      <c r="K560">
        <v>0</v>
      </c>
      <c r="L560">
        <f t="shared" si="148"/>
        <v>0</v>
      </c>
      <c r="M560">
        <f t="shared" si="149"/>
        <v>1</v>
      </c>
      <c r="N560">
        <f t="shared" si="150"/>
        <v>0</v>
      </c>
      <c r="O560">
        <f t="shared" si="151"/>
        <v>0</v>
      </c>
      <c r="P560">
        <f t="shared" si="152"/>
        <v>0</v>
      </c>
      <c r="Q560">
        <f t="shared" si="153"/>
        <v>0</v>
      </c>
      <c r="R560">
        <f t="shared" si="154"/>
        <v>0</v>
      </c>
      <c r="S560">
        <f t="shared" si="155"/>
        <v>0</v>
      </c>
      <c r="T560">
        <f t="shared" si="156"/>
        <v>0</v>
      </c>
      <c r="U560">
        <f t="shared" si="157"/>
        <v>0</v>
      </c>
      <c r="V560">
        <f t="shared" si="158"/>
        <v>1</v>
      </c>
      <c r="W560">
        <f t="shared" si="159"/>
        <v>0</v>
      </c>
      <c r="X560">
        <f t="shared" si="144"/>
        <v>10</v>
      </c>
      <c r="Y560">
        <f t="shared" si="145"/>
        <v>2</v>
      </c>
      <c r="Z560">
        <f t="shared" si="146"/>
        <v>0</v>
      </c>
      <c r="AA560">
        <f t="shared" si="147"/>
        <v>1</v>
      </c>
    </row>
    <row r="561" spans="2:27">
      <c r="B561">
        <v>560</v>
      </c>
      <c r="C561">
        <v>11</v>
      </c>
      <c r="D561">
        <v>85</v>
      </c>
      <c r="E561">
        <v>74</v>
      </c>
      <c r="F561">
        <v>0</v>
      </c>
      <c r="G561">
        <v>0</v>
      </c>
      <c r="H561">
        <v>30.1</v>
      </c>
      <c r="I561">
        <v>0.3</v>
      </c>
      <c r="J561">
        <v>35</v>
      </c>
      <c r="K561">
        <v>0</v>
      </c>
      <c r="L561">
        <f t="shared" si="148"/>
        <v>0</v>
      </c>
      <c r="M561">
        <f t="shared" si="149"/>
        <v>1</v>
      </c>
      <c r="N561">
        <f t="shared" si="150"/>
        <v>0</v>
      </c>
      <c r="O561">
        <f t="shared" si="151"/>
        <v>0</v>
      </c>
      <c r="P561">
        <f t="shared" si="152"/>
        <v>0</v>
      </c>
      <c r="Q561">
        <f t="shared" si="153"/>
        <v>0</v>
      </c>
      <c r="R561">
        <f t="shared" si="154"/>
        <v>0</v>
      </c>
      <c r="S561">
        <f t="shared" si="155"/>
        <v>0</v>
      </c>
      <c r="T561">
        <f t="shared" si="156"/>
        <v>0</v>
      </c>
      <c r="U561">
        <f t="shared" si="157"/>
        <v>1</v>
      </c>
      <c r="V561">
        <f t="shared" si="158"/>
        <v>1</v>
      </c>
      <c r="W561">
        <f t="shared" si="159"/>
        <v>0</v>
      </c>
      <c r="X561">
        <f t="shared" si="144"/>
        <v>9</v>
      </c>
      <c r="Y561">
        <f t="shared" si="145"/>
        <v>3</v>
      </c>
      <c r="Z561">
        <f t="shared" si="146"/>
        <v>0</v>
      </c>
      <c r="AA561">
        <f t="shared" si="147"/>
        <v>1</v>
      </c>
    </row>
    <row r="562" spans="2:27">
      <c r="B562">
        <v>561</v>
      </c>
      <c r="C562">
        <v>6</v>
      </c>
      <c r="D562">
        <v>125</v>
      </c>
      <c r="E562">
        <v>76</v>
      </c>
      <c r="F562">
        <v>0</v>
      </c>
      <c r="G562">
        <v>0</v>
      </c>
      <c r="H562">
        <v>33.799999999999997</v>
      </c>
      <c r="I562">
        <v>0.121</v>
      </c>
      <c r="J562">
        <v>54</v>
      </c>
      <c r="K562">
        <v>1</v>
      </c>
      <c r="L562">
        <f t="shared" si="148"/>
        <v>1</v>
      </c>
      <c r="M562">
        <f t="shared" si="149"/>
        <v>1</v>
      </c>
      <c r="N562">
        <f t="shared" si="150"/>
        <v>0</v>
      </c>
      <c r="O562">
        <f t="shared" si="151"/>
        <v>0</v>
      </c>
      <c r="P562">
        <f t="shared" si="152"/>
        <v>1</v>
      </c>
      <c r="Q562">
        <f t="shared" si="153"/>
        <v>0</v>
      </c>
      <c r="R562">
        <f t="shared" si="154"/>
        <v>0</v>
      </c>
      <c r="S562">
        <f t="shared" si="155"/>
        <v>0</v>
      </c>
      <c r="T562">
        <f t="shared" si="156"/>
        <v>0</v>
      </c>
      <c r="U562">
        <f t="shared" si="157"/>
        <v>0</v>
      </c>
      <c r="V562">
        <f t="shared" si="158"/>
        <v>1</v>
      </c>
      <c r="W562">
        <f t="shared" si="159"/>
        <v>0</v>
      </c>
      <c r="X562">
        <f t="shared" si="144"/>
        <v>8</v>
      </c>
      <c r="Y562">
        <f t="shared" si="145"/>
        <v>4</v>
      </c>
      <c r="Z562">
        <f t="shared" si="146"/>
        <v>0</v>
      </c>
      <c r="AA562">
        <f t="shared" si="147"/>
        <v>0</v>
      </c>
    </row>
    <row r="563" spans="2:27">
      <c r="B563">
        <v>562</v>
      </c>
      <c r="C563">
        <v>0</v>
      </c>
      <c r="D563">
        <v>198</v>
      </c>
      <c r="E563">
        <v>66</v>
      </c>
      <c r="F563">
        <v>32</v>
      </c>
      <c r="G563">
        <v>274</v>
      </c>
      <c r="H563">
        <v>41.3</v>
      </c>
      <c r="I563">
        <v>0.502</v>
      </c>
      <c r="J563">
        <v>28</v>
      </c>
      <c r="K563">
        <v>1</v>
      </c>
      <c r="L563">
        <f t="shared" si="148"/>
        <v>1</v>
      </c>
      <c r="M563">
        <f t="shared" si="149"/>
        <v>0</v>
      </c>
      <c r="N563">
        <f t="shared" si="150"/>
        <v>1</v>
      </c>
      <c r="O563">
        <f t="shared" si="151"/>
        <v>1</v>
      </c>
      <c r="P563">
        <f t="shared" si="152"/>
        <v>1</v>
      </c>
      <c r="Q563">
        <f t="shared" si="153"/>
        <v>0</v>
      </c>
      <c r="R563">
        <f t="shared" si="154"/>
        <v>1</v>
      </c>
      <c r="S563">
        <f t="shared" si="155"/>
        <v>1</v>
      </c>
      <c r="T563">
        <f t="shared" si="156"/>
        <v>1</v>
      </c>
      <c r="U563">
        <f t="shared" si="157"/>
        <v>0</v>
      </c>
      <c r="V563">
        <f t="shared" si="158"/>
        <v>1</v>
      </c>
      <c r="W563">
        <f t="shared" si="159"/>
        <v>1</v>
      </c>
      <c r="X563">
        <f t="shared" si="144"/>
        <v>3</v>
      </c>
      <c r="Y563">
        <f t="shared" si="145"/>
        <v>9</v>
      </c>
      <c r="Z563">
        <f t="shared" si="146"/>
        <v>1</v>
      </c>
      <c r="AA563">
        <f t="shared" si="147"/>
        <v>1</v>
      </c>
    </row>
    <row r="564" spans="2:27">
      <c r="B564">
        <v>563</v>
      </c>
      <c r="C564">
        <v>1</v>
      </c>
      <c r="D564">
        <v>87</v>
      </c>
      <c r="E564">
        <v>68</v>
      </c>
      <c r="F564">
        <v>34</v>
      </c>
      <c r="G564">
        <v>77</v>
      </c>
      <c r="H564">
        <v>37.6</v>
      </c>
      <c r="I564">
        <v>0.40100000000000002</v>
      </c>
      <c r="J564">
        <v>24</v>
      </c>
      <c r="K564">
        <v>0</v>
      </c>
      <c r="L564">
        <f t="shared" si="148"/>
        <v>0</v>
      </c>
      <c r="M564">
        <f t="shared" si="149"/>
        <v>0</v>
      </c>
      <c r="N564">
        <f t="shared" si="150"/>
        <v>0</v>
      </c>
      <c r="O564">
        <f t="shared" si="151"/>
        <v>0</v>
      </c>
      <c r="P564">
        <f t="shared" si="152"/>
        <v>0</v>
      </c>
      <c r="Q564">
        <f t="shared" si="153"/>
        <v>0</v>
      </c>
      <c r="R564">
        <f t="shared" si="154"/>
        <v>0</v>
      </c>
      <c r="S564">
        <f t="shared" si="155"/>
        <v>0</v>
      </c>
      <c r="T564">
        <f t="shared" si="156"/>
        <v>0</v>
      </c>
      <c r="U564">
        <f t="shared" si="157"/>
        <v>0</v>
      </c>
      <c r="V564">
        <f t="shared" si="158"/>
        <v>0</v>
      </c>
      <c r="W564">
        <f t="shared" si="159"/>
        <v>0</v>
      </c>
      <c r="X564">
        <f t="shared" si="144"/>
        <v>12</v>
      </c>
      <c r="Y564">
        <f t="shared" si="145"/>
        <v>0</v>
      </c>
      <c r="Z564">
        <f t="shared" si="146"/>
        <v>0</v>
      </c>
      <c r="AA564">
        <f t="shared" si="147"/>
        <v>1</v>
      </c>
    </row>
    <row r="565" spans="2:27">
      <c r="B565">
        <v>564</v>
      </c>
      <c r="C565">
        <v>6</v>
      </c>
      <c r="D565">
        <v>99</v>
      </c>
      <c r="E565">
        <v>60</v>
      </c>
      <c r="F565">
        <v>19</v>
      </c>
      <c r="G565">
        <v>54</v>
      </c>
      <c r="H565">
        <v>26.9</v>
      </c>
      <c r="I565">
        <v>0.497</v>
      </c>
      <c r="J565">
        <v>32</v>
      </c>
      <c r="K565">
        <v>0</v>
      </c>
      <c r="L565">
        <f t="shared" si="148"/>
        <v>0</v>
      </c>
      <c r="M565">
        <f t="shared" si="149"/>
        <v>0</v>
      </c>
      <c r="N565">
        <f t="shared" si="150"/>
        <v>0</v>
      </c>
      <c r="O565">
        <f t="shared" si="151"/>
        <v>0</v>
      </c>
      <c r="P565">
        <f t="shared" si="152"/>
        <v>0</v>
      </c>
      <c r="Q565">
        <f t="shared" si="153"/>
        <v>0</v>
      </c>
      <c r="R565">
        <f t="shared" si="154"/>
        <v>0</v>
      </c>
      <c r="S565">
        <f t="shared" si="155"/>
        <v>0</v>
      </c>
      <c r="T565">
        <f t="shared" si="156"/>
        <v>0</v>
      </c>
      <c r="U565">
        <f t="shared" si="157"/>
        <v>0</v>
      </c>
      <c r="V565">
        <f t="shared" si="158"/>
        <v>0</v>
      </c>
      <c r="W565">
        <f t="shared" si="159"/>
        <v>0</v>
      </c>
      <c r="X565">
        <f t="shared" si="144"/>
        <v>12</v>
      </c>
      <c r="Y565">
        <f t="shared" si="145"/>
        <v>0</v>
      </c>
      <c r="Z565">
        <f t="shared" si="146"/>
        <v>0</v>
      </c>
      <c r="AA565">
        <f t="shared" si="147"/>
        <v>1</v>
      </c>
    </row>
    <row r="566" spans="2:27">
      <c r="B566">
        <v>565</v>
      </c>
      <c r="C566">
        <v>0</v>
      </c>
      <c r="D566">
        <v>91</v>
      </c>
      <c r="E566">
        <v>80</v>
      </c>
      <c r="F566">
        <v>0</v>
      </c>
      <c r="G566">
        <v>0</v>
      </c>
      <c r="H566">
        <v>32.4</v>
      </c>
      <c r="I566">
        <v>0.60099999999999998</v>
      </c>
      <c r="J566">
        <v>27</v>
      </c>
      <c r="K566">
        <v>0</v>
      </c>
      <c r="L566">
        <f t="shared" si="148"/>
        <v>0</v>
      </c>
      <c r="M566">
        <f t="shared" si="149"/>
        <v>0</v>
      </c>
      <c r="N566">
        <f t="shared" si="150"/>
        <v>0</v>
      </c>
      <c r="O566">
        <f t="shared" si="151"/>
        <v>0</v>
      </c>
      <c r="P566">
        <f t="shared" si="152"/>
        <v>0</v>
      </c>
      <c r="Q566">
        <f t="shared" si="153"/>
        <v>0</v>
      </c>
      <c r="R566">
        <f t="shared" si="154"/>
        <v>0</v>
      </c>
      <c r="S566">
        <f t="shared" si="155"/>
        <v>0</v>
      </c>
      <c r="T566">
        <f t="shared" si="156"/>
        <v>0</v>
      </c>
      <c r="U566">
        <f t="shared" si="157"/>
        <v>0</v>
      </c>
      <c r="V566">
        <f t="shared" si="158"/>
        <v>0</v>
      </c>
      <c r="W566">
        <f t="shared" si="159"/>
        <v>0</v>
      </c>
      <c r="X566">
        <f t="shared" si="144"/>
        <v>12</v>
      </c>
      <c r="Y566">
        <f t="shared" si="145"/>
        <v>0</v>
      </c>
      <c r="Z566">
        <f t="shared" si="146"/>
        <v>0</v>
      </c>
      <c r="AA566">
        <f t="shared" si="147"/>
        <v>1</v>
      </c>
    </row>
    <row r="567" spans="2:27">
      <c r="B567">
        <v>566</v>
      </c>
      <c r="C567">
        <v>2</v>
      </c>
      <c r="D567">
        <v>95</v>
      </c>
      <c r="E567">
        <v>54</v>
      </c>
      <c r="F567">
        <v>14</v>
      </c>
      <c r="G567">
        <v>88</v>
      </c>
      <c r="H567">
        <v>26.1</v>
      </c>
      <c r="I567">
        <v>0.748</v>
      </c>
      <c r="J567">
        <v>22</v>
      </c>
      <c r="K567">
        <v>0</v>
      </c>
      <c r="L567">
        <f t="shared" si="148"/>
        <v>0</v>
      </c>
      <c r="M567">
        <f t="shared" si="149"/>
        <v>0</v>
      </c>
      <c r="N567">
        <f t="shared" si="150"/>
        <v>0</v>
      </c>
      <c r="O567">
        <f t="shared" si="151"/>
        <v>0</v>
      </c>
      <c r="P567">
        <f t="shared" si="152"/>
        <v>0</v>
      </c>
      <c r="Q567">
        <f t="shared" si="153"/>
        <v>0</v>
      </c>
      <c r="R567">
        <f t="shared" si="154"/>
        <v>0</v>
      </c>
      <c r="S567">
        <f t="shared" si="155"/>
        <v>0</v>
      </c>
      <c r="T567">
        <f t="shared" si="156"/>
        <v>0</v>
      </c>
      <c r="U567">
        <f t="shared" si="157"/>
        <v>0</v>
      </c>
      <c r="V567">
        <f t="shared" si="158"/>
        <v>0</v>
      </c>
      <c r="W567">
        <f t="shared" si="159"/>
        <v>0</v>
      </c>
      <c r="X567">
        <f t="shared" si="144"/>
        <v>12</v>
      </c>
      <c r="Y567">
        <f t="shared" si="145"/>
        <v>0</v>
      </c>
      <c r="Z567">
        <f t="shared" si="146"/>
        <v>0</v>
      </c>
      <c r="AA567">
        <f t="shared" si="147"/>
        <v>1</v>
      </c>
    </row>
    <row r="568" spans="2:27">
      <c r="B568">
        <v>567</v>
      </c>
      <c r="C568">
        <v>1</v>
      </c>
      <c r="D568">
        <v>99</v>
      </c>
      <c r="E568">
        <v>72</v>
      </c>
      <c r="F568">
        <v>30</v>
      </c>
      <c r="G568">
        <v>18</v>
      </c>
      <c r="H568">
        <v>38.6</v>
      </c>
      <c r="I568">
        <v>0.41199999999999998</v>
      </c>
      <c r="J568">
        <v>21</v>
      </c>
      <c r="K568">
        <v>0</v>
      </c>
      <c r="L568">
        <f t="shared" si="148"/>
        <v>0</v>
      </c>
      <c r="M568">
        <f t="shared" si="149"/>
        <v>0</v>
      </c>
      <c r="N568">
        <f t="shared" si="150"/>
        <v>0</v>
      </c>
      <c r="O568">
        <f t="shared" si="151"/>
        <v>0</v>
      </c>
      <c r="P568">
        <f t="shared" si="152"/>
        <v>0</v>
      </c>
      <c r="Q568">
        <f t="shared" si="153"/>
        <v>0</v>
      </c>
      <c r="R568">
        <f t="shared" si="154"/>
        <v>0</v>
      </c>
      <c r="S568">
        <f t="shared" si="155"/>
        <v>0</v>
      </c>
      <c r="T568">
        <f t="shared" si="156"/>
        <v>0</v>
      </c>
      <c r="U568">
        <f t="shared" si="157"/>
        <v>0</v>
      </c>
      <c r="V568">
        <f t="shared" si="158"/>
        <v>0</v>
      </c>
      <c r="W568">
        <f t="shared" si="159"/>
        <v>0</v>
      </c>
      <c r="X568">
        <f t="shared" si="144"/>
        <v>12</v>
      </c>
      <c r="Y568">
        <f t="shared" si="145"/>
        <v>0</v>
      </c>
      <c r="Z568">
        <f t="shared" si="146"/>
        <v>0</v>
      </c>
      <c r="AA568">
        <f t="shared" si="147"/>
        <v>1</v>
      </c>
    </row>
    <row r="569" spans="2:27">
      <c r="B569">
        <v>568</v>
      </c>
      <c r="C569">
        <v>6</v>
      </c>
      <c r="D569">
        <v>92</v>
      </c>
      <c r="E569">
        <v>62</v>
      </c>
      <c r="F569">
        <v>32</v>
      </c>
      <c r="G569">
        <v>126</v>
      </c>
      <c r="H569">
        <v>32</v>
      </c>
      <c r="I569">
        <v>8.5000000000000006E-2</v>
      </c>
      <c r="J569">
        <v>46</v>
      </c>
      <c r="K569">
        <v>0</v>
      </c>
      <c r="L569">
        <f t="shared" si="148"/>
        <v>1</v>
      </c>
      <c r="M569">
        <f t="shared" si="149"/>
        <v>1</v>
      </c>
      <c r="N569">
        <f t="shared" si="150"/>
        <v>0</v>
      </c>
      <c r="O569">
        <f t="shared" si="151"/>
        <v>0</v>
      </c>
      <c r="P569">
        <f t="shared" si="152"/>
        <v>0</v>
      </c>
      <c r="Q569">
        <f t="shared" si="153"/>
        <v>1</v>
      </c>
      <c r="R569">
        <f t="shared" si="154"/>
        <v>0</v>
      </c>
      <c r="S569">
        <f t="shared" si="155"/>
        <v>0</v>
      </c>
      <c r="T569">
        <f t="shared" si="156"/>
        <v>0</v>
      </c>
      <c r="U569">
        <f t="shared" si="157"/>
        <v>0</v>
      </c>
      <c r="V569">
        <f t="shared" si="158"/>
        <v>1</v>
      </c>
      <c r="W569">
        <f t="shared" si="159"/>
        <v>0</v>
      </c>
      <c r="X569">
        <f t="shared" si="144"/>
        <v>8</v>
      </c>
      <c r="Y569">
        <f t="shared" si="145"/>
        <v>4</v>
      </c>
      <c r="Z569">
        <f t="shared" si="146"/>
        <v>0</v>
      </c>
      <c r="AA569">
        <f t="shared" si="147"/>
        <v>1</v>
      </c>
    </row>
    <row r="570" spans="2:27">
      <c r="B570">
        <v>569</v>
      </c>
      <c r="C570">
        <v>4</v>
      </c>
      <c r="D570">
        <v>154</v>
      </c>
      <c r="E570">
        <v>72</v>
      </c>
      <c r="F570">
        <v>29</v>
      </c>
      <c r="G570">
        <v>126</v>
      </c>
      <c r="H570">
        <v>31.3</v>
      </c>
      <c r="I570">
        <v>0.33800000000000002</v>
      </c>
      <c r="J570">
        <v>37</v>
      </c>
      <c r="K570">
        <v>0</v>
      </c>
      <c r="L570">
        <f t="shared" si="148"/>
        <v>0</v>
      </c>
      <c r="M570">
        <f t="shared" si="149"/>
        <v>1</v>
      </c>
      <c r="N570">
        <f t="shared" si="150"/>
        <v>0</v>
      </c>
      <c r="O570">
        <f t="shared" si="151"/>
        <v>1</v>
      </c>
      <c r="P570">
        <f t="shared" si="152"/>
        <v>1</v>
      </c>
      <c r="Q570">
        <f t="shared" si="153"/>
        <v>0</v>
      </c>
      <c r="R570">
        <f t="shared" si="154"/>
        <v>0</v>
      </c>
      <c r="S570">
        <f t="shared" si="155"/>
        <v>1</v>
      </c>
      <c r="T570">
        <f t="shared" si="156"/>
        <v>1</v>
      </c>
      <c r="U570">
        <f t="shared" si="157"/>
        <v>0</v>
      </c>
      <c r="V570">
        <f t="shared" si="158"/>
        <v>0</v>
      </c>
      <c r="W570">
        <f t="shared" si="159"/>
        <v>1</v>
      </c>
      <c r="X570">
        <f t="shared" si="144"/>
        <v>6</v>
      </c>
      <c r="Y570">
        <f t="shared" si="145"/>
        <v>6</v>
      </c>
      <c r="Z570">
        <f t="shared" si="146"/>
        <v>1</v>
      </c>
      <c r="AA570">
        <f t="shared" si="147"/>
        <v>0</v>
      </c>
    </row>
    <row r="571" spans="2:27">
      <c r="B571">
        <v>570</v>
      </c>
      <c r="C571">
        <v>0</v>
      </c>
      <c r="D571">
        <v>121</v>
      </c>
      <c r="E571">
        <v>66</v>
      </c>
      <c r="F571">
        <v>30</v>
      </c>
      <c r="G571">
        <v>165</v>
      </c>
      <c r="H571">
        <v>34.299999999999997</v>
      </c>
      <c r="I571">
        <v>0.20300000000000001</v>
      </c>
      <c r="J571">
        <v>33</v>
      </c>
      <c r="K571">
        <v>1</v>
      </c>
      <c r="L571">
        <f t="shared" si="148"/>
        <v>1</v>
      </c>
      <c r="M571">
        <f t="shared" si="149"/>
        <v>1</v>
      </c>
      <c r="N571">
        <f t="shared" si="150"/>
        <v>0</v>
      </c>
      <c r="O571">
        <f t="shared" si="151"/>
        <v>0</v>
      </c>
      <c r="P571">
        <f t="shared" si="152"/>
        <v>0</v>
      </c>
      <c r="Q571">
        <f t="shared" si="153"/>
        <v>0</v>
      </c>
      <c r="R571">
        <f t="shared" si="154"/>
        <v>0</v>
      </c>
      <c r="S571">
        <f t="shared" si="155"/>
        <v>0</v>
      </c>
      <c r="T571">
        <f t="shared" si="156"/>
        <v>0</v>
      </c>
      <c r="U571">
        <f t="shared" si="157"/>
        <v>0</v>
      </c>
      <c r="V571">
        <f t="shared" si="158"/>
        <v>0</v>
      </c>
      <c r="W571">
        <f t="shared" si="159"/>
        <v>0</v>
      </c>
      <c r="X571">
        <f t="shared" si="144"/>
        <v>10</v>
      </c>
      <c r="Y571">
        <f t="shared" si="145"/>
        <v>2</v>
      </c>
      <c r="Z571">
        <f t="shared" si="146"/>
        <v>0</v>
      </c>
      <c r="AA571">
        <f t="shared" si="147"/>
        <v>0</v>
      </c>
    </row>
    <row r="572" spans="2:27">
      <c r="B572">
        <v>571</v>
      </c>
      <c r="C572">
        <v>3</v>
      </c>
      <c r="D572">
        <v>78</v>
      </c>
      <c r="E572">
        <v>70</v>
      </c>
      <c r="F572">
        <v>0</v>
      </c>
      <c r="G572">
        <v>0</v>
      </c>
      <c r="H572">
        <v>32.5</v>
      </c>
      <c r="I572">
        <v>0.27</v>
      </c>
      <c r="J572">
        <v>39</v>
      </c>
      <c r="K572">
        <v>0</v>
      </c>
      <c r="L572">
        <f t="shared" si="148"/>
        <v>0</v>
      </c>
      <c r="M572">
        <f t="shared" si="149"/>
        <v>1</v>
      </c>
      <c r="N572">
        <f t="shared" si="150"/>
        <v>0</v>
      </c>
      <c r="O572">
        <f t="shared" si="151"/>
        <v>0</v>
      </c>
      <c r="P572">
        <f t="shared" si="152"/>
        <v>0</v>
      </c>
      <c r="Q572">
        <f t="shared" si="153"/>
        <v>0</v>
      </c>
      <c r="R572">
        <f t="shared" si="154"/>
        <v>0</v>
      </c>
      <c r="S572">
        <f t="shared" si="155"/>
        <v>0</v>
      </c>
      <c r="T572">
        <f t="shared" si="156"/>
        <v>0</v>
      </c>
      <c r="U572">
        <f t="shared" si="157"/>
        <v>0</v>
      </c>
      <c r="V572">
        <f t="shared" si="158"/>
        <v>0</v>
      </c>
      <c r="W572">
        <f t="shared" si="159"/>
        <v>0</v>
      </c>
      <c r="X572">
        <f t="shared" si="144"/>
        <v>11</v>
      </c>
      <c r="Y572">
        <f t="shared" si="145"/>
        <v>1</v>
      </c>
      <c r="Z572">
        <f t="shared" si="146"/>
        <v>0</v>
      </c>
      <c r="AA572">
        <f t="shared" si="147"/>
        <v>1</v>
      </c>
    </row>
    <row r="573" spans="2:27">
      <c r="B573">
        <v>572</v>
      </c>
      <c r="C573">
        <v>2</v>
      </c>
      <c r="D573">
        <v>130</v>
      </c>
      <c r="E573">
        <v>96</v>
      </c>
      <c r="F573">
        <v>0</v>
      </c>
      <c r="G573">
        <v>0</v>
      </c>
      <c r="H573">
        <v>22.6</v>
      </c>
      <c r="I573">
        <v>0.26800000000000002</v>
      </c>
      <c r="J573">
        <v>21</v>
      </c>
      <c r="K573">
        <v>0</v>
      </c>
      <c r="L573">
        <f t="shared" si="148"/>
        <v>0</v>
      </c>
      <c r="M573">
        <f t="shared" si="149"/>
        <v>0</v>
      </c>
      <c r="N573">
        <f t="shared" si="150"/>
        <v>0</v>
      </c>
      <c r="O573">
        <f t="shared" si="151"/>
        <v>0</v>
      </c>
      <c r="P573">
        <f t="shared" si="152"/>
        <v>0</v>
      </c>
      <c r="Q573">
        <f t="shared" si="153"/>
        <v>0</v>
      </c>
      <c r="R573">
        <f t="shared" si="154"/>
        <v>0</v>
      </c>
      <c r="S573">
        <f t="shared" si="155"/>
        <v>0</v>
      </c>
      <c r="T573">
        <f t="shared" si="156"/>
        <v>0</v>
      </c>
      <c r="U573">
        <f t="shared" si="157"/>
        <v>0</v>
      </c>
      <c r="V573">
        <f t="shared" si="158"/>
        <v>0</v>
      </c>
      <c r="W573">
        <f t="shared" si="159"/>
        <v>0</v>
      </c>
      <c r="X573">
        <f t="shared" si="144"/>
        <v>12</v>
      </c>
      <c r="Y573">
        <f t="shared" si="145"/>
        <v>0</v>
      </c>
      <c r="Z573">
        <f t="shared" si="146"/>
        <v>0</v>
      </c>
      <c r="AA573">
        <f t="shared" si="147"/>
        <v>1</v>
      </c>
    </row>
    <row r="574" spans="2:27">
      <c r="B574">
        <v>573</v>
      </c>
      <c r="C574">
        <v>3</v>
      </c>
      <c r="D574">
        <v>111</v>
      </c>
      <c r="E574">
        <v>58</v>
      </c>
      <c r="F574">
        <v>31</v>
      </c>
      <c r="G574">
        <v>44</v>
      </c>
      <c r="H574">
        <v>29.5</v>
      </c>
      <c r="I574">
        <v>0.43</v>
      </c>
      <c r="J574">
        <v>22</v>
      </c>
      <c r="K574">
        <v>0</v>
      </c>
      <c r="L574">
        <f t="shared" si="148"/>
        <v>0</v>
      </c>
      <c r="M574">
        <f t="shared" si="149"/>
        <v>0</v>
      </c>
      <c r="N574">
        <f t="shared" si="150"/>
        <v>0</v>
      </c>
      <c r="O574">
        <f t="shared" si="151"/>
        <v>0</v>
      </c>
      <c r="P574">
        <f t="shared" si="152"/>
        <v>0</v>
      </c>
      <c r="Q574">
        <f t="shared" si="153"/>
        <v>0</v>
      </c>
      <c r="R574">
        <f t="shared" si="154"/>
        <v>0</v>
      </c>
      <c r="S574">
        <f t="shared" si="155"/>
        <v>0</v>
      </c>
      <c r="T574">
        <f t="shared" si="156"/>
        <v>0</v>
      </c>
      <c r="U574">
        <f t="shared" si="157"/>
        <v>0</v>
      </c>
      <c r="V574">
        <f t="shared" si="158"/>
        <v>0</v>
      </c>
      <c r="W574">
        <f t="shared" si="159"/>
        <v>0</v>
      </c>
      <c r="X574">
        <f t="shared" si="144"/>
        <v>12</v>
      </c>
      <c r="Y574">
        <f t="shared" si="145"/>
        <v>0</v>
      </c>
      <c r="Z574">
        <f t="shared" si="146"/>
        <v>0</v>
      </c>
      <c r="AA574">
        <f t="shared" si="147"/>
        <v>1</v>
      </c>
    </row>
    <row r="575" spans="2:27">
      <c r="B575">
        <v>574</v>
      </c>
      <c r="C575">
        <v>2</v>
      </c>
      <c r="D575">
        <v>98</v>
      </c>
      <c r="E575">
        <v>60</v>
      </c>
      <c r="F575">
        <v>17</v>
      </c>
      <c r="G575">
        <v>120</v>
      </c>
      <c r="H575">
        <v>34.700000000000003</v>
      </c>
      <c r="I575">
        <v>0.19800000000000001</v>
      </c>
      <c r="J575">
        <v>22</v>
      </c>
      <c r="K575">
        <v>0</v>
      </c>
      <c r="L575">
        <f t="shared" si="148"/>
        <v>0</v>
      </c>
      <c r="M575">
        <f t="shared" si="149"/>
        <v>0</v>
      </c>
      <c r="N575">
        <f t="shared" si="150"/>
        <v>0</v>
      </c>
      <c r="O575">
        <f t="shared" si="151"/>
        <v>0</v>
      </c>
      <c r="P575">
        <f t="shared" si="152"/>
        <v>0</v>
      </c>
      <c r="Q575">
        <f t="shared" si="153"/>
        <v>0</v>
      </c>
      <c r="R575">
        <f t="shared" si="154"/>
        <v>0</v>
      </c>
      <c r="S575">
        <f t="shared" si="155"/>
        <v>0</v>
      </c>
      <c r="T575">
        <f t="shared" si="156"/>
        <v>0</v>
      </c>
      <c r="U575">
        <f t="shared" si="157"/>
        <v>0</v>
      </c>
      <c r="V575">
        <f t="shared" si="158"/>
        <v>0</v>
      </c>
      <c r="W575">
        <f t="shared" si="159"/>
        <v>0</v>
      </c>
      <c r="X575">
        <f t="shared" si="144"/>
        <v>12</v>
      </c>
      <c r="Y575">
        <f t="shared" si="145"/>
        <v>0</v>
      </c>
      <c r="Z575">
        <f t="shared" si="146"/>
        <v>0</v>
      </c>
      <c r="AA575">
        <f t="shared" si="147"/>
        <v>1</v>
      </c>
    </row>
    <row r="576" spans="2:27">
      <c r="B576">
        <v>575</v>
      </c>
      <c r="C576">
        <v>1</v>
      </c>
      <c r="D576">
        <v>143</v>
      </c>
      <c r="E576">
        <v>86</v>
      </c>
      <c r="F576">
        <v>30</v>
      </c>
      <c r="G576">
        <v>330</v>
      </c>
      <c r="H576">
        <v>30.1</v>
      </c>
      <c r="I576">
        <v>0.89200000000000002</v>
      </c>
      <c r="J576">
        <v>23</v>
      </c>
      <c r="K576">
        <v>0</v>
      </c>
      <c r="L576">
        <f t="shared" si="148"/>
        <v>0</v>
      </c>
      <c r="M576">
        <f t="shared" si="149"/>
        <v>0</v>
      </c>
      <c r="N576">
        <f t="shared" si="150"/>
        <v>1</v>
      </c>
      <c r="O576">
        <f t="shared" si="151"/>
        <v>1</v>
      </c>
      <c r="P576">
        <f t="shared" si="152"/>
        <v>0</v>
      </c>
      <c r="Q576">
        <f t="shared" si="153"/>
        <v>0</v>
      </c>
      <c r="R576">
        <f t="shared" si="154"/>
        <v>0</v>
      </c>
      <c r="S576">
        <f t="shared" si="155"/>
        <v>1</v>
      </c>
      <c r="T576">
        <f t="shared" si="156"/>
        <v>0</v>
      </c>
      <c r="U576">
        <f t="shared" si="157"/>
        <v>0</v>
      </c>
      <c r="V576">
        <f t="shared" si="158"/>
        <v>1</v>
      </c>
      <c r="W576">
        <f t="shared" si="159"/>
        <v>1</v>
      </c>
      <c r="X576">
        <f t="shared" si="144"/>
        <v>7</v>
      </c>
      <c r="Y576">
        <f t="shared" si="145"/>
        <v>5</v>
      </c>
      <c r="Z576">
        <f t="shared" si="146"/>
        <v>0</v>
      </c>
      <c r="AA576">
        <f t="shared" si="147"/>
        <v>1</v>
      </c>
    </row>
    <row r="577" spans="2:27">
      <c r="B577">
        <v>576</v>
      </c>
      <c r="C577">
        <v>1</v>
      </c>
      <c r="D577">
        <v>119</v>
      </c>
      <c r="E577">
        <v>44</v>
      </c>
      <c r="F577">
        <v>47</v>
      </c>
      <c r="G577">
        <v>63</v>
      </c>
      <c r="H577">
        <v>35.5</v>
      </c>
      <c r="I577">
        <v>0.28000000000000003</v>
      </c>
      <c r="J577">
        <v>25</v>
      </c>
      <c r="K577">
        <v>0</v>
      </c>
      <c r="L577">
        <f t="shared" si="148"/>
        <v>0</v>
      </c>
      <c r="M577">
        <f t="shared" si="149"/>
        <v>0</v>
      </c>
      <c r="N577">
        <f t="shared" si="150"/>
        <v>0</v>
      </c>
      <c r="O577">
        <f t="shared" si="151"/>
        <v>0</v>
      </c>
      <c r="P577">
        <f t="shared" si="152"/>
        <v>0</v>
      </c>
      <c r="Q577">
        <f t="shared" si="153"/>
        <v>0</v>
      </c>
      <c r="R577">
        <f t="shared" si="154"/>
        <v>0</v>
      </c>
      <c r="S577">
        <f t="shared" si="155"/>
        <v>0</v>
      </c>
      <c r="T577">
        <f t="shared" si="156"/>
        <v>0</v>
      </c>
      <c r="U577">
        <f t="shared" si="157"/>
        <v>0</v>
      </c>
      <c r="V577">
        <f t="shared" si="158"/>
        <v>0</v>
      </c>
      <c r="W577">
        <f t="shared" si="159"/>
        <v>0</v>
      </c>
      <c r="X577">
        <f t="shared" si="144"/>
        <v>12</v>
      </c>
      <c r="Y577">
        <f t="shared" si="145"/>
        <v>0</v>
      </c>
      <c r="Z577">
        <f t="shared" si="146"/>
        <v>0</v>
      </c>
      <c r="AA577">
        <f t="shared" si="147"/>
        <v>1</v>
      </c>
    </row>
    <row r="578" spans="2:27">
      <c r="B578">
        <v>577</v>
      </c>
      <c r="C578">
        <v>6</v>
      </c>
      <c r="D578">
        <v>108</v>
      </c>
      <c r="E578">
        <v>44</v>
      </c>
      <c r="F578">
        <v>20</v>
      </c>
      <c r="G578">
        <v>130</v>
      </c>
      <c r="H578">
        <v>24</v>
      </c>
      <c r="I578">
        <v>0.81299999999999994</v>
      </c>
      <c r="J578">
        <v>35</v>
      </c>
      <c r="K578">
        <v>0</v>
      </c>
      <c r="L578">
        <f t="shared" si="148"/>
        <v>0</v>
      </c>
      <c r="M578">
        <f t="shared" si="149"/>
        <v>0</v>
      </c>
      <c r="N578">
        <f t="shared" si="150"/>
        <v>0</v>
      </c>
      <c r="O578">
        <f t="shared" si="151"/>
        <v>0</v>
      </c>
      <c r="P578">
        <f t="shared" si="152"/>
        <v>0</v>
      </c>
      <c r="Q578">
        <f t="shared" si="153"/>
        <v>0</v>
      </c>
      <c r="R578">
        <f t="shared" si="154"/>
        <v>0</v>
      </c>
      <c r="S578">
        <f t="shared" si="155"/>
        <v>0</v>
      </c>
      <c r="T578">
        <f t="shared" si="156"/>
        <v>0</v>
      </c>
      <c r="U578">
        <f t="shared" si="157"/>
        <v>0</v>
      </c>
      <c r="V578">
        <f t="shared" si="158"/>
        <v>0</v>
      </c>
      <c r="W578">
        <f t="shared" si="159"/>
        <v>0</v>
      </c>
      <c r="X578">
        <f t="shared" ref="X578:X641" si="160">COUNTIF(L578:W578,0)</f>
        <v>12</v>
      </c>
      <c r="Y578">
        <f t="shared" ref="Y578:Y641" si="161">COUNTIF(L578:W578,1)</f>
        <v>0</v>
      </c>
      <c r="Z578">
        <f t="shared" ref="Z578:Z641" si="162">IF(X578&gt;Y578,0,1)</f>
        <v>0</v>
      </c>
      <c r="AA578">
        <f t="shared" ref="AA578:AA641" si="163">IF(Z578=K578,1,0)</f>
        <v>1</v>
      </c>
    </row>
    <row r="579" spans="2:27">
      <c r="B579">
        <v>578</v>
      </c>
      <c r="C579">
        <v>2</v>
      </c>
      <c r="D579">
        <v>118</v>
      </c>
      <c r="E579">
        <v>80</v>
      </c>
      <c r="F579">
        <v>0</v>
      </c>
      <c r="G579">
        <v>0</v>
      </c>
      <c r="H579">
        <v>42.9</v>
      </c>
      <c r="I579">
        <v>0.69299999999999995</v>
      </c>
      <c r="J579">
        <v>21</v>
      </c>
      <c r="K579">
        <v>1</v>
      </c>
      <c r="L579">
        <f t="shared" ref="L579:L642" si="164">IF(J579&lt;=42.5,IF(G579&lt;=119.5,IF(C579&lt;=2.5,0,0),IF(C579&lt;=0.5,1,0)),IF(G579&lt;=139.5,IF(J579&lt;=55.5,1,0),1))</f>
        <v>0</v>
      </c>
      <c r="M579">
        <f t="shared" ref="M579:M642" si="165">IF(J579&lt;=30.5,IF(H579&lt;=36.25,IF(J579&lt;=26.5,0,0),IF(H579&lt;=42.75,0,1)),IF(H579&lt;=27.45,IF(H579&lt;=24.8,0,0),IF(J579&lt;=42.5,1,1)))</f>
        <v>1</v>
      </c>
      <c r="N579">
        <f t="shared" ref="N579:N642" si="166">IF(D579&lt;=137.5,IF(J579&lt;=27.5,IF(I579&lt;=0.4945,0,0),IF(D579&lt;=107.5,0,0)),IF(D579&lt;=155.5,IF(D579&lt;=146.5,1,0),IF(J579&lt;=44.5,1,1)))</f>
        <v>0</v>
      </c>
      <c r="O579">
        <f t="shared" ref="O579:O642" si="167">IF(D579&lt;=133.5,IF(I579&lt;=0.5095,IF(D579&lt;=94.5,0,0),IF(F579&lt;=28.5,0,1)),IF(D579&lt;=161.5,IF(I579&lt;=0.315,0,1),IF(C579&lt;=6.5,1,1)))</f>
        <v>0</v>
      </c>
      <c r="P579">
        <f t="shared" ref="P579:P642" si="168">IF(D579&lt;=124.5,IF(J579&lt;=27.5,IF(F579&lt;=30.5,0,0),IF(D579&lt;=94.5,0,0)),IF(D579&lt;=166.5,IF(J579&lt;=24.5,0,1),IF(J579&lt;=37.5,1,1)))</f>
        <v>0</v>
      </c>
      <c r="Q579">
        <f t="shared" ref="Q579:Q642" si="169">IF(H579&lt;=28.849999,IF(C579&lt;=5.5,IF(E579&lt;=69,0,0),IF(H579&lt;=24.7,0,0)),IF(C579&lt;=4.5,IF(G579&lt;=107.5,0,0),IF(G579&lt;=122.5,0,1)))</f>
        <v>0</v>
      </c>
      <c r="R579">
        <f t="shared" ref="R579:R642" si="170">IF(D579&lt;=154.5,IF(H579&lt;=27.849999,IF(D579&lt;=107.5,0,0),IF(I579&lt;=1.105,0,1)),IF(I579&lt;=0.2745,1,IF(G579&lt;=171.5,1,1)))</f>
        <v>0</v>
      </c>
      <c r="S579">
        <f t="shared" ref="S579:S642" si="171">IF(D579&lt;=133.5,IF(J579&lt;=27.5,IF(H579&lt;=31.3,0,0),IF(H579&lt;=28.65,0,0)),IF(H579&lt;=29.4,0,IF(D579&lt;=155.5,1,1)))</f>
        <v>0</v>
      </c>
      <c r="T579">
        <f t="shared" ref="T579:T642" si="172">IF(D579&lt;=151.5,IF(D579&lt;=99.5,IF(J579&lt;=36.5,0,0),IF(I579&lt;=0.317,0,0)),IF(F579&lt;=38.5,IF(J579&lt;=44.5,1,1),1))</f>
        <v>0</v>
      </c>
      <c r="U579">
        <f t="shared" ref="U579:U642" si="173">IF(H579&lt;=29.650001,IF(C579&lt;=8.5,IF(H579&lt;=26.5,0,0),0),IF(C579&lt;=6.5,IF(H579&lt;=43,0,1),IF(I579&lt;=0.208,0,1)))</f>
        <v>0</v>
      </c>
      <c r="V579">
        <f t="shared" ref="V579:V642" si="174">IF(H579&lt;=29.849999,IF(C579&lt;=4.5,IF(H579&lt;=25.45,0,0),IF(I579&lt;=0.261,0,0)),IF(G579&lt;=179,IF(C579&lt;=4.5,0,1),IF(H579&lt;=35.049999,1,1)))</f>
        <v>0</v>
      </c>
      <c r="W579">
        <f t="shared" ref="W579:W642" si="175">IF(D579&lt;=127.5,IF(C579&lt;=5.5,IF(E579&lt;=79,0,0),IF(I579&lt;=0.2205,0,0)),IF(I579&lt;=0.3165,IF(I579&lt;=0.242,1,0),IF(D579&lt;=143.5,1,1)))</f>
        <v>0</v>
      </c>
      <c r="X579">
        <f t="shared" si="160"/>
        <v>11</v>
      </c>
      <c r="Y579">
        <f t="shared" si="161"/>
        <v>1</v>
      </c>
      <c r="Z579">
        <f t="shared" si="162"/>
        <v>0</v>
      </c>
      <c r="AA579">
        <f t="shared" si="163"/>
        <v>0</v>
      </c>
    </row>
    <row r="580" spans="2:27">
      <c r="B580">
        <v>579</v>
      </c>
      <c r="C580">
        <v>10</v>
      </c>
      <c r="D580">
        <v>133</v>
      </c>
      <c r="E580">
        <v>68</v>
      </c>
      <c r="F580">
        <v>0</v>
      </c>
      <c r="G580">
        <v>0</v>
      </c>
      <c r="H580">
        <v>27</v>
      </c>
      <c r="I580">
        <v>0.245</v>
      </c>
      <c r="J580">
        <v>36</v>
      </c>
      <c r="K580">
        <v>0</v>
      </c>
      <c r="L580">
        <f t="shared" si="164"/>
        <v>0</v>
      </c>
      <c r="M580">
        <f t="shared" si="165"/>
        <v>0</v>
      </c>
      <c r="N580">
        <f t="shared" si="166"/>
        <v>0</v>
      </c>
      <c r="O580">
        <f t="shared" si="167"/>
        <v>0</v>
      </c>
      <c r="P580">
        <f t="shared" si="168"/>
        <v>1</v>
      </c>
      <c r="Q580">
        <f t="shared" si="169"/>
        <v>0</v>
      </c>
      <c r="R580">
        <f t="shared" si="170"/>
        <v>0</v>
      </c>
      <c r="S580">
        <f t="shared" si="171"/>
        <v>0</v>
      </c>
      <c r="T580">
        <f t="shared" si="172"/>
        <v>0</v>
      </c>
      <c r="U580">
        <f t="shared" si="173"/>
        <v>0</v>
      </c>
      <c r="V580">
        <f t="shared" si="174"/>
        <v>0</v>
      </c>
      <c r="W580">
        <f t="shared" si="175"/>
        <v>0</v>
      </c>
      <c r="X580">
        <f t="shared" si="160"/>
        <v>11</v>
      </c>
      <c r="Y580">
        <f t="shared" si="161"/>
        <v>1</v>
      </c>
      <c r="Z580">
        <f t="shared" si="162"/>
        <v>0</v>
      </c>
      <c r="AA580">
        <f t="shared" si="163"/>
        <v>1</v>
      </c>
    </row>
    <row r="581" spans="2:27">
      <c r="B581">
        <v>580</v>
      </c>
      <c r="C581">
        <v>2</v>
      </c>
      <c r="D581">
        <v>197</v>
      </c>
      <c r="E581">
        <v>70</v>
      </c>
      <c r="F581">
        <v>99</v>
      </c>
      <c r="G581">
        <v>0</v>
      </c>
      <c r="H581">
        <v>34.700000000000003</v>
      </c>
      <c r="I581">
        <v>0.57499999999999996</v>
      </c>
      <c r="J581">
        <v>62</v>
      </c>
      <c r="K581">
        <v>1</v>
      </c>
      <c r="L581">
        <f t="shared" si="164"/>
        <v>0</v>
      </c>
      <c r="M581">
        <f t="shared" si="165"/>
        <v>1</v>
      </c>
      <c r="N581">
        <f t="shared" si="166"/>
        <v>1</v>
      </c>
      <c r="O581">
        <f t="shared" si="167"/>
        <v>1</v>
      </c>
      <c r="P581">
        <f t="shared" si="168"/>
        <v>1</v>
      </c>
      <c r="Q581">
        <f t="shared" si="169"/>
        <v>0</v>
      </c>
      <c r="R581">
        <f t="shared" si="170"/>
        <v>1</v>
      </c>
      <c r="S581">
        <f t="shared" si="171"/>
        <v>1</v>
      </c>
      <c r="T581">
        <f t="shared" si="172"/>
        <v>1</v>
      </c>
      <c r="U581">
        <f t="shared" si="173"/>
        <v>0</v>
      </c>
      <c r="V581">
        <f t="shared" si="174"/>
        <v>0</v>
      </c>
      <c r="W581">
        <f t="shared" si="175"/>
        <v>1</v>
      </c>
      <c r="X581">
        <f t="shared" si="160"/>
        <v>4</v>
      </c>
      <c r="Y581">
        <f t="shared" si="161"/>
        <v>8</v>
      </c>
      <c r="Z581">
        <f t="shared" si="162"/>
        <v>1</v>
      </c>
      <c r="AA581">
        <f t="shared" si="163"/>
        <v>1</v>
      </c>
    </row>
    <row r="582" spans="2:27">
      <c r="B582">
        <v>581</v>
      </c>
      <c r="C582">
        <v>0</v>
      </c>
      <c r="D582">
        <v>151</v>
      </c>
      <c r="E582">
        <v>90</v>
      </c>
      <c r="F582">
        <v>46</v>
      </c>
      <c r="G582">
        <v>0</v>
      </c>
      <c r="H582">
        <v>42.1</v>
      </c>
      <c r="I582">
        <v>0.371</v>
      </c>
      <c r="J582">
        <v>21</v>
      </c>
      <c r="K582">
        <v>1</v>
      </c>
      <c r="L582">
        <f t="shared" si="164"/>
        <v>0</v>
      </c>
      <c r="M582">
        <f t="shared" si="165"/>
        <v>0</v>
      </c>
      <c r="N582">
        <f t="shared" si="166"/>
        <v>0</v>
      </c>
      <c r="O582">
        <f t="shared" si="167"/>
        <v>1</v>
      </c>
      <c r="P582">
        <f t="shared" si="168"/>
        <v>0</v>
      </c>
      <c r="Q582">
        <f t="shared" si="169"/>
        <v>0</v>
      </c>
      <c r="R582">
        <f t="shared" si="170"/>
        <v>0</v>
      </c>
      <c r="S582">
        <f t="shared" si="171"/>
        <v>1</v>
      </c>
      <c r="T582">
        <f t="shared" si="172"/>
        <v>0</v>
      </c>
      <c r="U582">
        <f t="shared" si="173"/>
        <v>0</v>
      </c>
      <c r="V582">
        <f t="shared" si="174"/>
        <v>0</v>
      </c>
      <c r="W582">
        <f t="shared" si="175"/>
        <v>1</v>
      </c>
      <c r="X582">
        <f t="shared" si="160"/>
        <v>9</v>
      </c>
      <c r="Y582">
        <f t="shared" si="161"/>
        <v>3</v>
      </c>
      <c r="Z582">
        <f t="shared" si="162"/>
        <v>0</v>
      </c>
      <c r="AA582">
        <f t="shared" si="163"/>
        <v>0</v>
      </c>
    </row>
    <row r="583" spans="2:27">
      <c r="B583">
        <v>582</v>
      </c>
      <c r="C583">
        <v>6</v>
      </c>
      <c r="D583">
        <v>109</v>
      </c>
      <c r="E583">
        <v>60</v>
      </c>
      <c r="F583">
        <v>27</v>
      </c>
      <c r="G583">
        <v>0</v>
      </c>
      <c r="H583">
        <v>25</v>
      </c>
      <c r="I583">
        <v>0.20599999999999999</v>
      </c>
      <c r="J583">
        <v>27</v>
      </c>
      <c r="K583">
        <v>0</v>
      </c>
      <c r="L583">
        <f t="shared" si="164"/>
        <v>0</v>
      </c>
      <c r="M583">
        <f t="shared" si="165"/>
        <v>0</v>
      </c>
      <c r="N583">
        <f t="shared" si="166"/>
        <v>0</v>
      </c>
      <c r="O583">
        <f t="shared" si="167"/>
        <v>0</v>
      </c>
      <c r="P583">
        <f t="shared" si="168"/>
        <v>0</v>
      </c>
      <c r="Q583">
        <f t="shared" si="169"/>
        <v>0</v>
      </c>
      <c r="R583">
        <f t="shared" si="170"/>
        <v>0</v>
      </c>
      <c r="S583">
        <f t="shared" si="171"/>
        <v>0</v>
      </c>
      <c r="T583">
        <f t="shared" si="172"/>
        <v>0</v>
      </c>
      <c r="U583">
        <f t="shared" si="173"/>
        <v>0</v>
      </c>
      <c r="V583">
        <f t="shared" si="174"/>
        <v>0</v>
      </c>
      <c r="W583">
        <f t="shared" si="175"/>
        <v>0</v>
      </c>
      <c r="X583">
        <f t="shared" si="160"/>
        <v>12</v>
      </c>
      <c r="Y583">
        <f t="shared" si="161"/>
        <v>0</v>
      </c>
      <c r="Z583">
        <f t="shared" si="162"/>
        <v>0</v>
      </c>
      <c r="AA583">
        <f t="shared" si="163"/>
        <v>1</v>
      </c>
    </row>
    <row r="584" spans="2:27">
      <c r="B584">
        <v>583</v>
      </c>
      <c r="C584">
        <v>12</v>
      </c>
      <c r="D584">
        <v>121</v>
      </c>
      <c r="E584">
        <v>78</v>
      </c>
      <c r="F584">
        <v>17</v>
      </c>
      <c r="G584">
        <v>0</v>
      </c>
      <c r="H584">
        <v>26.5</v>
      </c>
      <c r="I584">
        <v>0.25900000000000001</v>
      </c>
      <c r="J584">
        <v>62</v>
      </c>
      <c r="K584">
        <v>0</v>
      </c>
      <c r="L584">
        <f t="shared" si="164"/>
        <v>0</v>
      </c>
      <c r="M584">
        <f t="shared" si="165"/>
        <v>0</v>
      </c>
      <c r="N584">
        <f t="shared" si="166"/>
        <v>0</v>
      </c>
      <c r="O584">
        <f t="shared" si="167"/>
        <v>0</v>
      </c>
      <c r="P584">
        <f t="shared" si="168"/>
        <v>0</v>
      </c>
      <c r="Q584">
        <f t="shared" si="169"/>
        <v>0</v>
      </c>
      <c r="R584">
        <f t="shared" si="170"/>
        <v>0</v>
      </c>
      <c r="S584">
        <f t="shared" si="171"/>
        <v>0</v>
      </c>
      <c r="T584">
        <f t="shared" si="172"/>
        <v>0</v>
      </c>
      <c r="U584">
        <f t="shared" si="173"/>
        <v>0</v>
      </c>
      <c r="V584">
        <f t="shared" si="174"/>
        <v>0</v>
      </c>
      <c r="W584">
        <f t="shared" si="175"/>
        <v>0</v>
      </c>
      <c r="X584">
        <f t="shared" si="160"/>
        <v>12</v>
      </c>
      <c r="Y584">
        <f t="shared" si="161"/>
        <v>0</v>
      </c>
      <c r="Z584">
        <f t="shared" si="162"/>
        <v>0</v>
      </c>
      <c r="AA584">
        <f t="shared" si="163"/>
        <v>1</v>
      </c>
    </row>
    <row r="585" spans="2:27">
      <c r="B585">
        <v>584</v>
      </c>
      <c r="C585">
        <v>8</v>
      </c>
      <c r="D585">
        <v>100</v>
      </c>
      <c r="E585">
        <v>76</v>
      </c>
      <c r="F585">
        <v>0</v>
      </c>
      <c r="G585">
        <v>0</v>
      </c>
      <c r="H585">
        <v>38.700000000000003</v>
      </c>
      <c r="I585">
        <v>0.19</v>
      </c>
      <c r="J585">
        <v>42</v>
      </c>
      <c r="K585">
        <v>0</v>
      </c>
      <c r="L585">
        <f t="shared" si="164"/>
        <v>0</v>
      </c>
      <c r="M585">
        <f t="shared" si="165"/>
        <v>1</v>
      </c>
      <c r="N585">
        <f t="shared" si="166"/>
        <v>0</v>
      </c>
      <c r="O585">
        <f t="shared" si="167"/>
        <v>0</v>
      </c>
      <c r="P585">
        <f t="shared" si="168"/>
        <v>0</v>
      </c>
      <c r="Q585">
        <f t="shared" si="169"/>
        <v>0</v>
      </c>
      <c r="R585">
        <f t="shared" si="170"/>
        <v>0</v>
      </c>
      <c r="S585">
        <f t="shared" si="171"/>
        <v>0</v>
      </c>
      <c r="T585">
        <f t="shared" si="172"/>
        <v>0</v>
      </c>
      <c r="U585">
        <f t="shared" si="173"/>
        <v>0</v>
      </c>
      <c r="V585">
        <f t="shared" si="174"/>
        <v>1</v>
      </c>
      <c r="W585">
        <f t="shared" si="175"/>
        <v>0</v>
      </c>
      <c r="X585">
        <f t="shared" si="160"/>
        <v>10</v>
      </c>
      <c r="Y585">
        <f t="shared" si="161"/>
        <v>2</v>
      </c>
      <c r="Z585">
        <f t="shared" si="162"/>
        <v>0</v>
      </c>
      <c r="AA585">
        <f t="shared" si="163"/>
        <v>1</v>
      </c>
    </row>
    <row r="586" spans="2:27">
      <c r="B586">
        <v>585</v>
      </c>
      <c r="C586">
        <v>8</v>
      </c>
      <c r="D586">
        <v>124</v>
      </c>
      <c r="E586">
        <v>76</v>
      </c>
      <c r="F586">
        <v>24</v>
      </c>
      <c r="G586">
        <v>600</v>
      </c>
      <c r="H586">
        <v>28.7</v>
      </c>
      <c r="I586">
        <v>0.68700000000000006</v>
      </c>
      <c r="J586">
        <v>52</v>
      </c>
      <c r="K586">
        <v>1</v>
      </c>
      <c r="L586">
        <f t="shared" si="164"/>
        <v>1</v>
      </c>
      <c r="M586">
        <f t="shared" si="165"/>
        <v>1</v>
      </c>
      <c r="N586">
        <f t="shared" si="166"/>
        <v>0</v>
      </c>
      <c r="O586">
        <f t="shared" si="167"/>
        <v>0</v>
      </c>
      <c r="P586">
        <f t="shared" si="168"/>
        <v>0</v>
      </c>
      <c r="Q586">
        <f t="shared" si="169"/>
        <v>0</v>
      </c>
      <c r="R586">
        <f t="shared" si="170"/>
        <v>0</v>
      </c>
      <c r="S586">
        <f t="shared" si="171"/>
        <v>0</v>
      </c>
      <c r="T586">
        <f t="shared" si="172"/>
        <v>0</v>
      </c>
      <c r="U586">
        <f t="shared" si="173"/>
        <v>0</v>
      </c>
      <c r="V586">
        <f t="shared" si="174"/>
        <v>0</v>
      </c>
      <c r="W586">
        <f t="shared" si="175"/>
        <v>0</v>
      </c>
      <c r="X586">
        <f t="shared" si="160"/>
        <v>10</v>
      </c>
      <c r="Y586">
        <f t="shared" si="161"/>
        <v>2</v>
      </c>
      <c r="Z586">
        <f t="shared" si="162"/>
        <v>0</v>
      </c>
      <c r="AA586">
        <f t="shared" si="163"/>
        <v>0</v>
      </c>
    </row>
    <row r="587" spans="2:27">
      <c r="B587">
        <v>586</v>
      </c>
      <c r="C587">
        <v>1</v>
      </c>
      <c r="D587">
        <v>93</v>
      </c>
      <c r="E587">
        <v>56</v>
      </c>
      <c r="F587">
        <v>11</v>
      </c>
      <c r="G587">
        <v>0</v>
      </c>
      <c r="H587">
        <v>22.5</v>
      </c>
      <c r="I587">
        <v>0.41699999999999998</v>
      </c>
      <c r="J587">
        <v>22</v>
      </c>
      <c r="K587">
        <v>0</v>
      </c>
      <c r="L587">
        <f t="shared" si="164"/>
        <v>0</v>
      </c>
      <c r="M587">
        <f t="shared" si="165"/>
        <v>0</v>
      </c>
      <c r="N587">
        <f t="shared" si="166"/>
        <v>0</v>
      </c>
      <c r="O587">
        <f t="shared" si="167"/>
        <v>0</v>
      </c>
      <c r="P587">
        <f t="shared" si="168"/>
        <v>0</v>
      </c>
      <c r="Q587">
        <f t="shared" si="169"/>
        <v>0</v>
      </c>
      <c r="R587">
        <f t="shared" si="170"/>
        <v>0</v>
      </c>
      <c r="S587">
        <f t="shared" si="171"/>
        <v>0</v>
      </c>
      <c r="T587">
        <f t="shared" si="172"/>
        <v>0</v>
      </c>
      <c r="U587">
        <f t="shared" si="173"/>
        <v>0</v>
      </c>
      <c r="V587">
        <f t="shared" si="174"/>
        <v>0</v>
      </c>
      <c r="W587">
        <f t="shared" si="175"/>
        <v>0</v>
      </c>
      <c r="X587">
        <f t="shared" si="160"/>
        <v>12</v>
      </c>
      <c r="Y587">
        <f t="shared" si="161"/>
        <v>0</v>
      </c>
      <c r="Z587">
        <f t="shared" si="162"/>
        <v>0</v>
      </c>
      <c r="AA587">
        <f t="shared" si="163"/>
        <v>1</v>
      </c>
    </row>
    <row r="588" spans="2:27">
      <c r="B588">
        <v>587</v>
      </c>
      <c r="C588">
        <v>8</v>
      </c>
      <c r="D588">
        <v>143</v>
      </c>
      <c r="E588">
        <v>66</v>
      </c>
      <c r="F588">
        <v>0</v>
      </c>
      <c r="G588">
        <v>0</v>
      </c>
      <c r="H588">
        <v>34.9</v>
      </c>
      <c r="I588">
        <v>0.129</v>
      </c>
      <c r="J588">
        <v>41</v>
      </c>
      <c r="K588">
        <v>1</v>
      </c>
      <c r="L588">
        <f t="shared" si="164"/>
        <v>0</v>
      </c>
      <c r="M588">
        <f t="shared" si="165"/>
        <v>1</v>
      </c>
      <c r="N588">
        <f t="shared" si="166"/>
        <v>1</v>
      </c>
      <c r="O588">
        <f t="shared" si="167"/>
        <v>0</v>
      </c>
      <c r="P588">
        <f t="shared" si="168"/>
        <v>1</v>
      </c>
      <c r="Q588">
        <f t="shared" si="169"/>
        <v>0</v>
      </c>
      <c r="R588">
        <f t="shared" si="170"/>
        <v>0</v>
      </c>
      <c r="S588">
        <f t="shared" si="171"/>
        <v>1</v>
      </c>
      <c r="T588">
        <f t="shared" si="172"/>
        <v>0</v>
      </c>
      <c r="U588">
        <f t="shared" si="173"/>
        <v>0</v>
      </c>
      <c r="V588">
        <f t="shared" si="174"/>
        <v>1</v>
      </c>
      <c r="W588">
        <f t="shared" si="175"/>
        <v>1</v>
      </c>
      <c r="X588">
        <f t="shared" si="160"/>
        <v>6</v>
      </c>
      <c r="Y588">
        <f t="shared" si="161"/>
        <v>6</v>
      </c>
      <c r="Z588">
        <f t="shared" si="162"/>
        <v>1</v>
      </c>
      <c r="AA588">
        <f t="shared" si="163"/>
        <v>1</v>
      </c>
    </row>
    <row r="589" spans="2:27">
      <c r="B589">
        <v>588</v>
      </c>
      <c r="C589">
        <v>6</v>
      </c>
      <c r="D589">
        <v>103</v>
      </c>
      <c r="E589">
        <v>66</v>
      </c>
      <c r="F589">
        <v>0</v>
      </c>
      <c r="G589">
        <v>0</v>
      </c>
      <c r="H589">
        <v>24.3</v>
      </c>
      <c r="I589">
        <v>0.249</v>
      </c>
      <c r="J589">
        <v>29</v>
      </c>
      <c r="K589">
        <v>0</v>
      </c>
      <c r="L589">
        <f t="shared" si="164"/>
        <v>0</v>
      </c>
      <c r="M589">
        <f t="shared" si="165"/>
        <v>0</v>
      </c>
      <c r="N589">
        <f t="shared" si="166"/>
        <v>0</v>
      </c>
      <c r="O589">
        <f t="shared" si="167"/>
        <v>0</v>
      </c>
      <c r="P589">
        <f t="shared" si="168"/>
        <v>0</v>
      </c>
      <c r="Q589">
        <f t="shared" si="169"/>
        <v>0</v>
      </c>
      <c r="R589">
        <f t="shared" si="170"/>
        <v>0</v>
      </c>
      <c r="S589">
        <f t="shared" si="171"/>
        <v>0</v>
      </c>
      <c r="T589">
        <f t="shared" si="172"/>
        <v>0</v>
      </c>
      <c r="U589">
        <f t="shared" si="173"/>
        <v>0</v>
      </c>
      <c r="V589">
        <f t="shared" si="174"/>
        <v>0</v>
      </c>
      <c r="W589">
        <f t="shared" si="175"/>
        <v>0</v>
      </c>
      <c r="X589">
        <f t="shared" si="160"/>
        <v>12</v>
      </c>
      <c r="Y589">
        <f t="shared" si="161"/>
        <v>0</v>
      </c>
      <c r="Z589">
        <f t="shared" si="162"/>
        <v>0</v>
      </c>
      <c r="AA589">
        <f t="shared" si="163"/>
        <v>1</v>
      </c>
    </row>
    <row r="590" spans="2:27">
      <c r="B590">
        <v>589</v>
      </c>
      <c r="C590">
        <v>3</v>
      </c>
      <c r="D590">
        <v>176</v>
      </c>
      <c r="E590">
        <v>86</v>
      </c>
      <c r="F590">
        <v>27</v>
      </c>
      <c r="G590">
        <v>156</v>
      </c>
      <c r="H590">
        <v>33.299999999999997</v>
      </c>
      <c r="I590">
        <v>1.1539999999999999</v>
      </c>
      <c r="J590">
        <v>52</v>
      </c>
      <c r="K590">
        <v>1</v>
      </c>
      <c r="L590">
        <f t="shared" si="164"/>
        <v>1</v>
      </c>
      <c r="M590">
        <f t="shared" si="165"/>
        <v>1</v>
      </c>
      <c r="N590">
        <f t="shared" si="166"/>
        <v>1</v>
      </c>
      <c r="O590">
        <f t="shared" si="167"/>
        <v>1</v>
      </c>
      <c r="P590">
        <f t="shared" si="168"/>
        <v>1</v>
      </c>
      <c r="Q590">
        <f t="shared" si="169"/>
        <v>0</v>
      </c>
      <c r="R590">
        <f t="shared" si="170"/>
        <v>1</v>
      </c>
      <c r="S590">
        <f t="shared" si="171"/>
        <v>1</v>
      </c>
      <c r="T590">
        <f t="shared" si="172"/>
        <v>1</v>
      </c>
      <c r="U590">
        <f t="shared" si="173"/>
        <v>0</v>
      </c>
      <c r="V590">
        <f t="shared" si="174"/>
        <v>0</v>
      </c>
      <c r="W590">
        <f t="shared" si="175"/>
        <v>1</v>
      </c>
      <c r="X590">
        <f t="shared" si="160"/>
        <v>3</v>
      </c>
      <c r="Y590">
        <f t="shared" si="161"/>
        <v>9</v>
      </c>
      <c r="Z590">
        <f t="shared" si="162"/>
        <v>1</v>
      </c>
      <c r="AA590">
        <f t="shared" si="163"/>
        <v>1</v>
      </c>
    </row>
    <row r="591" spans="2:27">
      <c r="B591">
        <v>590</v>
      </c>
      <c r="C591">
        <v>0</v>
      </c>
      <c r="D591">
        <v>73</v>
      </c>
      <c r="E591">
        <v>0</v>
      </c>
      <c r="F591">
        <v>0</v>
      </c>
      <c r="G591">
        <v>0</v>
      </c>
      <c r="H591">
        <v>21.1</v>
      </c>
      <c r="I591">
        <v>0.34200000000000003</v>
      </c>
      <c r="J591">
        <v>25</v>
      </c>
      <c r="K591">
        <v>0</v>
      </c>
      <c r="L591">
        <f t="shared" si="164"/>
        <v>0</v>
      </c>
      <c r="M591">
        <f t="shared" si="165"/>
        <v>0</v>
      </c>
      <c r="N591">
        <f t="shared" si="166"/>
        <v>0</v>
      </c>
      <c r="O591">
        <f t="shared" si="167"/>
        <v>0</v>
      </c>
      <c r="P591">
        <f t="shared" si="168"/>
        <v>0</v>
      </c>
      <c r="Q591">
        <f t="shared" si="169"/>
        <v>0</v>
      </c>
      <c r="R591">
        <f t="shared" si="170"/>
        <v>0</v>
      </c>
      <c r="S591">
        <f t="shared" si="171"/>
        <v>0</v>
      </c>
      <c r="T591">
        <f t="shared" si="172"/>
        <v>0</v>
      </c>
      <c r="U591">
        <f t="shared" si="173"/>
        <v>0</v>
      </c>
      <c r="V591">
        <f t="shared" si="174"/>
        <v>0</v>
      </c>
      <c r="W591">
        <f t="shared" si="175"/>
        <v>0</v>
      </c>
      <c r="X591">
        <f t="shared" si="160"/>
        <v>12</v>
      </c>
      <c r="Y591">
        <f t="shared" si="161"/>
        <v>0</v>
      </c>
      <c r="Z591">
        <f t="shared" si="162"/>
        <v>0</v>
      </c>
      <c r="AA591">
        <f t="shared" si="163"/>
        <v>1</v>
      </c>
    </row>
    <row r="592" spans="2:27">
      <c r="B592">
        <v>591</v>
      </c>
      <c r="C592">
        <v>11</v>
      </c>
      <c r="D592">
        <v>111</v>
      </c>
      <c r="E592">
        <v>84</v>
      </c>
      <c r="F592">
        <v>40</v>
      </c>
      <c r="G592">
        <v>0</v>
      </c>
      <c r="H592">
        <v>46.8</v>
      </c>
      <c r="I592">
        <v>0.92500000000000004</v>
      </c>
      <c r="J592">
        <v>45</v>
      </c>
      <c r="K592">
        <v>1</v>
      </c>
      <c r="L592">
        <f t="shared" si="164"/>
        <v>1</v>
      </c>
      <c r="M592">
        <f t="shared" si="165"/>
        <v>1</v>
      </c>
      <c r="N592">
        <f t="shared" si="166"/>
        <v>0</v>
      </c>
      <c r="O592">
        <f t="shared" si="167"/>
        <v>1</v>
      </c>
      <c r="P592">
        <f t="shared" si="168"/>
        <v>0</v>
      </c>
      <c r="Q592">
        <f t="shared" si="169"/>
        <v>0</v>
      </c>
      <c r="R592">
        <f t="shared" si="170"/>
        <v>0</v>
      </c>
      <c r="S592">
        <f t="shared" si="171"/>
        <v>0</v>
      </c>
      <c r="T592">
        <f t="shared" si="172"/>
        <v>0</v>
      </c>
      <c r="U592">
        <f t="shared" si="173"/>
        <v>1</v>
      </c>
      <c r="V592">
        <f t="shared" si="174"/>
        <v>1</v>
      </c>
      <c r="W592">
        <f t="shared" si="175"/>
        <v>0</v>
      </c>
      <c r="X592">
        <f t="shared" si="160"/>
        <v>7</v>
      </c>
      <c r="Y592">
        <f t="shared" si="161"/>
        <v>5</v>
      </c>
      <c r="Z592">
        <f t="shared" si="162"/>
        <v>0</v>
      </c>
      <c r="AA592">
        <f t="shared" si="163"/>
        <v>0</v>
      </c>
    </row>
    <row r="593" spans="2:27">
      <c r="B593">
        <v>592</v>
      </c>
      <c r="C593">
        <v>2</v>
      </c>
      <c r="D593">
        <v>112</v>
      </c>
      <c r="E593">
        <v>78</v>
      </c>
      <c r="F593">
        <v>50</v>
      </c>
      <c r="G593">
        <v>140</v>
      </c>
      <c r="H593">
        <v>39.4</v>
      </c>
      <c r="I593">
        <v>0.17499999999999999</v>
      </c>
      <c r="J593">
        <v>24</v>
      </c>
      <c r="K593">
        <v>0</v>
      </c>
      <c r="L593">
        <f t="shared" si="164"/>
        <v>0</v>
      </c>
      <c r="M593">
        <f t="shared" si="165"/>
        <v>0</v>
      </c>
      <c r="N593">
        <f t="shared" si="166"/>
        <v>0</v>
      </c>
      <c r="O593">
        <f t="shared" si="167"/>
        <v>0</v>
      </c>
      <c r="P593">
        <f t="shared" si="168"/>
        <v>0</v>
      </c>
      <c r="Q593">
        <f t="shared" si="169"/>
        <v>0</v>
      </c>
      <c r="R593">
        <f t="shared" si="170"/>
        <v>0</v>
      </c>
      <c r="S593">
        <f t="shared" si="171"/>
        <v>0</v>
      </c>
      <c r="T593">
        <f t="shared" si="172"/>
        <v>0</v>
      </c>
      <c r="U593">
        <f t="shared" si="173"/>
        <v>0</v>
      </c>
      <c r="V593">
        <f t="shared" si="174"/>
        <v>0</v>
      </c>
      <c r="W593">
        <f t="shared" si="175"/>
        <v>0</v>
      </c>
      <c r="X593">
        <f t="shared" si="160"/>
        <v>12</v>
      </c>
      <c r="Y593">
        <f t="shared" si="161"/>
        <v>0</v>
      </c>
      <c r="Z593">
        <f t="shared" si="162"/>
        <v>0</v>
      </c>
      <c r="AA593">
        <f t="shared" si="163"/>
        <v>1</v>
      </c>
    </row>
    <row r="594" spans="2:27">
      <c r="B594">
        <v>593</v>
      </c>
      <c r="C594">
        <v>3</v>
      </c>
      <c r="D594">
        <v>132</v>
      </c>
      <c r="E594">
        <v>80</v>
      </c>
      <c r="F594">
        <v>0</v>
      </c>
      <c r="G594">
        <v>0</v>
      </c>
      <c r="H594">
        <v>34.4</v>
      </c>
      <c r="I594">
        <v>0.40200000000000002</v>
      </c>
      <c r="J594">
        <v>44</v>
      </c>
      <c r="K594">
        <v>1</v>
      </c>
      <c r="L594">
        <f t="shared" si="164"/>
        <v>1</v>
      </c>
      <c r="M594">
        <f t="shared" si="165"/>
        <v>1</v>
      </c>
      <c r="N594">
        <f t="shared" si="166"/>
        <v>0</v>
      </c>
      <c r="O594">
        <f t="shared" si="167"/>
        <v>0</v>
      </c>
      <c r="P594">
        <f t="shared" si="168"/>
        <v>1</v>
      </c>
      <c r="Q594">
        <f t="shared" si="169"/>
        <v>0</v>
      </c>
      <c r="R594">
        <f t="shared" si="170"/>
        <v>0</v>
      </c>
      <c r="S594">
        <f t="shared" si="171"/>
        <v>0</v>
      </c>
      <c r="T594">
        <f t="shared" si="172"/>
        <v>0</v>
      </c>
      <c r="U594">
        <f t="shared" si="173"/>
        <v>0</v>
      </c>
      <c r="V594">
        <f t="shared" si="174"/>
        <v>0</v>
      </c>
      <c r="W594">
        <f t="shared" si="175"/>
        <v>1</v>
      </c>
      <c r="X594">
        <f t="shared" si="160"/>
        <v>8</v>
      </c>
      <c r="Y594">
        <f t="shared" si="161"/>
        <v>4</v>
      </c>
      <c r="Z594">
        <f t="shared" si="162"/>
        <v>0</v>
      </c>
      <c r="AA594">
        <f t="shared" si="163"/>
        <v>0</v>
      </c>
    </row>
    <row r="595" spans="2:27">
      <c r="B595">
        <v>594</v>
      </c>
      <c r="C595">
        <v>2</v>
      </c>
      <c r="D595">
        <v>82</v>
      </c>
      <c r="E595">
        <v>52</v>
      </c>
      <c r="F595">
        <v>22</v>
      </c>
      <c r="G595">
        <v>115</v>
      </c>
      <c r="H595">
        <v>28.5</v>
      </c>
      <c r="I595">
        <v>1.6990000000000001</v>
      </c>
      <c r="J595">
        <v>25</v>
      </c>
      <c r="K595">
        <v>0</v>
      </c>
      <c r="L595">
        <f t="shared" si="164"/>
        <v>0</v>
      </c>
      <c r="M595">
        <f t="shared" si="165"/>
        <v>0</v>
      </c>
      <c r="N595">
        <f t="shared" si="166"/>
        <v>0</v>
      </c>
      <c r="O595">
        <f t="shared" si="167"/>
        <v>0</v>
      </c>
      <c r="P595">
        <f t="shared" si="168"/>
        <v>0</v>
      </c>
      <c r="Q595">
        <f t="shared" si="169"/>
        <v>0</v>
      </c>
      <c r="R595">
        <f t="shared" si="170"/>
        <v>1</v>
      </c>
      <c r="S595">
        <f t="shared" si="171"/>
        <v>0</v>
      </c>
      <c r="T595">
        <f t="shared" si="172"/>
        <v>0</v>
      </c>
      <c r="U595">
        <f t="shared" si="173"/>
        <v>0</v>
      </c>
      <c r="V595">
        <f t="shared" si="174"/>
        <v>0</v>
      </c>
      <c r="W595">
        <f t="shared" si="175"/>
        <v>0</v>
      </c>
      <c r="X595">
        <f t="shared" si="160"/>
        <v>11</v>
      </c>
      <c r="Y595">
        <f t="shared" si="161"/>
        <v>1</v>
      </c>
      <c r="Z595">
        <f t="shared" si="162"/>
        <v>0</v>
      </c>
      <c r="AA595">
        <f t="shared" si="163"/>
        <v>1</v>
      </c>
    </row>
    <row r="596" spans="2:27">
      <c r="B596">
        <v>595</v>
      </c>
      <c r="C596">
        <v>6</v>
      </c>
      <c r="D596">
        <v>123</v>
      </c>
      <c r="E596">
        <v>72</v>
      </c>
      <c r="F596">
        <v>45</v>
      </c>
      <c r="G596">
        <v>230</v>
      </c>
      <c r="H596">
        <v>33.6</v>
      </c>
      <c r="I596">
        <v>0.73299999999999998</v>
      </c>
      <c r="J596">
        <v>34</v>
      </c>
      <c r="K596">
        <v>0</v>
      </c>
      <c r="L596">
        <f t="shared" si="164"/>
        <v>0</v>
      </c>
      <c r="M596">
        <f t="shared" si="165"/>
        <v>1</v>
      </c>
      <c r="N596">
        <f t="shared" si="166"/>
        <v>0</v>
      </c>
      <c r="O596">
        <f t="shared" si="167"/>
        <v>1</v>
      </c>
      <c r="P596">
        <f t="shared" si="168"/>
        <v>0</v>
      </c>
      <c r="Q596">
        <f t="shared" si="169"/>
        <v>1</v>
      </c>
      <c r="R596">
        <f t="shared" si="170"/>
        <v>0</v>
      </c>
      <c r="S596">
        <f t="shared" si="171"/>
        <v>0</v>
      </c>
      <c r="T596">
        <f t="shared" si="172"/>
        <v>0</v>
      </c>
      <c r="U596">
        <f t="shared" si="173"/>
        <v>0</v>
      </c>
      <c r="V596">
        <f t="shared" si="174"/>
        <v>1</v>
      </c>
      <c r="W596">
        <f t="shared" si="175"/>
        <v>0</v>
      </c>
      <c r="X596">
        <f t="shared" si="160"/>
        <v>8</v>
      </c>
      <c r="Y596">
        <f t="shared" si="161"/>
        <v>4</v>
      </c>
      <c r="Z596">
        <f t="shared" si="162"/>
        <v>0</v>
      </c>
      <c r="AA596">
        <f t="shared" si="163"/>
        <v>1</v>
      </c>
    </row>
    <row r="597" spans="2:27">
      <c r="B597">
        <v>596</v>
      </c>
      <c r="C597">
        <v>0</v>
      </c>
      <c r="D597">
        <v>188</v>
      </c>
      <c r="E597">
        <v>82</v>
      </c>
      <c r="F597">
        <v>14</v>
      </c>
      <c r="G597">
        <v>185</v>
      </c>
      <c r="H597">
        <v>32</v>
      </c>
      <c r="I597">
        <v>0.68200000000000005</v>
      </c>
      <c r="J597">
        <v>22</v>
      </c>
      <c r="K597">
        <v>1</v>
      </c>
      <c r="L597">
        <f t="shared" si="164"/>
        <v>1</v>
      </c>
      <c r="M597">
        <f t="shared" si="165"/>
        <v>0</v>
      </c>
      <c r="N597">
        <f t="shared" si="166"/>
        <v>1</v>
      </c>
      <c r="O597">
        <f t="shared" si="167"/>
        <v>1</v>
      </c>
      <c r="P597">
        <f t="shared" si="168"/>
        <v>1</v>
      </c>
      <c r="Q597">
        <f t="shared" si="169"/>
        <v>0</v>
      </c>
      <c r="R597">
        <f t="shared" si="170"/>
        <v>1</v>
      </c>
      <c r="S597">
        <f t="shared" si="171"/>
        <v>1</v>
      </c>
      <c r="T597">
        <f t="shared" si="172"/>
        <v>1</v>
      </c>
      <c r="U597">
        <f t="shared" si="173"/>
        <v>0</v>
      </c>
      <c r="V597">
        <f t="shared" si="174"/>
        <v>1</v>
      </c>
      <c r="W597">
        <f t="shared" si="175"/>
        <v>1</v>
      </c>
      <c r="X597">
        <f t="shared" si="160"/>
        <v>3</v>
      </c>
      <c r="Y597">
        <f t="shared" si="161"/>
        <v>9</v>
      </c>
      <c r="Z597">
        <f t="shared" si="162"/>
        <v>1</v>
      </c>
      <c r="AA597">
        <f t="shared" si="163"/>
        <v>1</v>
      </c>
    </row>
    <row r="598" spans="2:27">
      <c r="B598">
        <v>597</v>
      </c>
      <c r="C598">
        <v>0</v>
      </c>
      <c r="D598">
        <v>67</v>
      </c>
      <c r="E598">
        <v>76</v>
      </c>
      <c r="F598">
        <v>0</v>
      </c>
      <c r="G598">
        <v>0</v>
      </c>
      <c r="H598">
        <v>45.3</v>
      </c>
      <c r="I598">
        <v>0.19400000000000001</v>
      </c>
      <c r="J598">
        <v>46</v>
      </c>
      <c r="K598">
        <v>0</v>
      </c>
      <c r="L598">
        <f t="shared" si="164"/>
        <v>1</v>
      </c>
      <c r="M598">
        <f t="shared" si="165"/>
        <v>1</v>
      </c>
      <c r="N598">
        <f t="shared" si="166"/>
        <v>0</v>
      </c>
      <c r="O598">
        <f t="shared" si="167"/>
        <v>0</v>
      </c>
      <c r="P598">
        <f t="shared" si="168"/>
        <v>0</v>
      </c>
      <c r="Q598">
        <f t="shared" si="169"/>
        <v>0</v>
      </c>
      <c r="R598">
        <f t="shared" si="170"/>
        <v>0</v>
      </c>
      <c r="S598">
        <f t="shared" si="171"/>
        <v>0</v>
      </c>
      <c r="T598">
        <f t="shared" si="172"/>
        <v>0</v>
      </c>
      <c r="U598">
        <f t="shared" si="173"/>
        <v>1</v>
      </c>
      <c r="V598">
        <f t="shared" si="174"/>
        <v>0</v>
      </c>
      <c r="W598">
        <f t="shared" si="175"/>
        <v>0</v>
      </c>
      <c r="X598">
        <f t="shared" si="160"/>
        <v>9</v>
      </c>
      <c r="Y598">
        <f t="shared" si="161"/>
        <v>3</v>
      </c>
      <c r="Z598">
        <f t="shared" si="162"/>
        <v>0</v>
      </c>
      <c r="AA598">
        <f t="shared" si="163"/>
        <v>1</v>
      </c>
    </row>
    <row r="599" spans="2:27">
      <c r="B599">
        <v>598</v>
      </c>
      <c r="C599">
        <v>1</v>
      </c>
      <c r="D599">
        <v>89</v>
      </c>
      <c r="E599">
        <v>24</v>
      </c>
      <c r="F599">
        <v>19</v>
      </c>
      <c r="G599">
        <v>25</v>
      </c>
      <c r="H599">
        <v>27.8</v>
      </c>
      <c r="I599">
        <v>0.55900000000000005</v>
      </c>
      <c r="J599">
        <v>21</v>
      </c>
      <c r="K599">
        <v>0</v>
      </c>
      <c r="L599">
        <f t="shared" si="164"/>
        <v>0</v>
      </c>
      <c r="M599">
        <f t="shared" si="165"/>
        <v>0</v>
      </c>
      <c r="N599">
        <f t="shared" si="166"/>
        <v>0</v>
      </c>
      <c r="O599">
        <f t="shared" si="167"/>
        <v>0</v>
      </c>
      <c r="P599">
        <f t="shared" si="168"/>
        <v>0</v>
      </c>
      <c r="Q599">
        <f t="shared" si="169"/>
        <v>0</v>
      </c>
      <c r="R599">
        <f t="shared" si="170"/>
        <v>0</v>
      </c>
      <c r="S599">
        <f t="shared" si="171"/>
        <v>0</v>
      </c>
      <c r="T599">
        <f t="shared" si="172"/>
        <v>0</v>
      </c>
      <c r="U599">
        <f t="shared" si="173"/>
        <v>0</v>
      </c>
      <c r="V599">
        <f t="shared" si="174"/>
        <v>0</v>
      </c>
      <c r="W599">
        <f t="shared" si="175"/>
        <v>0</v>
      </c>
      <c r="X599">
        <f t="shared" si="160"/>
        <v>12</v>
      </c>
      <c r="Y599">
        <f t="shared" si="161"/>
        <v>0</v>
      </c>
      <c r="Z599">
        <f t="shared" si="162"/>
        <v>0</v>
      </c>
      <c r="AA599">
        <f t="shared" si="163"/>
        <v>1</v>
      </c>
    </row>
    <row r="600" spans="2:27">
      <c r="B600">
        <v>599</v>
      </c>
      <c r="C600">
        <v>1</v>
      </c>
      <c r="D600">
        <v>173</v>
      </c>
      <c r="E600">
        <v>74</v>
      </c>
      <c r="F600">
        <v>0</v>
      </c>
      <c r="G600">
        <v>0</v>
      </c>
      <c r="H600">
        <v>36.799999999999997</v>
      </c>
      <c r="I600">
        <v>8.7999999999999995E-2</v>
      </c>
      <c r="J600">
        <v>38</v>
      </c>
      <c r="K600">
        <v>1</v>
      </c>
      <c r="L600">
        <f t="shared" si="164"/>
        <v>0</v>
      </c>
      <c r="M600">
        <f t="shared" si="165"/>
        <v>1</v>
      </c>
      <c r="N600">
        <f t="shared" si="166"/>
        <v>1</v>
      </c>
      <c r="O600">
        <f t="shared" si="167"/>
        <v>1</v>
      </c>
      <c r="P600">
        <f t="shared" si="168"/>
        <v>1</v>
      </c>
      <c r="Q600">
        <f t="shared" si="169"/>
        <v>0</v>
      </c>
      <c r="R600">
        <f t="shared" si="170"/>
        <v>1</v>
      </c>
      <c r="S600">
        <f t="shared" si="171"/>
        <v>1</v>
      </c>
      <c r="T600">
        <f t="shared" si="172"/>
        <v>1</v>
      </c>
      <c r="U600">
        <f t="shared" si="173"/>
        <v>0</v>
      </c>
      <c r="V600">
        <f t="shared" si="174"/>
        <v>0</v>
      </c>
      <c r="W600">
        <f t="shared" si="175"/>
        <v>1</v>
      </c>
      <c r="X600">
        <f t="shared" si="160"/>
        <v>4</v>
      </c>
      <c r="Y600">
        <f t="shared" si="161"/>
        <v>8</v>
      </c>
      <c r="Z600">
        <f t="shared" si="162"/>
        <v>1</v>
      </c>
      <c r="AA600">
        <f t="shared" si="163"/>
        <v>1</v>
      </c>
    </row>
    <row r="601" spans="2:27">
      <c r="B601">
        <v>600</v>
      </c>
      <c r="C601">
        <v>1</v>
      </c>
      <c r="D601">
        <v>109</v>
      </c>
      <c r="E601">
        <v>38</v>
      </c>
      <c r="F601">
        <v>18</v>
      </c>
      <c r="G601">
        <v>120</v>
      </c>
      <c r="H601">
        <v>23.1</v>
      </c>
      <c r="I601">
        <v>0.40699999999999997</v>
      </c>
      <c r="J601">
        <v>26</v>
      </c>
      <c r="K601">
        <v>0</v>
      </c>
      <c r="L601">
        <f t="shared" si="164"/>
        <v>0</v>
      </c>
      <c r="M601">
        <f t="shared" si="165"/>
        <v>0</v>
      </c>
      <c r="N601">
        <f t="shared" si="166"/>
        <v>0</v>
      </c>
      <c r="O601">
        <f t="shared" si="167"/>
        <v>0</v>
      </c>
      <c r="P601">
        <f t="shared" si="168"/>
        <v>0</v>
      </c>
      <c r="Q601">
        <f t="shared" si="169"/>
        <v>0</v>
      </c>
      <c r="R601">
        <f t="shared" si="170"/>
        <v>0</v>
      </c>
      <c r="S601">
        <f t="shared" si="171"/>
        <v>0</v>
      </c>
      <c r="T601">
        <f t="shared" si="172"/>
        <v>0</v>
      </c>
      <c r="U601">
        <f t="shared" si="173"/>
        <v>0</v>
      </c>
      <c r="V601">
        <f t="shared" si="174"/>
        <v>0</v>
      </c>
      <c r="W601">
        <f t="shared" si="175"/>
        <v>0</v>
      </c>
      <c r="X601">
        <f t="shared" si="160"/>
        <v>12</v>
      </c>
      <c r="Y601">
        <f t="shared" si="161"/>
        <v>0</v>
      </c>
      <c r="Z601">
        <f t="shared" si="162"/>
        <v>0</v>
      </c>
      <c r="AA601">
        <f t="shared" si="163"/>
        <v>1</v>
      </c>
    </row>
    <row r="602" spans="2:27">
      <c r="B602">
        <v>601</v>
      </c>
      <c r="C602">
        <v>1</v>
      </c>
      <c r="D602">
        <v>108</v>
      </c>
      <c r="E602">
        <v>88</v>
      </c>
      <c r="F602">
        <v>19</v>
      </c>
      <c r="G602">
        <v>0</v>
      </c>
      <c r="H602">
        <v>27.1</v>
      </c>
      <c r="I602">
        <v>0.4</v>
      </c>
      <c r="J602">
        <v>24</v>
      </c>
      <c r="K602">
        <v>0</v>
      </c>
      <c r="L602">
        <f t="shared" si="164"/>
        <v>0</v>
      </c>
      <c r="M602">
        <f t="shared" si="165"/>
        <v>0</v>
      </c>
      <c r="N602">
        <f t="shared" si="166"/>
        <v>0</v>
      </c>
      <c r="O602">
        <f t="shared" si="167"/>
        <v>0</v>
      </c>
      <c r="P602">
        <f t="shared" si="168"/>
        <v>0</v>
      </c>
      <c r="Q602">
        <f t="shared" si="169"/>
        <v>0</v>
      </c>
      <c r="R602">
        <f t="shared" si="170"/>
        <v>0</v>
      </c>
      <c r="S602">
        <f t="shared" si="171"/>
        <v>0</v>
      </c>
      <c r="T602">
        <f t="shared" si="172"/>
        <v>0</v>
      </c>
      <c r="U602">
        <f t="shared" si="173"/>
        <v>0</v>
      </c>
      <c r="V602">
        <f t="shared" si="174"/>
        <v>0</v>
      </c>
      <c r="W602">
        <f t="shared" si="175"/>
        <v>0</v>
      </c>
      <c r="X602">
        <f t="shared" si="160"/>
        <v>12</v>
      </c>
      <c r="Y602">
        <f t="shared" si="161"/>
        <v>0</v>
      </c>
      <c r="Z602">
        <f t="shared" si="162"/>
        <v>0</v>
      </c>
      <c r="AA602">
        <f t="shared" si="163"/>
        <v>1</v>
      </c>
    </row>
    <row r="603" spans="2:27">
      <c r="B603">
        <v>602</v>
      </c>
      <c r="C603">
        <v>6</v>
      </c>
      <c r="D603">
        <v>96</v>
      </c>
      <c r="E603">
        <v>0</v>
      </c>
      <c r="F603">
        <v>0</v>
      </c>
      <c r="G603">
        <v>0</v>
      </c>
      <c r="H603">
        <v>23.7</v>
      </c>
      <c r="I603">
        <v>0.19</v>
      </c>
      <c r="J603">
        <v>28</v>
      </c>
      <c r="K603">
        <v>0</v>
      </c>
      <c r="L603">
        <f t="shared" si="164"/>
        <v>0</v>
      </c>
      <c r="M603">
        <f t="shared" si="165"/>
        <v>0</v>
      </c>
      <c r="N603">
        <f t="shared" si="166"/>
        <v>0</v>
      </c>
      <c r="O603">
        <f t="shared" si="167"/>
        <v>0</v>
      </c>
      <c r="P603">
        <f t="shared" si="168"/>
        <v>0</v>
      </c>
      <c r="Q603">
        <f t="shared" si="169"/>
        <v>0</v>
      </c>
      <c r="R603">
        <f t="shared" si="170"/>
        <v>0</v>
      </c>
      <c r="S603">
        <f t="shared" si="171"/>
        <v>0</v>
      </c>
      <c r="T603">
        <f t="shared" si="172"/>
        <v>0</v>
      </c>
      <c r="U603">
        <f t="shared" si="173"/>
        <v>0</v>
      </c>
      <c r="V603">
        <f t="shared" si="174"/>
        <v>0</v>
      </c>
      <c r="W603">
        <f t="shared" si="175"/>
        <v>0</v>
      </c>
      <c r="X603">
        <f t="shared" si="160"/>
        <v>12</v>
      </c>
      <c r="Y603">
        <f t="shared" si="161"/>
        <v>0</v>
      </c>
      <c r="Z603">
        <f t="shared" si="162"/>
        <v>0</v>
      </c>
      <c r="AA603">
        <f t="shared" si="163"/>
        <v>1</v>
      </c>
    </row>
    <row r="604" spans="2:27">
      <c r="B604">
        <v>603</v>
      </c>
      <c r="C604">
        <v>1</v>
      </c>
      <c r="D604">
        <v>124</v>
      </c>
      <c r="E604">
        <v>74</v>
      </c>
      <c r="F604">
        <v>36</v>
      </c>
      <c r="G604">
        <v>0</v>
      </c>
      <c r="H604">
        <v>27.8</v>
      </c>
      <c r="I604">
        <v>0.1</v>
      </c>
      <c r="J604">
        <v>30</v>
      </c>
      <c r="K604">
        <v>0</v>
      </c>
      <c r="L604">
        <f t="shared" si="164"/>
        <v>0</v>
      </c>
      <c r="M604">
        <f t="shared" si="165"/>
        <v>0</v>
      </c>
      <c r="N604">
        <f t="shared" si="166"/>
        <v>0</v>
      </c>
      <c r="O604">
        <f t="shared" si="167"/>
        <v>0</v>
      </c>
      <c r="P604">
        <f t="shared" si="168"/>
        <v>0</v>
      </c>
      <c r="Q604">
        <f t="shared" si="169"/>
        <v>0</v>
      </c>
      <c r="R604">
        <f t="shared" si="170"/>
        <v>0</v>
      </c>
      <c r="S604">
        <f t="shared" si="171"/>
        <v>0</v>
      </c>
      <c r="T604">
        <f t="shared" si="172"/>
        <v>0</v>
      </c>
      <c r="U604">
        <f t="shared" si="173"/>
        <v>0</v>
      </c>
      <c r="V604">
        <f t="shared" si="174"/>
        <v>0</v>
      </c>
      <c r="W604">
        <f t="shared" si="175"/>
        <v>0</v>
      </c>
      <c r="X604">
        <f t="shared" si="160"/>
        <v>12</v>
      </c>
      <c r="Y604">
        <f t="shared" si="161"/>
        <v>0</v>
      </c>
      <c r="Z604">
        <f t="shared" si="162"/>
        <v>0</v>
      </c>
      <c r="AA604">
        <f t="shared" si="163"/>
        <v>1</v>
      </c>
    </row>
    <row r="605" spans="2:27">
      <c r="B605">
        <v>604</v>
      </c>
      <c r="C605">
        <v>7</v>
      </c>
      <c r="D605">
        <v>150</v>
      </c>
      <c r="E605">
        <v>78</v>
      </c>
      <c r="F605">
        <v>29</v>
      </c>
      <c r="G605">
        <v>126</v>
      </c>
      <c r="H605">
        <v>35.200000000000003</v>
      </c>
      <c r="I605">
        <v>0.69199999999999995</v>
      </c>
      <c r="J605">
        <v>54</v>
      </c>
      <c r="K605">
        <v>1</v>
      </c>
      <c r="L605">
        <f t="shared" si="164"/>
        <v>1</v>
      </c>
      <c r="M605">
        <f t="shared" si="165"/>
        <v>1</v>
      </c>
      <c r="N605">
        <f t="shared" si="166"/>
        <v>0</v>
      </c>
      <c r="O605">
        <f t="shared" si="167"/>
        <v>1</v>
      </c>
      <c r="P605">
        <f t="shared" si="168"/>
        <v>1</v>
      </c>
      <c r="Q605">
        <f t="shared" si="169"/>
        <v>1</v>
      </c>
      <c r="R605">
        <f t="shared" si="170"/>
        <v>0</v>
      </c>
      <c r="S605">
        <f t="shared" si="171"/>
        <v>1</v>
      </c>
      <c r="T605">
        <f t="shared" si="172"/>
        <v>0</v>
      </c>
      <c r="U605">
        <f t="shared" si="173"/>
        <v>1</v>
      </c>
      <c r="V605">
        <f t="shared" si="174"/>
        <v>1</v>
      </c>
      <c r="W605">
        <f t="shared" si="175"/>
        <v>1</v>
      </c>
      <c r="X605">
        <f t="shared" si="160"/>
        <v>3</v>
      </c>
      <c r="Y605">
        <f t="shared" si="161"/>
        <v>9</v>
      </c>
      <c r="Z605">
        <f t="shared" si="162"/>
        <v>1</v>
      </c>
      <c r="AA605">
        <f t="shared" si="163"/>
        <v>1</v>
      </c>
    </row>
    <row r="606" spans="2:27">
      <c r="B606">
        <v>605</v>
      </c>
      <c r="C606">
        <v>4</v>
      </c>
      <c r="D606">
        <v>183</v>
      </c>
      <c r="E606">
        <v>0</v>
      </c>
      <c r="F606">
        <v>0</v>
      </c>
      <c r="G606">
        <v>0</v>
      </c>
      <c r="H606">
        <v>28.4</v>
      </c>
      <c r="I606">
        <v>0.21199999999999999</v>
      </c>
      <c r="J606">
        <v>36</v>
      </c>
      <c r="K606">
        <v>1</v>
      </c>
      <c r="L606">
        <f t="shared" si="164"/>
        <v>0</v>
      </c>
      <c r="M606">
        <f t="shared" si="165"/>
        <v>1</v>
      </c>
      <c r="N606">
        <f t="shared" si="166"/>
        <v>1</v>
      </c>
      <c r="O606">
        <f t="shared" si="167"/>
        <v>1</v>
      </c>
      <c r="P606">
        <f t="shared" si="168"/>
        <v>1</v>
      </c>
      <c r="Q606">
        <f t="shared" si="169"/>
        <v>0</v>
      </c>
      <c r="R606">
        <f t="shared" si="170"/>
        <v>1</v>
      </c>
      <c r="S606">
        <f t="shared" si="171"/>
        <v>0</v>
      </c>
      <c r="T606">
        <f t="shared" si="172"/>
        <v>1</v>
      </c>
      <c r="U606">
        <f t="shared" si="173"/>
        <v>0</v>
      </c>
      <c r="V606">
        <f t="shared" si="174"/>
        <v>0</v>
      </c>
      <c r="W606">
        <f t="shared" si="175"/>
        <v>1</v>
      </c>
      <c r="X606">
        <f t="shared" si="160"/>
        <v>5</v>
      </c>
      <c r="Y606">
        <f t="shared" si="161"/>
        <v>7</v>
      </c>
      <c r="Z606">
        <f t="shared" si="162"/>
        <v>1</v>
      </c>
      <c r="AA606">
        <f t="shared" si="163"/>
        <v>1</v>
      </c>
    </row>
    <row r="607" spans="2:27">
      <c r="B607">
        <v>606</v>
      </c>
      <c r="C607">
        <v>1</v>
      </c>
      <c r="D607">
        <v>124</v>
      </c>
      <c r="E607">
        <v>60</v>
      </c>
      <c r="F607">
        <v>32</v>
      </c>
      <c r="G607">
        <v>0</v>
      </c>
      <c r="H607">
        <v>35.799999999999997</v>
      </c>
      <c r="I607">
        <v>0.51400000000000001</v>
      </c>
      <c r="J607">
        <v>21</v>
      </c>
      <c r="K607">
        <v>0</v>
      </c>
      <c r="L607">
        <f t="shared" si="164"/>
        <v>0</v>
      </c>
      <c r="M607">
        <f t="shared" si="165"/>
        <v>0</v>
      </c>
      <c r="N607">
        <f t="shared" si="166"/>
        <v>0</v>
      </c>
      <c r="O607">
        <f t="shared" si="167"/>
        <v>1</v>
      </c>
      <c r="P607">
        <f t="shared" si="168"/>
        <v>0</v>
      </c>
      <c r="Q607">
        <f t="shared" si="169"/>
        <v>0</v>
      </c>
      <c r="R607">
        <f t="shared" si="170"/>
        <v>0</v>
      </c>
      <c r="S607">
        <f t="shared" si="171"/>
        <v>0</v>
      </c>
      <c r="T607">
        <f t="shared" si="172"/>
        <v>0</v>
      </c>
      <c r="U607">
        <f t="shared" si="173"/>
        <v>0</v>
      </c>
      <c r="V607">
        <f t="shared" si="174"/>
        <v>0</v>
      </c>
      <c r="W607">
        <f t="shared" si="175"/>
        <v>0</v>
      </c>
      <c r="X607">
        <f t="shared" si="160"/>
        <v>11</v>
      </c>
      <c r="Y607">
        <f t="shared" si="161"/>
        <v>1</v>
      </c>
      <c r="Z607">
        <f t="shared" si="162"/>
        <v>0</v>
      </c>
      <c r="AA607">
        <f t="shared" si="163"/>
        <v>1</v>
      </c>
    </row>
    <row r="608" spans="2:27">
      <c r="B608">
        <v>607</v>
      </c>
      <c r="C608">
        <v>1</v>
      </c>
      <c r="D608">
        <v>181</v>
      </c>
      <c r="E608">
        <v>78</v>
      </c>
      <c r="F608">
        <v>42</v>
      </c>
      <c r="G608">
        <v>293</v>
      </c>
      <c r="H608">
        <v>40</v>
      </c>
      <c r="I608">
        <v>1.258</v>
      </c>
      <c r="J608">
        <v>22</v>
      </c>
      <c r="K608">
        <v>1</v>
      </c>
      <c r="L608">
        <f t="shared" si="164"/>
        <v>0</v>
      </c>
      <c r="M608">
        <f t="shared" si="165"/>
        <v>0</v>
      </c>
      <c r="N608">
        <f t="shared" si="166"/>
        <v>1</v>
      </c>
      <c r="O608">
        <f t="shared" si="167"/>
        <v>1</v>
      </c>
      <c r="P608">
        <f t="shared" si="168"/>
        <v>1</v>
      </c>
      <c r="Q608">
        <f t="shared" si="169"/>
        <v>0</v>
      </c>
      <c r="R608">
        <f t="shared" si="170"/>
        <v>1</v>
      </c>
      <c r="S608">
        <f t="shared" si="171"/>
        <v>1</v>
      </c>
      <c r="T608">
        <f t="shared" si="172"/>
        <v>1</v>
      </c>
      <c r="U608">
        <f t="shared" si="173"/>
        <v>0</v>
      </c>
      <c r="V608">
        <f t="shared" si="174"/>
        <v>1</v>
      </c>
      <c r="W608">
        <f t="shared" si="175"/>
        <v>1</v>
      </c>
      <c r="X608">
        <f t="shared" si="160"/>
        <v>4</v>
      </c>
      <c r="Y608">
        <f t="shared" si="161"/>
        <v>8</v>
      </c>
      <c r="Z608">
        <f t="shared" si="162"/>
        <v>1</v>
      </c>
      <c r="AA608">
        <f t="shared" si="163"/>
        <v>1</v>
      </c>
    </row>
    <row r="609" spans="2:27">
      <c r="B609">
        <v>608</v>
      </c>
      <c r="C609">
        <v>1</v>
      </c>
      <c r="D609">
        <v>92</v>
      </c>
      <c r="E609">
        <v>62</v>
      </c>
      <c r="F609">
        <v>25</v>
      </c>
      <c r="G609">
        <v>41</v>
      </c>
      <c r="H609">
        <v>19.5</v>
      </c>
      <c r="I609">
        <v>0.48199999999999998</v>
      </c>
      <c r="J609">
        <v>25</v>
      </c>
      <c r="K609">
        <v>0</v>
      </c>
      <c r="L609">
        <f t="shared" si="164"/>
        <v>0</v>
      </c>
      <c r="M609">
        <f t="shared" si="165"/>
        <v>0</v>
      </c>
      <c r="N609">
        <f t="shared" si="166"/>
        <v>0</v>
      </c>
      <c r="O609">
        <f t="shared" si="167"/>
        <v>0</v>
      </c>
      <c r="P609">
        <f t="shared" si="168"/>
        <v>0</v>
      </c>
      <c r="Q609">
        <f t="shared" si="169"/>
        <v>0</v>
      </c>
      <c r="R609">
        <f t="shared" si="170"/>
        <v>0</v>
      </c>
      <c r="S609">
        <f t="shared" si="171"/>
        <v>0</v>
      </c>
      <c r="T609">
        <f t="shared" si="172"/>
        <v>0</v>
      </c>
      <c r="U609">
        <f t="shared" si="173"/>
        <v>0</v>
      </c>
      <c r="V609">
        <f t="shared" si="174"/>
        <v>0</v>
      </c>
      <c r="W609">
        <f t="shared" si="175"/>
        <v>0</v>
      </c>
      <c r="X609">
        <f t="shared" si="160"/>
        <v>12</v>
      </c>
      <c r="Y609">
        <f t="shared" si="161"/>
        <v>0</v>
      </c>
      <c r="Z609">
        <f t="shared" si="162"/>
        <v>0</v>
      </c>
      <c r="AA609">
        <f t="shared" si="163"/>
        <v>1</v>
      </c>
    </row>
    <row r="610" spans="2:27">
      <c r="B610">
        <v>609</v>
      </c>
      <c r="C610">
        <v>0</v>
      </c>
      <c r="D610">
        <v>152</v>
      </c>
      <c r="E610">
        <v>82</v>
      </c>
      <c r="F610">
        <v>39</v>
      </c>
      <c r="G610">
        <v>272</v>
      </c>
      <c r="H610">
        <v>41.5</v>
      </c>
      <c r="I610">
        <v>0.27</v>
      </c>
      <c r="J610">
        <v>27</v>
      </c>
      <c r="K610">
        <v>0</v>
      </c>
      <c r="L610">
        <f t="shared" si="164"/>
        <v>1</v>
      </c>
      <c r="M610">
        <f t="shared" si="165"/>
        <v>0</v>
      </c>
      <c r="N610">
        <f t="shared" si="166"/>
        <v>0</v>
      </c>
      <c r="O610">
        <f t="shared" si="167"/>
        <v>0</v>
      </c>
      <c r="P610">
        <f t="shared" si="168"/>
        <v>1</v>
      </c>
      <c r="Q610">
        <f t="shared" si="169"/>
        <v>0</v>
      </c>
      <c r="R610">
        <f t="shared" si="170"/>
        <v>0</v>
      </c>
      <c r="S610">
        <f t="shared" si="171"/>
        <v>1</v>
      </c>
      <c r="T610">
        <f t="shared" si="172"/>
        <v>1</v>
      </c>
      <c r="U610">
        <f t="shared" si="173"/>
        <v>0</v>
      </c>
      <c r="V610">
        <f t="shared" si="174"/>
        <v>1</v>
      </c>
      <c r="W610">
        <f t="shared" si="175"/>
        <v>0</v>
      </c>
      <c r="X610">
        <f t="shared" si="160"/>
        <v>7</v>
      </c>
      <c r="Y610">
        <f t="shared" si="161"/>
        <v>5</v>
      </c>
      <c r="Z610">
        <f t="shared" si="162"/>
        <v>0</v>
      </c>
      <c r="AA610">
        <f t="shared" si="163"/>
        <v>1</v>
      </c>
    </row>
    <row r="611" spans="2:27">
      <c r="B611">
        <v>610</v>
      </c>
      <c r="C611">
        <v>1</v>
      </c>
      <c r="D611">
        <v>111</v>
      </c>
      <c r="E611">
        <v>62</v>
      </c>
      <c r="F611">
        <v>13</v>
      </c>
      <c r="G611">
        <v>182</v>
      </c>
      <c r="H611">
        <v>24</v>
      </c>
      <c r="I611">
        <v>0.13800000000000001</v>
      </c>
      <c r="J611">
        <v>23</v>
      </c>
      <c r="K611">
        <v>0</v>
      </c>
      <c r="L611">
        <f t="shared" si="164"/>
        <v>0</v>
      </c>
      <c r="M611">
        <f t="shared" si="165"/>
        <v>0</v>
      </c>
      <c r="N611">
        <f t="shared" si="166"/>
        <v>0</v>
      </c>
      <c r="O611">
        <f t="shared" si="167"/>
        <v>0</v>
      </c>
      <c r="P611">
        <f t="shared" si="168"/>
        <v>0</v>
      </c>
      <c r="Q611">
        <f t="shared" si="169"/>
        <v>0</v>
      </c>
      <c r="R611">
        <f t="shared" si="170"/>
        <v>0</v>
      </c>
      <c r="S611">
        <f t="shared" si="171"/>
        <v>0</v>
      </c>
      <c r="T611">
        <f t="shared" si="172"/>
        <v>0</v>
      </c>
      <c r="U611">
        <f t="shared" si="173"/>
        <v>0</v>
      </c>
      <c r="V611">
        <f t="shared" si="174"/>
        <v>0</v>
      </c>
      <c r="W611">
        <f t="shared" si="175"/>
        <v>0</v>
      </c>
      <c r="X611">
        <f t="shared" si="160"/>
        <v>12</v>
      </c>
      <c r="Y611">
        <f t="shared" si="161"/>
        <v>0</v>
      </c>
      <c r="Z611">
        <f t="shared" si="162"/>
        <v>0</v>
      </c>
      <c r="AA611">
        <f t="shared" si="163"/>
        <v>1</v>
      </c>
    </row>
    <row r="612" spans="2:27">
      <c r="B612">
        <v>611</v>
      </c>
      <c r="C612">
        <v>3</v>
      </c>
      <c r="D612">
        <v>106</v>
      </c>
      <c r="E612">
        <v>54</v>
      </c>
      <c r="F612">
        <v>21</v>
      </c>
      <c r="G612">
        <v>158</v>
      </c>
      <c r="H612">
        <v>30.9</v>
      </c>
      <c r="I612">
        <v>0.29199999999999998</v>
      </c>
      <c r="J612">
        <v>24</v>
      </c>
      <c r="K612">
        <v>0</v>
      </c>
      <c r="L612">
        <f t="shared" si="164"/>
        <v>0</v>
      </c>
      <c r="M612">
        <f t="shared" si="165"/>
        <v>0</v>
      </c>
      <c r="N612">
        <f t="shared" si="166"/>
        <v>0</v>
      </c>
      <c r="O612">
        <f t="shared" si="167"/>
        <v>0</v>
      </c>
      <c r="P612">
        <f t="shared" si="168"/>
        <v>0</v>
      </c>
      <c r="Q612">
        <f t="shared" si="169"/>
        <v>0</v>
      </c>
      <c r="R612">
        <f t="shared" si="170"/>
        <v>0</v>
      </c>
      <c r="S612">
        <f t="shared" si="171"/>
        <v>0</v>
      </c>
      <c r="T612">
        <f t="shared" si="172"/>
        <v>0</v>
      </c>
      <c r="U612">
        <f t="shared" si="173"/>
        <v>0</v>
      </c>
      <c r="V612">
        <f t="shared" si="174"/>
        <v>0</v>
      </c>
      <c r="W612">
        <f t="shared" si="175"/>
        <v>0</v>
      </c>
      <c r="X612">
        <f t="shared" si="160"/>
        <v>12</v>
      </c>
      <c r="Y612">
        <f t="shared" si="161"/>
        <v>0</v>
      </c>
      <c r="Z612">
        <f t="shared" si="162"/>
        <v>0</v>
      </c>
      <c r="AA612">
        <f t="shared" si="163"/>
        <v>1</v>
      </c>
    </row>
    <row r="613" spans="2:27">
      <c r="B613">
        <v>612</v>
      </c>
      <c r="C613">
        <v>3</v>
      </c>
      <c r="D613">
        <v>174</v>
      </c>
      <c r="E613">
        <v>58</v>
      </c>
      <c r="F613">
        <v>22</v>
      </c>
      <c r="G613">
        <v>194</v>
      </c>
      <c r="H613">
        <v>32.9</v>
      </c>
      <c r="I613">
        <v>0.59299999999999997</v>
      </c>
      <c r="J613">
        <v>36</v>
      </c>
      <c r="K613">
        <v>1</v>
      </c>
      <c r="L613">
        <f t="shared" si="164"/>
        <v>0</v>
      </c>
      <c r="M613">
        <f t="shared" si="165"/>
        <v>1</v>
      </c>
      <c r="N613">
        <f t="shared" si="166"/>
        <v>1</v>
      </c>
      <c r="O613">
        <f t="shared" si="167"/>
        <v>1</v>
      </c>
      <c r="P613">
        <f t="shared" si="168"/>
        <v>1</v>
      </c>
      <c r="Q613">
        <f t="shared" si="169"/>
        <v>0</v>
      </c>
      <c r="R613">
        <f t="shared" si="170"/>
        <v>1</v>
      </c>
      <c r="S613">
        <f t="shared" si="171"/>
        <v>1</v>
      </c>
      <c r="T613">
        <f t="shared" si="172"/>
        <v>1</v>
      </c>
      <c r="U613">
        <f t="shared" si="173"/>
        <v>0</v>
      </c>
      <c r="V613">
        <f t="shared" si="174"/>
        <v>1</v>
      </c>
      <c r="W613">
        <f t="shared" si="175"/>
        <v>1</v>
      </c>
      <c r="X613">
        <f t="shared" si="160"/>
        <v>3</v>
      </c>
      <c r="Y613">
        <f t="shared" si="161"/>
        <v>9</v>
      </c>
      <c r="Z613">
        <f t="shared" si="162"/>
        <v>1</v>
      </c>
      <c r="AA613">
        <f t="shared" si="163"/>
        <v>1</v>
      </c>
    </row>
    <row r="614" spans="2:27">
      <c r="B614">
        <v>613</v>
      </c>
      <c r="C614">
        <v>7</v>
      </c>
      <c r="D614">
        <v>168</v>
      </c>
      <c r="E614">
        <v>88</v>
      </c>
      <c r="F614">
        <v>42</v>
      </c>
      <c r="G614">
        <v>321</v>
      </c>
      <c r="H614">
        <v>38.200000000000003</v>
      </c>
      <c r="I614">
        <v>0.78700000000000003</v>
      </c>
      <c r="J614">
        <v>40</v>
      </c>
      <c r="K614">
        <v>1</v>
      </c>
      <c r="L614">
        <f t="shared" si="164"/>
        <v>0</v>
      </c>
      <c r="M614">
        <f t="shared" si="165"/>
        <v>1</v>
      </c>
      <c r="N614">
        <f t="shared" si="166"/>
        <v>1</v>
      </c>
      <c r="O614">
        <f t="shared" si="167"/>
        <v>1</v>
      </c>
      <c r="P614">
        <f t="shared" si="168"/>
        <v>1</v>
      </c>
      <c r="Q614">
        <f t="shared" si="169"/>
        <v>1</v>
      </c>
      <c r="R614">
        <f t="shared" si="170"/>
        <v>1</v>
      </c>
      <c r="S614">
        <f t="shared" si="171"/>
        <v>1</v>
      </c>
      <c r="T614">
        <f t="shared" si="172"/>
        <v>1</v>
      </c>
      <c r="U614">
        <f t="shared" si="173"/>
        <v>1</v>
      </c>
      <c r="V614">
        <f t="shared" si="174"/>
        <v>1</v>
      </c>
      <c r="W614">
        <f t="shared" si="175"/>
        <v>1</v>
      </c>
      <c r="X614">
        <f t="shared" si="160"/>
        <v>1</v>
      </c>
      <c r="Y614">
        <f t="shared" si="161"/>
        <v>11</v>
      </c>
      <c r="Z614">
        <f t="shared" si="162"/>
        <v>1</v>
      </c>
      <c r="AA614">
        <f t="shared" si="163"/>
        <v>1</v>
      </c>
    </row>
    <row r="615" spans="2:27">
      <c r="B615">
        <v>614</v>
      </c>
      <c r="C615">
        <v>6</v>
      </c>
      <c r="D615">
        <v>105</v>
      </c>
      <c r="E615">
        <v>80</v>
      </c>
      <c r="F615">
        <v>28</v>
      </c>
      <c r="G615">
        <v>0</v>
      </c>
      <c r="H615">
        <v>32.5</v>
      </c>
      <c r="I615">
        <v>0.878</v>
      </c>
      <c r="J615">
        <v>26</v>
      </c>
      <c r="K615">
        <v>0</v>
      </c>
      <c r="L615">
        <f t="shared" si="164"/>
        <v>0</v>
      </c>
      <c r="M615">
        <f t="shared" si="165"/>
        <v>0</v>
      </c>
      <c r="N615">
        <f t="shared" si="166"/>
        <v>0</v>
      </c>
      <c r="O615">
        <f t="shared" si="167"/>
        <v>0</v>
      </c>
      <c r="P615">
        <f t="shared" si="168"/>
        <v>0</v>
      </c>
      <c r="Q615">
        <f t="shared" si="169"/>
        <v>0</v>
      </c>
      <c r="R615">
        <f t="shared" si="170"/>
        <v>0</v>
      </c>
      <c r="S615">
        <f t="shared" si="171"/>
        <v>0</v>
      </c>
      <c r="T615">
        <f t="shared" si="172"/>
        <v>0</v>
      </c>
      <c r="U615">
        <f t="shared" si="173"/>
        <v>0</v>
      </c>
      <c r="V615">
        <f t="shared" si="174"/>
        <v>1</v>
      </c>
      <c r="W615">
        <f t="shared" si="175"/>
        <v>0</v>
      </c>
      <c r="X615">
        <f t="shared" si="160"/>
        <v>11</v>
      </c>
      <c r="Y615">
        <f t="shared" si="161"/>
        <v>1</v>
      </c>
      <c r="Z615">
        <f t="shared" si="162"/>
        <v>0</v>
      </c>
      <c r="AA615">
        <f t="shared" si="163"/>
        <v>1</v>
      </c>
    </row>
    <row r="616" spans="2:27">
      <c r="B616">
        <v>615</v>
      </c>
      <c r="C616">
        <v>11</v>
      </c>
      <c r="D616">
        <v>138</v>
      </c>
      <c r="E616">
        <v>74</v>
      </c>
      <c r="F616">
        <v>26</v>
      </c>
      <c r="G616">
        <v>144</v>
      </c>
      <c r="H616">
        <v>36.1</v>
      </c>
      <c r="I616">
        <v>0.55700000000000005</v>
      </c>
      <c r="J616">
        <v>50</v>
      </c>
      <c r="K616">
        <v>1</v>
      </c>
      <c r="L616">
        <f t="shared" si="164"/>
        <v>1</v>
      </c>
      <c r="M616">
        <f t="shared" si="165"/>
        <v>1</v>
      </c>
      <c r="N616">
        <f t="shared" si="166"/>
        <v>1</v>
      </c>
      <c r="O616">
        <f t="shared" si="167"/>
        <v>1</v>
      </c>
      <c r="P616">
        <f t="shared" si="168"/>
        <v>1</v>
      </c>
      <c r="Q616">
        <f t="shared" si="169"/>
        <v>1</v>
      </c>
      <c r="R616">
        <f t="shared" si="170"/>
        <v>0</v>
      </c>
      <c r="S616">
        <f t="shared" si="171"/>
        <v>1</v>
      </c>
      <c r="T616">
        <f t="shared" si="172"/>
        <v>0</v>
      </c>
      <c r="U616">
        <f t="shared" si="173"/>
        <v>1</v>
      </c>
      <c r="V616">
        <f t="shared" si="174"/>
        <v>1</v>
      </c>
      <c r="W616">
        <f t="shared" si="175"/>
        <v>1</v>
      </c>
      <c r="X616">
        <f t="shared" si="160"/>
        <v>2</v>
      </c>
      <c r="Y616">
        <f t="shared" si="161"/>
        <v>10</v>
      </c>
      <c r="Z616">
        <f t="shared" si="162"/>
        <v>1</v>
      </c>
      <c r="AA616">
        <f t="shared" si="163"/>
        <v>1</v>
      </c>
    </row>
    <row r="617" spans="2:27">
      <c r="B617">
        <v>616</v>
      </c>
      <c r="C617">
        <v>3</v>
      </c>
      <c r="D617">
        <v>106</v>
      </c>
      <c r="E617">
        <v>72</v>
      </c>
      <c r="F617">
        <v>0</v>
      </c>
      <c r="G617">
        <v>0</v>
      </c>
      <c r="H617">
        <v>25.8</v>
      </c>
      <c r="I617">
        <v>0.20699999999999999</v>
      </c>
      <c r="J617">
        <v>27</v>
      </c>
      <c r="K617">
        <v>0</v>
      </c>
      <c r="L617">
        <f t="shared" si="164"/>
        <v>0</v>
      </c>
      <c r="M617">
        <f t="shared" si="165"/>
        <v>0</v>
      </c>
      <c r="N617">
        <f t="shared" si="166"/>
        <v>0</v>
      </c>
      <c r="O617">
        <f t="shared" si="167"/>
        <v>0</v>
      </c>
      <c r="P617">
        <f t="shared" si="168"/>
        <v>0</v>
      </c>
      <c r="Q617">
        <f t="shared" si="169"/>
        <v>0</v>
      </c>
      <c r="R617">
        <f t="shared" si="170"/>
        <v>0</v>
      </c>
      <c r="S617">
        <f t="shared" si="171"/>
        <v>0</v>
      </c>
      <c r="T617">
        <f t="shared" si="172"/>
        <v>0</v>
      </c>
      <c r="U617">
        <f t="shared" si="173"/>
        <v>0</v>
      </c>
      <c r="V617">
        <f t="shared" si="174"/>
        <v>0</v>
      </c>
      <c r="W617">
        <f t="shared" si="175"/>
        <v>0</v>
      </c>
      <c r="X617">
        <f t="shared" si="160"/>
        <v>12</v>
      </c>
      <c r="Y617">
        <f t="shared" si="161"/>
        <v>0</v>
      </c>
      <c r="Z617">
        <f t="shared" si="162"/>
        <v>0</v>
      </c>
      <c r="AA617">
        <f t="shared" si="163"/>
        <v>1</v>
      </c>
    </row>
    <row r="618" spans="2:27">
      <c r="B618">
        <v>617</v>
      </c>
      <c r="C618">
        <v>6</v>
      </c>
      <c r="D618">
        <v>117</v>
      </c>
      <c r="E618">
        <v>96</v>
      </c>
      <c r="F618">
        <v>0</v>
      </c>
      <c r="G618">
        <v>0</v>
      </c>
      <c r="H618">
        <v>28.7</v>
      </c>
      <c r="I618">
        <v>0.157</v>
      </c>
      <c r="J618">
        <v>30</v>
      </c>
      <c r="K618">
        <v>0</v>
      </c>
      <c r="L618">
        <f t="shared" si="164"/>
        <v>0</v>
      </c>
      <c r="M618">
        <f t="shared" si="165"/>
        <v>0</v>
      </c>
      <c r="N618">
        <f t="shared" si="166"/>
        <v>0</v>
      </c>
      <c r="O618">
        <f t="shared" si="167"/>
        <v>0</v>
      </c>
      <c r="P618">
        <f t="shared" si="168"/>
        <v>0</v>
      </c>
      <c r="Q618">
        <f t="shared" si="169"/>
        <v>0</v>
      </c>
      <c r="R618">
        <f t="shared" si="170"/>
        <v>0</v>
      </c>
      <c r="S618">
        <f t="shared" si="171"/>
        <v>0</v>
      </c>
      <c r="T618">
        <f t="shared" si="172"/>
        <v>0</v>
      </c>
      <c r="U618">
        <f t="shared" si="173"/>
        <v>0</v>
      </c>
      <c r="V618">
        <f t="shared" si="174"/>
        <v>0</v>
      </c>
      <c r="W618">
        <f t="shared" si="175"/>
        <v>0</v>
      </c>
      <c r="X618">
        <f t="shared" si="160"/>
        <v>12</v>
      </c>
      <c r="Y618">
        <f t="shared" si="161"/>
        <v>0</v>
      </c>
      <c r="Z618">
        <f t="shared" si="162"/>
        <v>0</v>
      </c>
      <c r="AA618">
        <f t="shared" si="163"/>
        <v>1</v>
      </c>
    </row>
    <row r="619" spans="2:27">
      <c r="B619">
        <v>618</v>
      </c>
      <c r="C619">
        <v>2</v>
      </c>
      <c r="D619">
        <v>68</v>
      </c>
      <c r="E619">
        <v>62</v>
      </c>
      <c r="F619">
        <v>13</v>
      </c>
      <c r="G619">
        <v>15</v>
      </c>
      <c r="H619">
        <v>20.100000000000001</v>
      </c>
      <c r="I619">
        <v>0.25700000000000001</v>
      </c>
      <c r="J619">
        <v>23</v>
      </c>
      <c r="K619">
        <v>0</v>
      </c>
      <c r="L619">
        <f t="shared" si="164"/>
        <v>0</v>
      </c>
      <c r="M619">
        <f t="shared" si="165"/>
        <v>0</v>
      </c>
      <c r="N619">
        <f t="shared" si="166"/>
        <v>0</v>
      </c>
      <c r="O619">
        <f t="shared" si="167"/>
        <v>0</v>
      </c>
      <c r="P619">
        <f t="shared" si="168"/>
        <v>0</v>
      </c>
      <c r="Q619">
        <f t="shared" si="169"/>
        <v>0</v>
      </c>
      <c r="R619">
        <f t="shared" si="170"/>
        <v>0</v>
      </c>
      <c r="S619">
        <f t="shared" si="171"/>
        <v>0</v>
      </c>
      <c r="T619">
        <f t="shared" si="172"/>
        <v>0</v>
      </c>
      <c r="U619">
        <f t="shared" si="173"/>
        <v>0</v>
      </c>
      <c r="V619">
        <f t="shared" si="174"/>
        <v>0</v>
      </c>
      <c r="W619">
        <f t="shared" si="175"/>
        <v>0</v>
      </c>
      <c r="X619">
        <f t="shared" si="160"/>
        <v>12</v>
      </c>
      <c r="Y619">
        <f t="shared" si="161"/>
        <v>0</v>
      </c>
      <c r="Z619">
        <f t="shared" si="162"/>
        <v>0</v>
      </c>
      <c r="AA619">
        <f t="shared" si="163"/>
        <v>1</v>
      </c>
    </row>
    <row r="620" spans="2:27">
      <c r="B620">
        <v>619</v>
      </c>
      <c r="C620">
        <v>9</v>
      </c>
      <c r="D620">
        <v>112</v>
      </c>
      <c r="E620">
        <v>82</v>
      </c>
      <c r="F620">
        <v>24</v>
      </c>
      <c r="G620">
        <v>0</v>
      </c>
      <c r="H620">
        <v>28.2</v>
      </c>
      <c r="I620">
        <v>1.282</v>
      </c>
      <c r="J620">
        <v>50</v>
      </c>
      <c r="K620">
        <v>1</v>
      </c>
      <c r="L620">
        <f t="shared" si="164"/>
        <v>1</v>
      </c>
      <c r="M620">
        <f t="shared" si="165"/>
        <v>1</v>
      </c>
      <c r="N620">
        <f t="shared" si="166"/>
        <v>0</v>
      </c>
      <c r="O620">
        <f t="shared" si="167"/>
        <v>0</v>
      </c>
      <c r="P620">
        <f t="shared" si="168"/>
        <v>0</v>
      </c>
      <c r="Q620">
        <f t="shared" si="169"/>
        <v>0</v>
      </c>
      <c r="R620">
        <f t="shared" si="170"/>
        <v>1</v>
      </c>
      <c r="S620">
        <f t="shared" si="171"/>
        <v>0</v>
      </c>
      <c r="T620">
        <f t="shared" si="172"/>
        <v>0</v>
      </c>
      <c r="U620">
        <f t="shared" si="173"/>
        <v>0</v>
      </c>
      <c r="V620">
        <f t="shared" si="174"/>
        <v>0</v>
      </c>
      <c r="W620">
        <f t="shared" si="175"/>
        <v>0</v>
      </c>
      <c r="X620">
        <f t="shared" si="160"/>
        <v>9</v>
      </c>
      <c r="Y620">
        <f t="shared" si="161"/>
        <v>3</v>
      </c>
      <c r="Z620">
        <f t="shared" si="162"/>
        <v>0</v>
      </c>
      <c r="AA620">
        <f t="shared" si="163"/>
        <v>0</v>
      </c>
    </row>
    <row r="621" spans="2:27">
      <c r="B621">
        <v>620</v>
      </c>
      <c r="C621">
        <v>0</v>
      </c>
      <c r="D621">
        <v>119</v>
      </c>
      <c r="E621">
        <v>0</v>
      </c>
      <c r="F621">
        <v>0</v>
      </c>
      <c r="G621">
        <v>0</v>
      </c>
      <c r="H621">
        <v>32.4</v>
      </c>
      <c r="I621">
        <v>0.14099999999999999</v>
      </c>
      <c r="J621">
        <v>24</v>
      </c>
      <c r="K621">
        <v>1</v>
      </c>
      <c r="L621">
        <f t="shared" si="164"/>
        <v>0</v>
      </c>
      <c r="M621">
        <f t="shared" si="165"/>
        <v>0</v>
      </c>
      <c r="N621">
        <f t="shared" si="166"/>
        <v>0</v>
      </c>
      <c r="O621">
        <f t="shared" si="167"/>
        <v>0</v>
      </c>
      <c r="P621">
        <f t="shared" si="168"/>
        <v>0</v>
      </c>
      <c r="Q621">
        <f t="shared" si="169"/>
        <v>0</v>
      </c>
      <c r="R621">
        <f t="shared" si="170"/>
        <v>0</v>
      </c>
      <c r="S621">
        <f t="shared" si="171"/>
        <v>0</v>
      </c>
      <c r="T621">
        <f t="shared" si="172"/>
        <v>0</v>
      </c>
      <c r="U621">
        <f t="shared" si="173"/>
        <v>0</v>
      </c>
      <c r="V621">
        <f t="shared" si="174"/>
        <v>0</v>
      </c>
      <c r="W621">
        <f t="shared" si="175"/>
        <v>0</v>
      </c>
      <c r="X621">
        <f t="shared" si="160"/>
        <v>12</v>
      </c>
      <c r="Y621">
        <f t="shared" si="161"/>
        <v>0</v>
      </c>
      <c r="Z621">
        <f t="shared" si="162"/>
        <v>0</v>
      </c>
      <c r="AA621">
        <f t="shared" si="163"/>
        <v>0</v>
      </c>
    </row>
    <row r="622" spans="2:27">
      <c r="B622">
        <v>621</v>
      </c>
      <c r="C622">
        <v>2</v>
      </c>
      <c r="D622">
        <v>112</v>
      </c>
      <c r="E622">
        <v>86</v>
      </c>
      <c r="F622">
        <v>42</v>
      </c>
      <c r="G622">
        <v>160</v>
      </c>
      <c r="H622">
        <v>38.4</v>
      </c>
      <c r="I622">
        <v>0.246</v>
      </c>
      <c r="J622">
        <v>28</v>
      </c>
      <c r="K622">
        <v>0</v>
      </c>
      <c r="L622">
        <f t="shared" si="164"/>
        <v>0</v>
      </c>
      <c r="M622">
        <f t="shared" si="165"/>
        <v>0</v>
      </c>
      <c r="N622">
        <f t="shared" si="166"/>
        <v>0</v>
      </c>
      <c r="O622">
        <f t="shared" si="167"/>
        <v>0</v>
      </c>
      <c r="P622">
        <f t="shared" si="168"/>
        <v>0</v>
      </c>
      <c r="Q622">
        <f t="shared" si="169"/>
        <v>0</v>
      </c>
      <c r="R622">
        <f t="shared" si="170"/>
        <v>0</v>
      </c>
      <c r="S622">
        <f t="shared" si="171"/>
        <v>0</v>
      </c>
      <c r="T622">
        <f t="shared" si="172"/>
        <v>0</v>
      </c>
      <c r="U622">
        <f t="shared" si="173"/>
        <v>0</v>
      </c>
      <c r="V622">
        <f t="shared" si="174"/>
        <v>0</v>
      </c>
      <c r="W622">
        <f t="shared" si="175"/>
        <v>0</v>
      </c>
      <c r="X622">
        <f t="shared" si="160"/>
        <v>12</v>
      </c>
      <c r="Y622">
        <f t="shared" si="161"/>
        <v>0</v>
      </c>
      <c r="Z622">
        <f t="shared" si="162"/>
        <v>0</v>
      </c>
      <c r="AA622">
        <f t="shared" si="163"/>
        <v>1</v>
      </c>
    </row>
    <row r="623" spans="2:27">
      <c r="B623">
        <v>622</v>
      </c>
      <c r="C623">
        <v>2</v>
      </c>
      <c r="D623">
        <v>92</v>
      </c>
      <c r="E623">
        <v>76</v>
      </c>
      <c r="F623">
        <v>20</v>
      </c>
      <c r="G623">
        <v>0</v>
      </c>
      <c r="H623">
        <v>24.2</v>
      </c>
      <c r="I623">
        <v>1.698</v>
      </c>
      <c r="J623">
        <v>28</v>
      </c>
      <c r="K623">
        <v>0</v>
      </c>
      <c r="L623">
        <f t="shared" si="164"/>
        <v>0</v>
      </c>
      <c r="M623">
        <f t="shared" si="165"/>
        <v>0</v>
      </c>
      <c r="N623">
        <f t="shared" si="166"/>
        <v>0</v>
      </c>
      <c r="O623">
        <f t="shared" si="167"/>
        <v>0</v>
      </c>
      <c r="P623">
        <f t="shared" si="168"/>
        <v>0</v>
      </c>
      <c r="Q623">
        <f t="shared" si="169"/>
        <v>0</v>
      </c>
      <c r="R623">
        <f t="shared" si="170"/>
        <v>0</v>
      </c>
      <c r="S623">
        <f t="shared" si="171"/>
        <v>0</v>
      </c>
      <c r="T623">
        <f t="shared" si="172"/>
        <v>0</v>
      </c>
      <c r="U623">
        <f t="shared" si="173"/>
        <v>0</v>
      </c>
      <c r="V623">
        <f t="shared" si="174"/>
        <v>0</v>
      </c>
      <c r="W623">
        <f t="shared" si="175"/>
        <v>0</v>
      </c>
      <c r="X623">
        <f t="shared" si="160"/>
        <v>12</v>
      </c>
      <c r="Y623">
        <f t="shared" si="161"/>
        <v>0</v>
      </c>
      <c r="Z623">
        <f t="shared" si="162"/>
        <v>0</v>
      </c>
      <c r="AA623">
        <f t="shared" si="163"/>
        <v>1</v>
      </c>
    </row>
    <row r="624" spans="2:27">
      <c r="B624">
        <v>623</v>
      </c>
      <c r="C624">
        <v>6</v>
      </c>
      <c r="D624">
        <v>183</v>
      </c>
      <c r="E624">
        <v>94</v>
      </c>
      <c r="F624">
        <v>0</v>
      </c>
      <c r="G624">
        <v>0</v>
      </c>
      <c r="H624">
        <v>40.799999999999997</v>
      </c>
      <c r="I624">
        <v>1.4610000000000001</v>
      </c>
      <c r="J624">
        <v>45</v>
      </c>
      <c r="K624">
        <v>0</v>
      </c>
      <c r="L624">
        <f t="shared" si="164"/>
        <v>1</v>
      </c>
      <c r="M624">
        <f t="shared" si="165"/>
        <v>1</v>
      </c>
      <c r="N624">
        <f t="shared" si="166"/>
        <v>1</v>
      </c>
      <c r="O624">
        <f t="shared" si="167"/>
        <v>1</v>
      </c>
      <c r="P624">
        <f t="shared" si="168"/>
        <v>1</v>
      </c>
      <c r="Q624">
        <f t="shared" si="169"/>
        <v>0</v>
      </c>
      <c r="R624">
        <f t="shared" si="170"/>
        <v>1</v>
      </c>
      <c r="S624">
        <f t="shared" si="171"/>
        <v>1</v>
      </c>
      <c r="T624">
        <f t="shared" si="172"/>
        <v>1</v>
      </c>
      <c r="U624">
        <f t="shared" si="173"/>
        <v>0</v>
      </c>
      <c r="V624">
        <f t="shared" si="174"/>
        <v>1</v>
      </c>
      <c r="W624">
        <f t="shared" si="175"/>
        <v>1</v>
      </c>
      <c r="X624">
        <f t="shared" si="160"/>
        <v>2</v>
      </c>
      <c r="Y624">
        <f t="shared" si="161"/>
        <v>10</v>
      </c>
      <c r="Z624">
        <f t="shared" si="162"/>
        <v>1</v>
      </c>
      <c r="AA624">
        <f t="shared" si="163"/>
        <v>0</v>
      </c>
    </row>
    <row r="625" spans="2:27">
      <c r="B625">
        <v>624</v>
      </c>
      <c r="C625">
        <v>0</v>
      </c>
      <c r="D625">
        <v>94</v>
      </c>
      <c r="E625">
        <v>70</v>
      </c>
      <c r="F625">
        <v>27</v>
      </c>
      <c r="G625">
        <v>115</v>
      </c>
      <c r="H625">
        <v>43.5</v>
      </c>
      <c r="I625">
        <v>0.34699999999999998</v>
      </c>
      <c r="J625">
        <v>21</v>
      </c>
      <c r="K625">
        <v>0</v>
      </c>
      <c r="L625">
        <f t="shared" si="164"/>
        <v>0</v>
      </c>
      <c r="M625">
        <f t="shared" si="165"/>
        <v>1</v>
      </c>
      <c r="N625">
        <f t="shared" si="166"/>
        <v>0</v>
      </c>
      <c r="O625">
        <f t="shared" si="167"/>
        <v>0</v>
      </c>
      <c r="P625">
        <f t="shared" si="168"/>
        <v>0</v>
      </c>
      <c r="Q625">
        <f t="shared" si="169"/>
        <v>0</v>
      </c>
      <c r="R625">
        <f t="shared" si="170"/>
        <v>0</v>
      </c>
      <c r="S625">
        <f t="shared" si="171"/>
        <v>0</v>
      </c>
      <c r="T625">
        <f t="shared" si="172"/>
        <v>0</v>
      </c>
      <c r="U625">
        <f t="shared" si="173"/>
        <v>1</v>
      </c>
      <c r="V625">
        <f t="shared" si="174"/>
        <v>0</v>
      </c>
      <c r="W625">
        <f t="shared" si="175"/>
        <v>0</v>
      </c>
      <c r="X625">
        <f t="shared" si="160"/>
        <v>10</v>
      </c>
      <c r="Y625">
        <f t="shared" si="161"/>
        <v>2</v>
      </c>
      <c r="Z625">
        <f t="shared" si="162"/>
        <v>0</v>
      </c>
      <c r="AA625">
        <f t="shared" si="163"/>
        <v>1</v>
      </c>
    </row>
    <row r="626" spans="2:27">
      <c r="B626">
        <v>625</v>
      </c>
      <c r="C626">
        <v>2</v>
      </c>
      <c r="D626">
        <v>108</v>
      </c>
      <c r="E626">
        <v>64</v>
      </c>
      <c r="F626">
        <v>0</v>
      </c>
      <c r="G626">
        <v>0</v>
      </c>
      <c r="H626">
        <v>30.8</v>
      </c>
      <c r="I626">
        <v>0.158</v>
      </c>
      <c r="J626">
        <v>21</v>
      </c>
      <c r="K626">
        <v>0</v>
      </c>
      <c r="L626">
        <f t="shared" si="164"/>
        <v>0</v>
      </c>
      <c r="M626">
        <f t="shared" si="165"/>
        <v>0</v>
      </c>
      <c r="N626">
        <f t="shared" si="166"/>
        <v>0</v>
      </c>
      <c r="O626">
        <f t="shared" si="167"/>
        <v>0</v>
      </c>
      <c r="P626">
        <f t="shared" si="168"/>
        <v>0</v>
      </c>
      <c r="Q626">
        <f t="shared" si="169"/>
        <v>0</v>
      </c>
      <c r="R626">
        <f t="shared" si="170"/>
        <v>0</v>
      </c>
      <c r="S626">
        <f t="shared" si="171"/>
        <v>0</v>
      </c>
      <c r="T626">
        <f t="shared" si="172"/>
        <v>0</v>
      </c>
      <c r="U626">
        <f t="shared" si="173"/>
        <v>0</v>
      </c>
      <c r="V626">
        <f t="shared" si="174"/>
        <v>0</v>
      </c>
      <c r="W626">
        <f t="shared" si="175"/>
        <v>0</v>
      </c>
      <c r="X626">
        <f t="shared" si="160"/>
        <v>12</v>
      </c>
      <c r="Y626">
        <f t="shared" si="161"/>
        <v>0</v>
      </c>
      <c r="Z626">
        <f t="shared" si="162"/>
        <v>0</v>
      </c>
      <c r="AA626">
        <f t="shared" si="163"/>
        <v>1</v>
      </c>
    </row>
    <row r="627" spans="2:27">
      <c r="B627">
        <v>626</v>
      </c>
      <c r="C627">
        <v>4</v>
      </c>
      <c r="D627">
        <v>90</v>
      </c>
      <c r="E627">
        <v>88</v>
      </c>
      <c r="F627">
        <v>47</v>
      </c>
      <c r="G627">
        <v>54</v>
      </c>
      <c r="H627">
        <v>37.700000000000003</v>
      </c>
      <c r="I627">
        <v>0.36199999999999999</v>
      </c>
      <c r="J627">
        <v>29</v>
      </c>
      <c r="K627">
        <v>0</v>
      </c>
      <c r="L627">
        <f t="shared" si="164"/>
        <v>0</v>
      </c>
      <c r="M627">
        <f t="shared" si="165"/>
        <v>0</v>
      </c>
      <c r="N627">
        <f t="shared" si="166"/>
        <v>0</v>
      </c>
      <c r="O627">
        <f t="shared" si="167"/>
        <v>0</v>
      </c>
      <c r="P627">
        <f t="shared" si="168"/>
        <v>0</v>
      </c>
      <c r="Q627">
        <f t="shared" si="169"/>
        <v>0</v>
      </c>
      <c r="R627">
        <f t="shared" si="170"/>
        <v>0</v>
      </c>
      <c r="S627">
        <f t="shared" si="171"/>
        <v>0</v>
      </c>
      <c r="T627">
        <f t="shared" si="172"/>
        <v>0</v>
      </c>
      <c r="U627">
        <f t="shared" si="173"/>
        <v>0</v>
      </c>
      <c r="V627">
        <f t="shared" si="174"/>
        <v>0</v>
      </c>
      <c r="W627">
        <f t="shared" si="175"/>
        <v>0</v>
      </c>
      <c r="X627">
        <f t="shared" si="160"/>
        <v>12</v>
      </c>
      <c r="Y627">
        <f t="shared" si="161"/>
        <v>0</v>
      </c>
      <c r="Z627">
        <f t="shared" si="162"/>
        <v>0</v>
      </c>
      <c r="AA627">
        <f t="shared" si="163"/>
        <v>1</v>
      </c>
    </row>
    <row r="628" spans="2:27">
      <c r="B628">
        <v>627</v>
      </c>
      <c r="C628">
        <v>0</v>
      </c>
      <c r="D628">
        <v>125</v>
      </c>
      <c r="E628">
        <v>68</v>
      </c>
      <c r="F628">
        <v>0</v>
      </c>
      <c r="G628">
        <v>0</v>
      </c>
      <c r="H628">
        <v>24.7</v>
      </c>
      <c r="I628">
        <v>0.20599999999999999</v>
      </c>
      <c r="J628">
        <v>21</v>
      </c>
      <c r="K628">
        <v>0</v>
      </c>
      <c r="L628">
        <f t="shared" si="164"/>
        <v>0</v>
      </c>
      <c r="M628">
        <f t="shared" si="165"/>
        <v>0</v>
      </c>
      <c r="N628">
        <f t="shared" si="166"/>
        <v>0</v>
      </c>
      <c r="O628">
        <f t="shared" si="167"/>
        <v>0</v>
      </c>
      <c r="P628">
        <f t="shared" si="168"/>
        <v>0</v>
      </c>
      <c r="Q628">
        <f t="shared" si="169"/>
        <v>0</v>
      </c>
      <c r="R628">
        <f t="shared" si="170"/>
        <v>0</v>
      </c>
      <c r="S628">
        <f t="shared" si="171"/>
        <v>0</v>
      </c>
      <c r="T628">
        <f t="shared" si="172"/>
        <v>0</v>
      </c>
      <c r="U628">
        <f t="shared" si="173"/>
        <v>0</v>
      </c>
      <c r="V628">
        <f t="shared" si="174"/>
        <v>0</v>
      </c>
      <c r="W628">
        <f t="shared" si="175"/>
        <v>0</v>
      </c>
      <c r="X628">
        <f t="shared" si="160"/>
        <v>12</v>
      </c>
      <c r="Y628">
        <f t="shared" si="161"/>
        <v>0</v>
      </c>
      <c r="Z628">
        <f t="shared" si="162"/>
        <v>0</v>
      </c>
      <c r="AA628">
        <f t="shared" si="163"/>
        <v>1</v>
      </c>
    </row>
    <row r="629" spans="2:27">
      <c r="B629">
        <v>628</v>
      </c>
      <c r="C629">
        <v>0</v>
      </c>
      <c r="D629">
        <v>132</v>
      </c>
      <c r="E629">
        <v>78</v>
      </c>
      <c r="F629">
        <v>0</v>
      </c>
      <c r="G629">
        <v>0</v>
      </c>
      <c r="H629">
        <v>32.4</v>
      </c>
      <c r="I629">
        <v>0.39300000000000002</v>
      </c>
      <c r="J629">
        <v>21</v>
      </c>
      <c r="K629">
        <v>0</v>
      </c>
      <c r="L629">
        <f t="shared" si="164"/>
        <v>0</v>
      </c>
      <c r="M629">
        <f t="shared" si="165"/>
        <v>0</v>
      </c>
      <c r="N629">
        <f t="shared" si="166"/>
        <v>0</v>
      </c>
      <c r="O629">
        <f t="shared" si="167"/>
        <v>0</v>
      </c>
      <c r="P629">
        <f t="shared" si="168"/>
        <v>0</v>
      </c>
      <c r="Q629">
        <f t="shared" si="169"/>
        <v>0</v>
      </c>
      <c r="R629">
        <f t="shared" si="170"/>
        <v>0</v>
      </c>
      <c r="S629">
        <f t="shared" si="171"/>
        <v>0</v>
      </c>
      <c r="T629">
        <f t="shared" si="172"/>
        <v>0</v>
      </c>
      <c r="U629">
        <f t="shared" si="173"/>
        <v>0</v>
      </c>
      <c r="V629">
        <f t="shared" si="174"/>
        <v>0</v>
      </c>
      <c r="W629">
        <f t="shared" si="175"/>
        <v>1</v>
      </c>
      <c r="X629">
        <f t="shared" si="160"/>
        <v>11</v>
      </c>
      <c r="Y629">
        <f t="shared" si="161"/>
        <v>1</v>
      </c>
      <c r="Z629">
        <f t="shared" si="162"/>
        <v>0</v>
      </c>
      <c r="AA629">
        <f t="shared" si="163"/>
        <v>1</v>
      </c>
    </row>
    <row r="630" spans="2:27">
      <c r="B630">
        <v>629</v>
      </c>
      <c r="C630">
        <v>5</v>
      </c>
      <c r="D630">
        <v>128</v>
      </c>
      <c r="E630">
        <v>80</v>
      </c>
      <c r="F630">
        <v>0</v>
      </c>
      <c r="G630">
        <v>0</v>
      </c>
      <c r="H630">
        <v>34.6</v>
      </c>
      <c r="I630">
        <v>0.14399999999999999</v>
      </c>
      <c r="J630">
        <v>45</v>
      </c>
      <c r="K630">
        <v>0</v>
      </c>
      <c r="L630">
        <f t="shared" si="164"/>
        <v>1</v>
      </c>
      <c r="M630">
        <f t="shared" si="165"/>
        <v>1</v>
      </c>
      <c r="N630">
        <f t="shared" si="166"/>
        <v>0</v>
      </c>
      <c r="O630">
        <f t="shared" si="167"/>
        <v>0</v>
      </c>
      <c r="P630">
        <f t="shared" si="168"/>
        <v>1</v>
      </c>
      <c r="Q630">
        <f t="shared" si="169"/>
        <v>0</v>
      </c>
      <c r="R630">
        <f t="shared" si="170"/>
        <v>0</v>
      </c>
      <c r="S630">
        <f t="shared" si="171"/>
        <v>0</v>
      </c>
      <c r="T630">
        <f t="shared" si="172"/>
        <v>0</v>
      </c>
      <c r="U630">
        <f t="shared" si="173"/>
        <v>0</v>
      </c>
      <c r="V630">
        <f t="shared" si="174"/>
        <v>1</v>
      </c>
      <c r="W630">
        <f t="shared" si="175"/>
        <v>1</v>
      </c>
      <c r="X630">
        <f t="shared" si="160"/>
        <v>7</v>
      </c>
      <c r="Y630">
        <f t="shared" si="161"/>
        <v>5</v>
      </c>
      <c r="Z630">
        <f t="shared" si="162"/>
        <v>0</v>
      </c>
      <c r="AA630">
        <f t="shared" si="163"/>
        <v>1</v>
      </c>
    </row>
    <row r="631" spans="2:27">
      <c r="B631">
        <v>630</v>
      </c>
      <c r="C631">
        <v>4</v>
      </c>
      <c r="D631">
        <v>94</v>
      </c>
      <c r="E631">
        <v>65</v>
      </c>
      <c r="F631">
        <v>22</v>
      </c>
      <c r="G631">
        <v>0</v>
      </c>
      <c r="H631">
        <v>24.7</v>
      </c>
      <c r="I631">
        <v>0.14799999999999999</v>
      </c>
      <c r="J631">
        <v>21</v>
      </c>
      <c r="K631">
        <v>0</v>
      </c>
      <c r="L631">
        <f t="shared" si="164"/>
        <v>0</v>
      </c>
      <c r="M631">
        <f t="shared" si="165"/>
        <v>0</v>
      </c>
      <c r="N631">
        <f t="shared" si="166"/>
        <v>0</v>
      </c>
      <c r="O631">
        <f t="shared" si="167"/>
        <v>0</v>
      </c>
      <c r="P631">
        <f t="shared" si="168"/>
        <v>0</v>
      </c>
      <c r="Q631">
        <f t="shared" si="169"/>
        <v>0</v>
      </c>
      <c r="R631">
        <f t="shared" si="170"/>
        <v>0</v>
      </c>
      <c r="S631">
        <f t="shared" si="171"/>
        <v>0</v>
      </c>
      <c r="T631">
        <f t="shared" si="172"/>
        <v>0</v>
      </c>
      <c r="U631">
        <f t="shared" si="173"/>
        <v>0</v>
      </c>
      <c r="V631">
        <f t="shared" si="174"/>
        <v>0</v>
      </c>
      <c r="W631">
        <f t="shared" si="175"/>
        <v>0</v>
      </c>
      <c r="X631">
        <f t="shared" si="160"/>
        <v>12</v>
      </c>
      <c r="Y631">
        <f t="shared" si="161"/>
        <v>0</v>
      </c>
      <c r="Z631">
        <f t="shared" si="162"/>
        <v>0</v>
      </c>
      <c r="AA631">
        <f t="shared" si="163"/>
        <v>1</v>
      </c>
    </row>
    <row r="632" spans="2:27">
      <c r="B632">
        <v>631</v>
      </c>
      <c r="C632">
        <v>7</v>
      </c>
      <c r="D632">
        <v>114</v>
      </c>
      <c r="E632">
        <v>64</v>
      </c>
      <c r="F632">
        <v>0</v>
      </c>
      <c r="G632">
        <v>0</v>
      </c>
      <c r="H632">
        <v>27.4</v>
      </c>
      <c r="I632">
        <v>0.73199999999999998</v>
      </c>
      <c r="J632">
        <v>34</v>
      </c>
      <c r="K632">
        <v>1</v>
      </c>
      <c r="L632">
        <f t="shared" si="164"/>
        <v>0</v>
      </c>
      <c r="M632">
        <f t="shared" si="165"/>
        <v>0</v>
      </c>
      <c r="N632">
        <f t="shared" si="166"/>
        <v>0</v>
      </c>
      <c r="O632">
        <f t="shared" si="167"/>
        <v>0</v>
      </c>
      <c r="P632">
        <f t="shared" si="168"/>
        <v>0</v>
      </c>
      <c r="Q632">
        <f t="shared" si="169"/>
        <v>0</v>
      </c>
      <c r="R632">
        <f t="shared" si="170"/>
        <v>0</v>
      </c>
      <c r="S632">
        <f t="shared" si="171"/>
        <v>0</v>
      </c>
      <c r="T632">
        <f t="shared" si="172"/>
        <v>0</v>
      </c>
      <c r="U632">
        <f t="shared" si="173"/>
        <v>0</v>
      </c>
      <c r="V632">
        <f t="shared" si="174"/>
        <v>0</v>
      </c>
      <c r="W632">
        <f t="shared" si="175"/>
        <v>0</v>
      </c>
      <c r="X632">
        <f t="shared" si="160"/>
        <v>12</v>
      </c>
      <c r="Y632">
        <f t="shared" si="161"/>
        <v>0</v>
      </c>
      <c r="Z632">
        <f t="shared" si="162"/>
        <v>0</v>
      </c>
      <c r="AA632">
        <f t="shared" si="163"/>
        <v>0</v>
      </c>
    </row>
    <row r="633" spans="2:27">
      <c r="B633">
        <v>632</v>
      </c>
      <c r="C633">
        <v>0</v>
      </c>
      <c r="D633">
        <v>102</v>
      </c>
      <c r="E633">
        <v>78</v>
      </c>
      <c r="F633">
        <v>40</v>
      </c>
      <c r="G633">
        <v>90</v>
      </c>
      <c r="H633">
        <v>34.5</v>
      </c>
      <c r="I633">
        <v>0.23799999999999999</v>
      </c>
      <c r="J633">
        <v>24</v>
      </c>
      <c r="K633">
        <v>0</v>
      </c>
      <c r="L633">
        <f t="shared" si="164"/>
        <v>0</v>
      </c>
      <c r="M633">
        <f t="shared" si="165"/>
        <v>0</v>
      </c>
      <c r="N633">
        <f t="shared" si="166"/>
        <v>0</v>
      </c>
      <c r="O633">
        <f t="shared" si="167"/>
        <v>0</v>
      </c>
      <c r="P633">
        <f t="shared" si="168"/>
        <v>0</v>
      </c>
      <c r="Q633">
        <f t="shared" si="169"/>
        <v>0</v>
      </c>
      <c r="R633">
        <f t="shared" si="170"/>
        <v>0</v>
      </c>
      <c r="S633">
        <f t="shared" si="171"/>
        <v>0</v>
      </c>
      <c r="T633">
        <f t="shared" si="172"/>
        <v>0</v>
      </c>
      <c r="U633">
        <f t="shared" si="173"/>
        <v>0</v>
      </c>
      <c r="V633">
        <f t="shared" si="174"/>
        <v>0</v>
      </c>
      <c r="W633">
        <f t="shared" si="175"/>
        <v>0</v>
      </c>
      <c r="X633">
        <f t="shared" si="160"/>
        <v>12</v>
      </c>
      <c r="Y633">
        <f t="shared" si="161"/>
        <v>0</v>
      </c>
      <c r="Z633">
        <f t="shared" si="162"/>
        <v>0</v>
      </c>
      <c r="AA633">
        <f t="shared" si="163"/>
        <v>1</v>
      </c>
    </row>
    <row r="634" spans="2:27">
      <c r="B634">
        <v>633</v>
      </c>
      <c r="C634">
        <v>2</v>
      </c>
      <c r="D634">
        <v>111</v>
      </c>
      <c r="E634">
        <v>60</v>
      </c>
      <c r="F634">
        <v>0</v>
      </c>
      <c r="G634">
        <v>0</v>
      </c>
      <c r="H634">
        <v>26.2</v>
      </c>
      <c r="I634">
        <v>0.34300000000000003</v>
      </c>
      <c r="J634">
        <v>23</v>
      </c>
      <c r="K634">
        <v>0</v>
      </c>
      <c r="L634">
        <f t="shared" si="164"/>
        <v>0</v>
      </c>
      <c r="M634">
        <f t="shared" si="165"/>
        <v>0</v>
      </c>
      <c r="N634">
        <f t="shared" si="166"/>
        <v>0</v>
      </c>
      <c r="O634">
        <f t="shared" si="167"/>
        <v>0</v>
      </c>
      <c r="P634">
        <f t="shared" si="168"/>
        <v>0</v>
      </c>
      <c r="Q634">
        <f t="shared" si="169"/>
        <v>0</v>
      </c>
      <c r="R634">
        <f t="shared" si="170"/>
        <v>0</v>
      </c>
      <c r="S634">
        <f t="shared" si="171"/>
        <v>0</v>
      </c>
      <c r="T634">
        <f t="shared" si="172"/>
        <v>0</v>
      </c>
      <c r="U634">
        <f t="shared" si="173"/>
        <v>0</v>
      </c>
      <c r="V634">
        <f t="shared" si="174"/>
        <v>0</v>
      </c>
      <c r="W634">
        <f t="shared" si="175"/>
        <v>0</v>
      </c>
      <c r="X634">
        <f t="shared" si="160"/>
        <v>12</v>
      </c>
      <c r="Y634">
        <f t="shared" si="161"/>
        <v>0</v>
      </c>
      <c r="Z634">
        <f t="shared" si="162"/>
        <v>0</v>
      </c>
      <c r="AA634">
        <f t="shared" si="163"/>
        <v>1</v>
      </c>
    </row>
    <row r="635" spans="2:27">
      <c r="B635">
        <v>634</v>
      </c>
      <c r="C635">
        <v>1</v>
      </c>
      <c r="D635">
        <v>128</v>
      </c>
      <c r="E635">
        <v>82</v>
      </c>
      <c r="F635">
        <v>17</v>
      </c>
      <c r="G635">
        <v>183</v>
      </c>
      <c r="H635">
        <v>27.5</v>
      </c>
      <c r="I635">
        <v>0.115</v>
      </c>
      <c r="J635">
        <v>22</v>
      </c>
      <c r="K635">
        <v>0</v>
      </c>
      <c r="L635">
        <f t="shared" si="164"/>
        <v>0</v>
      </c>
      <c r="M635">
        <f t="shared" si="165"/>
        <v>0</v>
      </c>
      <c r="N635">
        <f t="shared" si="166"/>
        <v>0</v>
      </c>
      <c r="O635">
        <f t="shared" si="167"/>
        <v>0</v>
      </c>
      <c r="P635">
        <f t="shared" si="168"/>
        <v>0</v>
      </c>
      <c r="Q635">
        <f t="shared" si="169"/>
        <v>0</v>
      </c>
      <c r="R635">
        <f t="shared" si="170"/>
        <v>0</v>
      </c>
      <c r="S635">
        <f t="shared" si="171"/>
        <v>0</v>
      </c>
      <c r="T635">
        <f t="shared" si="172"/>
        <v>0</v>
      </c>
      <c r="U635">
        <f t="shared" si="173"/>
        <v>0</v>
      </c>
      <c r="V635">
        <f t="shared" si="174"/>
        <v>0</v>
      </c>
      <c r="W635">
        <f t="shared" si="175"/>
        <v>1</v>
      </c>
      <c r="X635">
        <f t="shared" si="160"/>
        <v>11</v>
      </c>
      <c r="Y635">
        <f t="shared" si="161"/>
        <v>1</v>
      </c>
      <c r="Z635">
        <f t="shared" si="162"/>
        <v>0</v>
      </c>
      <c r="AA635">
        <f t="shared" si="163"/>
        <v>1</v>
      </c>
    </row>
    <row r="636" spans="2:27">
      <c r="B636">
        <v>635</v>
      </c>
      <c r="C636">
        <v>10</v>
      </c>
      <c r="D636">
        <v>92</v>
      </c>
      <c r="E636">
        <v>62</v>
      </c>
      <c r="F636">
        <v>0</v>
      </c>
      <c r="G636">
        <v>0</v>
      </c>
      <c r="H636">
        <v>25.9</v>
      </c>
      <c r="I636">
        <v>0.16700000000000001</v>
      </c>
      <c r="J636">
        <v>31</v>
      </c>
      <c r="K636">
        <v>0</v>
      </c>
      <c r="L636">
        <f t="shared" si="164"/>
        <v>0</v>
      </c>
      <c r="M636">
        <f t="shared" si="165"/>
        <v>0</v>
      </c>
      <c r="N636">
        <f t="shared" si="166"/>
        <v>0</v>
      </c>
      <c r="O636">
        <f t="shared" si="167"/>
        <v>0</v>
      </c>
      <c r="P636">
        <f t="shared" si="168"/>
        <v>0</v>
      </c>
      <c r="Q636">
        <f t="shared" si="169"/>
        <v>0</v>
      </c>
      <c r="R636">
        <f t="shared" si="170"/>
        <v>0</v>
      </c>
      <c r="S636">
        <f t="shared" si="171"/>
        <v>0</v>
      </c>
      <c r="T636">
        <f t="shared" si="172"/>
        <v>0</v>
      </c>
      <c r="U636">
        <f t="shared" si="173"/>
        <v>0</v>
      </c>
      <c r="V636">
        <f t="shared" si="174"/>
        <v>0</v>
      </c>
      <c r="W636">
        <f t="shared" si="175"/>
        <v>0</v>
      </c>
      <c r="X636">
        <f t="shared" si="160"/>
        <v>12</v>
      </c>
      <c r="Y636">
        <f t="shared" si="161"/>
        <v>0</v>
      </c>
      <c r="Z636">
        <f t="shared" si="162"/>
        <v>0</v>
      </c>
      <c r="AA636">
        <f t="shared" si="163"/>
        <v>1</v>
      </c>
    </row>
    <row r="637" spans="2:27">
      <c r="B637">
        <v>636</v>
      </c>
      <c r="C637">
        <v>13</v>
      </c>
      <c r="D637">
        <v>104</v>
      </c>
      <c r="E637">
        <v>72</v>
      </c>
      <c r="F637">
        <v>0</v>
      </c>
      <c r="G637">
        <v>0</v>
      </c>
      <c r="H637">
        <v>31.2</v>
      </c>
      <c r="I637">
        <v>0.46500000000000002</v>
      </c>
      <c r="J637">
        <v>38</v>
      </c>
      <c r="K637">
        <v>1</v>
      </c>
      <c r="L637">
        <f t="shared" si="164"/>
        <v>0</v>
      </c>
      <c r="M637">
        <f t="shared" si="165"/>
        <v>1</v>
      </c>
      <c r="N637">
        <f t="shared" si="166"/>
        <v>0</v>
      </c>
      <c r="O637">
        <f t="shared" si="167"/>
        <v>0</v>
      </c>
      <c r="P637">
        <f t="shared" si="168"/>
        <v>0</v>
      </c>
      <c r="Q637">
        <f t="shared" si="169"/>
        <v>0</v>
      </c>
      <c r="R637">
        <f t="shared" si="170"/>
        <v>0</v>
      </c>
      <c r="S637">
        <f t="shared" si="171"/>
        <v>0</v>
      </c>
      <c r="T637">
        <f t="shared" si="172"/>
        <v>0</v>
      </c>
      <c r="U637">
        <f t="shared" si="173"/>
        <v>1</v>
      </c>
      <c r="V637">
        <f t="shared" si="174"/>
        <v>1</v>
      </c>
      <c r="W637">
        <f t="shared" si="175"/>
        <v>0</v>
      </c>
      <c r="X637">
        <f t="shared" si="160"/>
        <v>9</v>
      </c>
      <c r="Y637">
        <f t="shared" si="161"/>
        <v>3</v>
      </c>
      <c r="Z637">
        <f t="shared" si="162"/>
        <v>0</v>
      </c>
      <c r="AA637">
        <f t="shared" si="163"/>
        <v>0</v>
      </c>
    </row>
    <row r="638" spans="2:27">
      <c r="B638">
        <v>637</v>
      </c>
      <c r="C638">
        <v>5</v>
      </c>
      <c r="D638">
        <v>104</v>
      </c>
      <c r="E638">
        <v>74</v>
      </c>
      <c r="F638">
        <v>0</v>
      </c>
      <c r="G638">
        <v>0</v>
      </c>
      <c r="H638">
        <v>28.8</v>
      </c>
      <c r="I638">
        <v>0.153</v>
      </c>
      <c r="J638">
        <v>48</v>
      </c>
      <c r="K638">
        <v>0</v>
      </c>
      <c r="L638">
        <f t="shared" si="164"/>
        <v>1</v>
      </c>
      <c r="M638">
        <f t="shared" si="165"/>
        <v>1</v>
      </c>
      <c r="N638">
        <f t="shared" si="166"/>
        <v>0</v>
      </c>
      <c r="O638">
        <f t="shared" si="167"/>
        <v>0</v>
      </c>
      <c r="P638">
        <f t="shared" si="168"/>
        <v>0</v>
      </c>
      <c r="Q638">
        <f t="shared" si="169"/>
        <v>0</v>
      </c>
      <c r="R638">
        <f t="shared" si="170"/>
        <v>0</v>
      </c>
      <c r="S638">
        <f t="shared" si="171"/>
        <v>0</v>
      </c>
      <c r="T638">
        <f t="shared" si="172"/>
        <v>0</v>
      </c>
      <c r="U638">
        <f t="shared" si="173"/>
        <v>0</v>
      </c>
      <c r="V638">
        <f t="shared" si="174"/>
        <v>0</v>
      </c>
      <c r="W638">
        <f t="shared" si="175"/>
        <v>0</v>
      </c>
      <c r="X638">
        <f t="shared" si="160"/>
        <v>10</v>
      </c>
      <c r="Y638">
        <f t="shared" si="161"/>
        <v>2</v>
      </c>
      <c r="Z638">
        <f t="shared" si="162"/>
        <v>0</v>
      </c>
      <c r="AA638">
        <f t="shared" si="163"/>
        <v>1</v>
      </c>
    </row>
    <row r="639" spans="2:27">
      <c r="B639">
        <v>638</v>
      </c>
      <c r="C639">
        <v>2</v>
      </c>
      <c r="D639">
        <v>94</v>
      </c>
      <c r="E639">
        <v>76</v>
      </c>
      <c r="F639">
        <v>18</v>
      </c>
      <c r="G639">
        <v>66</v>
      </c>
      <c r="H639">
        <v>31.6</v>
      </c>
      <c r="I639">
        <v>0.64900000000000002</v>
      </c>
      <c r="J639">
        <v>23</v>
      </c>
      <c r="K639">
        <v>0</v>
      </c>
      <c r="L639">
        <f t="shared" si="164"/>
        <v>0</v>
      </c>
      <c r="M639">
        <f t="shared" si="165"/>
        <v>0</v>
      </c>
      <c r="N639">
        <f t="shared" si="166"/>
        <v>0</v>
      </c>
      <c r="O639">
        <f t="shared" si="167"/>
        <v>0</v>
      </c>
      <c r="P639">
        <f t="shared" si="168"/>
        <v>0</v>
      </c>
      <c r="Q639">
        <f t="shared" si="169"/>
        <v>0</v>
      </c>
      <c r="R639">
        <f t="shared" si="170"/>
        <v>0</v>
      </c>
      <c r="S639">
        <f t="shared" si="171"/>
        <v>0</v>
      </c>
      <c r="T639">
        <f t="shared" si="172"/>
        <v>0</v>
      </c>
      <c r="U639">
        <f t="shared" si="173"/>
        <v>0</v>
      </c>
      <c r="V639">
        <f t="shared" si="174"/>
        <v>0</v>
      </c>
      <c r="W639">
        <f t="shared" si="175"/>
        <v>0</v>
      </c>
      <c r="X639">
        <f t="shared" si="160"/>
        <v>12</v>
      </c>
      <c r="Y639">
        <f t="shared" si="161"/>
        <v>0</v>
      </c>
      <c r="Z639">
        <f t="shared" si="162"/>
        <v>0</v>
      </c>
      <c r="AA639">
        <f t="shared" si="163"/>
        <v>1</v>
      </c>
    </row>
    <row r="640" spans="2:27">
      <c r="B640">
        <v>639</v>
      </c>
      <c r="C640">
        <v>7</v>
      </c>
      <c r="D640">
        <v>97</v>
      </c>
      <c r="E640">
        <v>76</v>
      </c>
      <c r="F640">
        <v>32</v>
      </c>
      <c r="G640">
        <v>91</v>
      </c>
      <c r="H640">
        <v>40.9</v>
      </c>
      <c r="I640">
        <v>0.871</v>
      </c>
      <c r="J640">
        <v>32</v>
      </c>
      <c r="K640">
        <v>1</v>
      </c>
      <c r="L640">
        <f t="shared" si="164"/>
        <v>0</v>
      </c>
      <c r="M640">
        <f t="shared" si="165"/>
        <v>1</v>
      </c>
      <c r="N640">
        <f t="shared" si="166"/>
        <v>0</v>
      </c>
      <c r="O640">
        <f t="shared" si="167"/>
        <v>1</v>
      </c>
      <c r="P640">
        <f t="shared" si="168"/>
        <v>0</v>
      </c>
      <c r="Q640">
        <f t="shared" si="169"/>
        <v>0</v>
      </c>
      <c r="R640">
        <f t="shared" si="170"/>
        <v>0</v>
      </c>
      <c r="S640">
        <f t="shared" si="171"/>
        <v>0</v>
      </c>
      <c r="T640">
        <f t="shared" si="172"/>
        <v>0</v>
      </c>
      <c r="U640">
        <f t="shared" si="173"/>
        <v>1</v>
      </c>
      <c r="V640">
        <f t="shared" si="174"/>
        <v>1</v>
      </c>
      <c r="W640">
        <f t="shared" si="175"/>
        <v>0</v>
      </c>
      <c r="X640">
        <f t="shared" si="160"/>
        <v>8</v>
      </c>
      <c r="Y640">
        <f t="shared" si="161"/>
        <v>4</v>
      </c>
      <c r="Z640">
        <f t="shared" si="162"/>
        <v>0</v>
      </c>
      <c r="AA640">
        <f t="shared" si="163"/>
        <v>0</v>
      </c>
    </row>
    <row r="641" spans="2:27">
      <c r="B641">
        <v>640</v>
      </c>
      <c r="C641">
        <v>1</v>
      </c>
      <c r="D641">
        <v>100</v>
      </c>
      <c r="E641">
        <v>74</v>
      </c>
      <c r="F641">
        <v>12</v>
      </c>
      <c r="G641">
        <v>46</v>
      </c>
      <c r="H641">
        <v>19.5</v>
      </c>
      <c r="I641">
        <v>0.14899999999999999</v>
      </c>
      <c r="J641">
        <v>28</v>
      </c>
      <c r="K641">
        <v>0</v>
      </c>
      <c r="L641">
        <f t="shared" si="164"/>
        <v>0</v>
      </c>
      <c r="M641">
        <f t="shared" si="165"/>
        <v>0</v>
      </c>
      <c r="N641">
        <f t="shared" si="166"/>
        <v>0</v>
      </c>
      <c r="O641">
        <f t="shared" si="167"/>
        <v>0</v>
      </c>
      <c r="P641">
        <f t="shared" si="168"/>
        <v>0</v>
      </c>
      <c r="Q641">
        <f t="shared" si="169"/>
        <v>0</v>
      </c>
      <c r="R641">
        <f t="shared" si="170"/>
        <v>0</v>
      </c>
      <c r="S641">
        <f t="shared" si="171"/>
        <v>0</v>
      </c>
      <c r="T641">
        <f t="shared" si="172"/>
        <v>0</v>
      </c>
      <c r="U641">
        <f t="shared" si="173"/>
        <v>0</v>
      </c>
      <c r="V641">
        <f t="shared" si="174"/>
        <v>0</v>
      </c>
      <c r="W641">
        <f t="shared" si="175"/>
        <v>0</v>
      </c>
      <c r="X641">
        <f t="shared" si="160"/>
        <v>12</v>
      </c>
      <c r="Y641">
        <f t="shared" si="161"/>
        <v>0</v>
      </c>
      <c r="Z641">
        <f t="shared" si="162"/>
        <v>0</v>
      </c>
      <c r="AA641">
        <f t="shared" si="163"/>
        <v>1</v>
      </c>
    </row>
    <row r="642" spans="2:27">
      <c r="B642">
        <v>641</v>
      </c>
      <c r="C642">
        <v>0</v>
      </c>
      <c r="D642">
        <v>102</v>
      </c>
      <c r="E642">
        <v>86</v>
      </c>
      <c r="F642">
        <v>17</v>
      </c>
      <c r="G642">
        <v>105</v>
      </c>
      <c r="H642">
        <v>29.3</v>
      </c>
      <c r="I642">
        <v>0.69499999999999995</v>
      </c>
      <c r="J642">
        <v>27</v>
      </c>
      <c r="K642">
        <v>0</v>
      </c>
      <c r="L642">
        <f t="shared" si="164"/>
        <v>0</v>
      </c>
      <c r="M642">
        <f t="shared" si="165"/>
        <v>0</v>
      </c>
      <c r="N642">
        <f t="shared" si="166"/>
        <v>0</v>
      </c>
      <c r="O642">
        <f t="shared" si="167"/>
        <v>0</v>
      </c>
      <c r="P642">
        <f t="shared" si="168"/>
        <v>0</v>
      </c>
      <c r="Q642">
        <f t="shared" si="169"/>
        <v>0</v>
      </c>
      <c r="R642">
        <f t="shared" si="170"/>
        <v>0</v>
      </c>
      <c r="S642">
        <f t="shared" si="171"/>
        <v>0</v>
      </c>
      <c r="T642">
        <f t="shared" si="172"/>
        <v>0</v>
      </c>
      <c r="U642">
        <f t="shared" si="173"/>
        <v>0</v>
      </c>
      <c r="V642">
        <f t="shared" si="174"/>
        <v>0</v>
      </c>
      <c r="W642">
        <f t="shared" si="175"/>
        <v>0</v>
      </c>
      <c r="X642">
        <f t="shared" ref="X642:X705" si="176">COUNTIF(L642:W642,0)</f>
        <v>12</v>
      </c>
      <c r="Y642">
        <f t="shared" ref="Y642:Y705" si="177">COUNTIF(L642:W642,1)</f>
        <v>0</v>
      </c>
      <c r="Z642">
        <f t="shared" ref="Z642:Z705" si="178">IF(X642&gt;Y642,0,1)</f>
        <v>0</v>
      </c>
      <c r="AA642">
        <f t="shared" ref="AA642:AA705" si="179">IF(Z642=K642,1,0)</f>
        <v>1</v>
      </c>
    </row>
    <row r="643" spans="2:27">
      <c r="B643">
        <v>642</v>
      </c>
      <c r="C643">
        <v>4</v>
      </c>
      <c r="D643">
        <v>128</v>
      </c>
      <c r="E643">
        <v>70</v>
      </c>
      <c r="F643">
        <v>0</v>
      </c>
      <c r="G643">
        <v>0</v>
      </c>
      <c r="H643">
        <v>34.299999999999997</v>
      </c>
      <c r="I643">
        <v>0.30299999999999999</v>
      </c>
      <c r="J643">
        <v>24</v>
      </c>
      <c r="K643">
        <v>0</v>
      </c>
      <c r="L643">
        <f t="shared" ref="L643:L706" si="180">IF(J643&lt;=42.5,IF(G643&lt;=119.5,IF(C643&lt;=2.5,0,0),IF(C643&lt;=0.5,1,0)),IF(G643&lt;=139.5,IF(J643&lt;=55.5,1,0),1))</f>
        <v>0</v>
      </c>
      <c r="M643">
        <f t="shared" ref="M643:M706" si="181">IF(J643&lt;=30.5,IF(H643&lt;=36.25,IF(J643&lt;=26.5,0,0),IF(H643&lt;=42.75,0,1)),IF(H643&lt;=27.45,IF(H643&lt;=24.8,0,0),IF(J643&lt;=42.5,1,1)))</f>
        <v>0</v>
      </c>
      <c r="N643">
        <f t="shared" ref="N643:N706" si="182">IF(D643&lt;=137.5,IF(J643&lt;=27.5,IF(I643&lt;=0.4945,0,0),IF(D643&lt;=107.5,0,0)),IF(D643&lt;=155.5,IF(D643&lt;=146.5,1,0),IF(J643&lt;=44.5,1,1)))</f>
        <v>0</v>
      </c>
      <c r="O643">
        <f t="shared" ref="O643:O706" si="183">IF(D643&lt;=133.5,IF(I643&lt;=0.5095,IF(D643&lt;=94.5,0,0),IF(F643&lt;=28.5,0,1)),IF(D643&lt;=161.5,IF(I643&lt;=0.315,0,1),IF(C643&lt;=6.5,1,1)))</f>
        <v>0</v>
      </c>
      <c r="P643">
        <f t="shared" ref="P643:P706" si="184">IF(D643&lt;=124.5,IF(J643&lt;=27.5,IF(F643&lt;=30.5,0,0),IF(D643&lt;=94.5,0,0)),IF(D643&lt;=166.5,IF(J643&lt;=24.5,0,1),IF(J643&lt;=37.5,1,1)))</f>
        <v>0</v>
      </c>
      <c r="Q643">
        <f t="shared" ref="Q643:Q706" si="185">IF(H643&lt;=28.849999,IF(C643&lt;=5.5,IF(E643&lt;=69,0,0),IF(H643&lt;=24.7,0,0)),IF(C643&lt;=4.5,IF(G643&lt;=107.5,0,0),IF(G643&lt;=122.5,0,1)))</f>
        <v>0</v>
      </c>
      <c r="R643">
        <f t="shared" ref="R643:R706" si="186">IF(D643&lt;=154.5,IF(H643&lt;=27.849999,IF(D643&lt;=107.5,0,0),IF(I643&lt;=1.105,0,1)),IF(I643&lt;=0.2745,1,IF(G643&lt;=171.5,1,1)))</f>
        <v>0</v>
      </c>
      <c r="S643">
        <f t="shared" ref="S643:S706" si="187">IF(D643&lt;=133.5,IF(J643&lt;=27.5,IF(H643&lt;=31.3,0,0),IF(H643&lt;=28.65,0,0)),IF(H643&lt;=29.4,0,IF(D643&lt;=155.5,1,1)))</f>
        <v>0</v>
      </c>
      <c r="T643">
        <f t="shared" ref="T643:T706" si="188">IF(D643&lt;=151.5,IF(D643&lt;=99.5,IF(J643&lt;=36.5,0,0),IF(I643&lt;=0.317,0,0)),IF(F643&lt;=38.5,IF(J643&lt;=44.5,1,1),1))</f>
        <v>0</v>
      </c>
      <c r="U643">
        <f t="shared" ref="U643:U706" si="189">IF(H643&lt;=29.650001,IF(C643&lt;=8.5,IF(H643&lt;=26.5,0,0),0),IF(C643&lt;=6.5,IF(H643&lt;=43,0,1),IF(I643&lt;=0.208,0,1)))</f>
        <v>0</v>
      </c>
      <c r="V643">
        <f t="shared" ref="V643:V706" si="190">IF(H643&lt;=29.849999,IF(C643&lt;=4.5,IF(H643&lt;=25.45,0,0),IF(I643&lt;=0.261,0,0)),IF(G643&lt;=179,IF(C643&lt;=4.5,0,1),IF(H643&lt;=35.049999,1,1)))</f>
        <v>0</v>
      </c>
      <c r="W643">
        <f t="shared" ref="W643:W706" si="191">IF(D643&lt;=127.5,IF(C643&lt;=5.5,IF(E643&lt;=79,0,0),IF(I643&lt;=0.2205,0,0)),IF(I643&lt;=0.3165,IF(I643&lt;=0.242,1,0),IF(D643&lt;=143.5,1,1)))</f>
        <v>0</v>
      </c>
      <c r="X643">
        <f t="shared" si="176"/>
        <v>12</v>
      </c>
      <c r="Y643">
        <f t="shared" si="177"/>
        <v>0</v>
      </c>
      <c r="Z643">
        <f t="shared" si="178"/>
        <v>0</v>
      </c>
      <c r="AA643">
        <f t="shared" si="179"/>
        <v>1</v>
      </c>
    </row>
    <row r="644" spans="2:27">
      <c r="B644">
        <v>643</v>
      </c>
      <c r="C644">
        <v>6</v>
      </c>
      <c r="D644">
        <v>147</v>
      </c>
      <c r="E644">
        <v>80</v>
      </c>
      <c r="F644">
        <v>0</v>
      </c>
      <c r="G644">
        <v>0</v>
      </c>
      <c r="H644">
        <v>29.5</v>
      </c>
      <c r="I644">
        <v>0.17799999999999999</v>
      </c>
      <c r="J644">
        <v>50</v>
      </c>
      <c r="K644">
        <v>1</v>
      </c>
      <c r="L644">
        <f t="shared" si="180"/>
        <v>1</v>
      </c>
      <c r="M644">
        <f t="shared" si="181"/>
        <v>1</v>
      </c>
      <c r="N644">
        <f t="shared" si="182"/>
        <v>0</v>
      </c>
      <c r="O644">
        <f t="shared" si="183"/>
        <v>0</v>
      </c>
      <c r="P644">
        <f t="shared" si="184"/>
        <v>1</v>
      </c>
      <c r="Q644">
        <f t="shared" si="185"/>
        <v>0</v>
      </c>
      <c r="R644">
        <f t="shared" si="186"/>
        <v>0</v>
      </c>
      <c r="S644">
        <f t="shared" si="187"/>
        <v>1</v>
      </c>
      <c r="T644">
        <f t="shared" si="188"/>
        <v>0</v>
      </c>
      <c r="U644">
        <f t="shared" si="189"/>
        <v>0</v>
      </c>
      <c r="V644">
        <f t="shared" si="190"/>
        <v>0</v>
      </c>
      <c r="W644">
        <f t="shared" si="191"/>
        <v>1</v>
      </c>
      <c r="X644">
        <f t="shared" si="176"/>
        <v>7</v>
      </c>
      <c r="Y644">
        <f t="shared" si="177"/>
        <v>5</v>
      </c>
      <c r="Z644">
        <f t="shared" si="178"/>
        <v>0</v>
      </c>
      <c r="AA644">
        <f t="shared" si="179"/>
        <v>0</v>
      </c>
    </row>
    <row r="645" spans="2:27">
      <c r="B645">
        <v>644</v>
      </c>
      <c r="C645">
        <v>4</v>
      </c>
      <c r="D645">
        <v>90</v>
      </c>
      <c r="E645">
        <v>0</v>
      </c>
      <c r="F645">
        <v>0</v>
      </c>
      <c r="G645">
        <v>0</v>
      </c>
      <c r="H645">
        <v>28</v>
      </c>
      <c r="I645">
        <v>0.61</v>
      </c>
      <c r="J645">
        <v>31</v>
      </c>
      <c r="K645">
        <v>0</v>
      </c>
      <c r="L645">
        <f t="shared" si="180"/>
        <v>0</v>
      </c>
      <c r="M645">
        <f t="shared" si="181"/>
        <v>1</v>
      </c>
      <c r="N645">
        <f t="shared" si="182"/>
        <v>0</v>
      </c>
      <c r="O645">
        <f t="shared" si="183"/>
        <v>0</v>
      </c>
      <c r="P645">
        <f t="shared" si="184"/>
        <v>0</v>
      </c>
      <c r="Q645">
        <f t="shared" si="185"/>
        <v>0</v>
      </c>
      <c r="R645">
        <f t="shared" si="186"/>
        <v>0</v>
      </c>
      <c r="S645">
        <f t="shared" si="187"/>
        <v>0</v>
      </c>
      <c r="T645">
        <f t="shared" si="188"/>
        <v>0</v>
      </c>
      <c r="U645">
        <f t="shared" si="189"/>
        <v>0</v>
      </c>
      <c r="V645">
        <f t="shared" si="190"/>
        <v>0</v>
      </c>
      <c r="W645">
        <f t="shared" si="191"/>
        <v>0</v>
      </c>
      <c r="X645">
        <f t="shared" si="176"/>
        <v>11</v>
      </c>
      <c r="Y645">
        <f t="shared" si="177"/>
        <v>1</v>
      </c>
      <c r="Z645">
        <f t="shared" si="178"/>
        <v>0</v>
      </c>
      <c r="AA645">
        <f t="shared" si="179"/>
        <v>1</v>
      </c>
    </row>
    <row r="646" spans="2:27">
      <c r="B646">
        <v>645</v>
      </c>
      <c r="C646">
        <v>3</v>
      </c>
      <c r="D646">
        <v>103</v>
      </c>
      <c r="E646">
        <v>72</v>
      </c>
      <c r="F646">
        <v>30</v>
      </c>
      <c r="G646">
        <v>152</v>
      </c>
      <c r="H646">
        <v>27.6</v>
      </c>
      <c r="I646">
        <v>0.73</v>
      </c>
      <c r="J646">
        <v>27</v>
      </c>
      <c r="K646">
        <v>0</v>
      </c>
      <c r="L646">
        <f t="shared" si="180"/>
        <v>0</v>
      </c>
      <c r="M646">
        <f t="shared" si="181"/>
        <v>0</v>
      </c>
      <c r="N646">
        <f t="shared" si="182"/>
        <v>0</v>
      </c>
      <c r="O646">
        <f t="shared" si="183"/>
        <v>1</v>
      </c>
      <c r="P646">
        <f t="shared" si="184"/>
        <v>0</v>
      </c>
      <c r="Q646">
        <f t="shared" si="185"/>
        <v>0</v>
      </c>
      <c r="R646">
        <f t="shared" si="186"/>
        <v>0</v>
      </c>
      <c r="S646">
        <f t="shared" si="187"/>
        <v>0</v>
      </c>
      <c r="T646">
        <f t="shared" si="188"/>
        <v>0</v>
      </c>
      <c r="U646">
        <f t="shared" si="189"/>
        <v>0</v>
      </c>
      <c r="V646">
        <f t="shared" si="190"/>
        <v>0</v>
      </c>
      <c r="W646">
        <f t="shared" si="191"/>
        <v>0</v>
      </c>
      <c r="X646">
        <f t="shared" si="176"/>
        <v>11</v>
      </c>
      <c r="Y646">
        <f t="shared" si="177"/>
        <v>1</v>
      </c>
      <c r="Z646">
        <f t="shared" si="178"/>
        <v>0</v>
      </c>
      <c r="AA646">
        <f t="shared" si="179"/>
        <v>1</v>
      </c>
    </row>
    <row r="647" spans="2:27">
      <c r="B647">
        <v>646</v>
      </c>
      <c r="C647">
        <v>2</v>
      </c>
      <c r="D647">
        <v>157</v>
      </c>
      <c r="E647">
        <v>74</v>
      </c>
      <c r="F647">
        <v>35</v>
      </c>
      <c r="G647">
        <v>440</v>
      </c>
      <c r="H647">
        <v>39.4</v>
      </c>
      <c r="I647">
        <v>0.13400000000000001</v>
      </c>
      <c r="J647">
        <v>30</v>
      </c>
      <c r="K647">
        <v>0</v>
      </c>
      <c r="L647">
        <f t="shared" si="180"/>
        <v>0</v>
      </c>
      <c r="M647">
        <f t="shared" si="181"/>
        <v>0</v>
      </c>
      <c r="N647">
        <f t="shared" si="182"/>
        <v>1</v>
      </c>
      <c r="O647">
        <f t="shared" si="183"/>
        <v>0</v>
      </c>
      <c r="P647">
        <f t="shared" si="184"/>
        <v>1</v>
      </c>
      <c r="Q647">
        <f t="shared" si="185"/>
        <v>0</v>
      </c>
      <c r="R647">
        <f t="shared" si="186"/>
        <v>1</v>
      </c>
      <c r="S647">
        <f t="shared" si="187"/>
        <v>1</v>
      </c>
      <c r="T647">
        <f t="shared" si="188"/>
        <v>1</v>
      </c>
      <c r="U647">
        <f t="shared" si="189"/>
        <v>0</v>
      </c>
      <c r="V647">
        <f t="shared" si="190"/>
        <v>1</v>
      </c>
      <c r="W647">
        <f t="shared" si="191"/>
        <v>1</v>
      </c>
      <c r="X647">
        <f t="shared" si="176"/>
        <v>5</v>
      </c>
      <c r="Y647">
        <f t="shared" si="177"/>
        <v>7</v>
      </c>
      <c r="Z647">
        <f t="shared" si="178"/>
        <v>1</v>
      </c>
      <c r="AA647">
        <f t="shared" si="179"/>
        <v>0</v>
      </c>
    </row>
    <row r="648" spans="2:27">
      <c r="B648">
        <v>647</v>
      </c>
      <c r="C648">
        <v>1</v>
      </c>
      <c r="D648">
        <v>167</v>
      </c>
      <c r="E648">
        <v>74</v>
      </c>
      <c r="F648">
        <v>17</v>
      </c>
      <c r="G648">
        <v>144</v>
      </c>
      <c r="H648">
        <v>23.4</v>
      </c>
      <c r="I648">
        <v>0.44700000000000001</v>
      </c>
      <c r="J648">
        <v>33</v>
      </c>
      <c r="K648">
        <v>1</v>
      </c>
      <c r="L648">
        <f t="shared" si="180"/>
        <v>0</v>
      </c>
      <c r="M648">
        <f t="shared" si="181"/>
        <v>0</v>
      </c>
      <c r="N648">
        <f t="shared" si="182"/>
        <v>1</v>
      </c>
      <c r="O648">
        <f t="shared" si="183"/>
        <v>1</v>
      </c>
      <c r="P648">
        <f t="shared" si="184"/>
        <v>1</v>
      </c>
      <c r="Q648">
        <f t="shared" si="185"/>
        <v>0</v>
      </c>
      <c r="R648">
        <f t="shared" si="186"/>
        <v>1</v>
      </c>
      <c r="S648">
        <f t="shared" si="187"/>
        <v>0</v>
      </c>
      <c r="T648">
        <f t="shared" si="188"/>
        <v>1</v>
      </c>
      <c r="U648">
        <f t="shared" si="189"/>
        <v>0</v>
      </c>
      <c r="V648">
        <f t="shared" si="190"/>
        <v>0</v>
      </c>
      <c r="W648">
        <f t="shared" si="191"/>
        <v>1</v>
      </c>
      <c r="X648">
        <f t="shared" si="176"/>
        <v>6</v>
      </c>
      <c r="Y648">
        <f t="shared" si="177"/>
        <v>6</v>
      </c>
      <c r="Z648">
        <f t="shared" si="178"/>
        <v>1</v>
      </c>
      <c r="AA648">
        <f t="shared" si="179"/>
        <v>1</v>
      </c>
    </row>
    <row r="649" spans="2:27">
      <c r="B649">
        <v>648</v>
      </c>
      <c r="C649">
        <v>0</v>
      </c>
      <c r="D649">
        <v>179</v>
      </c>
      <c r="E649">
        <v>50</v>
      </c>
      <c r="F649">
        <v>36</v>
      </c>
      <c r="G649">
        <v>159</v>
      </c>
      <c r="H649">
        <v>37.799999999999997</v>
      </c>
      <c r="I649">
        <v>0.45500000000000002</v>
      </c>
      <c r="J649">
        <v>22</v>
      </c>
      <c r="K649">
        <v>1</v>
      </c>
      <c r="L649">
        <f t="shared" si="180"/>
        <v>1</v>
      </c>
      <c r="M649">
        <f t="shared" si="181"/>
        <v>0</v>
      </c>
      <c r="N649">
        <f t="shared" si="182"/>
        <v>1</v>
      </c>
      <c r="O649">
        <f t="shared" si="183"/>
        <v>1</v>
      </c>
      <c r="P649">
        <f t="shared" si="184"/>
        <v>1</v>
      </c>
      <c r="Q649">
        <f t="shared" si="185"/>
        <v>0</v>
      </c>
      <c r="R649">
        <f t="shared" si="186"/>
        <v>1</v>
      </c>
      <c r="S649">
        <f t="shared" si="187"/>
        <v>1</v>
      </c>
      <c r="T649">
        <f t="shared" si="188"/>
        <v>1</v>
      </c>
      <c r="U649">
        <f t="shared" si="189"/>
        <v>0</v>
      </c>
      <c r="V649">
        <f t="shared" si="190"/>
        <v>0</v>
      </c>
      <c r="W649">
        <f t="shared" si="191"/>
        <v>1</v>
      </c>
      <c r="X649">
        <f t="shared" si="176"/>
        <v>4</v>
      </c>
      <c r="Y649">
        <f t="shared" si="177"/>
        <v>8</v>
      </c>
      <c r="Z649">
        <f t="shared" si="178"/>
        <v>1</v>
      </c>
      <c r="AA649">
        <f t="shared" si="179"/>
        <v>1</v>
      </c>
    </row>
    <row r="650" spans="2:27">
      <c r="B650">
        <v>649</v>
      </c>
      <c r="C650">
        <v>11</v>
      </c>
      <c r="D650">
        <v>136</v>
      </c>
      <c r="E650">
        <v>84</v>
      </c>
      <c r="F650">
        <v>35</v>
      </c>
      <c r="G650">
        <v>130</v>
      </c>
      <c r="H650">
        <v>28.3</v>
      </c>
      <c r="I650">
        <v>0.26</v>
      </c>
      <c r="J650">
        <v>42</v>
      </c>
      <c r="K650">
        <v>1</v>
      </c>
      <c r="L650">
        <f t="shared" si="180"/>
        <v>0</v>
      </c>
      <c r="M650">
        <f t="shared" si="181"/>
        <v>1</v>
      </c>
      <c r="N650">
        <f t="shared" si="182"/>
        <v>0</v>
      </c>
      <c r="O650">
        <f t="shared" si="183"/>
        <v>0</v>
      </c>
      <c r="P650">
        <f t="shared" si="184"/>
        <v>1</v>
      </c>
      <c r="Q650">
        <f t="shared" si="185"/>
        <v>0</v>
      </c>
      <c r="R650">
        <f t="shared" si="186"/>
        <v>0</v>
      </c>
      <c r="S650">
        <f t="shared" si="187"/>
        <v>0</v>
      </c>
      <c r="T650">
        <f t="shared" si="188"/>
        <v>0</v>
      </c>
      <c r="U650">
        <f t="shared" si="189"/>
        <v>0</v>
      </c>
      <c r="V650">
        <f t="shared" si="190"/>
        <v>0</v>
      </c>
      <c r="W650">
        <f t="shared" si="191"/>
        <v>0</v>
      </c>
      <c r="X650">
        <f t="shared" si="176"/>
        <v>10</v>
      </c>
      <c r="Y650">
        <f t="shared" si="177"/>
        <v>2</v>
      </c>
      <c r="Z650">
        <f t="shared" si="178"/>
        <v>0</v>
      </c>
      <c r="AA650">
        <f t="shared" si="179"/>
        <v>0</v>
      </c>
    </row>
    <row r="651" spans="2:27">
      <c r="B651">
        <v>650</v>
      </c>
      <c r="C651">
        <v>0</v>
      </c>
      <c r="D651">
        <v>107</v>
      </c>
      <c r="E651">
        <v>60</v>
      </c>
      <c r="F651">
        <v>25</v>
      </c>
      <c r="G651">
        <v>0</v>
      </c>
      <c r="H651">
        <v>26.4</v>
      </c>
      <c r="I651">
        <v>0.13300000000000001</v>
      </c>
      <c r="J651">
        <v>23</v>
      </c>
      <c r="K651">
        <v>0</v>
      </c>
      <c r="L651">
        <f t="shared" si="180"/>
        <v>0</v>
      </c>
      <c r="M651">
        <f t="shared" si="181"/>
        <v>0</v>
      </c>
      <c r="N651">
        <f t="shared" si="182"/>
        <v>0</v>
      </c>
      <c r="O651">
        <f t="shared" si="183"/>
        <v>0</v>
      </c>
      <c r="P651">
        <f t="shared" si="184"/>
        <v>0</v>
      </c>
      <c r="Q651">
        <f t="shared" si="185"/>
        <v>0</v>
      </c>
      <c r="R651">
        <f t="shared" si="186"/>
        <v>0</v>
      </c>
      <c r="S651">
        <f t="shared" si="187"/>
        <v>0</v>
      </c>
      <c r="T651">
        <f t="shared" si="188"/>
        <v>0</v>
      </c>
      <c r="U651">
        <f t="shared" si="189"/>
        <v>0</v>
      </c>
      <c r="V651">
        <f t="shared" si="190"/>
        <v>0</v>
      </c>
      <c r="W651">
        <f t="shared" si="191"/>
        <v>0</v>
      </c>
      <c r="X651">
        <f t="shared" si="176"/>
        <v>12</v>
      </c>
      <c r="Y651">
        <f t="shared" si="177"/>
        <v>0</v>
      </c>
      <c r="Z651">
        <f t="shared" si="178"/>
        <v>0</v>
      </c>
      <c r="AA651">
        <f t="shared" si="179"/>
        <v>1</v>
      </c>
    </row>
    <row r="652" spans="2:27">
      <c r="B652">
        <v>651</v>
      </c>
      <c r="C652">
        <v>1</v>
      </c>
      <c r="D652">
        <v>91</v>
      </c>
      <c r="E652">
        <v>54</v>
      </c>
      <c r="F652">
        <v>25</v>
      </c>
      <c r="G652">
        <v>100</v>
      </c>
      <c r="H652">
        <v>25.2</v>
      </c>
      <c r="I652">
        <v>0.23400000000000001</v>
      </c>
      <c r="J652">
        <v>23</v>
      </c>
      <c r="K652">
        <v>0</v>
      </c>
      <c r="L652">
        <f t="shared" si="180"/>
        <v>0</v>
      </c>
      <c r="M652">
        <f t="shared" si="181"/>
        <v>0</v>
      </c>
      <c r="N652">
        <f t="shared" si="182"/>
        <v>0</v>
      </c>
      <c r="O652">
        <f t="shared" si="183"/>
        <v>0</v>
      </c>
      <c r="P652">
        <f t="shared" si="184"/>
        <v>0</v>
      </c>
      <c r="Q652">
        <f t="shared" si="185"/>
        <v>0</v>
      </c>
      <c r="R652">
        <f t="shared" si="186"/>
        <v>0</v>
      </c>
      <c r="S652">
        <f t="shared" si="187"/>
        <v>0</v>
      </c>
      <c r="T652">
        <f t="shared" si="188"/>
        <v>0</v>
      </c>
      <c r="U652">
        <f t="shared" si="189"/>
        <v>0</v>
      </c>
      <c r="V652">
        <f t="shared" si="190"/>
        <v>0</v>
      </c>
      <c r="W652">
        <f t="shared" si="191"/>
        <v>0</v>
      </c>
      <c r="X652">
        <f t="shared" si="176"/>
        <v>12</v>
      </c>
      <c r="Y652">
        <f t="shared" si="177"/>
        <v>0</v>
      </c>
      <c r="Z652">
        <f t="shared" si="178"/>
        <v>0</v>
      </c>
      <c r="AA652">
        <f t="shared" si="179"/>
        <v>1</v>
      </c>
    </row>
    <row r="653" spans="2:27">
      <c r="B653">
        <v>652</v>
      </c>
      <c r="C653">
        <v>1</v>
      </c>
      <c r="D653">
        <v>117</v>
      </c>
      <c r="E653">
        <v>60</v>
      </c>
      <c r="F653">
        <v>23</v>
      </c>
      <c r="G653">
        <v>106</v>
      </c>
      <c r="H653">
        <v>33.799999999999997</v>
      </c>
      <c r="I653">
        <v>0.46600000000000003</v>
      </c>
      <c r="J653">
        <v>27</v>
      </c>
      <c r="K653">
        <v>0</v>
      </c>
      <c r="L653">
        <f t="shared" si="180"/>
        <v>0</v>
      </c>
      <c r="M653">
        <f t="shared" si="181"/>
        <v>0</v>
      </c>
      <c r="N653">
        <f t="shared" si="182"/>
        <v>0</v>
      </c>
      <c r="O653">
        <f t="shared" si="183"/>
        <v>0</v>
      </c>
      <c r="P653">
        <f t="shared" si="184"/>
        <v>0</v>
      </c>
      <c r="Q653">
        <f t="shared" si="185"/>
        <v>0</v>
      </c>
      <c r="R653">
        <f t="shared" si="186"/>
        <v>0</v>
      </c>
      <c r="S653">
        <f t="shared" si="187"/>
        <v>0</v>
      </c>
      <c r="T653">
        <f t="shared" si="188"/>
        <v>0</v>
      </c>
      <c r="U653">
        <f t="shared" si="189"/>
        <v>0</v>
      </c>
      <c r="V653">
        <f t="shared" si="190"/>
        <v>0</v>
      </c>
      <c r="W653">
        <f t="shared" si="191"/>
        <v>0</v>
      </c>
      <c r="X653">
        <f t="shared" si="176"/>
        <v>12</v>
      </c>
      <c r="Y653">
        <f t="shared" si="177"/>
        <v>0</v>
      </c>
      <c r="Z653">
        <f t="shared" si="178"/>
        <v>0</v>
      </c>
      <c r="AA653">
        <f t="shared" si="179"/>
        <v>1</v>
      </c>
    </row>
    <row r="654" spans="2:27">
      <c r="B654">
        <v>653</v>
      </c>
      <c r="C654">
        <v>5</v>
      </c>
      <c r="D654">
        <v>123</v>
      </c>
      <c r="E654">
        <v>74</v>
      </c>
      <c r="F654">
        <v>40</v>
      </c>
      <c r="G654">
        <v>77</v>
      </c>
      <c r="H654">
        <v>34.1</v>
      </c>
      <c r="I654">
        <v>0.26900000000000002</v>
      </c>
      <c r="J654">
        <v>28</v>
      </c>
      <c r="K654">
        <v>0</v>
      </c>
      <c r="L654">
        <f t="shared" si="180"/>
        <v>0</v>
      </c>
      <c r="M654">
        <f t="shared" si="181"/>
        <v>0</v>
      </c>
      <c r="N654">
        <f t="shared" si="182"/>
        <v>0</v>
      </c>
      <c r="O654">
        <f t="shared" si="183"/>
        <v>0</v>
      </c>
      <c r="P654">
        <f t="shared" si="184"/>
        <v>0</v>
      </c>
      <c r="Q654">
        <f t="shared" si="185"/>
        <v>0</v>
      </c>
      <c r="R654">
        <f t="shared" si="186"/>
        <v>0</v>
      </c>
      <c r="S654">
        <f t="shared" si="187"/>
        <v>0</v>
      </c>
      <c r="T654">
        <f t="shared" si="188"/>
        <v>0</v>
      </c>
      <c r="U654">
        <f t="shared" si="189"/>
        <v>0</v>
      </c>
      <c r="V654">
        <f t="shared" si="190"/>
        <v>1</v>
      </c>
      <c r="W654">
        <f t="shared" si="191"/>
        <v>0</v>
      </c>
      <c r="X654">
        <f t="shared" si="176"/>
        <v>11</v>
      </c>
      <c r="Y654">
        <f t="shared" si="177"/>
        <v>1</v>
      </c>
      <c r="Z654">
        <f t="shared" si="178"/>
        <v>0</v>
      </c>
      <c r="AA654">
        <f t="shared" si="179"/>
        <v>1</v>
      </c>
    </row>
    <row r="655" spans="2:27">
      <c r="B655">
        <v>654</v>
      </c>
      <c r="C655">
        <v>2</v>
      </c>
      <c r="D655">
        <v>120</v>
      </c>
      <c r="E655">
        <v>54</v>
      </c>
      <c r="F655">
        <v>0</v>
      </c>
      <c r="G655">
        <v>0</v>
      </c>
      <c r="H655">
        <v>26.8</v>
      </c>
      <c r="I655">
        <v>0.45500000000000002</v>
      </c>
      <c r="J655">
        <v>27</v>
      </c>
      <c r="K655">
        <v>0</v>
      </c>
      <c r="L655">
        <f t="shared" si="180"/>
        <v>0</v>
      </c>
      <c r="M655">
        <f t="shared" si="181"/>
        <v>0</v>
      </c>
      <c r="N655">
        <f t="shared" si="182"/>
        <v>0</v>
      </c>
      <c r="O655">
        <f t="shared" si="183"/>
        <v>0</v>
      </c>
      <c r="P655">
        <f t="shared" si="184"/>
        <v>0</v>
      </c>
      <c r="Q655">
        <f t="shared" si="185"/>
        <v>0</v>
      </c>
      <c r="R655">
        <f t="shared" si="186"/>
        <v>0</v>
      </c>
      <c r="S655">
        <f t="shared" si="187"/>
        <v>0</v>
      </c>
      <c r="T655">
        <f t="shared" si="188"/>
        <v>0</v>
      </c>
      <c r="U655">
        <f t="shared" si="189"/>
        <v>0</v>
      </c>
      <c r="V655">
        <f t="shared" si="190"/>
        <v>0</v>
      </c>
      <c r="W655">
        <f t="shared" si="191"/>
        <v>0</v>
      </c>
      <c r="X655">
        <f t="shared" si="176"/>
        <v>12</v>
      </c>
      <c r="Y655">
        <f t="shared" si="177"/>
        <v>0</v>
      </c>
      <c r="Z655">
        <f t="shared" si="178"/>
        <v>0</v>
      </c>
      <c r="AA655">
        <f t="shared" si="179"/>
        <v>1</v>
      </c>
    </row>
    <row r="656" spans="2:27">
      <c r="B656">
        <v>655</v>
      </c>
      <c r="C656">
        <v>1</v>
      </c>
      <c r="D656">
        <v>106</v>
      </c>
      <c r="E656">
        <v>70</v>
      </c>
      <c r="F656">
        <v>28</v>
      </c>
      <c r="G656">
        <v>135</v>
      </c>
      <c r="H656">
        <v>34.200000000000003</v>
      </c>
      <c r="I656">
        <v>0.14199999999999999</v>
      </c>
      <c r="J656">
        <v>22</v>
      </c>
      <c r="K656">
        <v>0</v>
      </c>
      <c r="L656">
        <f t="shared" si="180"/>
        <v>0</v>
      </c>
      <c r="M656">
        <f t="shared" si="181"/>
        <v>0</v>
      </c>
      <c r="N656">
        <f t="shared" si="182"/>
        <v>0</v>
      </c>
      <c r="O656">
        <f t="shared" si="183"/>
        <v>0</v>
      </c>
      <c r="P656">
        <f t="shared" si="184"/>
        <v>0</v>
      </c>
      <c r="Q656">
        <f t="shared" si="185"/>
        <v>0</v>
      </c>
      <c r="R656">
        <f t="shared" si="186"/>
        <v>0</v>
      </c>
      <c r="S656">
        <f t="shared" si="187"/>
        <v>0</v>
      </c>
      <c r="T656">
        <f t="shared" si="188"/>
        <v>0</v>
      </c>
      <c r="U656">
        <f t="shared" si="189"/>
        <v>0</v>
      </c>
      <c r="V656">
        <f t="shared" si="190"/>
        <v>0</v>
      </c>
      <c r="W656">
        <f t="shared" si="191"/>
        <v>0</v>
      </c>
      <c r="X656">
        <f t="shared" si="176"/>
        <v>12</v>
      </c>
      <c r="Y656">
        <f t="shared" si="177"/>
        <v>0</v>
      </c>
      <c r="Z656">
        <f t="shared" si="178"/>
        <v>0</v>
      </c>
      <c r="AA656">
        <f t="shared" si="179"/>
        <v>1</v>
      </c>
    </row>
    <row r="657" spans="2:27">
      <c r="B657">
        <v>656</v>
      </c>
      <c r="C657">
        <v>2</v>
      </c>
      <c r="D657">
        <v>155</v>
      </c>
      <c r="E657">
        <v>52</v>
      </c>
      <c r="F657">
        <v>27</v>
      </c>
      <c r="G657">
        <v>540</v>
      </c>
      <c r="H657">
        <v>38.700000000000003</v>
      </c>
      <c r="I657">
        <v>0.24</v>
      </c>
      <c r="J657">
        <v>25</v>
      </c>
      <c r="K657">
        <v>1</v>
      </c>
      <c r="L657">
        <f t="shared" si="180"/>
        <v>0</v>
      </c>
      <c r="M657">
        <f t="shared" si="181"/>
        <v>0</v>
      </c>
      <c r="N657">
        <f t="shared" si="182"/>
        <v>0</v>
      </c>
      <c r="O657">
        <f t="shared" si="183"/>
        <v>0</v>
      </c>
      <c r="P657">
        <f t="shared" si="184"/>
        <v>1</v>
      </c>
      <c r="Q657">
        <f t="shared" si="185"/>
        <v>0</v>
      </c>
      <c r="R657">
        <f t="shared" si="186"/>
        <v>1</v>
      </c>
      <c r="S657">
        <f t="shared" si="187"/>
        <v>1</v>
      </c>
      <c r="T657">
        <f t="shared" si="188"/>
        <v>1</v>
      </c>
      <c r="U657">
        <f t="shared" si="189"/>
        <v>0</v>
      </c>
      <c r="V657">
        <f t="shared" si="190"/>
        <v>1</v>
      </c>
      <c r="W657">
        <f t="shared" si="191"/>
        <v>1</v>
      </c>
      <c r="X657">
        <f t="shared" si="176"/>
        <v>6</v>
      </c>
      <c r="Y657">
        <f t="shared" si="177"/>
        <v>6</v>
      </c>
      <c r="Z657">
        <f t="shared" si="178"/>
        <v>1</v>
      </c>
      <c r="AA657">
        <f t="shared" si="179"/>
        <v>1</v>
      </c>
    </row>
    <row r="658" spans="2:27">
      <c r="B658">
        <v>657</v>
      </c>
      <c r="C658">
        <v>2</v>
      </c>
      <c r="D658">
        <v>101</v>
      </c>
      <c r="E658">
        <v>58</v>
      </c>
      <c r="F658">
        <v>35</v>
      </c>
      <c r="G658">
        <v>90</v>
      </c>
      <c r="H658">
        <v>21.8</v>
      </c>
      <c r="I658">
        <v>0.155</v>
      </c>
      <c r="J658">
        <v>22</v>
      </c>
      <c r="K658">
        <v>0</v>
      </c>
      <c r="L658">
        <f t="shared" si="180"/>
        <v>0</v>
      </c>
      <c r="M658">
        <f t="shared" si="181"/>
        <v>0</v>
      </c>
      <c r="N658">
        <f t="shared" si="182"/>
        <v>0</v>
      </c>
      <c r="O658">
        <f t="shared" si="183"/>
        <v>0</v>
      </c>
      <c r="P658">
        <f t="shared" si="184"/>
        <v>0</v>
      </c>
      <c r="Q658">
        <f t="shared" si="185"/>
        <v>0</v>
      </c>
      <c r="R658">
        <f t="shared" si="186"/>
        <v>0</v>
      </c>
      <c r="S658">
        <f t="shared" si="187"/>
        <v>0</v>
      </c>
      <c r="T658">
        <f t="shared" si="188"/>
        <v>0</v>
      </c>
      <c r="U658">
        <f t="shared" si="189"/>
        <v>0</v>
      </c>
      <c r="V658">
        <f t="shared" si="190"/>
        <v>0</v>
      </c>
      <c r="W658">
        <f t="shared" si="191"/>
        <v>0</v>
      </c>
      <c r="X658">
        <f t="shared" si="176"/>
        <v>12</v>
      </c>
      <c r="Y658">
        <f t="shared" si="177"/>
        <v>0</v>
      </c>
      <c r="Z658">
        <f t="shared" si="178"/>
        <v>0</v>
      </c>
      <c r="AA658">
        <f t="shared" si="179"/>
        <v>1</v>
      </c>
    </row>
    <row r="659" spans="2:27">
      <c r="B659">
        <v>658</v>
      </c>
      <c r="C659">
        <v>1</v>
      </c>
      <c r="D659">
        <v>120</v>
      </c>
      <c r="E659">
        <v>80</v>
      </c>
      <c r="F659">
        <v>48</v>
      </c>
      <c r="G659">
        <v>200</v>
      </c>
      <c r="H659">
        <v>38.9</v>
      </c>
      <c r="I659">
        <v>1.1619999999999999</v>
      </c>
      <c r="J659">
        <v>41</v>
      </c>
      <c r="K659">
        <v>0</v>
      </c>
      <c r="L659">
        <f t="shared" si="180"/>
        <v>0</v>
      </c>
      <c r="M659">
        <f t="shared" si="181"/>
        <v>1</v>
      </c>
      <c r="N659">
        <f t="shared" si="182"/>
        <v>0</v>
      </c>
      <c r="O659">
        <f t="shared" si="183"/>
        <v>1</v>
      </c>
      <c r="P659">
        <f t="shared" si="184"/>
        <v>0</v>
      </c>
      <c r="Q659">
        <f t="shared" si="185"/>
        <v>0</v>
      </c>
      <c r="R659">
        <f t="shared" si="186"/>
        <v>1</v>
      </c>
      <c r="S659">
        <f t="shared" si="187"/>
        <v>0</v>
      </c>
      <c r="T659">
        <f t="shared" si="188"/>
        <v>0</v>
      </c>
      <c r="U659">
        <f t="shared" si="189"/>
        <v>0</v>
      </c>
      <c r="V659">
        <f t="shared" si="190"/>
        <v>1</v>
      </c>
      <c r="W659">
        <f t="shared" si="191"/>
        <v>0</v>
      </c>
      <c r="X659">
        <f t="shared" si="176"/>
        <v>8</v>
      </c>
      <c r="Y659">
        <f t="shared" si="177"/>
        <v>4</v>
      </c>
      <c r="Z659">
        <f t="shared" si="178"/>
        <v>0</v>
      </c>
      <c r="AA659">
        <f t="shared" si="179"/>
        <v>1</v>
      </c>
    </row>
    <row r="660" spans="2:27">
      <c r="B660">
        <v>659</v>
      </c>
      <c r="C660">
        <v>11</v>
      </c>
      <c r="D660">
        <v>127</v>
      </c>
      <c r="E660">
        <v>106</v>
      </c>
      <c r="F660">
        <v>0</v>
      </c>
      <c r="G660">
        <v>0</v>
      </c>
      <c r="H660">
        <v>39</v>
      </c>
      <c r="I660">
        <v>0.19</v>
      </c>
      <c r="J660">
        <v>51</v>
      </c>
      <c r="K660">
        <v>0</v>
      </c>
      <c r="L660">
        <f t="shared" si="180"/>
        <v>1</v>
      </c>
      <c r="M660">
        <f t="shared" si="181"/>
        <v>1</v>
      </c>
      <c r="N660">
        <f t="shared" si="182"/>
        <v>0</v>
      </c>
      <c r="O660">
        <f t="shared" si="183"/>
        <v>0</v>
      </c>
      <c r="P660">
        <f t="shared" si="184"/>
        <v>1</v>
      </c>
      <c r="Q660">
        <f t="shared" si="185"/>
        <v>0</v>
      </c>
      <c r="R660">
        <f t="shared" si="186"/>
        <v>0</v>
      </c>
      <c r="S660">
        <f t="shared" si="187"/>
        <v>0</v>
      </c>
      <c r="T660">
        <f t="shared" si="188"/>
        <v>0</v>
      </c>
      <c r="U660">
        <f t="shared" si="189"/>
        <v>0</v>
      </c>
      <c r="V660">
        <f t="shared" si="190"/>
        <v>1</v>
      </c>
      <c r="W660">
        <f t="shared" si="191"/>
        <v>0</v>
      </c>
      <c r="X660">
        <f t="shared" si="176"/>
        <v>8</v>
      </c>
      <c r="Y660">
        <f t="shared" si="177"/>
        <v>4</v>
      </c>
      <c r="Z660">
        <f t="shared" si="178"/>
        <v>0</v>
      </c>
      <c r="AA660">
        <f t="shared" si="179"/>
        <v>1</v>
      </c>
    </row>
    <row r="661" spans="2:27">
      <c r="B661">
        <v>660</v>
      </c>
      <c r="C661">
        <v>3</v>
      </c>
      <c r="D661">
        <v>80</v>
      </c>
      <c r="E661">
        <v>82</v>
      </c>
      <c r="F661">
        <v>31</v>
      </c>
      <c r="G661">
        <v>70</v>
      </c>
      <c r="H661">
        <v>34.200000000000003</v>
      </c>
      <c r="I661">
        <v>1.292</v>
      </c>
      <c r="J661">
        <v>27</v>
      </c>
      <c r="K661">
        <v>1</v>
      </c>
      <c r="L661">
        <f t="shared" si="180"/>
        <v>0</v>
      </c>
      <c r="M661">
        <f t="shared" si="181"/>
        <v>0</v>
      </c>
      <c r="N661">
        <f t="shared" si="182"/>
        <v>0</v>
      </c>
      <c r="O661">
        <f t="shared" si="183"/>
        <v>1</v>
      </c>
      <c r="P661">
        <f t="shared" si="184"/>
        <v>0</v>
      </c>
      <c r="Q661">
        <f t="shared" si="185"/>
        <v>0</v>
      </c>
      <c r="R661">
        <f t="shared" si="186"/>
        <v>1</v>
      </c>
      <c r="S661">
        <f t="shared" si="187"/>
        <v>0</v>
      </c>
      <c r="T661">
        <f t="shared" si="188"/>
        <v>0</v>
      </c>
      <c r="U661">
        <f t="shared" si="189"/>
        <v>0</v>
      </c>
      <c r="V661">
        <f t="shared" si="190"/>
        <v>0</v>
      </c>
      <c r="W661">
        <f t="shared" si="191"/>
        <v>0</v>
      </c>
      <c r="X661">
        <f t="shared" si="176"/>
        <v>10</v>
      </c>
      <c r="Y661">
        <f t="shared" si="177"/>
        <v>2</v>
      </c>
      <c r="Z661">
        <f t="shared" si="178"/>
        <v>0</v>
      </c>
      <c r="AA661">
        <f t="shared" si="179"/>
        <v>0</v>
      </c>
    </row>
    <row r="662" spans="2:27">
      <c r="B662">
        <v>661</v>
      </c>
      <c r="C662">
        <v>10</v>
      </c>
      <c r="D662">
        <v>162</v>
      </c>
      <c r="E662">
        <v>84</v>
      </c>
      <c r="F662">
        <v>0</v>
      </c>
      <c r="G662">
        <v>0</v>
      </c>
      <c r="H662">
        <v>27.7</v>
      </c>
      <c r="I662">
        <v>0.182</v>
      </c>
      <c r="J662">
        <v>54</v>
      </c>
      <c r="K662">
        <v>0</v>
      </c>
      <c r="L662">
        <f t="shared" si="180"/>
        <v>1</v>
      </c>
      <c r="M662">
        <f t="shared" si="181"/>
        <v>1</v>
      </c>
      <c r="N662">
        <f t="shared" si="182"/>
        <v>1</v>
      </c>
      <c r="O662">
        <f t="shared" si="183"/>
        <v>1</v>
      </c>
      <c r="P662">
        <f t="shared" si="184"/>
        <v>1</v>
      </c>
      <c r="Q662">
        <f t="shared" si="185"/>
        <v>0</v>
      </c>
      <c r="R662">
        <f t="shared" si="186"/>
        <v>1</v>
      </c>
      <c r="S662">
        <f t="shared" si="187"/>
        <v>0</v>
      </c>
      <c r="T662">
        <f t="shared" si="188"/>
        <v>1</v>
      </c>
      <c r="U662">
        <f t="shared" si="189"/>
        <v>0</v>
      </c>
      <c r="V662">
        <f t="shared" si="190"/>
        <v>0</v>
      </c>
      <c r="W662">
        <f t="shared" si="191"/>
        <v>1</v>
      </c>
      <c r="X662">
        <f t="shared" si="176"/>
        <v>4</v>
      </c>
      <c r="Y662">
        <f t="shared" si="177"/>
        <v>8</v>
      </c>
      <c r="Z662">
        <f t="shared" si="178"/>
        <v>1</v>
      </c>
      <c r="AA662">
        <f t="shared" si="179"/>
        <v>0</v>
      </c>
    </row>
    <row r="663" spans="2:27">
      <c r="B663">
        <v>662</v>
      </c>
      <c r="C663">
        <v>1</v>
      </c>
      <c r="D663">
        <v>199</v>
      </c>
      <c r="E663">
        <v>76</v>
      </c>
      <c r="F663">
        <v>43</v>
      </c>
      <c r="G663">
        <v>0</v>
      </c>
      <c r="H663">
        <v>42.9</v>
      </c>
      <c r="I663">
        <v>1.3939999999999999</v>
      </c>
      <c r="J663">
        <v>22</v>
      </c>
      <c r="K663">
        <v>1</v>
      </c>
      <c r="L663">
        <f t="shared" si="180"/>
        <v>0</v>
      </c>
      <c r="M663">
        <f t="shared" si="181"/>
        <v>1</v>
      </c>
      <c r="N663">
        <f t="shared" si="182"/>
        <v>1</v>
      </c>
      <c r="O663">
        <f t="shared" si="183"/>
        <v>1</v>
      </c>
      <c r="P663">
        <f t="shared" si="184"/>
        <v>1</v>
      </c>
      <c r="Q663">
        <f t="shared" si="185"/>
        <v>0</v>
      </c>
      <c r="R663">
        <f t="shared" si="186"/>
        <v>1</v>
      </c>
      <c r="S663">
        <f t="shared" si="187"/>
        <v>1</v>
      </c>
      <c r="T663">
        <f t="shared" si="188"/>
        <v>1</v>
      </c>
      <c r="U663">
        <f t="shared" si="189"/>
        <v>0</v>
      </c>
      <c r="V663">
        <f t="shared" si="190"/>
        <v>0</v>
      </c>
      <c r="W663">
        <f t="shared" si="191"/>
        <v>1</v>
      </c>
      <c r="X663">
        <f t="shared" si="176"/>
        <v>4</v>
      </c>
      <c r="Y663">
        <f t="shared" si="177"/>
        <v>8</v>
      </c>
      <c r="Z663">
        <f t="shared" si="178"/>
        <v>1</v>
      </c>
      <c r="AA663">
        <f t="shared" si="179"/>
        <v>1</v>
      </c>
    </row>
    <row r="664" spans="2:27">
      <c r="B664">
        <v>663</v>
      </c>
      <c r="C664">
        <v>8</v>
      </c>
      <c r="D664">
        <v>167</v>
      </c>
      <c r="E664">
        <v>106</v>
      </c>
      <c r="F664">
        <v>46</v>
      </c>
      <c r="G664">
        <v>231</v>
      </c>
      <c r="H664">
        <v>37.6</v>
      </c>
      <c r="I664">
        <v>0.16500000000000001</v>
      </c>
      <c r="J664">
        <v>43</v>
      </c>
      <c r="K664">
        <v>1</v>
      </c>
      <c r="L664">
        <f t="shared" si="180"/>
        <v>1</v>
      </c>
      <c r="M664">
        <f t="shared" si="181"/>
        <v>1</v>
      </c>
      <c r="N664">
        <f t="shared" si="182"/>
        <v>1</v>
      </c>
      <c r="O664">
        <f t="shared" si="183"/>
        <v>1</v>
      </c>
      <c r="P664">
        <f t="shared" si="184"/>
        <v>1</v>
      </c>
      <c r="Q664">
        <f t="shared" si="185"/>
        <v>1</v>
      </c>
      <c r="R664">
        <f t="shared" si="186"/>
        <v>1</v>
      </c>
      <c r="S664">
        <f t="shared" si="187"/>
        <v>1</v>
      </c>
      <c r="T664">
        <f t="shared" si="188"/>
        <v>1</v>
      </c>
      <c r="U664">
        <f t="shared" si="189"/>
        <v>0</v>
      </c>
      <c r="V664">
        <f t="shared" si="190"/>
        <v>1</v>
      </c>
      <c r="W664">
        <f t="shared" si="191"/>
        <v>1</v>
      </c>
      <c r="X664">
        <f t="shared" si="176"/>
        <v>1</v>
      </c>
      <c r="Y664">
        <f t="shared" si="177"/>
        <v>11</v>
      </c>
      <c r="Z664">
        <f t="shared" si="178"/>
        <v>1</v>
      </c>
      <c r="AA664">
        <f t="shared" si="179"/>
        <v>1</v>
      </c>
    </row>
    <row r="665" spans="2:27">
      <c r="B665">
        <v>664</v>
      </c>
      <c r="C665">
        <v>9</v>
      </c>
      <c r="D665">
        <v>145</v>
      </c>
      <c r="E665">
        <v>80</v>
      </c>
      <c r="F665">
        <v>46</v>
      </c>
      <c r="G665">
        <v>130</v>
      </c>
      <c r="H665">
        <v>37.9</v>
      </c>
      <c r="I665">
        <v>0.63700000000000001</v>
      </c>
      <c r="J665">
        <v>40</v>
      </c>
      <c r="K665">
        <v>1</v>
      </c>
      <c r="L665">
        <f t="shared" si="180"/>
        <v>0</v>
      </c>
      <c r="M665">
        <f t="shared" si="181"/>
        <v>1</v>
      </c>
      <c r="N665">
        <f t="shared" si="182"/>
        <v>1</v>
      </c>
      <c r="O665">
        <f t="shared" si="183"/>
        <v>1</v>
      </c>
      <c r="P665">
        <f t="shared" si="184"/>
        <v>1</v>
      </c>
      <c r="Q665">
        <f t="shared" si="185"/>
        <v>1</v>
      </c>
      <c r="R665">
        <f t="shared" si="186"/>
        <v>0</v>
      </c>
      <c r="S665">
        <f t="shared" si="187"/>
        <v>1</v>
      </c>
      <c r="T665">
        <f t="shared" si="188"/>
        <v>0</v>
      </c>
      <c r="U665">
        <f t="shared" si="189"/>
        <v>1</v>
      </c>
      <c r="V665">
        <f t="shared" si="190"/>
        <v>1</v>
      </c>
      <c r="W665">
        <f t="shared" si="191"/>
        <v>1</v>
      </c>
      <c r="X665">
        <f t="shared" si="176"/>
        <v>3</v>
      </c>
      <c r="Y665">
        <f t="shared" si="177"/>
        <v>9</v>
      </c>
      <c r="Z665">
        <f t="shared" si="178"/>
        <v>1</v>
      </c>
      <c r="AA665">
        <f t="shared" si="179"/>
        <v>1</v>
      </c>
    </row>
    <row r="666" spans="2:27">
      <c r="B666">
        <v>665</v>
      </c>
      <c r="C666">
        <v>6</v>
      </c>
      <c r="D666">
        <v>115</v>
      </c>
      <c r="E666">
        <v>60</v>
      </c>
      <c r="F666">
        <v>39</v>
      </c>
      <c r="G666">
        <v>0</v>
      </c>
      <c r="H666">
        <v>33.700000000000003</v>
      </c>
      <c r="I666">
        <v>0.245</v>
      </c>
      <c r="J666">
        <v>40</v>
      </c>
      <c r="K666">
        <v>1</v>
      </c>
      <c r="L666">
        <f t="shared" si="180"/>
        <v>0</v>
      </c>
      <c r="M666">
        <f t="shared" si="181"/>
        <v>1</v>
      </c>
      <c r="N666">
        <f t="shared" si="182"/>
        <v>0</v>
      </c>
      <c r="O666">
        <f t="shared" si="183"/>
        <v>0</v>
      </c>
      <c r="P666">
        <f t="shared" si="184"/>
        <v>0</v>
      </c>
      <c r="Q666">
        <f t="shared" si="185"/>
        <v>0</v>
      </c>
      <c r="R666">
        <f t="shared" si="186"/>
        <v>0</v>
      </c>
      <c r="S666">
        <f t="shared" si="187"/>
        <v>0</v>
      </c>
      <c r="T666">
        <f t="shared" si="188"/>
        <v>0</v>
      </c>
      <c r="U666">
        <f t="shared" si="189"/>
        <v>0</v>
      </c>
      <c r="V666">
        <f t="shared" si="190"/>
        <v>1</v>
      </c>
      <c r="W666">
        <f t="shared" si="191"/>
        <v>0</v>
      </c>
      <c r="X666">
        <f t="shared" si="176"/>
        <v>10</v>
      </c>
      <c r="Y666">
        <f t="shared" si="177"/>
        <v>2</v>
      </c>
      <c r="Z666">
        <f t="shared" si="178"/>
        <v>0</v>
      </c>
      <c r="AA666">
        <f t="shared" si="179"/>
        <v>0</v>
      </c>
    </row>
    <row r="667" spans="2:27">
      <c r="B667">
        <v>666</v>
      </c>
      <c r="C667">
        <v>1</v>
      </c>
      <c r="D667">
        <v>112</v>
      </c>
      <c r="E667">
        <v>80</v>
      </c>
      <c r="F667">
        <v>45</v>
      </c>
      <c r="G667">
        <v>132</v>
      </c>
      <c r="H667">
        <v>34.799999999999997</v>
      </c>
      <c r="I667">
        <v>0.217</v>
      </c>
      <c r="J667">
        <v>24</v>
      </c>
      <c r="K667">
        <v>0</v>
      </c>
      <c r="L667">
        <f t="shared" si="180"/>
        <v>0</v>
      </c>
      <c r="M667">
        <f t="shared" si="181"/>
        <v>0</v>
      </c>
      <c r="N667">
        <f t="shared" si="182"/>
        <v>0</v>
      </c>
      <c r="O667">
        <f t="shared" si="183"/>
        <v>0</v>
      </c>
      <c r="P667">
        <f t="shared" si="184"/>
        <v>0</v>
      </c>
      <c r="Q667">
        <f t="shared" si="185"/>
        <v>0</v>
      </c>
      <c r="R667">
        <f t="shared" si="186"/>
        <v>0</v>
      </c>
      <c r="S667">
        <f t="shared" si="187"/>
        <v>0</v>
      </c>
      <c r="T667">
        <f t="shared" si="188"/>
        <v>0</v>
      </c>
      <c r="U667">
        <f t="shared" si="189"/>
        <v>0</v>
      </c>
      <c r="V667">
        <f t="shared" si="190"/>
        <v>0</v>
      </c>
      <c r="W667">
        <f t="shared" si="191"/>
        <v>0</v>
      </c>
      <c r="X667">
        <f t="shared" si="176"/>
        <v>12</v>
      </c>
      <c r="Y667">
        <f t="shared" si="177"/>
        <v>0</v>
      </c>
      <c r="Z667">
        <f t="shared" si="178"/>
        <v>0</v>
      </c>
      <c r="AA667">
        <f t="shared" si="179"/>
        <v>1</v>
      </c>
    </row>
    <row r="668" spans="2:27">
      <c r="B668">
        <v>667</v>
      </c>
      <c r="C668">
        <v>4</v>
      </c>
      <c r="D668">
        <v>145</v>
      </c>
      <c r="E668">
        <v>82</v>
      </c>
      <c r="F668">
        <v>18</v>
      </c>
      <c r="G668">
        <v>0</v>
      </c>
      <c r="H668">
        <v>32.5</v>
      </c>
      <c r="I668">
        <v>0.23499999999999999</v>
      </c>
      <c r="J668">
        <v>70</v>
      </c>
      <c r="K668">
        <v>1</v>
      </c>
      <c r="L668">
        <f t="shared" si="180"/>
        <v>0</v>
      </c>
      <c r="M668">
        <f t="shared" si="181"/>
        <v>1</v>
      </c>
      <c r="N668">
        <f t="shared" si="182"/>
        <v>1</v>
      </c>
      <c r="O668">
        <f t="shared" si="183"/>
        <v>0</v>
      </c>
      <c r="P668">
        <f t="shared" si="184"/>
        <v>1</v>
      </c>
      <c r="Q668">
        <f t="shared" si="185"/>
        <v>0</v>
      </c>
      <c r="R668">
        <f t="shared" si="186"/>
        <v>0</v>
      </c>
      <c r="S668">
        <f t="shared" si="187"/>
        <v>1</v>
      </c>
      <c r="T668">
        <f t="shared" si="188"/>
        <v>0</v>
      </c>
      <c r="U668">
        <f t="shared" si="189"/>
        <v>0</v>
      </c>
      <c r="V668">
        <f t="shared" si="190"/>
        <v>0</v>
      </c>
      <c r="W668">
        <f t="shared" si="191"/>
        <v>1</v>
      </c>
      <c r="X668">
        <f t="shared" si="176"/>
        <v>7</v>
      </c>
      <c r="Y668">
        <f t="shared" si="177"/>
        <v>5</v>
      </c>
      <c r="Z668">
        <f t="shared" si="178"/>
        <v>0</v>
      </c>
      <c r="AA668">
        <f t="shared" si="179"/>
        <v>0</v>
      </c>
    </row>
    <row r="669" spans="2:27">
      <c r="B669">
        <v>668</v>
      </c>
      <c r="C669">
        <v>10</v>
      </c>
      <c r="D669">
        <v>111</v>
      </c>
      <c r="E669">
        <v>70</v>
      </c>
      <c r="F669">
        <v>27</v>
      </c>
      <c r="G669">
        <v>0</v>
      </c>
      <c r="H669">
        <v>27.5</v>
      </c>
      <c r="I669">
        <v>0.14099999999999999</v>
      </c>
      <c r="J669">
        <v>40</v>
      </c>
      <c r="K669">
        <v>1</v>
      </c>
      <c r="L669">
        <f t="shared" si="180"/>
        <v>0</v>
      </c>
      <c r="M669">
        <f t="shared" si="181"/>
        <v>1</v>
      </c>
      <c r="N669">
        <f t="shared" si="182"/>
        <v>0</v>
      </c>
      <c r="O669">
        <f t="shared" si="183"/>
        <v>0</v>
      </c>
      <c r="P669">
        <f t="shared" si="184"/>
        <v>0</v>
      </c>
      <c r="Q669">
        <f t="shared" si="185"/>
        <v>0</v>
      </c>
      <c r="R669">
        <f t="shared" si="186"/>
        <v>0</v>
      </c>
      <c r="S669">
        <f t="shared" si="187"/>
        <v>0</v>
      </c>
      <c r="T669">
        <f t="shared" si="188"/>
        <v>0</v>
      </c>
      <c r="U669">
        <f t="shared" si="189"/>
        <v>0</v>
      </c>
      <c r="V669">
        <f t="shared" si="190"/>
        <v>0</v>
      </c>
      <c r="W669">
        <f t="shared" si="191"/>
        <v>0</v>
      </c>
      <c r="X669">
        <f t="shared" si="176"/>
        <v>11</v>
      </c>
      <c r="Y669">
        <f t="shared" si="177"/>
        <v>1</v>
      </c>
      <c r="Z669">
        <f t="shared" si="178"/>
        <v>0</v>
      </c>
      <c r="AA669">
        <f t="shared" si="179"/>
        <v>0</v>
      </c>
    </row>
    <row r="670" spans="2:27">
      <c r="B670">
        <v>669</v>
      </c>
      <c r="C670">
        <v>6</v>
      </c>
      <c r="D670">
        <v>98</v>
      </c>
      <c r="E670">
        <v>58</v>
      </c>
      <c r="F670">
        <v>33</v>
      </c>
      <c r="G670">
        <v>190</v>
      </c>
      <c r="H670">
        <v>34</v>
      </c>
      <c r="I670">
        <v>0.43</v>
      </c>
      <c r="J670">
        <v>43</v>
      </c>
      <c r="K670">
        <v>0</v>
      </c>
      <c r="L670">
        <f t="shared" si="180"/>
        <v>1</v>
      </c>
      <c r="M670">
        <f t="shared" si="181"/>
        <v>1</v>
      </c>
      <c r="N670">
        <f t="shared" si="182"/>
        <v>0</v>
      </c>
      <c r="O670">
        <f t="shared" si="183"/>
        <v>0</v>
      </c>
      <c r="P670">
        <f t="shared" si="184"/>
        <v>0</v>
      </c>
      <c r="Q670">
        <f t="shared" si="185"/>
        <v>1</v>
      </c>
      <c r="R670">
        <f t="shared" si="186"/>
        <v>0</v>
      </c>
      <c r="S670">
        <f t="shared" si="187"/>
        <v>0</v>
      </c>
      <c r="T670">
        <f t="shared" si="188"/>
        <v>0</v>
      </c>
      <c r="U670">
        <f t="shared" si="189"/>
        <v>0</v>
      </c>
      <c r="V670">
        <f t="shared" si="190"/>
        <v>1</v>
      </c>
      <c r="W670">
        <f t="shared" si="191"/>
        <v>0</v>
      </c>
      <c r="X670">
        <f t="shared" si="176"/>
        <v>8</v>
      </c>
      <c r="Y670">
        <f t="shared" si="177"/>
        <v>4</v>
      </c>
      <c r="Z670">
        <f t="shared" si="178"/>
        <v>0</v>
      </c>
      <c r="AA670">
        <f t="shared" si="179"/>
        <v>1</v>
      </c>
    </row>
    <row r="671" spans="2:27">
      <c r="B671">
        <v>670</v>
      </c>
      <c r="C671">
        <v>9</v>
      </c>
      <c r="D671">
        <v>154</v>
      </c>
      <c r="E671">
        <v>78</v>
      </c>
      <c r="F671">
        <v>30</v>
      </c>
      <c r="G671">
        <v>100</v>
      </c>
      <c r="H671">
        <v>30.9</v>
      </c>
      <c r="I671">
        <v>0.16400000000000001</v>
      </c>
      <c r="J671">
        <v>45</v>
      </c>
      <c r="K671">
        <v>0</v>
      </c>
      <c r="L671">
        <f t="shared" si="180"/>
        <v>1</v>
      </c>
      <c r="M671">
        <f t="shared" si="181"/>
        <v>1</v>
      </c>
      <c r="N671">
        <f t="shared" si="182"/>
        <v>0</v>
      </c>
      <c r="O671">
        <f t="shared" si="183"/>
        <v>0</v>
      </c>
      <c r="P671">
        <f t="shared" si="184"/>
        <v>1</v>
      </c>
      <c r="Q671">
        <f t="shared" si="185"/>
        <v>0</v>
      </c>
      <c r="R671">
        <f t="shared" si="186"/>
        <v>0</v>
      </c>
      <c r="S671">
        <f t="shared" si="187"/>
        <v>1</v>
      </c>
      <c r="T671">
        <f t="shared" si="188"/>
        <v>1</v>
      </c>
      <c r="U671">
        <f t="shared" si="189"/>
        <v>0</v>
      </c>
      <c r="V671">
        <f t="shared" si="190"/>
        <v>1</v>
      </c>
      <c r="W671">
        <f t="shared" si="191"/>
        <v>1</v>
      </c>
      <c r="X671">
        <f t="shared" si="176"/>
        <v>5</v>
      </c>
      <c r="Y671">
        <f t="shared" si="177"/>
        <v>7</v>
      </c>
      <c r="Z671">
        <f t="shared" si="178"/>
        <v>1</v>
      </c>
      <c r="AA671">
        <f t="shared" si="179"/>
        <v>0</v>
      </c>
    </row>
    <row r="672" spans="2:27">
      <c r="B672">
        <v>671</v>
      </c>
      <c r="C672">
        <v>6</v>
      </c>
      <c r="D672">
        <v>165</v>
      </c>
      <c r="E672">
        <v>68</v>
      </c>
      <c r="F672">
        <v>26</v>
      </c>
      <c r="G672">
        <v>168</v>
      </c>
      <c r="H672">
        <v>33.6</v>
      </c>
      <c r="I672">
        <v>0.63100000000000001</v>
      </c>
      <c r="J672">
        <v>49</v>
      </c>
      <c r="K672">
        <v>0</v>
      </c>
      <c r="L672">
        <f t="shared" si="180"/>
        <v>1</v>
      </c>
      <c r="M672">
        <f t="shared" si="181"/>
        <v>1</v>
      </c>
      <c r="N672">
        <f t="shared" si="182"/>
        <v>1</v>
      </c>
      <c r="O672">
        <f t="shared" si="183"/>
        <v>1</v>
      </c>
      <c r="P672">
        <f t="shared" si="184"/>
        <v>1</v>
      </c>
      <c r="Q672">
        <f t="shared" si="185"/>
        <v>1</v>
      </c>
      <c r="R672">
        <f t="shared" si="186"/>
        <v>1</v>
      </c>
      <c r="S672">
        <f t="shared" si="187"/>
        <v>1</v>
      </c>
      <c r="T672">
        <f t="shared" si="188"/>
        <v>1</v>
      </c>
      <c r="U672">
        <f t="shared" si="189"/>
        <v>0</v>
      </c>
      <c r="V672">
        <f t="shared" si="190"/>
        <v>1</v>
      </c>
      <c r="W672">
        <f t="shared" si="191"/>
        <v>1</v>
      </c>
      <c r="X672">
        <f t="shared" si="176"/>
        <v>1</v>
      </c>
      <c r="Y672">
        <f t="shared" si="177"/>
        <v>11</v>
      </c>
      <c r="Z672">
        <f t="shared" si="178"/>
        <v>1</v>
      </c>
      <c r="AA672">
        <f t="shared" si="179"/>
        <v>0</v>
      </c>
    </row>
    <row r="673" spans="2:27">
      <c r="B673">
        <v>672</v>
      </c>
      <c r="C673">
        <v>1</v>
      </c>
      <c r="D673">
        <v>99</v>
      </c>
      <c r="E673">
        <v>58</v>
      </c>
      <c r="F673">
        <v>10</v>
      </c>
      <c r="G673">
        <v>0</v>
      </c>
      <c r="H673">
        <v>25.4</v>
      </c>
      <c r="I673">
        <v>0.55100000000000005</v>
      </c>
      <c r="J673">
        <v>21</v>
      </c>
      <c r="K673">
        <v>0</v>
      </c>
      <c r="L673">
        <f t="shared" si="180"/>
        <v>0</v>
      </c>
      <c r="M673">
        <f t="shared" si="181"/>
        <v>0</v>
      </c>
      <c r="N673">
        <f t="shared" si="182"/>
        <v>0</v>
      </c>
      <c r="O673">
        <f t="shared" si="183"/>
        <v>0</v>
      </c>
      <c r="P673">
        <f t="shared" si="184"/>
        <v>0</v>
      </c>
      <c r="Q673">
        <f t="shared" si="185"/>
        <v>0</v>
      </c>
      <c r="R673">
        <f t="shared" si="186"/>
        <v>0</v>
      </c>
      <c r="S673">
        <f t="shared" si="187"/>
        <v>0</v>
      </c>
      <c r="T673">
        <f t="shared" si="188"/>
        <v>0</v>
      </c>
      <c r="U673">
        <f t="shared" si="189"/>
        <v>0</v>
      </c>
      <c r="V673">
        <f t="shared" si="190"/>
        <v>0</v>
      </c>
      <c r="W673">
        <f t="shared" si="191"/>
        <v>0</v>
      </c>
      <c r="X673">
        <f t="shared" si="176"/>
        <v>12</v>
      </c>
      <c r="Y673">
        <f t="shared" si="177"/>
        <v>0</v>
      </c>
      <c r="Z673">
        <f t="shared" si="178"/>
        <v>0</v>
      </c>
      <c r="AA673">
        <f t="shared" si="179"/>
        <v>1</v>
      </c>
    </row>
    <row r="674" spans="2:27">
      <c r="B674">
        <v>673</v>
      </c>
      <c r="C674">
        <v>10</v>
      </c>
      <c r="D674">
        <v>68</v>
      </c>
      <c r="E674">
        <v>106</v>
      </c>
      <c r="F674">
        <v>23</v>
      </c>
      <c r="G674">
        <v>49</v>
      </c>
      <c r="H674">
        <v>35.5</v>
      </c>
      <c r="I674">
        <v>0.28499999999999998</v>
      </c>
      <c r="J674">
        <v>47</v>
      </c>
      <c r="K674">
        <v>0</v>
      </c>
      <c r="L674">
        <f t="shared" si="180"/>
        <v>1</v>
      </c>
      <c r="M674">
        <f t="shared" si="181"/>
        <v>1</v>
      </c>
      <c r="N674">
        <f t="shared" si="182"/>
        <v>0</v>
      </c>
      <c r="O674">
        <f t="shared" si="183"/>
        <v>0</v>
      </c>
      <c r="P674">
        <f t="shared" si="184"/>
        <v>0</v>
      </c>
      <c r="Q674">
        <f t="shared" si="185"/>
        <v>0</v>
      </c>
      <c r="R674">
        <f t="shared" si="186"/>
        <v>0</v>
      </c>
      <c r="S674">
        <f t="shared" si="187"/>
        <v>0</v>
      </c>
      <c r="T674">
        <f t="shared" si="188"/>
        <v>0</v>
      </c>
      <c r="U674">
        <f t="shared" si="189"/>
        <v>1</v>
      </c>
      <c r="V674">
        <f t="shared" si="190"/>
        <v>1</v>
      </c>
      <c r="W674">
        <f t="shared" si="191"/>
        <v>0</v>
      </c>
      <c r="X674">
        <f t="shared" si="176"/>
        <v>8</v>
      </c>
      <c r="Y674">
        <f t="shared" si="177"/>
        <v>4</v>
      </c>
      <c r="Z674">
        <f t="shared" si="178"/>
        <v>0</v>
      </c>
      <c r="AA674">
        <f t="shared" si="179"/>
        <v>1</v>
      </c>
    </row>
    <row r="675" spans="2:27">
      <c r="B675">
        <v>674</v>
      </c>
      <c r="C675">
        <v>3</v>
      </c>
      <c r="D675">
        <v>123</v>
      </c>
      <c r="E675">
        <v>100</v>
      </c>
      <c r="F675">
        <v>35</v>
      </c>
      <c r="G675">
        <v>240</v>
      </c>
      <c r="H675">
        <v>57.3</v>
      </c>
      <c r="I675">
        <v>0.88</v>
      </c>
      <c r="J675">
        <v>22</v>
      </c>
      <c r="K675">
        <v>0</v>
      </c>
      <c r="L675">
        <f t="shared" si="180"/>
        <v>0</v>
      </c>
      <c r="M675">
        <f t="shared" si="181"/>
        <v>1</v>
      </c>
      <c r="N675">
        <f t="shared" si="182"/>
        <v>0</v>
      </c>
      <c r="O675">
        <f t="shared" si="183"/>
        <v>1</v>
      </c>
      <c r="P675">
        <f t="shared" si="184"/>
        <v>0</v>
      </c>
      <c r="Q675">
        <f t="shared" si="185"/>
        <v>0</v>
      </c>
      <c r="R675">
        <f t="shared" si="186"/>
        <v>0</v>
      </c>
      <c r="S675">
        <f t="shared" si="187"/>
        <v>0</v>
      </c>
      <c r="T675">
        <f t="shared" si="188"/>
        <v>0</v>
      </c>
      <c r="U675">
        <f t="shared" si="189"/>
        <v>1</v>
      </c>
      <c r="V675">
        <f t="shared" si="190"/>
        <v>1</v>
      </c>
      <c r="W675">
        <f t="shared" si="191"/>
        <v>0</v>
      </c>
      <c r="X675">
        <f t="shared" si="176"/>
        <v>8</v>
      </c>
      <c r="Y675">
        <f t="shared" si="177"/>
        <v>4</v>
      </c>
      <c r="Z675">
        <f t="shared" si="178"/>
        <v>0</v>
      </c>
      <c r="AA675">
        <f t="shared" si="179"/>
        <v>1</v>
      </c>
    </row>
    <row r="676" spans="2:27">
      <c r="B676">
        <v>675</v>
      </c>
      <c r="C676">
        <v>8</v>
      </c>
      <c r="D676">
        <v>91</v>
      </c>
      <c r="E676">
        <v>82</v>
      </c>
      <c r="F676">
        <v>0</v>
      </c>
      <c r="G676">
        <v>0</v>
      </c>
      <c r="H676">
        <v>35.6</v>
      </c>
      <c r="I676">
        <v>0.58699999999999997</v>
      </c>
      <c r="J676">
        <v>68</v>
      </c>
      <c r="K676">
        <v>0</v>
      </c>
      <c r="L676">
        <f t="shared" si="180"/>
        <v>0</v>
      </c>
      <c r="M676">
        <f t="shared" si="181"/>
        <v>1</v>
      </c>
      <c r="N676">
        <f t="shared" si="182"/>
        <v>0</v>
      </c>
      <c r="O676">
        <f t="shared" si="183"/>
        <v>0</v>
      </c>
      <c r="P676">
        <f t="shared" si="184"/>
        <v>0</v>
      </c>
      <c r="Q676">
        <f t="shared" si="185"/>
        <v>0</v>
      </c>
      <c r="R676">
        <f t="shared" si="186"/>
        <v>0</v>
      </c>
      <c r="S676">
        <f t="shared" si="187"/>
        <v>0</v>
      </c>
      <c r="T676">
        <f t="shared" si="188"/>
        <v>0</v>
      </c>
      <c r="U676">
        <f t="shared" si="189"/>
        <v>1</v>
      </c>
      <c r="V676">
        <f t="shared" si="190"/>
        <v>1</v>
      </c>
      <c r="W676">
        <f t="shared" si="191"/>
        <v>0</v>
      </c>
      <c r="X676">
        <f t="shared" si="176"/>
        <v>9</v>
      </c>
      <c r="Y676">
        <f t="shared" si="177"/>
        <v>3</v>
      </c>
      <c r="Z676">
        <f t="shared" si="178"/>
        <v>0</v>
      </c>
      <c r="AA676">
        <f t="shared" si="179"/>
        <v>1</v>
      </c>
    </row>
    <row r="677" spans="2:27">
      <c r="B677">
        <v>676</v>
      </c>
      <c r="C677">
        <v>6</v>
      </c>
      <c r="D677">
        <v>195</v>
      </c>
      <c r="E677">
        <v>70</v>
      </c>
      <c r="F677">
        <v>0</v>
      </c>
      <c r="G677">
        <v>0</v>
      </c>
      <c r="H677">
        <v>30.9</v>
      </c>
      <c r="I677">
        <v>0.32800000000000001</v>
      </c>
      <c r="J677">
        <v>31</v>
      </c>
      <c r="K677">
        <v>1</v>
      </c>
      <c r="L677">
        <f t="shared" si="180"/>
        <v>0</v>
      </c>
      <c r="M677">
        <f t="shared" si="181"/>
        <v>1</v>
      </c>
      <c r="N677">
        <f t="shared" si="182"/>
        <v>1</v>
      </c>
      <c r="O677">
        <f t="shared" si="183"/>
        <v>1</v>
      </c>
      <c r="P677">
        <f t="shared" si="184"/>
        <v>1</v>
      </c>
      <c r="Q677">
        <f t="shared" si="185"/>
        <v>0</v>
      </c>
      <c r="R677">
        <f t="shared" si="186"/>
        <v>1</v>
      </c>
      <c r="S677">
        <f t="shared" si="187"/>
        <v>1</v>
      </c>
      <c r="T677">
        <f t="shared" si="188"/>
        <v>1</v>
      </c>
      <c r="U677">
        <f t="shared" si="189"/>
        <v>0</v>
      </c>
      <c r="V677">
        <f t="shared" si="190"/>
        <v>1</v>
      </c>
      <c r="W677">
        <f t="shared" si="191"/>
        <v>1</v>
      </c>
      <c r="X677">
        <f t="shared" si="176"/>
        <v>3</v>
      </c>
      <c r="Y677">
        <f t="shared" si="177"/>
        <v>9</v>
      </c>
      <c r="Z677">
        <f t="shared" si="178"/>
        <v>1</v>
      </c>
      <c r="AA677">
        <f t="shared" si="179"/>
        <v>1</v>
      </c>
    </row>
    <row r="678" spans="2:27">
      <c r="B678">
        <v>677</v>
      </c>
      <c r="C678">
        <v>9</v>
      </c>
      <c r="D678">
        <v>156</v>
      </c>
      <c r="E678">
        <v>86</v>
      </c>
      <c r="F678">
        <v>0</v>
      </c>
      <c r="G678">
        <v>0</v>
      </c>
      <c r="H678">
        <v>24.8</v>
      </c>
      <c r="I678">
        <v>0.23</v>
      </c>
      <c r="J678">
        <v>53</v>
      </c>
      <c r="K678">
        <v>1</v>
      </c>
      <c r="L678">
        <f t="shared" si="180"/>
        <v>1</v>
      </c>
      <c r="M678">
        <f t="shared" si="181"/>
        <v>0</v>
      </c>
      <c r="N678">
        <f t="shared" si="182"/>
        <v>1</v>
      </c>
      <c r="O678">
        <f t="shared" si="183"/>
        <v>0</v>
      </c>
      <c r="P678">
        <f t="shared" si="184"/>
        <v>1</v>
      </c>
      <c r="Q678">
        <f t="shared" si="185"/>
        <v>0</v>
      </c>
      <c r="R678">
        <f t="shared" si="186"/>
        <v>1</v>
      </c>
      <c r="S678">
        <f t="shared" si="187"/>
        <v>0</v>
      </c>
      <c r="T678">
        <f t="shared" si="188"/>
        <v>1</v>
      </c>
      <c r="U678">
        <f t="shared" si="189"/>
        <v>0</v>
      </c>
      <c r="V678">
        <f t="shared" si="190"/>
        <v>0</v>
      </c>
      <c r="W678">
        <f t="shared" si="191"/>
        <v>1</v>
      </c>
      <c r="X678">
        <f t="shared" si="176"/>
        <v>6</v>
      </c>
      <c r="Y678">
        <f t="shared" si="177"/>
        <v>6</v>
      </c>
      <c r="Z678">
        <f t="shared" si="178"/>
        <v>1</v>
      </c>
      <c r="AA678">
        <f t="shared" si="179"/>
        <v>1</v>
      </c>
    </row>
    <row r="679" spans="2:27">
      <c r="B679">
        <v>678</v>
      </c>
      <c r="C679">
        <v>0</v>
      </c>
      <c r="D679">
        <v>93</v>
      </c>
      <c r="E679">
        <v>60</v>
      </c>
      <c r="F679">
        <v>0</v>
      </c>
      <c r="G679">
        <v>0</v>
      </c>
      <c r="H679">
        <v>35.299999999999997</v>
      </c>
      <c r="I679">
        <v>0.26300000000000001</v>
      </c>
      <c r="J679">
        <v>25</v>
      </c>
      <c r="K679">
        <v>0</v>
      </c>
      <c r="L679">
        <f t="shared" si="180"/>
        <v>0</v>
      </c>
      <c r="M679">
        <f t="shared" si="181"/>
        <v>0</v>
      </c>
      <c r="N679">
        <f t="shared" si="182"/>
        <v>0</v>
      </c>
      <c r="O679">
        <f t="shared" si="183"/>
        <v>0</v>
      </c>
      <c r="P679">
        <f t="shared" si="184"/>
        <v>0</v>
      </c>
      <c r="Q679">
        <f t="shared" si="185"/>
        <v>0</v>
      </c>
      <c r="R679">
        <f t="shared" si="186"/>
        <v>0</v>
      </c>
      <c r="S679">
        <f t="shared" si="187"/>
        <v>0</v>
      </c>
      <c r="T679">
        <f t="shared" si="188"/>
        <v>0</v>
      </c>
      <c r="U679">
        <f t="shared" si="189"/>
        <v>0</v>
      </c>
      <c r="V679">
        <f t="shared" si="190"/>
        <v>0</v>
      </c>
      <c r="W679">
        <f t="shared" si="191"/>
        <v>0</v>
      </c>
      <c r="X679">
        <f t="shared" si="176"/>
        <v>12</v>
      </c>
      <c r="Y679">
        <f t="shared" si="177"/>
        <v>0</v>
      </c>
      <c r="Z679">
        <f t="shared" si="178"/>
        <v>0</v>
      </c>
      <c r="AA679">
        <f t="shared" si="179"/>
        <v>1</v>
      </c>
    </row>
    <row r="680" spans="2:27">
      <c r="B680">
        <v>679</v>
      </c>
      <c r="C680">
        <v>3</v>
      </c>
      <c r="D680">
        <v>121</v>
      </c>
      <c r="E680">
        <v>52</v>
      </c>
      <c r="F680">
        <v>0</v>
      </c>
      <c r="G680">
        <v>0</v>
      </c>
      <c r="H680">
        <v>36</v>
      </c>
      <c r="I680">
        <v>0.127</v>
      </c>
      <c r="J680">
        <v>25</v>
      </c>
      <c r="K680">
        <v>1</v>
      </c>
      <c r="L680">
        <f t="shared" si="180"/>
        <v>0</v>
      </c>
      <c r="M680">
        <f t="shared" si="181"/>
        <v>0</v>
      </c>
      <c r="N680">
        <f t="shared" si="182"/>
        <v>0</v>
      </c>
      <c r="O680">
        <f t="shared" si="183"/>
        <v>0</v>
      </c>
      <c r="P680">
        <f t="shared" si="184"/>
        <v>0</v>
      </c>
      <c r="Q680">
        <f t="shared" si="185"/>
        <v>0</v>
      </c>
      <c r="R680">
        <f t="shared" si="186"/>
        <v>0</v>
      </c>
      <c r="S680">
        <f t="shared" si="187"/>
        <v>0</v>
      </c>
      <c r="T680">
        <f t="shared" si="188"/>
        <v>0</v>
      </c>
      <c r="U680">
        <f t="shared" si="189"/>
        <v>0</v>
      </c>
      <c r="V680">
        <f t="shared" si="190"/>
        <v>0</v>
      </c>
      <c r="W680">
        <f t="shared" si="191"/>
        <v>0</v>
      </c>
      <c r="X680">
        <f t="shared" si="176"/>
        <v>12</v>
      </c>
      <c r="Y680">
        <f t="shared" si="177"/>
        <v>0</v>
      </c>
      <c r="Z680">
        <f t="shared" si="178"/>
        <v>0</v>
      </c>
      <c r="AA680">
        <f t="shared" si="179"/>
        <v>0</v>
      </c>
    </row>
    <row r="681" spans="2:27">
      <c r="B681">
        <v>680</v>
      </c>
      <c r="C681">
        <v>2</v>
      </c>
      <c r="D681">
        <v>101</v>
      </c>
      <c r="E681">
        <v>58</v>
      </c>
      <c r="F681">
        <v>17</v>
      </c>
      <c r="G681">
        <v>265</v>
      </c>
      <c r="H681">
        <v>24.2</v>
      </c>
      <c r="I681">
        <v>0.61399999999999999</v>
      </c>
      <c r="J681">
        <v>23</v>
      </c>
      <c r="K681">
        <v>0</v>
      </c>
      <c r="L681">
        <f t="shared" si="180"/>
        <v>0</v>
      </c>
      <c r="M681">
        <f t="shared" si="181"/>
        <v>0</v>
      </c>
      <c r="N681">
        <f t="shared" si="182"/>
        <v>0</v>
      </c>
      <c r="O681">
        <f t="shared" si="183"/>
        <v>0</v>
      </c>
      <c r="P681">
        <f t="shared" si="184"/>
        <v>0</v>
      </c>
      <c r="Q681">
        <f t="shared" si="185"/>
        <v>0</v>
      </c>
      <c r="R681">
        <f t="shared" si="186"/>
        <v>0</v>
      </c>
      <c r="S681">
        <f t="shared" si="187"/>
        <v>0</v>
      </c>
      <c r="T681">
        <f t="shared" si="188"/>
        <v>0</v>
      </c>
      <c r="U681">
        <f t="shared" si="189"/>
        <v>0</v>
      </c>
      <c r="V681">
        <f t="shared" si="190"/>
        <v>0</v>
      </c>
      <c r="W681">
        <f t="shared" si="191"/>
        <v>0</v>
      </c>
      <c r="X681">
        <f t="shared" si="176"/>
        <v>12</v>
      </c>
      <c r="Y681">
        <f t="shared" si="177"/>
        <v>0</v>
      </c>
      <c r="Z681">
        <f t="shared" si="178"/>
        <v>0</v>
      </c>
      <c r="AA681">
        <f t="shared" si="179"/>
        <v>1</v>
      </c>
    </row>
    <row r="682" spans="2:27">
      <c r="B682">
        <v>681</v>
      </c>
      <c r="C682">
        <v>2</v>
      </c>
      <c r="D682">
        <v>56</v>
      </c>
      <c r="E682">
        <v>56</v>
      </c>
      <c r="F682">
        <v>28</v>
      </c>
      <c r="G682">
        <v>45</v>
      </c>
      <c r="H682">
        <v>24.2</v>
      </c>
      <c r="I682">
        <v>0.33200000000000002</v>
      </c>
      <c r="J682">
        <v>22</v>
      </c>
      <c r="K682">
        <v>0</v>
      </c>
      <c r="L682">
        <f t="shared" si="180"/>
        <v>0</v>
      </c>
      <c r="M682">
        <f t="shared" si="181"/>
        <v>0</v>
      </c>
      <c r="N682">
        <f t="shared" si="182"/>
        <v>0</v>
      </c>
      <c r="O682">
        <f t="shared" si="183"/>
        <v>0</v>
      </c>
      <c r="P682">
        <f t="shared" si="184"/>
        <v>0</v>
      </c>
      <c r="Q682">
        <f t="shared" si="185"/>
        <v>0</v>
      </c>
      <c r="R682">
        <f t="shared" si="186"/>
        <v>0</v>
      </c>
      <c r="S682">
        <f t="shared" si="187"/>
        <v>0</v>
      </c>
      <c r="T682">
        <f t="shared" si="188"/>
        <v>0</v>
      </c>
      <c r="U682">
        <f t="shared" si="189"/>
        <v>0</v>
      </c>
      <c r="V682">
        <f t="shared" si="190"/>
        <v>0</v>
      </c>
      <c r="W682">
        <f t="shared" si="191"/>
        <v>0</v>
      </c>
      <c r="X682">
        <f t="shared" si="176"/>
        <v>12</v>
      </c>
      <c r="Y682">
        <f t="shared" si="177"/>
        <v>0</v>
      </c>
      <c r="Z682">
        <f t="shared" si="178"/>
        <v>0</v>
      </c>
      <c r="AA682">
        <f t="shared" si="179"/>
        <v>1</v>
      </c>
    </row>
    <row r="683" spans="2:27">
      <c r="B683">
        <v>682</v>
      </c>
      <c r="C683">
        <v>0</v>
      </c>
      <c r="D683">
        <v>162</v>
      </c>
      <c r="E683">
        <v>76</v>
      </c>
      <c r="F683">
        <v>36</v>
      </c>
      <c r="G683">
        <v>0</v>
      </c>
      <c r="H683">
        <v>49.6</v>
      </c>
      <c r="I683">
        <v>0.36399999999999999</v>
      </c>
      <c r="J683">
        <v>26</v>
      </c>
      <c r="K683">
        <v>1</v>
      </c>
      <c r="L683">
        <f t="shared" si="180"/>
        <v>0</v>
      </c>
      <c r="M683">
        <f t="shared" si="181"/>
        <v>1</v>
      </c>
      <c r="N683">
        <f t="shared" si="182"/>
        <v>1</v>
      </c>
      <c r="O683">
        <f t="shared" si="183"/>
        <v>1</v>
      </c>
      <c r="P683">
        <f t="shared" si="184"/>
        <v>1</v>
      </c>
      <c r="Q683">
        <f t="shared" si="185"/>
        <v>0</v>
      </c>
      <c r="R683">
        <f t="shared" si="186"/>
        <v>1</v>
      </c>
      <c r="S683">
        <f t="shared" si="187"/>
        <v>1</v>
      </c>
      <c r="T683">
        <f t="shared" si="188"/>
        <v>1</v>
      </c>
      <c r="U683">
        <f t="shared" si="189"/>
        <v>1</v>
      </c>
      <c r="V683">
        <f t="shared" si="190"/>
        <v>0</v>
      </c>
      <c r="W683">
        <f t="shared" si="191"/>
        <v>1</v>
      </c>
      <c r="X683">
        <f t="shared" si="176"/>
        <v>3</v>
      </c>
      <c r="Y683">
        <f t="shared" si="177"/>
        <v>9</v>
      </c>
      <c r="Z683">
        <f t="shared" si="178"/>
        <v>1</v>
      </c>
      <c r="AA683">
        <f t="shared" si="179"/>
        <v>1</v>
      </c>
    </row>
    <row r="684" spans="2:27">
      <c r="B684">
        <v>683</v>
      </c>
      <c r="C684">
        <v>0</v>
      </c>
      <c r="D684">
        <v>95</v>
      </c>
      <c r="E684">
        <v>64</v>
      </c>
      <c r="F684">
        <v>39</v>
      </c>
      <c r="G684">
        <v>105</v>
      </c>
      <c r="H684">
        <v>44.6</v>
      </c>
      <c r="I684">
        <v>0.36599999999999999</v>
      </c>
      <c r="J684">
        <v>22</v>
      </c>
      <c r="K684">
        <v>0</v>
      </c>
      <c r="L684">
        <f t="shared" si="180"/>
        <v>0</v>
      </c>
      <c r="M684">
        <f t="shared" si="181"/>
        <v>1</v>
      </c>
      <c r="N684">
        <f t="shared" si="182"/>
        <v>0</v>
      </c>
      <c r="O684">
        <f t="shared" si="183"/>
        <v>0</v>
      </c>
      <c r="P684">
        <f t="shared" si="184"/>
        <v>0</v>
      </c>
      <c r="Q684">
        <f t="shared" si="185"/>
        <v>0</v>
      </c>
      <c r="R684">
        <f t="shared" si="186"/>
        <v>0</v>
      </c>
      <c r="S684">
        <f t="shared" si="187"/>
        <v>0</v>
      </c>
      <c r="T684">
        <f t="shared" si="188"/>
        <v>0</v>
      </c>
      <c r="U684">
        <f t="shared" si="189"/>
        <v>1</v>
      </c>
      <c r="V684">
        <f t="shared" si="190"/>
        <v>0</v>
      </c>
      <c r="W684">
        <f t="shared" si="191"/>
        <v>0</v>
      </c>
      <c r="X684">
        <f t="shared" si="176"/>
        <v>10</v>
      </c>
      <c r="Y684">
        <f t="shared" si="177"/>
        <v>2</v>
      </c>
      <c r="Z684">
        <f t="shared" si="178"/>
        <v>0</v>
      </c>
      <c r="AA684">
        <f t="shared" si="179"/>
        <v>1</v>
      </c>
    </row>
    <row r="685" spans="2:27">
      <c r="B685">
        <v>684</v>
      </c>
      <c r="C685">
        <v>4</v>
      </c>
      <c r="D685">
        <v>125</v>
      </c>
      <c r="E685">
        <v>80</v>
      </c>
      <c r="F685">
        <v>0</v>
      </c>
      <c r="G685">
        <v>0</v>
      </c>
      <c r="H685">
        <v>32.299999999999997</v>
      </c>
      <c r="I685">
        <v>0.53600000000000003</v>
      </c>
      <c r="J685">
        <v>27</v>
      </c>
      <c r="K685">
        <v>1</v>
      </c>
      <c r="L685">
        <f t="shared" si="180"/>
        <v>0</v>
      </c>
      <c r="M685">
        <f t="shared" si="181"/>
        <v>0</v>
      </c>
      <c r="N685">
        <f t="shared" si="182"/>
        <v>0</v>
      </c>
      <c r="O685">
        <f t="shared" si="183"/>
        <v>0</v>
      </c>
      <c r="P685">
        <f t="shared" si="184"/>
        <v>1</v>
      </c>
      <c r="Q685">
        <f t="shared" si="185"/>
        <v>0</v>
      </c>
      <c r="R685">
        <f t="shared" si="186"/>
        <v>0</v>
      </c>
      <c r="S685">
        <f t="shared" si="187"/>
        <v>0</v>
      </c>
      <c r="T685">
        <f t="shared" si="188"/>
        <v>0</v>
      </c>
      <c r="U685">
        <f t="shared" si="189"/>
        <v>0</v>
      </c>
      <c r="V685">
        <f t="shared" si="190"/>
        <v>0</v>
      </c>
      <c r="W685">
        <f t="shared" si="191"/>
        <v>0</v>
      </c>
      <c r="X685">
        <f t="shared" si="176"/>
        <v>11</v>
      </c>
      <c r="Y685">
        <f t="shared" si="177"/>
        <v>1</v>
      </c>
      <c r="Z685">
        <f t="shared" si="178"/>
        <v>0</v>
      </c>
      <c r="AA685">
        <f t="shared" si="179"/>
        <v>0</v>
      </c>
    </row>
    <row r="686" spans="2:27">
      <c r="B686">
        <v>685</v>
      </c>
      <c r="C686">
        <v>5</v>
      </c>
      <c r="D686">
        <v>136</v>
      </c>
      <c r="E686">
        <v>82</v>
      </c>
      <c r="F686">
        <v>0</v>
      </c>
      <c r="G686">
        <v>0</v>
      </c>
      <c r="H686">
        <v>0</v>
      </c>
      <c r="I686">
        <v>0.64</v>
      </c>
      <c r="J686">
        <v>69</v>
      </c>
      <c r="K686">
        <v>0</v>
      </c>
      <c r="L686">
        <f t="shared" si="180"/>
        <v>0</v>
      </c>
      <c r="M686">
        <f t="shared" si="181"/>
        <v>0</v>
      </c>
      <c r="N686">
        <f t="shared" si="182"/>
        <v>0</v>
      </c>
      <c r="O686">
        <f t="shared" si="183"/>
        <v>1</v>
      </c>
      <c r="P686">
        <f t="shared" si="184"/>
        <v>1</v>
      </c>
      <c r="Q686">
        <f t="shared" si="185"/>
        <v>0</v>
      </c>
      <c r="R686">
        <f t="shared" si="186"/>
        <v>0</v>
      </c>
      <c r="S686">
        <f t="shared" si="187"/>
        <v>0</v>
      </c>
      <c r="T686">
        <f t="shared" si="188"/>
        <v>0</v>
      </c>
      <c r="U686">
        <f t="shared" si="189"/>
        <v>0</v>
      </c>
      <c r="V686">
        <f t="shared" si="190"/>
        <v>0</v>
      </c>
      <c r="W686">
        <f t="shared" si="191"/>
        <v>1</v>
      </c>
      <c r="X686">
        <f t="shared" si="176"/>
        <v>9</v>
      </c>
      <c r="Y686">
        <f t="shared" si="177"/>
        <v>3</v>
      </c>
      <c r="Z686">
        <f t="shared" si="178"/>
        <v>0</v>
      </c>
      <c r="AA686">
        <f t="shared" si="179"/>
        <v>1</v>
      </c>
    </row>
    <row r="687" spans="2:27">
      <c r="B687">
        <v>686</v>
      </c>
      <c r="C687">
        <v>2</v>
      </c>
      <c r="D687">
        <v>129</v>
      </c>
      <c r="E687">
        <v>74</v>
      </c>
      <c r="F687">
        <v>26</v>
      </c>
      <c r="G687">
        <v>205</v>
      </c>
      <c r="H687">
        <v>33.200000000000003</v>
      </c>
      <c r="I687">
        <v>0.59099999999999997</v>
      </c>
      <c r="J687">
        <v>25</v>
      </c>
      <c r="K687">
        <v>0</v>
      </c>
      <c r="L687">
        <f t="shared" si="180"/>
        <v>0</v>
      </c>
      <c r="M687">
        <f t="shared" si="181"/>
        <v>0</v>
      </c>
      <c r="N687">
        <f t="shared" si="182"/>
        <v>0</v>
      </c>
      <c r="O687">
        <f t="shared" si="183"/>
        <v>0</v>
      </c>
      <c r="P687">
        <f t="shared" si="184"/>
        <v>1</v>
      </c>
      <c r="Q687">
        <f t="shared" si="185"/>
        <v>0</v>
      </c>
      <c r="R687">
        <f t="shared" si="186"/>
        <v>0</v>
      </c>
      <c r="S687">
        <f t="shared" si="187"/>
        <v>0</v>
      </c>
      <c r="T687">
        <f t="shared" si="188"/>
        <v>0</v>
      </c>
      <c r="U687">
        <f t="shared" si="189"/>
        <v>0</v>
      </c>
      <c r="V687">
        <f t="shared" si="190"/>
        <v>1</v>
      </c>
      <c r="W687">
        <f t="shared" si="191"/>
        <v>1</v>
      </c>
      <c r="X687">
        <f t="shared" si="176"/>
        <v>9</v>
      </c>
      <c r="Y687">
        <f t="shared" si="177"/>
        <v>3</v>
      </c>
      <c r="Z687">
        <f t="shared" si="178"/>
        <v>0</v>
      </c>
      <c r="AA687">
        <f t="shared" si="179"/>
        <v>1</v>
      </c>
    </row>
    <row r="688" spans="2:27">
      <c r="B688">
        <v>687</v>
      </c>
      <c r="C688">
        <v>3</v>
      </c>
      <c r="D688">
        <v>130</v>
      </c>
      <c r="E688">
        <v>64</v>
      </c>
      <c r="F688">
        <v>0</v>
      </c>
      <c r="G688">
        <v>0</v>
      </c>
      <c r="H688">
        <v>23.1</v>
      </c>
      <c r="I688">
        <v>0.314</v>
      </c>
      <c r="J688">
        <v>22</v>
      </c>
      <c r="K688">
        <v>0</v>
      </c>
      <c r="L688">
        <f t="shared" si="180"/>
        <v>0</v>
      </c>
      <c r="M688">
        <f t="shared" si="181"/>
        <v>0</v>
      </c>
      <c r="N688">
        <f t="shared" si="182"/>
        <v>0</v>
      </c>
      <c r="O688">
        <f t="shared" si="183"/>
        <v>0</v>
      </c>
      <c r="P688">
        <f t="shared" si="184"/>
        <v>0</v>
      </c>
      <c r="Q688">
        <f t="shared" si="185"/>
        <v>0</v>
      </c>
      <c r="R688">
        <f t="shared" si="186"/>
        <v>0</v>
      </c>
      <c r="S688">
        <f t="shared" si="187"/>
        <v>0</v>
      </c>
      <c r="T688">
        <f t="shared" si="188"/>
        <v>0</v>
      </c>
      <c r="U688">
        <f t="shared" si="189"/>
        <v>0</v>
      </c>
      <c r="V688">
        <f t="shared" si="190"/>
        <v>0</v>
      </c>
      <c r="W688">
        <f t="shared" si="191"/>
        <v>0</v>
      </c>
      <c r="X688">
        <f t="shared" si="176"/>
        <v>12</v>
      </c>
      <c r="Y688">
        <f t="shared" si="177"/>
        <v>0</v>
      </c>
      <c r="Z688">
        <f t="shared" si="178"/>
        <v>0</v>
      </c>
      <c r="AA688">
        <f t="shared" si="179"/>
        <v>1</v>
      </c>
    </row>
    <row r="689" spans="2:27">
      <c r="B689">
        <v>688</v>
      </c>
      <c r="C689">
        <v>1</v>
      </c>
      <c r="D689">
        <v>107</v>
      </c>
      <c r="E689">
        <v>50</v>
      </c>
      <c r="F689">
        <v>19</v>
      </c>
      <c r="G689">
        <v>0</v>
      </c>
      <c r="H689">
        <v>28.3</v>
      </c>
      <c r="I689">
        <v>0.18099999999999999</v>
      </c>
      <c r="J689">
        <v>29</v>
      </c>
      <c r="K689">
        <v>0</v>
      </c>
      <c r="L689">
        <f t="shared" si="180"/>
        <v>0</v>
      </c>
      <c r="M689">
        <f t="shared" si="181"/>
        <v>0</v>
      </c>
      <c r="N689">
        <f t="shared" si="182"/>
        <v>0</v>
      </c>
      <c r="O689">
        <f t="shared" si="183"/>
        <v>0</v>
      </c>
      <c r="P689">
        <f t="shared" si="184"/>
        <v>0</v>
      </c>
      <c r="Q689">
        <f t="shared" si="185"/>
        <v>0</v>
      </c>
      <c r="R689">
        <f t="shared" si="186"/>
        <v>0</v>
      </c>
      <c r="S689">
        <f t="shared" si="187"/>
        <v>0</v>
      </c>
      <c r="T689">
        <f t="shared" si="188"/>
        <v>0</v>
      </c>
      <c r="U689">
        <f t="shared" si="189"/>
        <v>0</v>
      </c>
      <c r="V689">
        <f t="shared" si="190"/>
        <v>0</v>
      </c>
      <c r="W689">
        <f t="shared" si="191"/>
        <v>0</v>
      </c>
      <c r="X689">
        <f t="shared" si="176"/>
        <v>12</v>
      </c>
      <c r="Y689">
        <f t="shared" si="177"/>
        <v>0</v>
      </c>
      <c r="Z689">
        <f t="shared" si="178"/>
        <v>0</v>
      </c>
      <c r="AA689">
        <f t="shared" si="179"/>
        <v>1</v>
      </c>
    </row>
    <row r="690" spans="2:27">
      <c r="B690">
        <v>689</v>
      </c>
      <c r="C690">
        <v>1</v>
      </c>
      <c r="D690">
        <v>140</v>
      </c>
      <c r="E690">
        <v>74</v>
      </c>
      <c r="F690">
        <v>26</v>
      </c>
      <c r="G690">
        <v>180</v>
      </c>
      <c r="H690">
        <v>24.1</v>
      </c>
      <c r="I690">
        <v>0.82799999999999996</v>
      </c>
      <c r="J690">
        <v>23</v>
      </c>
      <c r="K690">
        <v>0</v>
      </c>
      <c r="L690">
        <f t="shared" si="180"/>
        <v>0</v>
      </c>
      <c r="M690">
        <f t="shared" si="181"/>
        <v>0</v>
      </c>
      <c r="N690">
        <f t="shared" si="182"/>
        <v>1</v>
      </c>
      <c r="O690">
        <f t="shared" si="183"/>
        <v>1</v>
      </c>
      <c r="P690">
        <f t="shared" si="184"/>
        <v>0</v>
      </c>
      <c r="Q690">
        <f t="shared" si="185"/>
        <v>0</v>
      </c>
      <c r="R690">
        <f t="shared" si="186"/>
        <v>0</v>
      </c>
      <c r="S690">
        <f t="shared" si="187"/>
        <v>0</v>
      </c>
      <c r="T690">
        <f t="shared" si="188"/>
        <v>0</v>
      </c>
      <c r="U690">
        <f t="shared" si="189"/>
        <v>0</v>
      </c>
      <c r="V690">
        <f t="shared" si="190"/>
        <v>0</v>
      </c>
      <c r="W690">
        <f t="shared" si="191"/>
        <v>1</v>
      </c>
      <c r="X690">
        <f t="shared" si="176"/>
        <v>9</v>
      </c>
      <c r="Y690">
        <f t="shared" si="177"/>
        <v>3</v>
      </c>
      <c r="Z690">
        <f t="shared" si="178"/>
        <v>0</v>
      </c>
      <c r="AA690">
        <f t="shared" si="179"/>
        <v>1</v>
      </c>
    </row>
    <row r="691" spans="2:27">
      <c r="B691">
        <v>690</v>
      </c>
      <c r="C691">
        <v>1</v>
      </c>
      <c r="D691">
        <v>144</v>
      </c>
      <c r="E691">
        <v>82</v>
      </c>
      <c r="F691">
        <v>46</v>
      </c>
      <c r="G691">
        <v>180</v>
      </c>
      <c r="H691">
        <v>46.1</v>
      </c>
      <c r="I691">
        <v>0.33500000000000002</v>
      </c>
      <c r="J691">
        <v>46</v>
      </c>
      <c r="K691">
        <v>1</v>
      </c>
      <c r="L691">
        <f t="shared" si="180"/>
        <v>1</v>
      </c>
      <c r="M691">
        <f t="shared" si="181"/>
        <v>1</v>
      </c>
      <c r="N691">
        <f t="shared" si="182"/>
        <v>1</v>
      </c>
      <c r="O691">
        <f t="shared" si="183"/>
        <v>1</v>
      </c>
      <c r="P691">
        <f t="shared" si="184"/>
        <v>1</v>
      </c>
      <c r="Q691">
        <f t="shared" si="185"/>
        <v>0</v>
      </c>
      <c r="R691">
        <f t="shared" si="186"/>
        <v>0</v>
      </c>
      <c r="S691">
        <f t="shared" si="187"/>
        <v>1</v>
      </c>
      <c r="T691">
        <f t="shared" si="188"/>
        <v>0</v>
      </c>
      <c r="U691">
        <f t="shared" si="189"/>
        <v>1</v>
      </c>
      <c r="V691">
        <f t="shared" si="190"/>
        <v>1</v>
      </c>
      <c r="W691">
        <f t="shared" si="191"/>
        <v>1</v>
      </c>
      <c r="X691">
        <f t="shared" si="176"/>
        <v>3</v>
      </c>
      <c r="Y691">
        <f t="shared" si="177"/>
        <v>9</v>
      </c>
      <c r="Z691">
        <f t="shared" si="178"/>
        <v>1</v>
      </c>
      <c r="AA691">
        <f t="shared" si="179"/>
        <v>1</v>
      </c>
    </row>
    <row r="692" spans="2:27">
      <c r="B692">
        <v>691</v>
      </c>
      <c r="C692">
        <v>8</v>
      </c>
      <c r="D692">
        <v>107</v>
      </c>
      <c r="E692">
        <v>80</v>
      </c>
      <c r="F692">
        <v>0</v>
      </c>
      <c r="G692">
        <v>0</v>
      </c>
      <c r="H692">
        <v>24.6</v>
      </c>
      <c r="I692">
        <v>0.85599999999999998</v>
      </c>
      <c r="J692">
        <v>34</v>
      </c>
      <c r="K692">
        <v>0</v>
      </c>
      <c r="L692">
        <f t="shared" si="180"/>
        <v>0</v>
      </c>
      <c r="M692">
        <f t="shared" si="181"/>
        <v>0</v>
      </c>
      <c r="N692">
        <f t="shared" si="182"/>
        <v>0</v>
      </c>
      <c r="O692">
        <f t="shared" si="183"/>
        <v>0</v>
      </c>
      <c r="P692">
        <f t="shared" si="184"/>
        <v>0</v>
      </c>
      <c r="Q692">
        <f t="shared" si="185"/>
        <v>0</v>
      </c>
      <c r="R692">
        <f t="shared" si="186"/>
        <v>0</v>
      </c>
      <c r="S692">
        <f t="shared" si="187"/>
        <v>0</v>
      </c>
      <c r="T692">
        <f t="shared" si="188"/>
        <v>0</v>
      </c>
      <c r="U692">
        <f t="shared" si="189"/>
        <v>0</v>
      </c>
      <c r="V692">
        <f t="shared" si="190"/>
        <v>0</v>
      </c>
      <c r="W692">
        <f t="shared" si="191"/>
        <v>0</v>
      </c>
      <c r="X692">
        <f t="shared" si="176"/>
        <v>12</v>
      </c>
      <c r="Y692">
        <f t="shared" si="177"/>
        <v>0</v>
      </c>
      <c r="Z692">
        <f t="shared" si="178"/>
        <v>0</v>
      </c>
      <c r="AA692">
        <f t="shared" si="179"/>
        <v>1</v>
      </c>
    </row>
    <row r="693" spans="2:27">
      <c r="B693">
        <v>692</v>
      </c>
      <c r="C693">
        <v>13</v>
      </c>
      <c r="D693">
        <v>158</v>
      </c>
      <c r="E693">
        <v>114</v>
      </c>
      <c r="F693">
        <v>0</v>
      </c>
      <c r="G693">
        <v>0</v>
      </c>
      <c r="H693">
        <v>42.3</v>
      </c>
      <c r="I693">
        <v>0.25700000000000001</v>
      </c>
      <c r="J693">
        <v>44</v>
      </c>
      <c r="K693">
        <v>1</v>
      </c>
      <c r="L693">
        <f t="shared" si="180"/>
        <v>1</v>
      </c>
      <c r="M693">
        <f t="shared" si="181"/>
        <v>1</v>
      </c>
      <c r="N693">
        <f t="shared" si="182"/>
        <v>1</v>
      </c>
      <c r="O693">
        <f t="shared" si="183"/>
        <v>0</v>
      </c>
      <c r="P693">
        <f t="shared" si="184"/>
        <v>1</v>
      </c>
      <c r="Q693">
        <f t="shared" si="185"/>
        <v>0</v>
      </c>
      <c r="R693">
        <f t="shared" si="186"/>
        <v>1</v>
      </c>
      <c r="S693">
        <f t="shared" si="187"/>
        <v>1</v>
      </c>
      <c r="T693">
        <f t="shared" si="188"/>
        <v>1</v>
      </c>
      <c r="U693">
        <f t="shared" si="189"/>
        <v>1</v>
      </c>
      <c r="V693">
        <f t="shared" si="190"/>
        <v>1</v>
      </c>
      <c r="W693">
        <f t="shared" si="191"/>
        <v>0</v>
      </c>
      <c r="X693">
        <f t="shared" si="176"/>
        <v>3</v>
      </c>
      <c r="Y693">
        <f t="shared" si="177"/>
        <v>9</v>
      </c>
      <c r="Z693">
        <f t="shared" si="178"/>
        <v>1</v>
      </c>
      <c r="AA693">
        <f t="shared" si="179"/>
        <v>1</v>
      </c>
    </row>
    <row r="694" spans="2:27">
      <c r="B694">
        <v>693</v>
      </c>
      <c r="C694">
        <v>2</v>
      </c>
      <c r="D694">
        <v>121</v>
      </c>
      <c r="E694">
        <v>70</v>
      </c>
      <c r="F694">
        <v>32</v>
      </c>
      <c r="G694">
        <v>95</v>
      </c>
      <c r="H694">
        <v>39.1</v>
      </c>
      <c r="I694">
        <v>0.88600000000000001</v>
      </c>
      <c r="J694">
        <v>23</v>
      </c>
      <c r="K694">
        <v>0</v>
      </c>
      <c r="L694">
        <f t="shared" si="180"/>
        <v>0</v>
      </c>
      <c r="M694">
        <f t="shared" si="181"/>
        <v>0</v>
      </c>
      <c r="N694">
        <f t="shared" si="182"/>
        <v>0</v>
      </c>
      <c r="O694">
        <f t="shared" si="183"/>
        <v>1</v>
      </c>
      <c r="P694">
        <f t="shared" si="184"/>
        <v>0</v>
      </c>
      <c r="Q694">
        <f t="shared" si="185"/>
        <v>0</v>
      </c>
      <c r="R694">
        <f t="shared" si="186"/>
        <v>0</v>
      </c>
      <c r="S694">
        <f t="shared" si="187"/>
        <v>0</v>
      </c>
      <c r="T694">
        <f t="shared" si="188"/>
        <v>0</v>
      </c>
      <c r="U694">
        <f t="shared" si="189"/>
        <v>0</v>
      </c>
      <c r="V694">
        <f t="shared" si="190"/>
        <v>0</v>
      </c>
      <c r="W694">
        <f t="shared" si="191"/>
        <v>0</v>
      </c>
      <c r="X694">
        <f t="shared" si="176"/>
        <v>11</v>
      </c>
      <c r="Y694">
        <f t="shared" si="177"/>
        <v>1</v>
      </c>
      <c r="Z694">
        <f t="shared" si="178"/>
        <v>0</v>
      </c>
      <c r="AA694">
        <f t="shared" si="179"/>
        <v>1</v>
      </c>
    </row>
    <row r="695" spans="2:27">
      <c r="B695">
        <v>694</v>
      </c>
      <c r="C695">
        <v>7</v>
      </c>
      <c r="D695">
        <v>129</v>
      </c>
      <c r="E695">
        <v>68</v>
      </c>
      <c r="F695">
        <v>49</v>
      </c>
      <c r="G695">
        <v>125</v>
      </c>
      <c r="H695">
        <v>38.5</v>
      </c>
      <c r="I695">
        <v>0.439</v>
      </c>
      <c r="J695">
        <v>43</v>
      </c>
      <c r="K695">
        <v>1</v>
      </c>
      <c r="L695">
        <f t="shared" si="180"/>
        <v>1</v>
      </c>
      <c r="M695">
        <f t="shared" si="181"/>
        <v>1</v>
      </c>
      <c r="N695">
        <f t="shared" si="182"/>
        <v>0</v>
      </c>
      <c r="O695">
        <f t="shared" si="183"/>
        <v>0</v>
      </c>
      <c r="P695">
        <f t="shared" si="184"/>
        <v>1</v>
      </c>
      <c r="Q695">
        <f t="shared" si="185"/>
        <v>1</v>
      </c>
      <c r="R695">
        <f t="shared" si="186"/>
        <v>0</v>
      </c>
      <c r="S695">
        <f t="shared" si="187"/>
        <v>0</v>
      </c>
      <c r="T695">
        <f t="shared" si="188"/>
        <v>0</v>
      </c>
      <c r="U695">
        <f t="shared" si="189"/>
        <v>1</v>
      </c>
      <c r="V695">
        <f t="shared" si="190"/>
        <v>1</v>
      </c>
      <c r="W695">
        <f t="shared" si="191"/>
        <v>1</v>
      </c>
      <c r="X695">
        <f t="shared" si="176"/>
        <v>5</v>
      </c>
      <c r="Y695">
        <f t="shared" si="177"/>
        <v>7</v>
      </c>
      <c r="Z695">
        <f t="shared" si="178"/>
        <v>1</v>
      </c>
      <c r="AA695">
        <f t="shared" si="179"/>
        <v>1</v>
      </c>
    </row>
    <row r="696" spans="2:27">
      <c r="B696">
        <v>695</v>
      </c>
      <c r="C696">
        <v>2</v>
      </c>
      <c r="D696">
        <v>90</v>
      </c>
      <c r="E696">
        <v>60</v>
      </c>
      <c r="F696">
        <v>0</v>
      </c>
      <c r="G696">
        <v>0</v>
      </c>
      <c r="H696">
        <v>23.5</v>
      </c>
      <c r="I696">
        <v>0.191</v>
      </c>
      <c r="J696">
        <v>25</v>
      </c>
      <c r="K696">
        <v>0</v>
      </c>
      <c r="L696">
        <f t="shared" si="180"/>
        <v>0</v>
      </c>
      <c r="M696">
        <f t="shared" si="181"/>
        <v>0</v>
      </c>
      <c r="N696">
        <f t="shared" si="182"/>
        <v>0</v>
      </c>
      <c r="O696">
        <f t="shared" si="183"/>
        <v>0</v>
      </c>
      <c r="P696">
        <f t="shared" si="184"/>
        <v>0</v>
      </c>
      <c r="Q696">
        <f t="shared" si="185"/>
        <v>0</v>
      </c>
      <c r="R696">
        <f t="shared" si="186"/>
        <v>0</v>
      </c>
      <c r="S696">
        <f t="shared" si="187"/>
        <v>0</v>
      </c>
      <c r="T696">
        <f t="shared" si="188"/>
        <v>0</v>
      </c>
      <c r="U696">
        <f t="shared" si="189"/>
        <v>0</v>
      </c>
      <c r="V696">
        <f t="shared" si="190"/>
        <v>0</v>
      </c>
      <c r="W696">
        <f t="shared" si="191"/>
        <v>0</v>
      </c>
      <c r="X696">
        <f t="shared" si="176"/>
        <v>12</v>
      </c>
      <c r="Y696">
        <f t="shared" si="177"/>
        <v>0</v>
      </c>
      <c r="Z696">
        <f t="shared" si="178"/>
        <v>0</v>
      </c>
      <c r="AA696">
        <f t="shared" si="179"/>
        <v>1</v>
      </c>
    </row>
    <row r="697" spans="2:27">
      <c r="B697">
        <v>696</v>
      </c>
      <c r="C697">
        <v>7</v>
      </c>
      <c r="D697">
        <v>142</v>
      </c>
      <c r="E697">
        <v>90</v>
      </c>
      <c r="F697">
        <v>24</v>
      </c>
      <c r="G697">
        <v>480</v>
      </c>
      <c r="H697">
        <v>30.4</v>
      </c>
      <c r="I697">
        <v>0.128</v>
      </c>
      <c r="J697">
        <v>43</v>
      </c>
      <c r="K697">
        <v>1</v>
      </c>
      <c r="L697">
        <f t="shared" si="180"/>
        <v>1</v>
      </c>
      <c r="M697">
        <f t="shared" si="181"/>
        <v>1</v>
      </c>
      <c r="N697">
        <f t="shared" si="182"/>
        <v>1</v>
      </c>
      <c r="O697">
        <f t="shared" si="183"/>
        <v>0</v>
      </c>
      <c r="P697">
        <f t="shared" si="184"/>
        <v>1</v>
      </c>
      <c r="Q697">
        <f t="shared" si="185"/>
        <v>1</v>
      </c>
      <c r="R697">
        <f t="shared" si="186"/>
        <v>0</v>
      </c>
      <c r="S697">
        <f t="shared" si="187"/>
        <v>1</v>
      </c>
      <c r="T697">
        <f t="shared" si="188"/>
        <v>0</v>
      </c>
      <c r="U697">
        <f t="shared" si="189"/>
        <v>0</v>
      </c>
      <c r="V697">
        <f t="shared" si="190"/>
        <v>1</v>
      </c>
      <c r="W697">
        <f t="shared" si="191"/>
        <v>1</v>
      </c>
      <c r="X697">
        <f t="shared" si="176"/>
        <v>4</v>
      </c>
      <c r="Y697">
        <f t="shared" si="177"/>
        <v>8</v>
      </c>
      <c r="Z697">
        <f t="shared" si="178"/>
        <v>1</v>
      </c>
      <c r="AA697">
        <f t="shared" si="179"/>
        <v>1</v>
      </c>
    </row>
    <row r="698" spans="2:27">
      <c r="B698">
        <v>697</v>
      </c>
      <c r="C698">
        <v>3</v>
      </c>
      <c r="D698">
        <v>169</v>
      </c>
      <c r="E698">
        <v>74</v>
      </c>
      <c r="F698">
        <v>19</v>
      </c>
      <c r="G698">
        <v>125</v>
      </c>
      <c r="H698">
        <v>29.9</v>
      </c>
      <c r="I698">
        <v>0.26800000000000002</v>
      </c>
      <c r="J698">
        <v>31</v>
      </c>
      <c r="K698">
        <v>1</v>
      </c>
      <c r="L698">
        <f t="shared" si="180"/>
        <v>0</v>
      </c>
      <c r="M698">
        <f t="shared" si="181"/>
        <v>1</v>
      </c>
      <c r="N698">
        <f t="shared" si="182"/>
        <v>1</v>
      </c>
      <c r="O698">
        <f t="shared" si="183"/>
        <v>1</v>
      </c>
      <c r="P698">
        <f t="shared" si="184"/>
        <v>1</v>
      </c>
      <c r="Q698">
        <f t="shared" si="185"/>
        <v>0</v>
      </c>
      <c r="R698">
        <f t="shared" si="186"/>
        <v>1</v>
      </c>
      <c r="S698">
        <f t="shared" si="187"/>
        <v>1</v>
      </c>
      <c r="T698">
        <f t="shared" si="188"/>
        <v>1</v>
      </c>
      <c r="U698">
        <f t="shared" si="189"/>
        <v>0</v>
      </c>
      <c r="V698">
        <f t="shared" si="190"/>
        <v>0</v>
      </c>
      <c r="W698">
        <f t="shared" si="191"/>
        <v>0</v>
      </c>
      <c r="X698">
        <f t="shared" si="176"/>
        <v>5</v>
      </c>
      <c r="Y698">
        <f t="shared" si="177"/>
        <v>7</v>
      </c>
      <c r="Z698">
        <f t="shared" si="178"/>
        <v>1</v>
      </c>
      <c r="AA698">
        <f t="shared" si="179"/>
        <v>1</v>
      </c>
    </row>
    <row r="699" spans="2:27">
      <c r="B699">
        <v>698</v>
      </c>
      <c r="C699">
        <v>0</v>
      </c>
      <c r="D699">
        <v>99</v>
      </c>
      <c r="E699">
        <v>0</v>
      </c>
      <c r="F699">
        <v>0</v>
      </c>
      <c r="G699">
        <v>0</v>
      </c>
      <c r="H699">
        <v>25</v>
      </c>
      <c r="I699">
        <v>0.253</v>
      </c>
      <c r="J699">
        <v>22</v>
      </c>
      <c r="K699">
        <v>0</v>
      </c>
      <c r="L699">
        <f t="shared" si="180"/>
        <v>0</v>
      </c>
      <c r="M699">
        <f t="shared" si="181"/>
        <v>0</v>
      </c>
      <c r="N699">
        <f t="shared" si="182"/>
        <v>0</v>
      </c>
      <c r="O699">
        <f t="shared" si="183"/>
        <v>0</v>
      </c>
      <c r="P699">
        <f t="shared" si="184"/>
        <v>0</v>
      </c>
      <c r="Q699">
        <f t="shared" si="185"/>
        <v>0</v>
      </c>
      <c r="R699">
        <f t="shared" si="186"/>
        <v>0</v>
      </c>
      <c r="S699">
        <f t="shared" si="187"/>
        <v>0</v>
      </c>
      <c r="T699">
        <f t="shared" si="188"/>
        <v>0</v>
      </c>
      <c r="U699">
        <f t="shared" si="189"/>
        <v>0</v>
      </c>
      <c r="V699">
        <f t="shared" si="190"/>
        <v>0</v>
      </c>
      <c r="W699">
        <f t="shared" si="191"/>
        <v>0</v>
      </c>
      <c r="X699">
        <f t="shared" si="176"/>
        <v>12</v>
      </c>
      <c r="Y699">
        <f t="shared" si="177"/>
        <v>0</v>
      </c>
      <c r="Z699">
        <f t="shared" si="178"/>
        <v>0</v>
      </c>
      <c r="AA699">
        <f t="shared" si="179"/>
        <v>1</v>
      </c>
    </row>
    <row r="700" spans="2:27">
      <c r="B700">
        <v>699</v>
      </c>
      <c r="C700">
        <v>4</v>
      </c>
      <c r="D700">
        <v>127</v>
      </c>
      <c r="E700">
        <v>88</v>
      </c>
      <c r="F700">
        <v>11</v>
      </c>
      <c r="G700">
        <v>155</v>
      </c>
      <c r="H700">
        <v>34.5</v>
      </c>
      <c r="I700">
        <v>0.59799999999999998</v>
      </c>
      <c r="J700">
        <v>28</v>
      </c>
      <c r="K700">
        <v>0</v>
      </c>
      <c r="L700">
        <f t="shared" si="180"/>
        <v>0</v>
      </c>
      <c r="M700">
        <f t="shared" si="181"/>
        <v>0</v>
      </c>
      <c r="N700">
        <f t="shared" si="182"/>
        <v>0</v>
      </c>
      <c r="O700">
        <f t="shared" si="183"/>
        <v>0</v>
      </c>
      <c r="P700">
        <f t="shared" si="184"/>
        <v>1</v>
      </c>
      <c r="Q700">
        <f t="shared" si="185"/>
        <v>0</v>
      </c>
      <c r="R700">
        <f t="shared" si="186"/>
        <v>0</v>
      </c>
      <c r="S700">
        <f t="shared" si="187"/>
        <v>0</v>
      </c>
      <c r="T700">
        <f t="shared" si="188"/>
        <v>0</v>
      </c>
      <c r="U700">
        <f t="shared" si="189"/>
        <v>0</v>
      </c>
      <c r="V700">
        <f t="shared" si="190"/>
        <v>0</v>
      </c>
      <c r="W700">
        <f t="shared" si="191"/>
        <v>0</v>
      </c>
      <c r="X700">
        <f t="shared" si="176"/>
        <v>11</v>
      </c>
      <c r="Y700">
        <f t="shared" si="177"/>
        <v>1</v>
      </c>
      <c r="Z700">
        <f t="shared" si="178"/>
        <v>0</v>
      </c>
      <c r="AA700">
        <f t="shared" si="179"/>
        <v>1</v>
      </c>
    </row>
    <row r="701" spans="2:27">
      <c r="B701">
        <v>700</v>
      </c>
      <c r="C701">
        <v>4</v>
      </c>
      <c r="D701">
        <v>118</v>
      </c>
      <c r="E701">
        <v>70</v>
      </c>
      <c r="F701">
        <v>0</v>
      </c>
      <c r="G701">
        <v>0</v>
      </c>
      <c r="H701">
        <v>44.5</v>
      </c>
      <c r="I701">
        <v>0.90400000000000003</v>
      </c>
      <c r="J701">
        <v>26</v>
      </c>
      <c r="K701">
        <v>0</v>
      </c>
      <c r="L701">
        <f t="shared" si="180"/>
        <v>0</v>
      </c>
      <c r="M701">
        <f t="shared" si="181"/>
        <v>1</v>
      </c>
      <c r="N701">
        <f t="shared" si="182"/>
        <v>0</v>
      </c>
      <c r="O701">
        <f t="shared" si="183"/>
        <v>0</v>
      </c>
      <c r="P701">
        <f t="shared" si="184"/>
        <v>0</v>
      </c>
      <c r="Q701">
        <f t="shared" si="185"/>
        <v>0</v>
      </c>
      <c r="R701">
        <f t="shared" si="186"/>
        <v>0</v>
      </c>
      <c r="S701">
        <f t="shared" si="187"/>
        <v>0</v>
      </c>
      <c r="T701">
        <f t="shared" si="188"/>
        <v>0</v>
      </c>
      <c r="U701">
        <f t="shared" si="189"/>
        <v>1</v>
      </c>
      <c r="V701">
        <f t="shared" si="190"/>
        <v>0</v>
      </c>
      <c r="W701">
        <f t="shared" si="191"/>
        <v>0</v>
      </c>
      <c r="X701">
        <f t="shared" si="176"/>
        <v>10</v>
      </c>
      <c r="Y701">
        <f t="shared" si="177"/>
        <v>2</v>
      </c>
      <c r="Z701">
        <f t="shared" si="178"/>
        <v>0</v>
      </c>
      <c r="AA701">
        <f t="shared" si="179"/>
        <v>1</v>
      </c>
    </row>
    <row r="702" spans="2:27">
      <c r="B702">
        <v>701</v>
      </c>
      <c r="C702">
        <v>2</v>
      </c>
      <c r="D702">
        <v>122</v>
      </c>
      <c r="E702">
        <v>76</v>
      </c>
      <c r="F702">
        <v>27</v>
      </c>
      <c r="G702">
        <v>200</v>
      </c>
      <c r="H702">
        <v>35.9</v>
      </c>
      <c r="I702">
        <v>0.48299999999999998</v>
      </c>
      <c r="J702">
        <v>26</v>
      </c>
      <c r="K702">
        <v>0</v>
      </c>
      <c r="L702">
        <f t="shared" si="180"/>
        <v>0</v>
      </c>
      <c r="M702">
        <f t="shared" si="181"/>
        <v>0</v>
      </c>
      <c r="N702">
        <f t="shared" si="182"/>
        <v>0</v>
      </c>
      <c r="O702">
        <f t="shared" si="183"/>
        <v>0</v>
      </c>
      <c r="P702">
        <f t="shared" si="184"/>
        <v>0</v>
      </c>
      <c r="Q702">
        <f t="shared" si="185"/>
        <v>0</v>
      </c>
      <c r="R702">
        <f t="shared" si="186"/>
        <v>0</v>
      </c>
      <c r="S702">
        <f t="shared" si="187"/>
        <v>0</v>
      </c>
      <c r="T702">
        <f t="shared" si="188"/>
        <v>0</v>
      </c>
      <c r="U702">
        <f t="shared" si="189"/>
        <v>0</v>
      </c>
      <c r="V702">
        <f t="shared" si="190"/>
        <v>1</v>
      </c>
      <c r="W702">
        <f t="shared" si="191"/>
        <v>0</v>
      </c>
      <c r="X702">
        <f t="shared" si="176"/>
        <v>11</v>
      </c>
      <c r="Y702">
        <f t="shared" si="177"/>
        <v>1</v>
      </c>
      <c r="Z702">
        <f t="shared" si="178"/>
        <v>0</v>
      </c>
      <c r="AA702">
        <f t="shared" si="179"/>
        <v>1</v>
      </c>
    </row>
    <row r="703" spans="2:27">
      <c r="B703">
        <v>702</v>
      </c>
      <c r="C703">
        <v>6</v>
      </c>
      <c r="D703">
        <v>125</v>
      </c>
      <c r="E703">
        <v>78</v>
      </c>
      <c r="F703">
        <v>31</v>
      </c>
      <c r="G703">
        <v>0</v>
      </c>
      <c r="H703">
        <v>27.6</v>
      </c>
      <c r="I703">
        <v>0.56499999999999995</v>
      </c>
      <c r="J703">
        <v>49</v>
      </c>
      <c r="K703">
        <v>1</v>
      </c>
      <c r="L703">
        <f t="shared" si="180"/>
        <v>1</v>
      </c>
      <c r="M703">
        <f t="shared" si="181"/>
        <v>1</v>
      </c>
      <c r="N703">
        <f t="shared" si="182"/>
        <v>0</v>
      </c>
      <c r="O703">
        <f t="shared" si="183"/>
        <v>1</v>
      </c>
      <c r="P703">
        <f t="shared" si="184"/>
        <v>1</v>
      </c>
      <c r="Q703">
        <f t="shared" si="185"/>
        <v>0</v>
      </c>
      <c r="R703">
        <f t="shared" si="186"/>
        <v>0</v>
      </c>
      <c r="S703">
        <f t="shared" si="187"/>
        <v>0</v>
      </c>
      <c r="T703">
        <f t="shared" si="188"/>
        <v>0</v>
      </c>
      <c r="U703">
        <f t="shared" si="189"/>
        <v>0</v>
      </c>
      <c r="V703">
        <f t="shared" si="190"/>
        <v>0</v>
      </c>
      <c r="W703">
        <f t="shared" si="191"/>
        <v>0</v>
      </c>
      <c r="X703">
        <f t="shared" si="176"/>
        <v>8</v>
      </c>
      <c r="Y703">
        <f t="shared" si="177"/>
        <v>4</v>
      </c>
      <c r="Z703">
        <f t="shared" si="178"/>
        <v>0</v>
      </c>
      <c r="AA703">
        <f t="shared" si="179"/>
        <v>0</v>
      </c>
    </row>
    <row r="704" spans="2:27">
      <c r="B704">
        <v>703</v>
      </c>
      <c r="C704">
        <v>1</v>
      </c>
      <c r="D704">
        <v>168</v>
      </c>
      <c r="E704">
        <v>88</v>
      </c>
      <c r="F704">
        <v>29</v>
      </c>
      <c r="G704">
        <v>0</v>
      </c>
      <c r="H704">
        <v>35</v>
      </c>
      <c r="I704">
        <v>0.90500000000000003</v>
      </c>
      <c r="J704">
        <v>52</v>
      </c>
      <c r="K704">
        <v>1</v>
      </c>
      <c r="L704">
        <f t="shared" si="180"/>
        <v>1</v>
      </c>
      <c r="M704">
        <f t="shared" si="181"/>
        <v>1</v>
      </c>
      <c r="N704">
        <f t="shared" si="182"/>
        <v>1</v>
      </c>
      <c r="O704">
        <f t="shared" si="183"/>
        <v>1</v>
      </c>
      <c r="P704">
        <f t="shared" si="184"/>
        <v>1</v>
      </c>
      <c r="Q704">
        <f t="shared" si="185"/>
        <v>0</v>
      </c>
      <c r="R704">
        <f t="shared" si="186"/>
        <v>1</v>
      </c>
      <c r="S704">
        <f t="shared" si="187"/>
        <v>1</v>
      </c>
      <c r="T704">
        <f t="shared" si="188"/>
        <v>1</v>
      </c>
      <c r="U704">
        <f t="shared" si="189"/>
        <v>0</v>
      </c>
      <c r="V704">
        <f t="shared" si="190"/>
        <v>0</v>
      </c>
      <c r="W704">
        <f t="shared" si="191"/>
        <v>1</v>
      </c>
      <c r="X704">
        <f t="shared" si="176"/>
        <v>3</v>
      </c>
      <c r="Y704">
        <f t="shared" si="177"/>
        <v>9</v>
      </c>
      <c r="Z704">
        <f t="shared" si="178"/>
        <v>1</v>
      </c>
      <c r="AA704">
        <f t="shared" si="179"/>
        <v>1</v>
      </c>
    </row>
    <row r="705" spans="2:27">
      <c r="B705">
        <v>704</v>
      </c>
      <c r="C705">
        <v>2</v>
      </c>
      <c r="D705">
        <v>129</v>
      </c>
      <c r="E705">
        <v>0</v>
      </c>
      <c r="F705">
        <v>0</v>
      </c>
      <c r="G705">
        <v>0</v>
      </c>
      <c r="H705">
        <v>38.5</v>
      </c>
      <c r="I705">
        <v>0.30399999999999999</v>
      </c>
      <c r="J705">
        <v>41</v>
      </c>
      <c r="K705">
        <v>0</v>
      </c>
      <c r="L705">
        <f t="shared" si="180"/>
        <v>0</v>
      </c>
      <c r="M705">
        <f t="shared" si="181"/>
        <v>1</v>
      </c>
      <c r="N705">
        <f t="shared" si="182"/>
        <v>0</v>
      </c>
      <c r="O705">
        <f t="shared" si="183"/>
        <v>0</v>
      </c>
      <c r="P705">
        <f t="shared" si="184"/>
        <v>1</v>
      </c>
      <c r="Q705">
        <f t="shared" si="185"/>
        <v>0</v>
      </c>
      <c r="R705">
        <f t="shared" si="186"/>
        <v>0</v>
      </c>
      <c r="S705">
        <f t="shared" si="187"/>
        <v>0</v>
      </c>
      <c r="T705">
        <f t="shared" si="188"/>
        <v>0</v>
      </c>
      <c r="U705">
        <f t="shared" si="189"/>
        <v>0</v>
      </c>
      <c r="V705">
        <f t="shared" si="190"/>
        <v>0</v>
      </c>
      <c r="W705">
        <f t="shared" si="191"/>
        <v>0</v>
      </c>
      <c r="X705">
        <f t="shared" si="176"/>
        <v>10</v>
      </c>
      <c r="Y705">
        <f t="shared" si="177"/>
        <v>2</v>
      </c>
      <c r="Z705">
        <f t="shared" si="178"/>
        <v>0</v>
      </c>
      <c r="AA705">
        <f t="shared" si="179"/>
        <v>1</v>
      </c>
    </row>
    <row r="706" spans="2:27">
      <c r="B706">
        <v>705</v>
      </c>
      <c r="C706">
        <v>4</v>
      </c>
      <c r="D706">
        <v>110</v>
      </c>
      <c r="E706">
        <v>76</v>
      </c>
      <c r="F706">
        <v>20</v>
      </c>
      <c r="G706">
        <v>100</v>
      </c>
      <c r="H706">
        <v>28.4</v>
      </c>
      <c r="I706">
        <v>0.11799999999999999</v>
      </c>
      <c r="J706">
        <v>27</v>
      </c>
      <c r="K706">
        <v>0</v>
      </c>
      <c r="L706">
        <f t="shared" si="180"/>
        <v>0</v>
      </c>
      <c r="M706">
        <f t="shared" si="181"/>
        <v>0</v>
      </c>
      <c r="N706">
        <f t="shared" si="182"/>
        <v>0</v>
      </c>
      <c r="O706">
        <f t="shared" si="183"/>
        <v>0</v>
      </c>
      <c r="P706">
        <f t="shared" si="184"/>
        <v>0</v>
      </c>
      <c r="Q706">
        <f t="shared" si="185"/>
        <v>0</v>
      </c>
      <c r="R706">
        <f t="shared" si="186"/>
        <v>0</v>
      </c>
      <c r="S706">
        <f t="shared" si="187"/>
        <v>0</v>
      </c>
      <c r="T706">
        <f t="shared" si="188"/>
        <v>0</v>
      </c>
      <c r="U706">
        <f t="shared" si="189"/>
        <v>0</v>
      </c>
      <c r="V706">
        <f t="shared" si="190"/>
        <v>0</v>
      </c>
      <c r="W706">
        <f t="shared" si="191"/>
        <v>0</v>
      </c>
      <c r="X706">
        <f t="shared" ref="X706:X769" si="192">COUNTIF(L706:W706,0)</f>
        <v>12</v>
      </c>
      <c r="Y706">
        <f t="shared" ref="Y706:Y769" si="193">COUNTIF(L706:W706,1)</f>
        <v>0</v>
      </c>
      <c r="Z706">
        <f t="shared" ref="Z706:Z769" si="194">IF(X706&gt;Y706,0,1)</f>
        <v>0</v>
      </c>
      <c r="AA706">
        <f t="shared" ref="AA706:AA769" si="195">IF(Z706=K706,1,0)</f>
        <v>1</v>
      </c>
    </row>
    <row r="707" spans="2:27">
      <c r="B707">
        <v>706</v>
      </c>
      <c r="C707">
        <v>6</v>
      </c>
      <c r="D707">
        <v>80</v>
      </c>
      <c r="E707">
        <v>80</v>
      </c>
      <c r="F707">
        <v>36</v>
      </c>
      <c r="G707">
        <v>0</v>
      </c>
      <c r="H707">
        <v>39.799999999999997</v>
      </c>
      <c r="I707">
        <v>0.17699999999999999</v>
      </c>
      <c r="J707">
        <v>28</v>
      </c>
      <c r="K707">
        <v>0</v>
      </c>
      <c r="L707">
        <f t="shared" ref="L707:L769" si="196">IF(J707&lt;=42.5,IF(G707&lt;=119.5,IF(C707&lt;=2.5,0,0),IF(C707&lt;=0.5,1,0)),IF(G707&lt;=139.5,IF(J707&lt;=55.5,1,0),1))</f>
        <v>0</v>
      </c>
      <c r="M707">
        <f t="shared" ref="M707:M769" si="197">IF(J707&lt;=30.5,IF(H707&lt;=36.25,IF(J707&lt;=26.5,0,0),IF(H707&lt;=42.75,0,1)),IF(H707&lt;=27.45,IF(H707&lt;=24.8,0,0),IF(J707&lt;=42.5,1,1)))</f>
        <v>0</v>
      </c>
      <c r="N707">
        <f t="shared" ref="N707:N769" si="198">IF(D707&lt;=137.5,IF(J707&lt;=27.5,IF(I707&lt;=0.4945,0,0),IF(D707&lt;=107.5,0,0)),IF(D707&lt;=155.5,IF(D707&lt;=146.5,1,0),IF(J707&lt;=44.5,1,1)))</f>
        <v>0</v>
      </c>
      <c r="O707">
        <f t="shared" ref="O707:O769" si="199">IF(D707&lt;=133.5,IF(I707&lt;=0.5095,IF(D707&lt;=94.5,0,0),IF(F707&lt;=28.5,0,1)),IF(D707&lt;=161.5,IF(I707&lt;=0.315,0,1),IF(C707&lt;=6.5,1,1)))</f>
        <v>0</v>
      </c>
      <c r="P707">
        <f t="shared" ref="P707:P769" si="200">IF(D707&lt;=124.5,IF(J707&lt;=27.5,IF(F707&lt;=30.5,0,0),IF(D707&lt;=94.5,0,0)),IF(D707&lt;=166.5,IF(J707&lt;=24.5,0,1),IF(J707&lt;=37.5,1,1)))</f>
        <v>0</v>
      </c>
      <c r="Q707">
        <f t="shared" ref="Q707:Q769" si="201">IF(H707&lt;=28.849999,IF(C707&lt;=5.5,IF(E707&lt;=69,0,0),IF(H707&lt;=24.7,0,0)),IF(C707&lt;=4.5,IF(G707&lt;=107.5,0,0),IF(G707&lt;=122.5,0,1)))</f>
        <v>0</v>
      </c>
      <c r="R707">
        <f t="shared" ref="R707:R769" si="202">IF(D707&lt;=154.5,IF(H707&lt;=27.849999,IF(D707&lt;=107.5,0,0),IF(I707&lt;=1.105,0,1)),IF(I707&lt;=0.2745,1,IF(G707&lt;=171.5,1,1)))</f>
        <v>0</v>
      </c>
      <c r="S707">
        <f t="shared" ref="S707:S769" si="203">IF(D707&lt;=133.5,IF(J707&lt;=27.5,IF(H707&lt;=31.3,0,0),IF(H707&lt;=28.65,0,0)),IF(H707&lt;=29.4,0,IF(D707&lt;=155.5,1,1)))</f>
        <v>0</v>
      </c>
      <c r="T707">
        <f t="shared" ref="T707:T769" si="204">IF(D707&lt;=151.5,IF(D707&lt;=99.5,IF(J707&lt;=36.5,0,0),IF(I707&lt;=0.317,0,0)),IF(F707&lt;=38.5,IF(J707&lt;=44.5,1,1),1))</f>
        <v>0</v>
      </c>
      <c r="U707">
        <f t="shared" ref="U707:U769" si="205">IF(H707&lt;=29.650001,IF(C707&lt;=8.5,IF(H707&lt;=26.5,0,0),0),IF(C707&lt;=6.5,IF(H707&lt;=43,0,1),IF(I707&lt;=0.208,0,1)))</f>
        <v>0</v>
      </c>
      <c r="V707">
        <f t="shared" ref="V707:V769" si="206">IF(H707&lt;=29.849999,IF(C707&lt;=4.5,IF(H707&lt;=25.45,0,0),IF(I707&lt;=0.261,0,0)),IF(G707&lt;=179,IF(C707&lt;=4.5,0,1),IF(H707&lt;=35.049999,1,1)))</f>
        <v>1</v>
      </c>
      <c r="W707">
        <f t="shared" ref="W707:W769" si="207">IF(D707&lt;=127.5,IF(C707&lt;=5.5,IF(E707&lt;=79,0,0),IF(I707&lt;=0.2205,0,0)),IF(I707&lt;=0.3165,IF(I707&lt;=0.242,1,0),IF(D707&lt;=143.5,1,1)))</f>
        <v>0</v>
      </c>
      <c r="X707">
        <f t="shared" si="192"/>
        <v>11</v>
      </c>
      <c r="Y707">
        <f t="shared" si="193"/>
        <v>1</v>
      </c>
      <c r="Z707">
        <f t="shared" si="194"/>
        <v>0</v>
      </c>
      <c r="AA707">
        <f t="shared" si="195"/>
        <v>1</v>
      </c>
    </row>
    <row r="708" spans="2:27">
      <c r="B708">
        <v>707</v>
      </c>
      <c r="C708">
        <v>10</v>
      </c>
      <c r="D708">
        <v>115</v>
      </c>
      <c r="E708">
        <v>0</v>
      </c>
      <c r="F708">
        <v>0</v>
      </c>
      <c r="G708">
        <v>0</v>
      </c>
      <c r="H708">
        <v>0</v>
      </c>
      <c r="I708">
        <v>0.26100000000000001</v>
      </c>
      <c r="J708">
        <v>30</v>
      </c>
      <c r="K708">
        <v>1</v>
      </c>
      <c r="L708">
        <f t="shared" si="196"/>
        <v>0</v>
      </c>
      <c r="M708">
        <f t="shared" si="197"/>
        <v>0</v>
      </c>
      <c r="N708">
        <f t="shared" si="198"/>
        <v>0</v>
      </c>
      <c r="O708">
        <f t="shared" si="199"/>
        <v>0</v>
      </c>
      <c r="P708">
        <f t="shared" si="200"/>
        <v>0</v>
      </c>
      <c r="Q708">
        <f t="shared" si="201"/>
        <v>0</v>
      </c>
      <c r="R708">
        <f t="shared" si="202"/>
        <v>0</v>
      </c>
      <c r="S708">
        <f t="shared" si="203"/>
        <v>0</v>
      </c>
      <c r="T708">
        <f t="shared" si="204"/>
        <v>0</v>
      </c>
      <c r="U708">
        <f t="shared" si="205"/>
        <v>0</v>
      </c>
      <c r="V708">
        <f t="shared" si="206"/>
        <v>0</v>
      </c>
      <c r="W708">
        <f t="shared" si="207"/>
        <v>0</v>
      </c>
      <c r="X708">
        <f t="shared" si="192"/>
        <v>12</v>
      </c>
      <c r="Y708">
        <f t="shared" si="193"/>
        <v>0</v>
      </c>
      <c r="Z708">
        <f t="shared" si="194"/>
        <v>0</v>
      </c>
      <c r="AA708">
        <f t="shared" si="195"/>
        <v>0</v>
      </c>
    </row>
    <row r="709" spans="2:27">
      <c r="B709">
        <v>708</v>
      </c>
      <c r="C709">
        <v>2</v>
      </c>
      <c r="D709">
        <v>127</v>
      </c>
      <c r="E709">
        <v>46</v>
      </c>
      <c r="F709">
        <v>21</v>
      </c>
      <c r="G709">
        <v>335</v>
      </c>
      <c r="H709">
        <v>34.4</v>
      </c>
      <c r="I709">
        <v>0.17599999999999999</v>
      </c>
      <c r="J709">
        <v>22</v>
      </c>
      <c r="K709">
        <v>0</v>
      </c>
      <c r="L709">
        <f t="shared" si="196"/>
        <v>0</v>
      </c>
      <c r="M709">
        <f t="shared" si="197"/>
        <v>0</v>
      </c>
      <c r="N709">
        <f t="shared" si="198"/>
        <v>0</v>
      </c>
      <c r="O709">
        <f t="shared" si="199"/>
        <v>0</v>
      </c>
      <c r="P709">
        <f t="shared" si="200"/>
        <v>0</v>
      </c>
      <c r="Q709">
        <f t="shared" si="201"/>
        <v>0</v>
      </c>
      <c r="R709">
        <f t="shared" si="202"/>
        <v>0</v>
      </c>
      <c r="S709">
        <f t="shared" si="203"/>
        <v>0</v>
      </c>
      <c r="T709">
        <f t="shared" si="204"/>
        <v>0</v>
      </c>
      <c r="U709">
        <f t="shared" si="205"/>
        <v>0</v>
      </c>
      <c r="V709">
        <f t="shared" si="206"/>
        <v>1</v>
      </c>
      <c r="W709">
        <f t="shared" si="207"/>
        <v>0</v>
      </c>
      <c r="X709">
        <f t="shared" si="192"/>
        <v>11</v>
      </c>
      <c r="Y709">
        <f t="shared" si="193"/>
        <v>1</v>
      </c>
      <c r="Z709">
        <f t="shared" si="194"/>
        <v>0</v>
      </c>
      <c r="AA709">
        <f t="shared" si="195"/>
        <v>1</v>
      </c>
    </row>
    <row r="710" spans="2:27">
      <c r="B710">
        <v>709</v>
      </c>
      <c r="C710">
        <v>9</v>
      </c>
      <c r="D710">
        <v>164</v>
      </c>
      <c r="E710">
        <v>78</v>
      </c>
      <c r="F710">
        <v>0</v>
      </c>
      <c r="G710">
        <v>0</v>
      </c>
      <c r="H710">
        <v>32.799999999999997</v>
      </c>
      <c r="I710">
        <v>0.14799999999999999</v>
      </c>
      <c r="J710">
        <v>45</v>
      </c>
      <c r="K710">
        <v>1</v>
      </c>
      <c r="L710">
        <f t="shared" si="196"/>
        <v>1</v>
      </c>
      <c r="M710">
        <f t="shared" si="197"/>
        <v>1</v>
      </c>
      <c r="N710">
        <f t="shared" si="198"/>
        <v>1</v>
      </c>
      <c r="O710">
        <f t="shared" si="199"/>
        <v>1</v>
      </c>
      <c r="P710">
        <f t="shared" si="200"/>
        <v>1</v>
      </c>
      <c r="Q710">
        <f t="shared" si="201"/>
        <v>0</v>
      </c>
      <c r="R710">
        <f t="shared" si="202"/>
        <v>1</v>
      </c>
      <c r="S710">
        <f t="shared" si="203"/>
        <v>1</v>
      </c>
      <c r="T710">
        <f t="shared" si="204"/>
        <v>1</v>
      </c>
      <c r="U710">
        <f t="shared" si="205"/>
        <v>0</v>
      </c>
      <c r="V710">
        <f t="shared" si="206"/>
        <v>1</v>
      </c>
      <c r="W710">
        <f t="shared" si="207"/>
        <v>1</v>
      </c>
      <c r="X710">
        <f t="shared" si="192"/>
        <v>2</v>
      </c>
      <c r="Y710">
        <f t="shared" si="193"/>
        <v>10</v>
      </c>
      <c r="Z710">
        <f t="shared" si="194"/>
        <v>1</v>
      </c>
      <c r="AA710">
        <f t="shared" si="195"/>
        <v>1</v>
      </c>
    </row>
    <row r="711" spans="2:27">
      <c r="B711">
        <v>710</v>
      </c>
      <c r="C711">
        <v>2</v>
      </c>
      <c r="D711">
        <v>93</v>
      </c>
      <c r="E711">
        <v>64</v>
      </c>
      <c r="F711">
        <v>32</v>
      </c>
      <c r="G711">
        <v>160</v>
      </c>
      <c r="H711">
        <v>38</v>
      </c>
      <c r="I711">
        <v>0.67400000000000004</v>
      </c>
      <c r="J711">
        <v>23</v>
      </c>
      <c r="K711">
        <v>1</v>
      </c>
      <c r="L711">
        <f t="shared" si="196"/>
        <v>0</v>
      </c>
      <c r="M711">
        <f t="shared" si="197"/>
        <v>0</v>
      </c>
      <c r="N711">
        <f t="shared" si="198"/>
        <v>0</v>
      </c>
      <c r="O711">
        <f t="shared" si="199"/>
        <v>1</v>
      </c>
      <c r="P711">
        <f t="shared" si="200"/>
        <v>0</v>
      </c>
      <c r="Q711">
        <f t="shared" si="201"/>
        <v>0</v>
      </c>
      <c r="R711">
        <f t="shared" si="202"/>
        <v>0</v>
      </c>
      <c r="S711">
        <f t="shared" si="203"/>
        <v>0</v>
      </c>
      <c r="T711">
        <f t="shared" si="204"/>
        <v>0</v>
      </c>
      <c r="U711">
        <f t="shared" si="205"/>
        <v>0</v>
      </c>
      <c r="V711">
        <f t="shared" si="206"/>
        <v>0</v>
      </c>
      <c r="W711">
        <f t="shared" si="207"/>
        <v>0</v>
      </c>
      <c r="X711">
        <f t="shared" si="192"/>
        <v>11</v>
      </c>
      <c r="Y711">
        <f t="shared" si="193"/>
        <v>1</v>
      </c>
      <c r="Z711">
        <f t="shared" si="194"/>
        <v>0</v>
      </c>
      <c r="AA711">
        <f t="shared" si="195"/>
        <v>0</v>
      </c>
    </row>
    <row r="712" spans="2:27">
      <c r="B712">
        <v>711</v>
      </c>
      <c r="C712">
        <v>3</v>
      </c>
      <c r="D712">
        <v>158</v>
      </c>
      <c r="E712">
        <v>64</v>
      </c>
      <c r="F712">
        <v>13</v>
      </c>
      <c r="G712">
        <v>387</v>
      </c>
      <c r="H712">
        <v>31.2</v>
      </c>
      <c r="I712">
        <v>0.29499999999999998</v>
      </c>
      <c r="J712">
        <v>24</v>
      </c>
      <c r="K712">
        <v>0</v>
      </c>
      <c r="L712">
        <f t="shared" si="196"/>
        <v>0</v>
      </c>
      <c r="M712">
        <f t="shared" si="197"/>
        <v>0</v>
      </c>
      <c r="N712">
        <f t="shared" si="198"/>
        <v>1</v>
      </c>
      <c r="O712">
        <f t="shared" si="199"/>
        <v>0</v>
      </c>
      <c r="P712">
        <f t="shared" si="200"/>
        <v>0</v>
      </c>
      <c r="Q712">
        <f t="shared" si="201"/>
        <v>0</v>
      </c>
      <c r="R712">
        <f t="shared" si="202"/>
        <v>1</v>
      </c>
      <c r="S712">
        <f t="shared" si="203"/>
        <v>1</v>
      </c>
      <c r="T712">
        <f t="shared" si="204"/>
        <v>1</v>
      </c>
      <c r="U712">
        <f t="shared" si="205"/>
        <v>0</v>
      </c>
      <c r="V712">
        <f t="shared" si="206"/>
        <v>1</v>
      </c>
      <c r="W712">
        <f t="shared" si="207"/>
        <v>0</v>
      </c>
      <c r="X712">
        <f t="shared" si="192"/>
        <v>7</v>
      </c>
      <c r="Y712">
        <f t="shared" si="193"/>
        <v>5</v>
      </c>
      <c r="Z712">
        <f t="shared" si="194"/>
        <v>0</v>
      </c>
      <c r="AA712">
        <f t="shared" si="195"/>
        <v>1</v>
      </c>
    </row>
    <row r="713" spans="2:27">
      <c r="B713">
        <v>712</v>
      </c>
      <c r="C713">
        <v>5</v>
      </c>
      <c r="D713">
        <v>126</v>
      </c>
      <c r="E713">
        <v>78</v>
      </c>
      <c r="F713">
        <v>27</v>
      </c>
      <c r="G713">
        <v>22</v>
      </c>
      <c r="H713">
        <v>29.6</v>
      </c>
      <c r="I713">
        <v>0.439</v>
      </c>
      <c r="J713">
        <v>40</v>
      </c>
      <c r="K713">
        <v>0</v>
      </c>
      <c r="L713">
        <f t="shared" si="196"/>
        <v>0</v>
      </c>
      <c r="M713">
        <f t="shared" si="197"/>
        <v>1</v>
      </c>
      <c r="N713">
        <f t="shared" si="198"/>
        <v>0</v>
      </c>
      <c r="O713">
        <f t="shared" si="199"/>
        <v>0</v>
      </c>
      <c r="P713">
        <f t="shared" si="200"/>
        <v>1</v>
      </c>
      <c r="Q713">
        <f t="shared" si="201"/>
        <v>0</v>
      </c>
      <c r="R713">
        <f t="shared" si="202"/>
        <v>0</v>
      </c>
      <c r="S713">
        <f t="shared" si="203"/>
        <v>0</v>
      </c>
      <c r="T713">
        <f t="shared" si="204"/>
        <v>0</v>
      </c>
      <c r="U713">
        <f t="shared" si="205"/>
        <v>0</v>
      </c>
      <c r="V713">
        <f t="shared" si="206"/>
        <v>0</v>
      </c>
      <c r="W713">
        <f t="shared" si="207"/>
        <v>0</v>
      </c>
      <c r="X713">
        <f t="shared" si="192"/>
        <v>10</v>
      </c>
      <c r="Y713">
        <f t="shared" si="193"/>
        <v>2</v>
      </c>
      <c r="Z713">
        <f t="shared" si="194"/>
        <v>0</v>
      </c>
      <c r="AA713">
        <f t="shared" si="195"/>
        <v>1</v>
      </c>
    </row>
    <row r="714" spans="2:27">
      <c r="B714">
        <v>713</v>
      </c>
      <c r="C714">
        <v>10</v>
      </c>
      <c r="D714">
        <v>129</v>
      </c>
      <c r="E714">
        <v>62</v>
      </c>
      <c r="F714">
        <v>36</v>
      </c>
      <c r="G714">
        <v>0</v>
      </c>
      <c r="H714">
        <v>41.2</v>
      </c>
      <c r="I714">
        <v>0.441</v>
      </c>
      <c r="J714">
        <v>38</v>
      </c>
      <c r="K714">
        <v>1</v>
      </c>
      <c r="L714">
        <f t="shared" si="196"/>
        <v>0</v>
      </c>
      <c r="M714">
        <f t="shared" si="197"/>
        <v>1</v>
      </c>
      <c r="N714">
        <f t="shared" si="198"/>
        <v>0</v>
      </c>
      <c r="O714">
        <f t="shared" si="199"/>
        <v>0</v>
      </c>
      <c r="P714">
        <f t="shared" si="200"/>
        <v>1</v>
      </c>
      <c r="Q714">
        <f t="shared" si="201"/>
        <v>0</v>
      </c>
      <c r="R714">
        <f t="shared" si="202"/>
        <v>0</v>
      </c>
      <c r="S714">
        <f t="shared" si="203"/>
        <v>0</v>
      </c>
      <c r="T714">
        <f t="shared" si="204"/>
        <v>0</v>
      </c>
      <c r="U714">
        <f t="shared" si="205"/>
        <v>1</v>
      </c>
      <c r="V714">
        <f t="shared" si="206"/>
        <v>1</v>
      </c>
      <c r="W714">
        <f t="shared" si="207"/>
        <v>1</v>
      </c>
      <c r="X714">
        <f t="shared" si="192"/>
        <v>7</v>
      </c>
      <c r="Y714">
        <f t="shared" si="193"/>
        <v>5</v>
      </c>
      <c r="Z714">
        <f t="shared" si="194"/>
        <v>0</v>
      </c>
      <c r="AA714">
        <f t="shared" si="195"/>
        <v>0</v>
      </c>
    </row>
    <row r="715" spans="2:27">
      <c r="B715">
        <v>714</v>
      </c>
      <c r="C715">
        <v>0</v>
      </c>
      <c r="D715">
        <v>134</v>
      </c>
      <c r="E715">
        <v>58</v>
      </c>
      <c r="F715">
        <v>20</v>
      </c>
      <c r="G715">
        <v>291</v>
      </c>
      <c r="H715">
        <v>26.4</v>
      </c>
      <c r="I715">
        <v>0.35199999999999998</v>
      </c>
      <c r="J715">
        <v>21</v>
      </c>
      <c r="K715">
        <v>0</v>
      </c>
      <c r="L715">
        <f t="shared" si="196"/>
        <v>1</v>
      </c>
      <c r="M715">
        <f t="shared" si="197"/>
        <v>0</v>
      </c>
      <c r="N715">
        <f t="shared" si="198"/>
        <v>0</v>
      </c>
      <c r="O715">
        <f t="shared" si="199"/>
        <v>1</v>
      </c>
      <c r="P715">
        <f t="shared" si="200"/>
        <v>0</v>
      </c>
      <c r="Q715">
        <f t="shared" si="201"/>
        <v>0</v>
      </c>
      <c r="R715">
        <f t="shared" si="202"/>
        <v>0</v>
      </c>
      <c r="S715">
        <f t="shared" si="203"/>
        <v>0</v>
      </c>
      <c r="T715">
        <f t="shared" si="204"/>
        <v>0</v>
      </c>
      <c r="U715">
        <f t="shared" si="205"/>
        <v>0</v>
      </c>
      <c r="V715">
        <f t="shared" si="206"/>
        <v>0</v>
      </c>
      <c r="W715">
        <f t="shared" si="207"/>
        <v>1</v>
      </c>
      <c r="X715">
        <f t="shared" si="192"/>
        <v>9</v>
      </c>
      <c r="Y715">
        <f t="shared" si="193"/>
        <v>3</v>
      </c>
      <c r="Z715">
        <f t="shared" si="194"/>
        <v>0</v>
      </c>
      <c r="AA715">
        <f t="shared" si="195"/>
        <v>1</v>
      </c>
    </row>
    <row r="716" spans="2:27">
      <c r="B716">
        <v>715</v>
      </c>
      <c r="C716">
        <v>3</v>
      </c>
      <c r="D716">
        <v>102</v>
      </c>
      <c r="E716">
        <v>74</v>
      </c>
      <c r="F716">
        <v>0</v>
      </c>
      <c r="G716">
        <v>0</v>
      </c>
      <c r="H716">
        <v>29.5</v>
      </c>
      <c r="I716">
        <v>0.121</v>
      </c>
      <c r="J716">
        <v>32</v>
      </c>
      <c r="K716">
        <v>0</v>
      </c>
      <c r="L716">
        <f t="shared" si="196"/>
        <v>0</v>
      </c>
      <c r="M716">
        <f t="shared" si="197"/>
        <v>1</v>
      </c>
      <c r="N716">
        <f t="shared" si="198"/>
        <v>0</v>
      </c>
      <c r="O716">
        <f t="shared" si="199"/>
        <v>0</v>
      </c>
      <c r="P716">
        <f t="shared" si="200"/>
        <v>0</v>
      </c>
      <c r="Q716">
        <f t="shared" si="201"/>
        <v>0</v>
      </c>
      <c r="R716">
        <f t="shared" si="202"/>
        <v>0</v>
      </c>
      <c r="S716">
        <f t="shared" si="203"/>
        <v>0</v>
      </c>
      <c r="T716">
        <f t="shared" si="204"/>
        <v>0</v>
      </c>
      <c r="U716">
        <f t="shared" si="205"/>
        <v>0</v>
      </c>
      <c r="V716">
        <f t="shared" si="206"/>
        <v>0</v>
      </c>
      <c r="W716">
        <f t="shared" si="207"/>
        <v>0</v>
      </c>
      <c r="X716">
        <f t="shared" si="192"/>
        <v>11</v>
      </c>
      <c r="Y716">
        <f t="shared" si="193"/>
        <v>1</v>
      </c>
      <c r="Z716">
        <f t="shared" si="194"/>
        <v>0</v>
      </c>
      <c r="AA716">
        <f t="shared" si="195"/>
        <v>1</v>
      </c>
    </row>
    <row r="717" spans="2:27">
      <c r="B717">
        <v>716</v>
      </c>
      <c r="C717">
        <v>7</v>
      </c>
      <c r="D717">
        <v>187</v>
      </c>
      <c r="E717">
        <v>50</v>
      </c>
      <c r="F717">
        <v>33</v>
      </c>
      <c r="G717">
        <v>392</v>
      </c>
      <c r="H717">
        <v>33.9</v>
      </c>
      <c r="I717">
        <v>0.82599999999999996</v>
      </c>
      <c r="J717">
        <v>34</v>
      </c>
      <c r="K717">
        <v>1</v>
      </c>
      <c r="L717">
        <f t="shared" si="196"/>
        <v>0</v>
      </c>
      <c r="M717">
        <f t="shared" si="197"/>
        <v>1</v>
      </c>
      <c r="N717">
        <f t="shared" si="198"/>
        <v>1</v>
      </c>
      <c r="O717">
        <f t="shared" si="199"/>
        <v>1</v>
      </c>
      <c r="P717">
        <f t="shared" si="200"/>
        <v>1</v>
      </c>
      <c r="Q717">
        <f t="shared" si="201"/>
        <v>1</v>
      </c>
      <c r="R717">
        <f t="shared" si="202"/>
        <v>1</v>
      </c>
      <c r="S717">
        <f t="shared" si="203"/>
        <v>1</v>
      </c>
      <c r="T717">
        <f t="shared" si="204"/>
        <v>1</v>
      </c>
      <c r="U717">
        <f t="shared" si="205"/>
        <v>1</v>
      </c>
      <c r="V717">
        <f t="shared" si="206"/>
        <v>1</v>
      </c>
      <c r="W717">
        <f t="shared" si="207"/>
        <v>1</v>
      </c>
      <c r="X717">
        <f t="shared" si="192"/>
        <v>1</v>
      </c>
      <c r="Y717">
        <f t="shared" si="193"/>
        <v>11</v>
      </c>
      <c r="Z717">
        <f t="shared" si="194"/>
        <v>1</v>
      </c>
      <c r="AA717">
        <f t="shared" si="195"/>
        <v>1</v>
      </c>
    </row>
    <row r="718" spans="2:27">
      <c r="B718">
        <v>717</v>
      </c>
      <c r="C718">
        <v>3</v>
      </c>
      <c r="D718">
        <v>173</v>
      </c>
      <c r="E718">
        <v>78</v>
      </c>
      <c r="F718">
        <v>39</v>
      </c>
      <c r="G718">
        <v>185</v>
      </c>
      <c r="H718">
        <v>33.799999999999997</v>
      </c>
      <c r="I718">
        <v>0.97</v>
      </c>
      <c r="J718">
        <v>31</v>
      </c>
      <c r="K718">
        <v>1</v>
      </c>
      <c r="L718">
        <f t="shared" si="196"/>
        <v>0</v>
      </c>
      <c r="M718">
        <f t="shared" si="197"/>
        <v>1</v>
      </c>
      <c r="N718">
        <f t="shared" si="198"/>
        <v>1</v>
      </c>
      <c r="O718">
        <f t="shared" si="199"/>
        <v>1</v>
      </c>
      <c r="P718">
        <f t="shared" si="200"/>
        <v>1</v>
      </c>
      <c r="Q718">
        <f t="shared" si="201"/>
        <v>0</v>
      </c>
      <c r="R718">
        <f t="shared" si="202"/>
        <v>1</v>
      </c>
      <c r="S718">
        <f t="shared" si="203"/>
        <v>1</v>
      </c>
      <c r="T718">
        <f t="shared" si="204"/>
        <v>1</v>
      </c>
      <c r="U718">
        <f t="shared" si="205"/>
        <v>0</v>
      </c>
      <c r="V718">
        <f t="shared" si="206"/>
        <v>1</v>
      </c>
      <c r="W718">
        <f t="shared" si="207"/>
        <v>1</v>
      </c>
      <c r="X718">
        <f t="shared" si="192"/>
        <v>3</v>
      </c>
      <c r="Y718">
        <f t="shared" si="193"/>
        <v>9</v>
      </c>
      <c r="Z718">
        <f t="shared" si="194"/>
        <v>1</v>
      </c>
      <c r="AA718">
        <f t="shared" si="195"/>
        <v>1</v>
      </c>
    </row>
    <row r="719" spans="2:27">
      <c r="B719">
        <v>718</v>
      </c>
      <c r="C719">
        <v>10</v>
      </c>
      <c r="D719">
        <v>94</v>
      </c>
      <c r="E719">
        <v>72</v>
      </c>
      <c r="F719">
        <v>18</v>
      </c>
      <c r="G719">
        <v>0</v>
      </c>
      <c r="H719">
        <v>23.1</v>
      </c>
      <c r="I719">
        <v>0.59499999999999997</v>
      </c>
      <c r="J719">
        <v>56</v>
      </c>
      <c r="K719">
        <v>0</v>
      </c>
      <c r="L719">
        <f t="shared" si="196"/>
        <v>0</v>
      </c>
      <c r="M719">
        <f t="shared" si="197"/>
        <v>0</v>
      </c>
      <c r="N719">
        <f t="shared" si="198"/>
        <v>0</v>
      </c>
      <c r="O719">
        <f t="shared" si="199"/>
        <v>0</v>
      </c>
      <c r="P719">
        <f t="shared" si="200"/>
        <v>0</v>
      </c>
      <c r="Q719">
        <f t="shared" si="201"/>
        <v>0</v>
      </c>
      <c r="R719">
        <f t="shared" si="202"/>
        <v>0</v>
      </c>
      <c r="S719">
        <f t="shared" si="203"/>
        <v>0</v>
      </c>
      <c r="T719">
        <f t="shared" si="204"/>
        <v>0</v>
      </c>
      <c r="U719">
        <f t="shared" si="205"/>
        <v>0</v>
      </c>
      <c r="V719">
        <f t="shared" si="206"/>
        <v>0</v>
      </c>
      <c r="W719">
        <f t="shared" si="207"/>
        <v>0</v>
      </c>
      <c r="X719">
        <f t="shared" si="192"/>
        <v>12</v>
      </c>
      <c r="Y719">
        <f t="shared" si="193"/>
        <v>0</v>
      </c>
      <c r="Z719">
        <f t="shared" si="194"/>
        <v>0</v>
      </c>
      <c r="AA719">
        <f t="shared" si="195"/>
        <v>1</v>
      </c>
    </row>
    <row r="720" spans="2:27">
      <c r="B720">
        <v>719</v>
      </c>
      <c r="C720">
        <v>1</v>
      </c>
      <c r="D720">
        <v>108</v>
      </c>
      <c r="E720">
        <v>60</v>
      </c>
      <c r="F720">
        <v>46</v>
      </c>
      <c r="G720">
        <v>178</v>
      </c>
      <c r="H720">
        <v>35.5</v>
      </c>
      <c r="I720">
        <v>0.41499999999999998</v>
      </c>
      <c r="J720">
        <v>24</v>
      </c>
      <c r="K720">
        <v>0</v>
      </c>
      <c r="L720">
        <f t="shared" si="196"/>
        <v>0</v>
      </c>
      <c r="M720">
        <f t="shared" si="197"/>
        <v>0</v>
      </c>
      <c r="N720">
        <f t="shared" si="198"/>
        <v>0</v>
      </c>
      <c r="O720">
        <f t="shared" si="199"/>
        <v>0</v>
      </c>
      <c r="P720">
        <f t="shared" si="200"/>
        <v>0</v>
      </c>
      <c r="Q720">
        <f t="shared" si="201"/>
        <v>0</v>
      </c>
      <c r="R720">
        <f t="shared" si="202"/>
        <v>0</v>
      </c>
      <c r="S720">
        <f t="shared" si="203"/>
        <v>0</v>
      </c>
      <c r="T720">
        <f t="shared" si="204"/>
        <v>0</v>
      </c>
      <c r="U720">
        <f t="shared" si="205"/>
        <v>0</v>
      </c>
      <c r="V720">
        <f t="shared" si="206"/>
        <v>0</v>
      </c>
      <c r="W720">
        <f t="shared" si="207"/>
        <v>0</v>
      </c>
      <c r="X720">
        <f t="shared" si="192"/>
        <v>12</v>
      </c>
      <c r="Y720">
        <f t="shared" si="193"/>
        <v>0</v>
      </c>
      <c r="Z720">
        <f t="shared" si="194"/>
        <v>0</v>
      </c>
      <c r="AA720">
        <f t="shared" si="195"/>
        <v>1</v>
      </c>
    </row>
    <row r="721" spans="2:27">
      <c r="B721">
        <v>720</v>
      </c>
      <c r="C721">
        <v>5</v>
      </c>
      <c r="D721">
        <v>97</v>
      </c>
      <c r="E721">
        <v>76</v>
      </c>
      <c r="F721">
        <v>27</v>
      </c>
      <c r="G721">
        <v>0</v>
      </c>
      <c r="H721">
        <v>35.6</v>
      </c>
      <c r="I721">
        <v>0.378</v>
      </c>
      <c r="J721">
        <v>52</v>
      </c>
      <c r="K721">
        <v>1</v>
      </c>
      <c r="L721">
        <f t="shared" si="196"/>
        <v>1</v>
      </c>
      <c r="M721">
        <f t="shared" si="197"/>
        <v>1</v>
      </c>
      <c r="N721">
        <f t="shared" si="198"/>
        <v>0</v>
      </c>
      <c r="O721">
        <f t="shared" si="199"/>
        <v>0</v>
      </c>
      <c r="P721">
        <f t="shared" si="200"/>
        <v>0</v>
      </c>
      <c r="Q721">
        <f t="shared" si="201"/>
        <v>0</v>
      </c>
      <c r="R721">
        <f t="shared" si="202"/>
        <v>0</v>
      </c>
      <c r="S721">
        <f t="shared" si="203"/>
        <v>0</v>
      </c>
      <c r="T721">
        <f t="shared" si="204"/>
        <v>0</v>
      </c>
      <c r="U721">
        <f t="shared" si="205"/>
        <v>0</v>
      </c>
      <c r="V721">
        <f t="shared" si="206"/>
        <v>1</v>
      </c>
      <c r="W721">
        <f t="shared" si="207"/>
        <v>0</v>
      </c>
      <c r="X721">
        <f t="shared" si="192"/>
        <v>9</v>
      </c>
      <c r="Y721">
        <f t="shared" si="193"/>
        <v>3</v>
      </c>
      <c r="Z721">
        <f t="shared" si="194"/>
        <v>0</v>
      </c>
      <c r="AA721">
        <f t="shared" si="195"/>
        <v>0</v>
      </c>
    </row>
    <row r="722" spans="2:27">
      <c r="B722">
        <v>721</v>
      </c>
      <c r="C722">
        <v>4</v>
      </c>
      <c r="D722">
        <v>83</v>
      </c>
      <c r="E722">
        <v>86</v>
      </c>
      <c r="F722">
        <v>19</v>
      </c>
      <c r="G722">
        <v>0</v>
      </c>
      <c r="H722">
        <v>29.3</v>
      </c>
      <c r="I722">
        <v>0.317</v>
      </c>
      <c r="J722">
        <v>34</v>
      </c>
      <c r="K722">
        <v>0</v>
      </c>
      <c r="L722">
        <f t="shared" si="196"/>
        <v>0</v>
      </c>
      <c r="M722">
        <f t="shared" si="197"/>
        <v>1</v>
      </c>
      <c r="N722">
        <f t="shared" si="198"/>
        <v>0</v>
      </c>
      <c r="O722">
        <f t="shared" si="199"/>
        <v>0</v>
      </c>
      <c r="P722">
        <f t="shared" si="200"/>
        <v>0</v>
      </c>
      <c r="Q722">
        <f t="shared" si="201"/>
        <v>0</v>
      </c>
      <c r="R722">
        <f t="shared" si="202"/>
        <v>0</v>
      </c>
      <c r="S722">
        <f t="shared" si="203"/>
        <v>0</v>
      </c>
      <c r="T722">
        <f t="shared" si="204"/>
        <v>0</v>
      </c>
      <c r="U722">
        <f t="shared" si="205"/>
        <v>0</v>
      </c>
      <c r="V722">
        <f t="shared" si="206"/>
        <v>0</v>
      </c>
      <c r="W722">
        <f t="shared" si="207"/>
        <v>0</v>
      </c>
      <c r="X722">
        <f t="shared" si="192"/>
        <v>11</v>
      </c>
      <c r="Y722">
        <f t="shared" si="193"/>
        <v>1</v>
      </c>
      <c r="Z722">
        <f t="shared" si="194"/>
        <v>0</v>
      </c>
      <c r="AA722">
        <f t="shared" si="195"/>
        <v>1</v>
      </c>
    </row>
    <row r="723" spans="2:27">
      <c r="B723">
        <v>722</v>
      </c>
      <c r="C723">
        <v>1</v>
      </c>
      <c r="D723">
        <v>114</v>
      </c>
      <c r="E723">
        <v>66</v>
      </c>
      <c r="F723">
        <v>36</v>
      </c>
      <c r="G723">
        <v>200</v>
      </c>
      <c r="H723">
        <v>38.1</v>
      </c>
      <c r="I723">
        <v>0.28899999999999998</v>
      </c>
      <c r="J723">
        <v>21</v>
      </c>
      <c r="K723">
        <v>0</v>
      </c>
      <c r="L723">
        <f t="shared" si="196"/>
        <v>0</v>
      </c>
      <c r="M723">
        <f t="shared" si="197"/>
        <v>0</v>
      </c>
      <c r="N723">
        <f t="shared" si="198"/>
        <v>0</v>
      </c>
      <c r="O723">
        <f t="shared" si="199"/>
        <v>0</v>
      </c>
      <c r="P723">
        <f t="shared" si="200"/>
        <v>0</v>
      </c>
      <c r="Q723">
        <f t="shared" si="201"/>
        <v>0</v>
      </c>
      <c r="R723">
        <f t="shared" si="202"/>
        <v>0</v>
      </c>
      <c r="S723">
        <f t="shared" si="203"/>
        <v>0</v>
      </c>
      <c r="T723">
        <f t="shared" si="204"/>
        <v>0</v>
      </c>
      <c r="U723">
        <f t="shared" si="205"/>
        <v>0</v>
      </c>
      <c r="V723">
        <f t="shared" si="206"/>
        <v>1</v>
      </c>
      <c r="W723">
        <f t="shared" si="207"/>
        <v>0</v>
      </c>
      <c r="X723">
        <f t="shared" si="192"/>
        <v>11</v>
      </c>
      <c r="Y723">
        <f t="shared" si="193"/>
        <v>1</v>
      </c>
      <c r="Z723">
        <f t="shared" si="194"/>
        <v>0</v>
      </c>
      <c r="AA723">
        <f t="shared" si="195"/>
        <v>1</v>
      </c>
    </row>
    <row r="724" spans="2:27">
      <c r="B724">
        <v>723</v>
      </c>
      <c r="C724">
        <v>1</v>
      </c>
      <c r="D724">
        <v>149</v>
      </c>
      <c r="E724">
        <v>68</v>
      </c>
      <c r="F724">
        <v>29</v>
      </c>
      <c r="G724">
        <v>127</v>
      </c>
      <c r="H724">
        <v>29.3</v>
      </c>
      <c r="I724">
        <v>0.34899999999999998</v>
      </c>
      <c r="J724">
        <v>42</v>
      </c>
      <c r="K724">
        <v>1</v>
      </c>
      <c r="L724">
        <f t="shared" si="196"/>
        <v>0</v>
      </c>
      <c r="M724">
        <f t="shared" si="197"/>
        <v>1</v>
      </c>
      <c r="N724">
        <f t="shared" si="198"/>
        <v>0</v>
      </c>
      <c r="O724">
        <f t="shared" si="199"/>
        <v>1</v>
      </c>
      <c r="P724">
        <f t="shared" si="200"/>
        <v>1</v>
      </c>
      <c r="Q724">
        <f t="shared" si="201"/>
        <v>0</v>
      </c>
      <c r="R724">
        <f t="shared" si="202"/>
        <v>0</v>
      </c>
      <c r="S724">
        <f t="shared" si="203"/>
        <v>0</v>
      </c>
      <c r="T724">
        <f t="shared" si="204"/>
        <v>0</v>
      </c>
      <c r="U724">
        <f t="shared" si="205"/>
        <v>0</v>
      </c>
      <c r="V724">
        <f t="shared" si="206"/>
        <v>0</v>
      </c>
      <c r="W724">
        <f t="shared" si="207"/>
        <v>1</v>
      </c>
      <c r="X724">
        <f t="shared" si="192"/>
        <v>8</v>
      </c>
      <c r="Y724">
        <f t="shared" si="193"/>
        <v>4</v>
      </c>
      <c r="Z724">
        <f t="shared" si="194"/>
        <v>0</v>
      </c>
      <c r="AA724">
        <f t="shared" si="195"/>
        <v>0</v>
      </c>
    </row>
    <row r="725" spans="2:27">
      <c r="B725">
        <v>724</v>
      </c>
      <c r="C725">
        <v>5</v>
      </c>
      <c r="D725">
        <v>117</v>
      </c>
      <c r="E725">
        <v>86</v>
      </c>
      <c r="F725">
        <v>30</v>
      </c>
      <c r="G725">
        <v>105</v>
      </c>
      <c r="H725">
        <v>39.1</v>
      </c>
      <c r="I725">
        <v>0.251</v>
      </c>
      <c r="J725">
        <v>42</v>
      </c>
      <c r="K725">
        <v>0</v>
      </c>
      <c r="L725">
        <f t="shared" si="196"/>
        <v>0</v>
      </c>
      <c r="M725">
        <f t="shared" si="197"/>
        <v>1</v>
      </c>
      <c r="N725">
        <f t="shared" si="198"/>
        <v>0</v>
      </c>
      <c r="O725">
        <f t="shared" si="199"/>
        <v>0</v>
      </c>
      <c r="P725">
        <f t="shared" si="200"/>
        <v>0</v>
      </c>
      <c r="Q725">
        <f t="shared" si="201"/>
        <v>0</v>
      </c>
      <c r="R725">
        <f t="shared" si="202"/>
        <v>0</v>
      </c>
      <c r="S725">
        <f t="shared" si="203"/>
        <v>0</v>
      </c>
      <c r="T725">
        <f t="shared" si="204"/>
        <v>0</v>
      </c>
      <c r="U725">
        <f t="shared" si="205"/>
        <v>0</v>
      </c>
      <c r="V725">
        <f t="shared" si="206"/>
        <v>1</v>
      </c>
      <c r="W725">
        <f t="shared" si="207"/>
        <v>0</v>
      </c>
      <c r="X725">
        <f t="shared" si="192"/>
        <v>10</v>
      </c>
      <c r="Y725">
        <f t="shared" si="193"/>
        <v>2</v>
      </c>
      <c r="Z725">
        <f t="shared" si="194"/>
        <v>0</v>
      </c>
      <c r="AA725">
        <f t="shared" si="195"/>
        <v>1</v>
      </c>
    </row>
    <row r="726" spans="2:27">
      <c r="B726">
        <v>725</v>
      </c>
      <c r="C726">
        <v>1</v>
      </c>
      <c r="D726">
        <v>111</v>
      </c>
      <c r="E726">
        <v>94</v>
      </c>
      <c r="F726">
        <v>0</v>
      </c>
      <c r="G726">
        <v>0</v>
      </c>
      <c r="H726">
        <v>32.799999999999997</v>
      </c>
      <c r="I726">
        <v>0.26500000000000001</v>
      </c>
      <c r="J726">
        <v>45</v>
      </c>
      <c r="K726">
        <v>0</v>
      </c>
      <c r="L726">
        <f t="shared" si="196"/>
        <v>1</v>
      </c>
      <c r="M726">
        <f t="shared" si="197"/>
        <v>1</v>
      </c>
      <c r="N726">
        <f t="shared" si="198"/>
        <v>0</v>
      </c>
      <c r="O726">
        <f t="shared" si="199"/>
        <v>0</v>
      </c>
      <c r="P726">
        <f t="shared" si="200"/>
        <v>0</v>
      </c>
      <c r="Q726">
        <f t="shared" si="201"/>
        <v>0</v>
      </c>
      <c r="R726">
        <f t="shared" si="202"/>
        <v>0</v>
      </c>
      <c r="S726">
        <f t="shared" si="203"/>
        <v>0</v>
      </c>
      <c r="T726">
        <f t="shared" si="204"/>
        <v>0</v>
      </c>
      <c r="U726">
        <f t="shared" si="205"/>
        <v>0</v>
      </c>
      <c r="V726">
        <f t="shared" si="206"/>
        <v>0</v>
      </c>
      <c r="W726">
        <f t="shared" si="207"/>
        <v>0</v>
      </c>
      <c r="X726">
        <f t="shared" si="192"/>
        <v>10</v>
      </c>
      <c r="Y726">
        <f t="shared" si="193"/>
        <v>2</v>
      </c>
      <c r="Z726">
        <f t="shared" si="194"/>
        <v>0</v>
      </c>
      <c r="AA726">
        <f t="shared" si="195"/>
        <v>1</v>
      </c>
    </row>
    <row r="727" spans="2:27">
      <c r="B727">
        <v>726</v>
      </c>
      <c r="C727">
        <v>4</v>
      </c>
      <c r="D727">
        <v>112</v>
      </c>
      <c r="E727">
        <v>78</v>
      </c>
      <c r="F727">
        <v>40</v>
      </c>
      <c r="G727">
        <v>0</v>
      </c>
      <c r="H727">
        <v>39.4</v>
      </c>
      <c r="I727">
        <v>0.23599999999999999</v>
      </c>
      <c r="J727">
        <v>38</v>
      </c>
      <c r="K727">
        <v>0</v>
      </c>
      <c r="L727">
        <f t="shared" si="196"/>
        <v>0</v>
      </c>
      <c r="M727">
        <f t="shared" si="197"/>
        <v>1</v>
      </c>
      <c r="N727">
        <f t="shared" si="198"/>
        <v>0</v>
      </c>
      <c r="O727">
        <f t="shared" si="199"/>
        <v>0</v>
      </c>
      <c r="P727">
        <f t="shared" si="200"/>
        <v>0</v>
      </c>
      <c r="Q727">
        <f t="shared" si="201"/>
        <v>0</v>
      </c>
      <c r="R727">
        <f t="shared" si="202"/>
        <v>0</v>
      </c>
      <c r="S727">
        <f t="shared" si="203"/>
        <v>0</v>
      </c>
      <c r="T727">
        <f t="shared" si="204"/>
        <v>0</v>
      </c>
      <c r="U727">
        <f t="shared" si="205"/>
        <v>0</v>
      </c>
      <c r="V727">
        <f t="shared" si="206"/>
        <v>0</v>
      </c>
      <c r="W727">
        <f t="shared" si="207"/>
        <v>0</v>
      </c>
      <c r="X727">
        <f t="shared" si="192"/>
        <v>11</v>
      </c>
      <c r="Y727">
        <f t="shared" si="193"/>
        <v>1</v>
      </c>
      <c r="Z727">
        <f t="shared" si="194"/>
        <v>0</v>
      </c>
      <c r="AA727">
        <f t="shared" si="195"/>
        <v>1</v>
      </c>
    </row>
    <row r="728" spans="2:27">
      <c r="B728">
        <v>727</v>
      </c>
      <c r="C728">
        <v>1</v>
      </c>
      <c r="D728">
        <v>116</v>
      </c>
      <c r="E728">
        <v>78</v>
      </c>
      <c r="F728">
        <v>29</v>
      </c>
      <c r="G728">
        <v>180</v>
      </c>
      <c r="H728">
        <v>36.1</v>
      </c>
      <c r="I728">
        <v>0.496</v>
      </c>
      <c r="J728">
        <v>25</v>
      </c>
      <c r="K728">
        <v>0</v>
      </c>
      <c r="L728">
        <f t="shared" si="196"/>
        <v>0</v>
      </c>
      <c r="M728">
        <f t="shared" si="197"/>
        <v>0</v>
      </c>
      <c r="N728">
        <f t="shared" si="198"/>
        <v>0</v>
      </c>
      <c r="O728">
        <f t="shared" si="199"/>
        <v>0</v>
      </c>
      <c r="P728">
        <f t="shared" si="200"/>
        <v>0</v>
      </c>
      <c r="Q728">
        <f t="shared" si="201"/>
        <v>0</v>
      </c>
      <c r="R728">
        <f t="shared" si="202"/>
        <v>0</v>
      </c>
      <c r="S728">
        <f t="shared" si="203"/>
        <v>0</v>
      </c>
      <c r="T728">
        <f t="shared" si="204"/>
        <v>0</v>
      </c>
      <c r="U728">
        <f t="shared" si="205"/>
        <v>0</v>
      </c>
      <c r="V728">
        <f t="shared" si="206"/>
        <v>1</v>
      </c>
      <c r="W728">
        <f t="shared" si="207"/>
        <v>0</v>
      </c>
      <c r="X728">
        <f t="shared" si="192"/>
        <v>11</v>
      </c>
      <c r="Y728">
        <f t="shared" si="193"/>
        <v>1</v>
      </c>
      <c r="Z728">
        <f t="shared" si="194"/>
        <v>0</v>
      </c>
      <c r="AA728">
        <f t="shared" si="195"/>
        <v>1</v>
      </c>
    </row>
    <row r="729" spans="2:27">
      <c r="B729">
        <v>728</v>
      </c>
      <c r="C729">
        <v>0</v>
      </c>
      <c r="D729">
        <v>141</v>
      </c>
      <c r="E729">
        <v>84</v>
      </c>
      <c r="F729">
        <v>26</v>
      </c>
      <c r="G729">
        <v>0</v>
      </c>
      <c r="H729">
        <v>32.4</v>
      </c>
      <c r="I729">
        <v>0.433</v>
      </c>
      <c r="J729">
        <v>22</v>
      </c>
      <c r="K729">
        <v>0</v>
      </c>
      <c r="L729">
        <f t="shared" si="196"/>
        <v>0</v>
      </c>
      <c r="M729">
        <f t="shared" si="197"/>
        <v>0</v>
      </c>
      <c r="N729">
        <f t="shared" si="198"/>
        <v>1</v>
      </c>
      <c r="O729">
        <f t="shared" si="199"/>
        <v>1</v>
      </c>
      <c r="P729">
        <f t="shared" si="200"/>
        <v>0</v>
      </c>
      <c r="Q729">
        <f t="shared" si="201"/>
        <v>0</v>
      </c>
      <c r="R729">
        <f t="shared" si="202"/>
        <v>0</v>
      </c>
      <c r="S729">
        <f t="shared" si="203"/>
        <v>1</v>
      </c>
      <c r="T729">
        <f t="shared" si="204"/>
        <v>0</v>
      </c>
      <c r="U729">
        <f t="shared" si="205"/>
        <v>0</v>
      </c>
      <c r="V729">
        <f t="shared" si="206"/>
        <v>0</v>
      </c>
      <c r="W729">
        <f t="shared" si="207"/>
        <v>1</v>
      </c>
      <c r="X729">
        <f t="shared" si="192"/>
        <v>8</v>
      </c>
      <c r="Y729">
        <f t="shared" si="193"/>
        <v>4</v>
      </c>
      <c r="Z729">
        <f t="shared" si="194"/>
        <v>0</v>
      </c>
      <c r="AA729">
        <f t="shared" si="195"/>
        <v>1</v>
      </c>
    </row>
    <row r="730" spans="2:27">
      <c r="B730">
        <v>729</v>
      </c>
      <c r="C730">
        <v>2</v>
      </c>
      <c r="D730">
        <v>175</v>
      </c>
      <c r="E730">
        <v>88</v>
      </c>
      <c r="F730">
        <v>0</v>
      </c>
      <c r="G730">
        <v>0</v>
      </c>
      <c r="H730">
        <v>22.9</v>
      </c>
      <c r="I730">
        <v>0.32600000000000001</v>
      </c>
      <c r="J730">
        <v>22</v>
      </c>
      <c r="K730">
        <v>0</v>
      </c>
      <c r="L730">
        <f t="shared" si="196"/>
        <v>0</v>
      </c>
      <c r="M730">
        <f t="shared" si="197"/>
        <v>0</v>
      </c>
      <c r="N730">
        <f t="shared" si="198"/>
        <v>1</v>
      </c>
      <c r="O730">
        <f t="shared" si="199"/>
        <v>1</v>
      </c>
      <c r="P730">
        <f t="shared" si="200"/>
        <v>1</v>
      </c>
      <c r="Q730">
        <f t="shared" si="201"/>
        <v>0</v>
      </c>
      <c r="R730">
        <f t="shared" si="202"/>
        <v>1</v>
      </c>
      <c r="S730">
        <f t="shared" si="203"/>
        <v>0</v>
      </c>
      <c r="T730">
        <f t="shared" si="204"/>
        <v>1</v>
      </c>
      <c r="U730">
        <f t="shared" si="205"/>
        <v>0</v>
      </c>
      <c r="V730">
        <f t="shared" si="206"/>
        <v>0</v>
      </c>
      <c r="W730">
        <f t="shared" si="207"/>
        <v>1</v>
      </c>
      <c r="X730">
        <f t="shared" si="192"/>
        <v>6</v>
      </c>
      <c r="Y730">
        <f t="shared" si="193"/>
        <v>6</v>
      </c>
      <c r="Z730">
        <f t="shared" si="194"/>
        <v>1</v>
      </c>
      <c r="AA730">
        <f t="shared" si="195"/>
        <v>0</v>
      </c>
    </row>
    <row r="731" spans="2:27">
      <c r="B731">
        <v>730</v>
      </c>
      <c r="C731">
        <v>2</v>
      </c>
      <c r="D731">
        <v>92</v>
      </c>
      <c r="E731">
        <v>52</v>
      </c>
      <c r="F731">
        <v>0</v>
      </c>
      <c r="G731">
        <v>0</v>
      </c>
      <c r="H731">
        <v>30.1</v>
      </c>
      <c r="I731">
        <v>0.14099999999999999</v>
      </c>
      <c r="J731">
        <v>22</v>
      </c>
      <c r="K731">
        <v>0</v>
      </c>
      <c r="L731">
        <f t="shared" si="196"/>
        <v>0</v>
      </c>
      <c r="M731">
        <f t="shared" si="197"/>
        <v>0</v>
      </c>
      <c r="N731">
        <f t="shared" si="198"/>
        <v>0</v>
      </c>
      <c r="O731">
        <f t="shared" si="199"/>
        <v>0</v>
      </c>
      <c r="P731">
        <f t="shared" si="200"/>
        <v>0</v>
      </c>
      <c r="Q731">
        <f t="shared" si="201"/>
        <v>0</v>
      </c>
      <c r="R731">
        <f t="shared" si="202"/>
        <v>0</v>
      </c>
      <c r="S731">
        <f t="shared" si="203"/>
        <v>0</v>
      </c>
      <c r="T731">
        <f t="shared" si="204"/>
        <v>0</v>
      </c>
      <c r="U731">
        <f t="shared" si="205"/>
        <v>0</v>
      </c>
      <c r="V731">
        <f t="shared" si="206"/>
        <v>0</v>
      </c>
      <c r="W731">
        <f t="shared" si="207"/>
        <v>0</v>
      </c>
      <c r="X731">
        <f t="shared" si="192"/>
        <v>12</v>
      </c>
      <c r="Y731">
        <f t="shared" si="193"/>
        <v>0</v>
      </c>
      <c r="Z731">
        <f t="shared" si="194"/>
        <v>0</v>
      </c>
      <c r="AA731">
        <f t="shared" si="195"/>
        <v>1</v>
      </c>
    </row>
    <row r="732" spans="2:27">
      <c r="B732">
        <v>731</v>
      </c>
      <c r="C732">
        <v>3</v>
      </c>
      <c r="D732">
        <v>130</v>
      </c>
      <c r="E732">
        <v>78</v>
      </c>
      <c r="F732">
        <v>23</v>
      </c>
      <c r="G732">
        <v>79</v>
      </c>
      <c r="H732">
        <v>28.4</v>
      </c>
      <c r="I732">
        <v>0.32300000000000001</v>
      </c>
      <c r="J732">
        <v>34</v>
      </c>
      <c r="K732">
        <v>1</v>
      </c>
      <c r="L732">
        <f t="shared" si="196"/>
        <v>0</v>
      </c>
      <c r="M732">
        <f t="shared" si="197"/>
        <v>1</v>
      </c>
      <c r="N732">
        <f t="shared" si="198"/>
        <v>0</v>
      </c>
      <c r="O732">
        <f t="shared" si="199"/>
        <v>0</v>
      </c>
      <c r="P732">
        <f t="shared" si="200"/>
        <v>1</v>
      </c>
      <c r="Q732">
        <f t="shared" si="201"/>
        <v>0</v>
      </c>
      <c r="R732">
        <f t="shared" si="202"/>
        <v>0</v>
      </c>
      <c r="S732">
        <f t="shared" si="203"/>
        <v>0</v>
      </c>
      <c r="T732">
        <f t="shared" si="204"/>
        <v>0</v>
      </c>
      <c r="U732">
        <f t="shared" si="205"/>
        <v>0</v>
      </c>
      <c r="V732">
        <f t="shared" si="206"/>
        <v>0</v>
      </c>
      <c r="W732">
        <f t="shared" si="207"/>
        <v>1</v>
      </c>
      <c r="X732">
        <f t="shared" si="192"/>
        <v>9</v>
      </c>
      <c r="Y732">
        <f t="shared" si="193"/>
        <v>3</v>
      </c>
      <c r="Z732">
        <f t="shared" si="194"/>
        <v>0</v>
      </c>
      <c r="AA732">
        <f t="shared" si="195"/>
        <v>0</v>
      </c>
    </row>
    <row r="733" spans="2:27">
      <c r="B733">
        <v>732</v>
      </c>
      <c r="C733">
        <v>8</v>
      </c>
      <c r="D733">
        <v>120</v>
      </c>
      <c r="E733">
        <v>86</v>
      </c>
      <c r="F733">
        <v>0</v>
      </c>
      <c r="G733">
        <v>0</v>
      </c>
      <c r="H733">
        <v>28.4</v>
      </c>
      <c r="I733">
        <v>0.25900000000000001</v>
      </c>
      <c r="J733">
        <v>22</v>
      </c>
      <c r="K733">
        <v>1</v>
      </c>
      <c r="L733">
        <f t="shared" si="196"/>
        <v>0</v>
      </c>
      <c r="M733">
        <f t="shared" si="197"/>
        <v>0</v>
      </c>
      <c r="N733">
        <f t="shared" si="198"/>
        <v>0</v>
      </c>
      <c r="O733">
        <f t="shared" si="199"/>
        <v>0</v>
      </c>
      <c r="P733">
        <f t="shared" si="200"/>
        <v>0</v>
      </c>
      <c r="Q733">
        <f t="shared" si="201"/>
        <v>0</v>
      </c>
      <c r="R733">
        <f t="shared" si="202"/>
        <v>0</v>
      </c>
      <c r="S733">
        <f t="shared" si="203"/>
        <v>0</v>
      </c>
      <c r="T733">
        <f t="shared" si="204"/>
        <v>0</v>
      </c>
      <c r="U733">
        <f t="shared" si="205"/>
        <v>0</v>
      </c>
      <c r="V733">
        <f t="shared" si="206"/>
        <v>0</v>
      </c>
      <c r="W733">
        <f t="shared" si="207"/>
        <v>0</v>
      </c>
      <c r="X733">
        <f t="shared" si="192"/>
        <v>12</v>
      </c>
      <c r="Y733">
        <f t="shared" si="193"/>
        <v>0</v>
      </c>
      <c r="Z733">
        <f t="shared" si="194"/>
        <v>0</v>
      </c>
      <c r="AA733">
        <f t="shared" si="195"/>
        <v>0</v>
      </c>
    </row>
    <row r="734" spans="2:27">
      <c r="B734">
        <v>733</v>
      </c>
      <c r="C734">
        <v>2</v>
      </c>
      <c r="D734">
        <v>174</v>
      </c>
      <c r="E734">
        <v>88</v>
      </c>
      <c r="F734">
        <v>37</v>
      </c>
      <c r="G734">
        <v>120</v>
      </c>
      <c r="H734">
        <v>44.5</v>
      </c>
      <c r="I734">
        <v>0.64600000000000002</v>
      </c>
      <c r="J734">
        <v>24</v>
      </c>
      <c r="K734">
        <v>1</v>
      </c>
      <c r="L734">
        <f t="shared" si="196"/>
        <v>0</v>
      </c>
      <c r="M734">
        <f t="shared" si="197"/>
        <v>1</v>
      </c>
      <c r="N734">
        <f t="shared" si="198"/>
        <v>1</v>
      </c>
      <c r="O734">
        <f t="shared" si="199"/>
        <v>1</v>
      </c>
      <c r="P734">
        <f t="shared" si="200"/>
        <v>1</v>
      </c>
      <c r="Q734">
        <f t="shared" si="201"/>
        <v>0</v>
      </c>
      <c r="R734">
        <f t="shared" si="202"/>
        <v>1</v>
      </c>
      <c r="S734">
        <f t="shared" si="203"/>
        <v>1</v>
      </c>
      <c r="T734">
        <f t="shared" si="204"/>
        <v>1</v>
      </c>
      <c r="U734">
        <f t="shared" si="205"/>
        <v>1</v>
      </c>
      <c r="V734">
        <f t="shared" si="206"/>
        <v>0</v>
      </c>
      <c r="W734">
        <f t="shared" si="207"/>
        <v>1</v>
      </c>
      <c r="X734">
        <f t="shared" si="192"/>
        <v>3</v>
      </c>
      <c r="Y734">
        <f t="shared" si="193"/>
        <v>9</v>
      </c>
      <c r="Z734">
        <f t="shared" si="194"/>
        <v>1</v>
      </c>
      <c r="AA734">
        <f t="shared" si="195"/>
        <v>1</v>
      </c>
    </row>
    <row r="735" spans="2:27">
      <c r="B735">
        <v>734</v>
      </c>
      <c r="C735">
        <v>2</v>
      </c>
      <c r="D735">
        <v>106</v>
      </c>
      <c r="E735">
        <v>56</v>
      </c>
      <c r="F735">
        <v>27</v>
      </c>
      <c r="G735">
        <v>165</v>
      </c>
      <c r="H735">
        <v>29</v>
      </c>
      <c r="I735">
        <v>0.42599999999999999</v>
      </c>
      <c r="J735">
        <v>22</v>
      </c>
      <c r="K735">
        <v>0</v>
      </c>
      <c r="L735">
        <f t="shared" si="196"/>
        <v>0</v>
      </c>
      <c r="M735">
        <f t="shared" si="197"/>
        <v>0</v>
      </c>
      <c r="N735">
        <f t="shared" si="198"/>
        <v>0</v>
      </c>
      <c r="O735">
        <f t="shared" si="199"/>
        <v>0</v>
      </c>
      <c r="P735">
        <f t="shared" si="200"/>
        <v>0</v>
      </c>
      <c r="Q735">
        <f t="shared" si="201"/>
        <v>0</v>
      </c>
      <c r="R735">
        <f t="shared" si="202"/>
        <v>0</v>
      </c>
      <c r="S735">
        <f t="shared" si="203"/>
        <v>0</v>
      </c>
      <c r="T735">
        <f t="shared" si="204"/>
        <v>0</v>
      </c>
      <c r="U735">
        <f t="shared" si="205"/>
        <v>0</v>
      </c>
      <c r="V735">
        <f t="shared" si="206"/>
        <v>0</v>
      </c>
      <c r="W735">
        <f t="shared" si="207"/>
        <v>0</v>
      </c>
      <c r="X735">
        <f t="shared" si="192"/>
        <v>12</v>
      </c>
      <c r="Y735">
        <f t="shared" si="193"/>
        <v>0</v>
      </c>
      <c r="Z735">
        <f t="shared" si="194"/>
        <v>0</v>
      </c>
      <c r="AA735">
        <f t="shared" si="195"/>
        <v>1</v>
      </c>
    </row>
    <row r="736" spans="2:27">
      <c r="B736">
        <v>735</v>
      </c>
      <c r="C736">
        <v>2</v>
      </c>
      <c r="D736">
        <v>105</v>
      </c>
      <c r="E736">
        <v>75</v>
      </c>
      <c r="F736">
        <v>0</v>
      </c>
      <c r="G736">
        <v>0</v>
      </c>
      <c r="H736">
        <v>23.3</v>
      </c>
      <c r="I736">
        <v>0.56000000000000005</v>
      </c>
      <c r="J736">
        <v>53</v>
      </c>
      <c r="K736">
        <v>0</v>
      </c>
      <c r="L736">
        <f t="shared" si="196"/>
        <v>1</v>
      </c>
      <c r="M736">
        <f t="shared" si="197"/>
        <v>0</v>
      </c>
      <c r="N736">
        <f t="shared" si="198"/>
        <v>0</v>
      </c>
      <c r="O736">
        <f t="shared" si="199"/>
        <v>0</v>
      </c>
      <c r="P736">
        <f t="shared" si="200"/>
        <v>0</v>
      </c>
      <c r="Q736">
        <f t="shared" si="201"/>
        <v>0</v>
      </c>
      <c r="R736">
        <f t="shared" si="202"/>
        <v>0</v>
      </c>
      <c r="S736">
        <f t="shared" si="203"/>
        <v>0</v>
      </c>
      <c r="T736">
        <f t="shared" si="204"/>
        <v>0</v>
      </c>
      <c r="U736">
        <f t="shared" si="205"/>
        <v>0</v>
      </c>
      <c r="V736">
        <f t="shared" si="206"/>
        <v>0</v>
      </c>
      <c r="W736">
        <f t="shared" si="207"/>
        <v>0</v>
      </c>
      <c r="X736">
        <f t="shared" si="192"/>
        <v>11</v>
      </c>
      <c r="Y736">
        <f t="shared" si="193"/>
        <v>1</v>
      </c>
      <c r="Z736">
        <f t="shared" si="194"/>
        <v>0</v>
      </c>
      <c r="AA736">
        <f t="shared" si="195"/>
        <v>1</v>
      </c>
    </row>
    <row r="737" spans="2:27">
      <c r="B737">
        <v>736</v>
      </c>
      <c r="C737">
        <v>4</v>
      </c>
      <c r="D737">
        <v>95</v>
      </c>
      <c r="E737">
        <v>60</v>
      </c>
      <c r="F737">
        <v>32</v>
      </c>
      <c r="G737">
        <v>0</v>
      </c>
      <c r="H737">
        <v>35.4</v>
      </c>
      <c r="I737">
        <v>0.28399999999999997</v>
      </c>
      <c r="J737">
        <v>28</v>
      </c>
      <c r="K737">
        <v>0</v>
      </c>
      <c r="L737">
        <f t="shared" si="196"/>
        <v>0</v>
      </c>
      <c r="M737">
        <f t="shared" si="197"/>
        <v>0</v>
      </c>
      <c r="N737">
        <f t="shared" si="198"/>
        <v>0</v>
      </c>
      <c r="O737">
        <f t="shared" si="199"/>
        <v>0</v>
      </c>
      <c r="P737">
        <f t="shared" si="200"/>
        <v>0</v>
      </c>
      <c r="Q737">
        <f t="shared" si="201"/>
        <v>0</v>
      </c>
      <c r="R737">
        <f t="shared" si="202"/>
        <v>0</v>
      </c>
      <c r="S737">
        <f t="shared" si="203"/>
        <v>0</v>
      </c>
      <c r="T737">
        <f t="shared" si="204"/>
        <v>0</v>
      </c>
      <c r="U737">
        <f t="shared" si="205"/>
        <v>0</v>
      </c>
      <c r="V737">
        <f t="shared" si="206"/>
        <v>0</v>
      </c>
      <c r="W737">
        <f t="shared" si="207"/>
        <v>0</v>
      </c>
      <c r="X737">
        <f t="shared" si="192"/>
        <v>12</v>
      </c>
      <c r="Y737">
        <f t="shared" si="193"/>
        <v>0</v>
      </c>
      <c r="Z737">
        <f t="shared" si="194"/>
        <v>0</v>
      </c>
      <c r="AA737">
        <f t="shared" si="195"/>
        <v>1</v>
      </c>
    </row>
    <row r="738" spans="2:27">
      <c r="B738">
        <v>737</v>
      </c>
      <c r="C738">
        <v>0</v>
      </c>
      <c r="D738">
        <v>126</v>
      </c>
      <c r="E738">
        <v>86</v>
      </c>
      <c r="F738">
        <v>27</v>
      </c>
      <c r="G738">
        <v>120</v>
      </c>
      <c r="H738">
        <v>27.4</v>
      </c>
      <c r="I738">
        <v>0.51500000000000001</v>
      </c>
      <c r="J738">
        <v>21</v>
      </c>
      <c r="K738">
        <v>0</v>
      </c>
      <c r="L738">
        <f t="shared" si="196"/>
        <v>1</v>
      </c>
      <c r="M738">
        <f t="shared" si="197"/>
        <v>0</v>
      </c>
      <c r="N738">
        <f t="shared" si="198"/>
        <v>0</v>
      </c>
      <c r="O738">
        <f t="shared" si="199"/>
        <v>0</v>
      </c>
      <c r="P738">
        <f t="shared" si="200"/>
        <v>0</v>
      </c>
      <c r="Q738">
        <f t="shared" si="201"/>
        <v>0</v>
      </c>
      <c r="R738">
        <f t="shared" si="202"/>
        <v>0</v>
      </c>
      <c r="S738">
        <f t="shared" si="203"/>
        <v>0</v>
      </c>
      <c r="T738">
        <f t="shared" si="204"/>
        <v>0</v>
      </c>
      <c r="U738">
        <f t="shared" si="205"/>
        <v>0</v>
      </c>
      <c r="V738">
        <f t="shared" si="206"/>
        <v>0</v>
      </c>
      <c r="W738">
        <f t="shared" si="207"/>
        <v>0</v>
      </c>
      <c r="X738">
        <f t="shared" si="192"/>
        <v>11</v>
      </c>
      <c r="Y738">
        <f t="shared" si="193"/>
        <v>1</v>
      </c>
      <c r="Z738">
        <f t="shared" si="194"/>
        <v>0</v>
      </c>
      <c r="AA738">
        <f t="shared" si="195"/>
        <v>1</v>
      </c>
    </row>
    <row r="739" spans="2:27">
      <c r="B739">
        <v>738</v>
      </c>
      <c r="C739">
        <v>8</v>
      </c>
      <c r="D739">
        <v>65</v>
      </c>
      <c r="E739">
        <v>72</v>
      </c>
      <c r="F739">
        <v>23</v>
      </c>
      <c r="G739">
        <v>0</v>
      </c>
      <c r="H739">
        <v>32</v>
      </c>
      <c r="I739">
        <v>0.6</v>
      </c>
      <c r="J739">
        <v>42</v>
      </c>
      <c r="K739">
        <v>0</v>
      </c>
      <c r="L739">
        <f t="shared" si="196"/>
        <v>0</v>
      </c>
      <c r="M739">
        <f t="shared" si="197"/>
        <v>1</v>
      </c>
      <c r="N739">
        <f t="shared" si="198"/>
        <v>0</v>
      </c>
      <c r="O739">
        <f t="shared" si="199"/>
        <v>0</v>
      </c>
      <c r="P739">
        <f t="shared" si="200"/>
        <v>0</v>
      </c>
      <c r="Q739">
        <f t="shared" si="201"/>
        <v>0</v>
      </c>
      <c r="R739">
        <f t="shared" si="202"/>
        <v>0</v>
      </c>
      <c r="S739">
        <f t="shared" si="203"/>
        <v>0</v>
      </c>
      <c r="T739">
        <f t="shared" si="204"/>
        <v>0</v>
      </c>
      <c r="U739">
        <f t="shared" si="205"/>
        <v>1</v>
      </c>
      <c r="V739">
        <f t="shared" si="206"/>
        <v>1</v>
      </c>
      <c r="W739">
        <f t="shared" si="207"/>
        <v>0</v>
      </c>
      <c r="X739">
        <f t="shared" si="192"/>
        <v>9</v>
      </c>
      <c r="Y739">
        <f t="shared" si="193"/>
        <v>3</v>
      </c>
      <c r="Z739">
        <f t="shared" si="194"/>
        <v>0</v>
      </c>
      <c r="AA739">
        <f t="shared" si="195"/>
        <v>1</v>
      </c>
    </row>
    <row r="740" spans="2:27">
      <c r="B740">
        <v>739</v>
      </c>
      <c r="C740">
        <v>2</v>
      </c>
      <c r="D740">
        <v>99</v>
      </c>
      <c r="E740">
        <v>60</v>
      </c>
      <c r="F740">
        <v>17</v>
      </c>
      <c r="G740">
        <v>160</v>
      </c>
      <c r="H740">
        <v>36.6</v>
      </c>
      <c r="I740">
        <v>0.45300000000000001</v>
      </c>
      <c r="J740">
        <v>21</v>
      </c>
      <c r="K740">
        <v>0</v>
      </c>
      <c r="L740">
        <f t="shared" si="196"/>
        <v>0</v>
      </c>
      <c r="M740">
        <f t="shared" si="197"/>
        <v>0</v>
      </c>
      <c r="N740">
        <f t="shared" si="198"/>
        <v>0</v>
      </c>
      <c r="O740">
        <f t="shared" si="199"/>
        <v>0</v>
      </c>
      <c r="P740">
        <f t="shared" si="200"/>
        <v>0</v>
      </c>
      <c r="Q740">
        <f t="shared" si="201"/>
        <v>0</v>
      </c>
      <c r="R740">
        <f t="shared" si="202"/>
        <v>0</v>
      </c>
      <c r="S740">
        <f t="shared" si="203"/>
        <v>0</v>
      </c>
      <c r="T740">
        <f t="shared" si="204"/>
        <v>0</v>
      </c>
      <c r="U740">
        <f t="shared" si="205"/>
        <v>0</v>
      </c>
      <c r="V740">
        <f t="shared" si="206"/>
        <v>0</v>
      </c>
      <c r="W740">
        <f t="shared" si="207"/>
        <v>0</v>
      </c>
      <c r="X740">
        <f t="shared" si="192"/>
        <v>12</v>
      </c>
      <c r="Y740">
        <f t="shared" si="193"/>
        <v>0</v>
      </c>
      <c r="Z740">
        <f t="shared" si="194"/>
        <v>0</v>
      </c>
      <c r="AA740">
        <f t="shared" si="195"/>
        <v>1</v>
      </c>
    </row>
    <row r="741" spans="2:27">
      <c r="B741">
        <v>740</v>
      </c>
      <c r="C741">
        <v>1</v>
      </c>
      <c r="D741">
        <v>102</v>
      </c>
      <c r="E741">
        <v>74</v>
      </c>
      <c r="F741">
        <v>0</v>
      </c>
      <c r="G741">
        <v>0</v>
      </c>
      <c r="H741">
        <v>39.5</v>
      </c>
      <c r="I741">
        <v>0.29299999999999998</v>
      </c>
      <c r="J741">
        <v>42</v>
      </c>
      <c r="K741">
        <v>1</v>
      </c>
      <c r="L741">
        <f t="shared" si="196"/>
        <v>0</v>
      </c>
      <c r="M741">
        <f t="shared" si="197"/>
        <v>1</v>
      </c>
      <c r="N741">
        <f t="shared" si="198"/>
        <v>0</v>
      </c>
      <c r="O741">
        <f t="shared" si="199"/>
        <v>0</v>
      </c>
      <c r="P741">
        <f t="shared" si="200"/>
        <v>0</v>
      </c>
      <c r="Q741">
        <f t="shared" si="201"/>
        <v>0</v>
      </c>
      <c r="R741">
        <f t="shared" si="202"/>
        <v>0</v>
      </c>
      <c r="S741">
        <f t="shared" si="203"/>
        <v>0</v>
      </c>
      <c r="T741">
        <f t="shared" si="204"/>
        <v>0</v>
      </c>
      <c r="U741">
        <f t="shared" si="205"/>
        <v>0</v>
      </c>
      <c r="V741">
        <f t="shared" si="206"/>
        <v>0</v>
      </c>
      <c r="W741">
        <f t="shared" si="207"/>
        <v>0</v>
      </c>
      <c r="X741">
        <f t="shared" si="192"/>
        <v>11</v>
      </c>
      <c r="Y741">
        <f t="shared" si="193"/>
        <v>1</v>
      </c>
      <c r="Z741">
        <f t="shared" si="194"/>
        <v>0</v>
      </c>
      <c r="AA741">
        <f t="shared" si="195"/>
        <v>0</v>
      </c>
    </row>
    <row r="742" spans="2:27">
      <c r="B742">
        <v>741</v>
      </c>
      <c r="C742">
        <v>11</v>
      </c>
      <c r="D742">
        <v>120</v>
      </c>
      <c r="E742">
        <v>80</v>
      </c>
      <c r="F742">
        <v>37</v>
      </c>
      <c r="G742">
        <v>150</v>
      </c>
      <c r="H742">
        <v>42.3</v>
      </c>
      <c r="I742">
        <v>0.78500000000000003</v>
      </c>
      <c r="J742">
        <v>48</v>
      </c>
      <c r="K742">
        <v>1</v>
      </c>
      <c r="L742">
        <f t="shared" si="196"/>
        <v>1</v>
      </c>
      <c r="M742">
        <f t="shared" si="197"/>
        <v>1</v>
      </c>
      <c r="N742">
        <f t="shared" si="198"/>
        <v>0</v>
      </c>
      <c r="O742">
        <f t="shared" si="199"/>
        <v>1</v>
      </c>
      <c r="P742">
        <f t="shared" si="200"/>
        <v>0</v>
      </c>
      <c r="Q742">
        <f t="shared" si="201"/>
        <v>1</v>
      </c>
      <c r="R742">
        <f t="shared" si="202"/>
        <v>0</v>
      </c>
      <c r="S742">
        <f t="shared" si="203"/>
        <v>0</v>
      </c>
      <c r="T742">
        <f t="shared" si="204"/>
        <v>0</v>
      </c>
      <c r="U742">
        <f t="shared" si="205"/>
        <v>1</v>
      </c>
      <c r="V742">
        <f t="shared" si="206"/>
        <v>1</v>
      </c>
      <c r="W742">
        <f t="shared" si="207"/>
        <v>0</v>
      </c>
      <c r="X742">
        <f t="shared" si="192"/>
        <v>6</v>
      </c>
      <c r="Y742">
        <f t="shared" si="193"/>
        <v>6</v>
      </c>
      <c r="Z742">
        <f t="shared" si="194"/>
        <v>1</v>
      </c>
      <c r="AA742">
        <f t="shared" si="195"/>
        <v>1</v>
      </c>
    </row>
    <row r="743" spans="2:27">
      <c r="B743">
        <v>742</v>
      </c>
      <c r="C743">
        <v>3</v>
      </c>
      <c r="D743">
        <v>102</v>
      </c>
      <c r="E743">
        <v>44</v>
      </c>
      <c r="F743">
        <v>20</v>
      </c>
      <c r="G743">
        <v>94</v>
      </c>
      <c r="H743">
        <v>30.8</v>
      </c>
      <c r="I743">
        <v>0.4</v>
      </c>
      <c r="J743">
        <v>26</v>
      </c>
      <c r="K743">
        <v>0</v>
      </c>
      <c r="L743">
        <f t="shared" si="196"/>
        <v>0</v>
      </c>
      <c r="M743">
        <f t="shared" si="197"/>
        <v>0</v>
      </c>
      <c r="N743">
        <f t="shared" si="198"/>
        <v>0</v>
      </c>
      <c r="O743">
        <f t="shared" si="199"/>
        <v>0</v>
      </c>
      <c r="P743">
        <f t="shared" si="200"/>
        <v>0</v>
      </c>
      <c r="Q743">
        <f t="shared" si="201"/>
        <v>0</v>
      </c>
      <c r="R743">
        <f t="shared" si="202"/>
        <v>0</v>
      </c>
      <c r="S743">
        <f t="shared" si="203"/>
        <v>0</v>
      </c>
      <c r="T743">
        <f t="shared" si="204"/>
        <v>0</v>
      </c>
      <c r="U743">
        <f t="shared" si="205"/>
        <v>0</v>
      </c>
      <c r="V743">
        <f t="shared" si="206"/>
        <v>0</v>
      </c>
      <c r="W743">
        <f t="shared" si="207"/>
        <v>0</v>
      </c>
      <c r="X743">
        <f t="shared" si="192"/>
        <v>12</v>
      </c>
      <c r="Y743">
        <f t="shared" si="193"/>
        <v>0</v>
      </c>
      <c r="Z743">
        <f t="shared" si="194"/>
        <v>0</v>
      </c>
      <c r="AA743">
        <f t="shared" si="195"/>
        <v>1</v>
      </c>
    </row>
    <row r="744" spans="2:27">
      <c r="B744">
        <v>743</v>
      </c>
      <c r="C744">
        <v>1</v>
      </c>
      <c r="D744">
        <v>109</v>
      </c>
      <c r="E744">
        <v>58</v>
      </c>
      <c r="F744">
        <v>18</v>
      </c>
      <c r="G744">
        <v>116</v>
      </c>
      <c r="H744">
        <v>28.5</v>
      </c>
      <c r="I744">
        <v>0.219</v>
      </c>
      <c r="J744">
        <v>22</v>
      </c>
      <c r="K744">
        <v>0</v>
      </c>
      <c r="L744">
        <f t="shared" si="196"/>
        <v>0</v>
      </c>
      <c r="M744">
        <f t="shared" si="197"/>
        <v>0</v>
      </c>
      <c r="N744">
        <f t="shared" si="198"/>
        <v>0</v>
      </c>
      <c r="O744">
        <f t="shared" si="199"/>
        <v>0</v>
      </c>
      <c r="P744">
        <f t="shared" si="200"/>
        <v>0</v>
      </c>
      <c r="Q744">
        <f t="shared" si="201"/>
        <v>0</v>
      </c>
      <c r="R744">
        <f t="shared" si="202"/>
        <v>0</v>
      </c>
      <c r="S744">
        <f t="shared" si="203"/>
        <v>0</v>
      </c>
      <c r="T744">
        <f t="shared" si="204"/>
        <v>0</v>
      </c>
      <c r="U744">
        <f t="shared" si="205"/>
        <v>0</v>
      </c>
      <c r="V744">
        <f t="shared" si="206"/>
        <v>0</v>
      </c>
      <c r="W744">
        <f t="shared" si="207"/>
        <v>0</v>
      </c>
      <c r="X744">
        <f t="shared" si="192"/>
        <v>12</v>
      </c>
      <c r="Y744">
        <f t="shared" si="193"/>
        <v>0</v>
      </c>
      <c r="Z744">
        <f t="shared" si="194"/>
        <v>0</v>
      </c>
      <c r="AA744">
        <f t="shared" si="195"/>
        <v>1</v>
      </c>
    </row>
    <row r="745" spans="2:27">
      <c r="B745">
        <v>744</v>
      </c>
      <c r="C745">
        <v>9</v>
      </c>
      <c r="D745">
        <v>140</v>
      </c>
      <c r="E745">
        <v>94</v>
      </c>
      <c r="F745">
        <v>0</v>
      </c>
      <c r="G745">
        <v>0</v>
      </c>
      <c r="H745">
        <v>32.700000000000003</v>
      </c>
      <c r="I745">
        <v>0.73399999999999999</v>
      </c>
      <c r="J745">
        <v>45</v>
      </c>
      <c r="K745">
        <v>1</v>
      </c>
      <c r="L745">
        <f t="shared" si="196"/>
        <v>1</v>
      </c>
      <c r="M745">
        <f t="shared" si="197"/>
        <v>1</v>
      </c>
      <c r="N745">
        <f t="shared" si="198"/>
        <v>1</v>
      </c>
      <c r="O745">
        <f t="shared" si="199"/>
        <v>1</v>
      </c>
      <c r="P745">
        <f t="shared" si="200"/>
        <v>1</v>
      </c>
      <c r="Q745">
        <f t="shared" si="201"/>
        <v>0</v>
      </c>
      <c r="R745">
        <f t="shared" si="202"/>
        <v>0</v>
      </c>
      <c r="S745">
        <f t="shared" si="203"/>
        <v>1</v>
      </c>
      <c r="T745">
        <f t="shared" si="204"/>
        <v>0</v>
      </c>
      <c r="U745">
        <f t="shared" si="205"/>
        <v>1</v>
      </c>
      <c r="V745">
        <f t="shared" si="206"/>
        <v>1</v>
      </c>
      <c r="W745">
        <f t="shared" si="207"/>
        <v>1</v>
      </c>
      <c r="X745">
        <f t="shared" si="192"/>
        <v>3</v>
      </c>
      <c r="Y745">
        <f t="shared" si="193"/>
        <v>9</v>
      </c>
      <c r="Z745">
        <f t="shared" si="194"/>
        <v>1</v>
      </c>
      <c r="AA745">
        <f t="shared" si="195"/>
        <v>1</v>
      </c>
    </row>
    <row r="746" spans="2:27">
      <c r="B746">
        <v>745</v>
      </c>
      <c r="C746">
        <v>13</v>
      </c>
      <c r="D746">
        <v>153</v>
      </c>
      <c r="E746">
        <v>88</v>
      </c>
      <c r="F746">
        <v>37</v>
      </c>
      <c r="G746">
        <v>140</v>
      </c>
      <c r="H746">
        <v>40.6</v>
      </c>
      <c r="I746">
        <v>1.1739999999999999</v>
      </c>
      <c r="J746">
        <v>39</v>
      </c>
      <c r="K746">
        <v>0</v>
      </c>
      <c r="L746">
        <f t="shared" si="196"/>
        <v>0</v>
      </c>
      <c r="M746">
        <f t="shared" si="197"/>
        <v>1</v>
      </c>
      <c r="N746">
        <f t="shared" si="198"/>
        <v>0</v>
      </c>
      <c r="O746">
        <f t="shared" si="199"/>
        <v>1</v>
      </c>
      <c r="P746">
        <f t="shared" si="200"/>
        <v>1</v>
      </c>
      <c r="Q746">
        <f t="shared" si="201"/>
        <v>1</v>
      </c>
      <c r="R746">
        <f t="shared" si="202"/>
        <v>1</v>
      </c>
      <c r="S746">
        <f t="shared" si="203"/>
        <v>1</v>
      </c>
      <c r="T746">
        <f t="shared" si="204"/>
        <v>1</v>
      </c>
      <c r="U746">
        <f t="shared" si="205"/>
        <v>1</v>
      </c>
      <c r="V746">
        <f t="shared" si="206"/>
        <v>1</v>
      </c>
      <c r="W746">
        <f t="shared" si="207"/>
        <v>1</v>
      </c>
      <c r="X746">
        <f t="shared" si="192"/>
        <v>2</v>
      </c>
      <c r="Y746">
        <f t="shared" si="193"/>
        <v>10</v>
      </c>
      <c r="Z746">
        <f t="shared" si="194"/>
        <v>1</v>
      </c>
      <c r="AA746">
        <f t="shared" si="195"/>
        <v>0</v>
      </c>
    </row>
    <row r="747" spans="2:27">
      <c r="B747">
        <v>746</v>
      </c>
      <c r="C747">
        <v>12</v>
      </c>
      <c r="D747">
        <v>100</v>
      </c>
      <c r="E747">
        <v>84</v>
      </c>
      <c r="F747">
        <v>33</v>
      </c>
      <c r="G747">
        <v>105</v>
      </c>
      <c r="H747">
        <v>30</v>
      </c>
      <c r="I747">
        <v>0.48799999999999999</v>
      </c>
      <c r="J747">
        <v>46</v>
      </c>
      <c r="K747">
        <v>0</v>
      </c>
      <c r="L747">
        <f t="shared" si="196"/>
        <v>1</v>
      </c>
      <c r="M747">
        <f t="shared" si="197"/>
        <v>1</v>
      </c>
      <c r="N747">
        <f t="shared" si="198"/>
        <v>0</v>
      </c>
      <c r="O747">
        <f t="shared" si="199"/>
        <v>0</v>
      </c>
      <c r="P747">
        <f t="shared" si="200"/>
        <v>0</v>
      </c>
      <c r="Q747">
        <f t="shared" si="201"/>
        <v>0</v>
      </c>
      <c r="R747">
        <f t="shared" si="202"/>
        <v>0</v>
      </c>
      <c r="S747">
        <f t="shared" si="203"/>
        <v>0</v>
      </c>
      <c r="T747">
        <f t="shared" si="204"/>
        <v>0</v>
      </c>
      <c r="U747">
        <f t="shared" si="205"/>
        <v>1</v>
      </c>
      <c r="V747">
        <f t="shared" si="206"/>
        <v>1</v>
      </c>
      <c r="W747">
        <f t="shared" si="207"/>
        <v>0</v>
      </c>
      <c r="X747">
        <f t="shared" si="192"/>
        <v>8</v>
      </c>
      <c r="Y747">
        <f t="shared" si="193"/>
        <v>4</v>
      </c>
      <c r="Z747">
        <f t="shared" si="194"/>
        <v>0</v>
      </c>
      <c r="AA747">
        <f t="shared" si="195"/>
        <v>1</v>
      </c>
    </row>
    <row r="748" spans="2:27">
      <c r="B748">
        <v>747</v>
      </c>
      <c r="C748">
        <v>1</v>
      </c>
      <c r="D748">
        <v>147</v>
      </c>
      <c r="E748">
        <v>94</v>
      </c>
      <c r="F748">
        <v>41</v>
      </c>
      <c r="G748">
        <v>0</v>
      </c>
      <c r="H748">
        <v>49.3</v>
      </c>
      <c r="I748">
        <v>0.35799999999999998</v>
      </c>
      <c r="J748">
        <v>27</v>
      </c>
      <c r="K748">
        <v>1</v>
      </c>
      <c r="L748">
        <f t="shared" si="196"/>
        <v>0</v>
      </c>
      <c r="M748">
        <f t="shared" si="197"/>
        <v>1</v>
      </c>
      <c r="N748">
        <f t="shared" si="198"/>
        <v>0</v>
      </c>
      <c r="O748">
        <f t="shared" si="199"/>
        <v>1</v>
      </c>
      <c r="P748">
        <f t="shared" si="200"/>
        <v>1</v>
      </c>
      <c r="Q748">
        <f t="shared" si="201"/>
        <v>0</v>
      </c>
      <c r="R748">
        <f t="shared" si="202"/>
        <v>0</v>
      </c>
      <c r="S748">
        <f t="shared" si="203"/>
        <v>1</v>
      </c>
      <c r="T748">
        <f t="shared" si="204"/>
        <v>0</v>
      </c>
      <c r="U748">
        <f t="shared" si="205"/>
        <v>1</v>
      </c>
      <c r="V748">
        <f t="shared" si="206"/>
        <v>0</v>
      </c>
      <c r="W748">
        <f t="shared" si="207"/>
        <v>1</v>
      </c>
      <c r="X748">
        <f t="shared" si="192"/>
        <v>6</v>
      </c>
      <c r="Y748">
        <f t="shared" si="193"/>
        <v>6</v>
      </c>
      <c r="Z748">
        <f t="shared" si="194"/>
        <v>1</v>
      </c>
      <c r="AA748">
        <f t="shared" si="195"/>
        <v>1</v>
      </c>
    </row>
    <row r="749" spans="2:27">
      <c r="B749">
        <v>748</v>
      </c>
      <c r="C749">
        <v>1</v>
      </c>
      <c r="D749">
        <v>81</v>
      </c>
      <c r="E749">
        <v>74</v>
      </c>
      <c r="F749">
        <v>41</v>
      </c>
      <c r="G749">
        <v>57</v>
      </c>
      <c r="H749">
        <v>46.3</v>
      </c>
      <c r="I749">
        <v>1.0960000000000001</v>
      </c>
      <c r="J749">
        <v>32</v>
      </c>
      <c r="K749">
        <v>0</v>
      </c>
      <c r="L749">
        <f t="shared" si="196"/>
        <v>0</v>
      </c>
      <c r="M749">
        <f t="shared" si="197"/>
        <v>1</v>
      </c>
      <c r="N749">
        <f t="shared" si="198"/>
        <v>0</v>
      </c>
      <c r="O749">
        <f t="shared" si="199"/>
        <v>1</v>
      </c>
      <c r="P749">
        <f t="shared" si="200"/>
        <v>0</v>
      </c>
      <c r="Q749">
        <f t="shared" si="201"/>
        <v>0</v>
      </c>
      <c r="R749">
        <f t="shared" si="202"/>
        <v>0</v>
      </c>
      <c r="S749">
        <f t="shared" si="203"/>
        <v>0</v>
      </c>
      <c r="T749">
        <f t="shared" si="204"/>
        <v>0</v>
      </c>
      <c r="U749">
        <f t="shared" si="205"/>
        <v>1</v>
      </c>
      <c r="V749">
        <f t="shared" si="206"/>
        <v>0</v>
      </c>
      <c r="W749">
        <f t="shared" si="207"/>
        <v>0</v>
      </c>
      <c r="X749">
        <f t="shared" si="192"/>
        <v>9</v>
      </c>
      <c r="Y749">
        <f t="shared" si="193"/>
        <v>3</v>
      </c>
      <c r="Z749">
        <f t="shared" si="194"/>
        <v>0</v>
      </c>
      <c r="AA749">
        <f t="shared" si="195"/>
        <v>1</v>
      </c>
    </row>
    <row r="750" spans="2:27">
      <c r="B750">
        <v>749</v>
      </c>
      <c r="C750">
        <v>3</v>
      </c>
      <c r="D750">
        <v>187</v>
      </c>
      <c r="E750">
        <v>70</v>
      </c>
      <c r="F750">
        <v>22</v>
      </c>
      <c r="G750">
        <v>200</v>
      </c>
      <c r="H750">
        <v>36.4</v>
      </c>
      <c r="I750">
        <v>0.40799999999999997</v>
      </c>
      <c r="J750">
        <v>36</v>
      </c>
      <c r="K750">
        <v>1</v>
      </c>
      <c r="L750">
        <f t="shared" si="196"/>
        <v>0</v>
      </c>
      <c r="M750">
        <f t="shared" si="197"/>
        <v>1</v>
      </c>
      <c r="N750">
        <f t="shared" si="198"/>
        <v>1</v>
      </c>
      <c r="O750">
        <f t="shared" si="199"/>
        <v>1</v>
      </c>
      <c r="P750">
        <f t="shared" si="200"/>
        <v>1</v>
      </c>
      <c r="Q750">
        <f t="shared" si="201"/>
        <v>0</v>
      </c>
      <c r="R750">
        <f t="shared" si="202"/>
        <v>1</v>
      </c>
      <c r="S750">
        <f t="shared" si="203"/>
        <v>1</v>
      </c>
      <c r="T750">
        <f t="shared" si="204"/>
        <v>1</v>
      </c>
      <c r="U750">
        <f t="shared" si="205"/>
        <v>0</v>
      </c>
      <c r="V750">
        <f t="shared" si="206"/>
        <v>1</v>
      </c>
      <c r="W750">
        <f t="shared" si="207"/>
        <v>1</v>
      </c>
      <c r="X750">
        <f t="shared" si="192"/>
        <v>3</v>
      </c>
      <c r="Y750">
        <f t="shared" si="193"/>
        <v>9</v>
      </c>
      <c r="Z750">
        <f t="shared" si="194"/>
        <v>1</v>
      </c>
      <c r="AA750">
        <f t="shared" si="195"/>
        <v>1</v>
      </c>
    </row>
    <row r="751" spans="2:27">
      <c r="B751">
        <v>750</v>
      </c>
      <c r="C751">
        <v>6</v>
      </c>
      <c r="D751">
        <v>162</v>
      </c>
      <c r="E751">
        <v>62</v>
      </c>
      <c r="F751">
        <v>0</v>
      </c>
      <c r="G751">
        <v>0</v>
      </c>
      <c r="H751">
        <v>24.3</v>
      </c>
      <c r="I751">
        <v>0.17799999999999999</v>
      </c>
      <c r="J751">
        <v>50</v>
      </c>
      <c r="K751">
        <v>1</v>
      </c>
      <c r="L751">
        <f t="shared" si="196"/>
        <v>1</v>
      </c>
      <c r="M751">
        <f t="shared" si="197"/>
        <v>0</v>
      </c>
      <c r="N751">
        <f t="shared" si="198"/>
        <v>1</v>
      </c>
      <c r="O751">
        <f t="shared" si="199"/>
        <v>1</v>
      </c>
      <c r="P751">
        <f t="shared" si="200"/>
        <v>1</v>
      </c>
      <c r="Q751">
        <f t="shared" si="201"/>
        <v>0</v>
      </c>
      <c r="R751">
        <f t="shared" si="202"/>
        <v>1</v>
      </c>
      <c r="S751">
        <f t="shared" si="203"/>
        <v>0</v>
      </c>
      <c r="T751">
        <f t="shared" si="204"/>
        <v>1</v>
      </c>
      <c r="U751">
        <f t="shared" si="205"/>
        <v>0</v>
      </c>
      <c r="V751">
        <f t="shared" si="206"/>
        <v>0</v>
      </c>
      <c r="W751">
        <f t="shared" si="207"/>
        <v>1</v>
      </c>
      <c r="X751">
        <f t="shared" si="192"/>
        <v>5</v>
      </c>
      <c r="Y751">
        <f t="shared" si="193"/>
        <v>7</v>
      </c>
      <c r="Z751">
        <f t="shared" si="194"/>
        <v>1</v>
      </c>
      <c r="AA751">
        <f t="shared" si="195"/>
        <v>1</v>
      </c>
    </row>
    <row r="752" spans="2:27">
      <c r="B752">
        <v>751</v>
      </c>
      <c r="C752">
        <v>4</v>
      </c>
      <c r="D752">
        <v>136</v>
      </c>
      <c r="E752">
        <v>70</v>
      </c>
      <c r="F752">
        <v>0</v>
      </c>
      <c r="G752">
        <v>0</v>
      </c>
      <c r="H752">
        <v>31.2</v>
      </c>
      <c r="I752">
        <v>1.1819999999999999</v>
      </c>
      <c r="J752">
        <v>22</v>
      </c>
      <c r="K752">
        <v>1</v>
      </c>
      <c r="L752">
        <f t="shared" si="196"/>
        <v>0</v>
      </c>
      <c r="M752">
        <f t="shared" si="197"/>
        <v>0</v>
      </c>
      <c r="N752">
        <f t="shared" si="198"/>
        <v>0</v>
      </c>
      <c r="O752">
        <f t="shared" si="199"/>
        <v>1</v>
      </c>
      <c r="P752">
        <f t="shared" si="200"/>
        <v>0</v>
      </c>
      <c r="Q752">
        <f t="shared" si="201"/>
        <v>0</v>
      </c>
      <c r="R752">
        <f t="shared" si="202"/>
        <v>1</v>
      </c>
      <c r="S752">
        <f t="shared" si="203"/>
        <v>1</v>
      </c>
      <c r="T752">
        <f t="shared" si="204"/>
        <v>0</v>
      </c>
      <c r="U752">
        <f t="shared" si="205"/>
        <v>0</v>
      </c>
      <c r="V752">
        <f t="shared" si="206"/>
        <v>0</v>
      </c>
      <c r="W752">
        <f t="shared" si="207"/>
        <v>1</v>
      </c>
      <c r="X752">
        <f t="shared" si="192"/>
        <v>8</v>
      </c>
      <c r="Y752">
        <f t="shared" si="193"/>
        <v>4</v>
      </c>
      <c r="Z752">
        <f t="shared" si="194"/>
        <v>0</v>
      </c>
      <c r="AA752">
        <f t="shared" si="195"/>
        <v>0</v>
      </c>
    </row>
    <row r="753" spans="2:27">
      <c r="B753">
        <v>752</v>
      </c>
      <c r="C753">
        <v>1</v>
      </c>
      <c r="D753">
        <v>121</v>
      </c>
      <c r="E753">
        <v>78</v>
      </c>
      <c r="F753">
        <v>39</v>
      </c>
      <c r="G753">
        <v>74</v>
      </c>
      <c r="H753">
        <v>39</v>
      </c>
      <c r="I753">
        <v>0.26100000000000001</v>
      </c>
      <c r="J753">
        <v>28</v>
      </c>
      <c r="K753">
        <v>0</v>
      </c>
      <c r="L753">
        <f t="shared" si="196"/>
        <v>0</v>
      </c>
      <c r="M753">
        <f t="shared" si="197"/>
        <v>0</v>
      </c>
      <c r="N753">
        <f t="shared" si="198"/>
        <v>0</v>
      </c>
      <c r="O753">
        <f t="shared" si="199"/>
        <v>0</v>
      </c>
      <c r="P753">
        <f t="shared" si="200"/>
        <v>0</v>
      </c>
      <c r="Q753">
        <f t="shared" si="201"/>
        <v>0</v>
      </c>
      <c r="R753">
        <f t="shared" si="202"/>
        <v>0</v>
      </c>
      <c r="S753">
        <f t="shared" si="203"/>
        <v>0</v>
      </c>
      <c r="T753">
        <f t="shared" si="204"/>
        <v>0</v>
      </c>
      <c r="U753">
        <f t="shared" si="205"/>
        <v>0</v>
      </c>
      <c r="V753">
        <f t="shared" si="206"/>
        <v>0</v>
      </c>
      <c r="W753">
        <f t="shared" si="207"/>
        <v>0</v>
      </c>
      <c r="X753">
        <f t="shared" si="192"/>
        <v>12</v>
      </c>
      <c r="Y753">
        <f t="shared" si="193"/>
        <v>0</v>
      </c>
      <c r="Z753">
        <f t="shared" si="194"/>
        <v>0</v>
      </c>
      <c r="AA753">
        <f t="shared" si="195"/>
        <v>1</v>
      </c>
    </row>
    <row r="754" spans="2:27">
      <c r="B754">
        <v>753</v>
      </c>
      <c r="C754">
        <v>3</v>
      </c>
      <c r="D754">
        <v>108</v>
      </c>
      <c r="E754">
        <v>62</v>
      </c>
      <c r="F754">
        <v>24</v>
      </c>
      <c r="G754">
        <v>0</v>
      </c>
      <c r="H754">
        <v>26</v>
      </c>
      <c r="I754">
        <v>0.223</v>
      </c>
      <c r="J754">
        <v>25</v>
      </c>
      <c r="K754">
        <v>0</v>
      </c>
      <c r="L754">
        <f t="shared" si="196"/>
        <v>0</v>
      </c>
      <c r="M754">
        <f t="shared" si="197"/>
        <v>0</v>
      </c>
      <c r="N754">
        <f t="shared" si="198"/>
        <v>0</v>
      </c>
      <c r="O754">
        <f t="shared" si="199"/>
        <v>0</v>
      </c>
      <c r="P754">
        <f t="shared" si="200"/>
        <v>0</v>
      </c>
      <c r="Q754">
        <f t="shared" si="201"/>
        <v>0</v>
      </c>
      <c r="R754">
        <f t="shared" si="202"/>
        <v>0</v>
      </c>
      <c r="S754">
        <f t="shared" si="203"/>
        <v>0</v>
      </c>
      <c r="T754">
        <f t="shared" si="204"/>
        <v>0</v>
      </c>
      <c r="U754">
        <f t="shared" si="205"/>
        <v>0</v>
      </c>
      <c r="V754">
        <f t="shared" si="206"/>
        <v>0</v>
      </c>
      <c r="W754">
        <f t="shared" si="207"/>
        <v>0</v>
      </c>
      <c r="X754">
        <f t="shared" si="192"/>
        <v>12</v>
      </c>
      <c r="Y754">
        <f t="shared" si="193"/>
        <v>0</v>
      </c>
      <c r="Z754">
        <f t="shared" si="194"/>
        <v>0</v>
      </c>
      <c r="AA754">
        <f t="shared" si="195"/>
        <v>1</v>
      </c>
    </row>
    <row r="755" spans="2:27">
      <c r="B755">
        <v>754</v>
      </c>
      <c r="C755">
        <v>0</v>
      </c>
      <c r="D755">
        <v>181</v>
      </c>
      <c r="E755">
        <v>88</v>
      </c>
      <c r="F755">
        <v>44</v>
      </c>
      <c r="G755">
        <v>510</v>
      </c>
      <c r="H755">
        <v>43.3</v>
      </c>
      <c r="I755">
        <v>0.222</v>
      </c>
      <c r="J755">
        <v>26</v>
      </c>
      <c r="K755">
        <v>1</v>
      </c>
      <c r="L755">
        <f t="shared" si="196"/>
        <v>1</v>
      </c>
      <c r="M755">
        <f t="shared" si="197"/>
        <v>1</v>
      </c>
      <c r="N755">
        <f t="shared" si="198"/>
        <v>1</v>
      </c>
      <c r="O755">
        <f t="shared" si="199"/>
        <v>1</v>
      </c>
      <c r="P755">
        <f t="shared" si="200"/>
        <v>1</v>
      </c>
      <c r="Q755">
        <f t="shared" si="201"/>
        <v>0</v>
      </c>
      <c r="R755">
        <f t="shared" si="202"/>
        <v>1</v>
      </c>
      <c r="S755">
        <f t="shared" si="203"/>
        <v>1</v>
      </c>
      <c r="T755">
        <f t="shared" si="204"/>
        <v>1</v>
      </c>
      <c r="U755">
        <f t="shared" si="205"/>
        <v>1</v>
      </c>
      <c r="V755">
        <f t="shared" si="206"/>
        <v>1</v>
      </c>
      <c r="W755">
        <f t="shared" si="207"/>
        <v>1</v>
      </c>
      <c r="X755">
        <f t="shared" si="192"/>
        <v>1</v>
      </c>
      <c r="Y755">
        <f t="shared" si="193"/>
        <v>11</v>
      </c>
      <c r="Z755">
        <f t="shared" si="194"/>
        <v>1</v>
      </c>
      <c r="AA755">
        <f t="shared" si="195"/>
        <v>1</v>
      </c>
    </row>
    <row r="756" spans="2:27">
      <c r="B756">
        <v>755</v>
      </c>
      <c r="C756">
        <v>8</v>
      </c>
      <c r="D756">
        <v>154</v>
      </c>
      <c r="E756">
        <v>78</v>
      </c>
      <c r="F756">
        <v>32</v>
      </c>
      <c r="G756">
        <v>0</v>
      </c>
      <c r="H756">
        <v>32.4</v>
      </c>
      <c r="I756">
        <v>0.443</v>
      </c>
      <c r="J756">
        <v>45</v>
      </c>
      <c r="K756">
        <v>1</v>
      </c>
      <c r="L756">
        <f t="shared" si="196"/>
        <v>1</v>
      </c>
      <c r="M756">
        <f t="shared" si="197"/>
        <v>1</v>
      </c>
      <c r="N756">
        <f t="shared" si="198"/>
        <v>0</v>
      </c>
      <c r="O756">
        <f t="shared" si="199"/>
        <v>1</v>
      </c>
      <c r="P756">
        <f t="shared" si="200"/>
        <v>1</v>
      </c>
      <c r="Q756">
        <f t="shared" si="201"/>
        <v>0</v>
      </c>
      <c r="R756">
        <f t="shared" si="202"/>
        <v>0</v>
      </c>
      <c r="S756">
        <f t="shared" si="203"/>
        <v>1</v>
      </c>
      <c r="T756">
        <f t="shared" si="204"/>
        <v>1</v>
      </c>
      <c r="U756">
        <f t="shared" si="205"/>
        <v>1</v>
      </c>
      <c r="V756">
        <f t="shared" si="206"/>
        <v>1</v>
      </c>
      <c r="W756">
        <f t="shared" si="207"/>
        <v>1</v>
      </c>
      <c r="X756">
        <f t="shared" si="192"/>
        <v>3</v>
      </c>
      <c r="Y756">
        <f t="shared" si="193"/>
        <v>9</v>
      </c>
      <c r="Z756">
        <f t="shared" si="194"/>
        <v>1</v>
      </c>
      <c r="AA756">
        <f t="shared" si="195"/>
        <v>1</v>
      </c>
    </row>
    <row r="757" spans="2:27">
      <c r="B757">
        <v>756</v>
      </c>
      <c r="C757">
        <v>1</v>
      </c>
      <c r="D757">
        <v>128</v>
      </c>
      <c r="E757">
        <v>88</v>
      </c>
      <c r="F757">
        <v>39</v>
      </c>
      <c r="G757">
        <v>110</v>
      </c>
      <c r="H757">
        <v>36.5</v>
      </c>
      <c r="I757">
        <v>1.0569999999999999</v>
      </c>
      <c r="J757">
        <v>37</v>
      </c>
      <c r="K757">
        <v>1</v>
      </c>
      <c r="L757">
        <f t="shared" si="196"/>
        <v>0</v>
      </c>
      <c r="M757">
        <f t="shared" si="197"/>
        <v>1</v>
      </c>
      <c r="N757">
        <f t="shared" si="198"/>
        <v>0</v>
      </c>
      <c r="O757">
        <f t="shared" si="199"/>
        <v>1</v>
      </c>
      <c r="P757">
        <f t="shared" si="200"/>
        <v>1</v>
      </c>
      <c r="Q757">
        <f t="shared" si="201"/>
        <v>0</v>
      </c>
      <c r="R757">
        <f t="shared" si="202"/>
        <v>0</v>
      </c>
      <c r="S757">
        <f t="shared" si="203"/>
        <v>0</v>
      </c>
      <c r="T757">
        <f t="shared" si="204"/>
        <v>0</v>
      </c>
      <c r="U757">
        <f t="shared" si="205"/>
        <v>0</v>
      </c>
      <c r="V757">
        <f t="shared" si="206"/>
        <v>0</v>
      </c>
      <c r="W757">
        <f t="shared" si="207"/>
        <v>1</v>
      </c>
      <c r="X757">
        <f t="shared" si="192"/>
        <v>8</v>
      </c>
      <c r="Y757">
        <f t="shared" si="193"/>
        <v>4</v>
      </c>
      <c r="Z757">
        <f t="shared" si="194"/>
        <v>0</v>
      </c>
      <c r="AA757">
        <f t="shared" si="195"/>
        <v>0</v>
      </c>
    </row>
    <row r="758" spans="2:27">
      <c r="B758">
        <v>757</v>
      </c>
      <c r="C758">
        <v>7</v>
      </c>
      <c r="D758">
        <v>137</v>
      </c>
      <c r="E758">
        <v>90</v>
      </c>
      <c r="F758">
        <v>41</v>
      </c>
      <c r="G758">
        <v>0</v>
      </c>
      <c r="H758">
        <v>32</v>
      </c>
      <c r="I758">
        <v>0.39100000000000001</v>
      </c>
      <c r="J758">
        <v>39</v>
      </c>
      <c r="K758">
        <v>0</v>
      </c>
      <c r="L758">
        <f t="shared" si="196"/>
        <v>0</v>
      </c>
      <c r="M758">
        <f t="shared" si="197"/>
        <v>1</v>
      </c>
      <c r="N758">
        <f t="shared" si="198"/>
        <v>0</v>
      </c>
      <c r="O758">
        <f t="shared" si="199"/>
        <v>1</v>
      </c>
      <c r="P758">
        <f t="shared" si="200"/>
        <v>1</v>
      </c>
      <c r="Q758">
        <f t="shared" si="201"/>
        <v>0</v>
      </c>
      <c r="R758">
        <f t="shared" si="202"/>
        <v>0</v>
      </c>
      <c r="S758">
        <f t="shared" si="203"/>
        <v>1</v>
      </c>
      <c r="T758">
        <f t="shared" si="204"/>
        <v>0</v>
      </c>
      <c r="U758">
        <f t="shared" si="205"/>
        <v>1</v>
      </c>
      <c r="V758">
        <f t="shared" si="206"/>
        <v>1</v>
      </c>
      <c r="W758">
        <f t="shared" si="207"/>
        <v>1</v>
      </c>
      <c r="X758">
        <f t="shared" si="192"/>
        <v>5</v>
      </c>
      <c r="Y758">
        <f t="shared" si="193"/>
        <v>7</v>
      </c>
      <c r="Z758">
        <f t="shared" si="194"/>
        <v>1</v>
      </c>
      <c r="AA758">
        <f t="shared" si="195"/>
        <v>0</v>
      </c>
    </row>
    <row r="759" spans="2:27">
      <c r="B759">
        <v>758</v>
      </c>
      <c r="C759">
        <v>0</v>
      </c>
      <c r="D759">
        <v>123</v>
      </c>
      <c r="E759">
        <v>72</v>
      </c>
      <c r="F759">
        <v>0</v>
      </c>
      <c r="G759">
        <v>0</v>
      </c>
      <c r="H759">
        <v>36.299999999999997</v>
      </c>
      <c r="I759">
        <v>0.25800000000000001</v>
      </c>
      <c r="J759">
        <v>52</v>
      </c>
      <c r="K759">
        <v>1</v>
      </c>
      <c r="L759">
        <f t="shared" si="196"/>
        <v>1</v>
      </c>
      <c r="M759">
        <f t="shared" si="197"/>
        <v>1</v>
      </c>
      <c r="N759">
        <f t="shared" si="198"/>
        <v>0</v>
      </c>
      <c r="O759">
        <f t="shared" si="199"/>
        <v>0</v>
      </c>
      <c r="P759">
        <f t="shared" si="200"/>
        <v>0</v>
      </c>
      <c r="Q759">
        <f t="shared" si="201"/>
        <v>0</v>
      </c>
      <c r="R759">
        <f t="shared" si="202"/>
        <v>0</v>
      </c>
      <c r="S759">
        <f t="shared" si="203"/>
        <v>0</v>
      </c>
      <c r="T759">
        <f t="shared" si="204"/>
        <v>0</v>
      </c>
      <c r="U759">
        <f t="shared" si="205"/>
        <v>0</v>
      </c>
      <c r="V759">
        <f t="shared" si="206"/>
        <v>0</v>
      </c>
      <c r="W759">
        <f t="shared" si="207"/>
        <v>0</v>
      </c>
      <c r="X759">
        <f t="shared" si="192"/>
        <v>10</v>
      </c>
      <c r="Y759">
        <f t="shared" si="193"/>
        <v>2</v>
      </c>
      <c r="Z759">
        <f t="shared" si="194"/>
        <v>0</v>
      </c>
      <c r="AA759">
        <f t="shared" si="195"/>
        <v>0</v>
      </c>
    </row>
    <row r="760" spans="2:27">
      <c r="B760">
        <v>759</v>
      </c>
      <c r="C760">
        <v>1</v>
      </c>
      <c r="D760">
        <v>106</v>
      </c>
      <c r="E760">
        <v>76</v>
      </c>
      <c r="F760">
        <v>0</v>
      </c>
      <c r="G760">
        <v>0</v>
      </c>
      <c r="H760">
        <v>37.5</v>
      </c>
      <c r="I760">
        <v>0.19700000000000001</v>
      </c>
      <c r="J760">
        <v>26</v>
      </c>
      <c r="K760">
        <v>0</v>
      </c>
      <c r="L760">
        <f t="shared" si="196"/>
        <v>0</v>
      </c>
      <c r="M760">
        <f t="shared" si="197"/>
        <v>0</v>
      </c>
      <c r="N760">
        <f t="shared" si="198"/>
        <v>0</v>
      </c>
      <c r="O760">
        <f t="shared" si="199"/>
        <v>0</v>
      </c>
      <c r="P760">
        <f t="shared" si="200"/>
        <v>0</v>
      </c>
      <c r="Q760">
        <f t="shared" si="201"/>
        <v>0</v>
      </c>
      <c r="R760">
        <f t="shared" si="202"/>
        <v>0</v>
      </c>
      <c r="S760">
        <f t="shared" si="203"/>
        <v>0</v>
      </c>
      <c r="T760">
        <f t="shared" si="204"/>
        <v>0</v>
      </c>
      <c r="U760">
        <f t="shared" si="205"/>
        <v>0</v>
      </c>
      <c r="V760">
        <f t="shared" si="206"/>
        <v>0</v>
      </c>
      <c r="W760">
        <f t="shared" si="207"/>
        <v>0</v>
      </c>
      <c r="X760">
        <f t="shared" si="192"/>
        <v>12</v>
      </c>
      <c r="Y760">
        <f t="shared" si="193"/>
        <v>0</v>
      </c>
      <c r="Z760">
        <f t="shared" si="194"/>
        <v>0</v>
      </c>
      <c r="AA760">
        <f t="shared" si="195"/>
        <v>1</v>
      </c>
    </row>
    <row r="761" spans="2:27">
      <c r="B761">
        <v>760</v>
      </c>
      <c r="C761">
        <v>6</v>
      </c>
      <c r="D761">
        <v>190</v>
      </c>
      <c r="E761">
        <v>92</v>
      </c>
      <c r="F761">
        <v>0</v>
      </c>
      <c r="G761">
        <v>0</v>
      </c>
      <c r="H761">
        <v>35.5</v>
      </c>
      <c r="I761">
        <v>0.27800000000000002</v>
      </c>
      <c r="J761">
        <v>66</v>
      </c>
      <c r="K761">
        <v>1</v>
      </c>
      <c r="L761">
        <f t="shared" si="196"/>
        <v>0</v>
      </c>
      <c r="M761">
        <f t="shared" si="197"/>
        <v>1</v>
      </c>
      <c r="N761">
        <f t="shared" si="198"/>
        <v>1</v>
      </c>
      <c r="O761">
        <f t="shared" si="199"/>
        <v>1</v>
      </c>
      <c r="P761">
        <f t="shared" si="200"/>
        <v>1</v>
      </c>
      <c r="Q761">
        <f t="shared" si="201"/>
        <v>0</v>
      </c>
      <c r="R761">
        <f t="shared" si="202"/>
        <v>1</v>
      </c>
      <c r="S761">
        <f t="shared" si="203"/>
        <v>1</v>
      </c>
      <c r="T761">
        <f t="shared" si="204"/>
        <v>1</v>
      </c>
      <c r="U761">
        <f t="shared" si="205"/>
        <v>0</v>
      </c>
      <c r="V761">
        <f t="shared" si="206"/>
        <v>1</v>
      </c>
      <c r="W761">
        <f t="shared" si="207"/>
        <v>0</v>
      </c>
      <c r="X761">
        <f t="shared" si="192"/>
        <v>4</v>
      </c>
      <c r="Y761">
        <f t="shared" si="193"/>
        <v>8</v>
      </c>
      <c r="Z761">
        <f t="shared" si="194"/>
        <v>1</v>
      </c>
      <c r="AA761">
        <f t="shared" si="195"/>
        <v>1</v>
      </c>
    </row>
    <row r="762" spans="2:27">
      <c r="B762">
        <v>761</v>
      </c>
      <c r="C762">
        <v>2</v>
      </c>
      <c r="D762">
        <v>88</v>
      </c>
      <c r="E762">
        <v>58</v>
      </c>
      <c r="F762">
        <v>26</v>
      </c>
      <c r="G762">
        <v>16</v>
      </c>
      <c r="H762">
        <v>28.4</v>
      </c>
      <c r="I762">
        <v>0.76600000000000001</v>
      </c>
      <c r="J762">
        <v>22</v>
      </c>
      <c r="K762">
        <v>0</v>
      </c>
      <c r="L762">
        <f t="shared" si="196"/>
        <v>0</v>
      </c>
      <c r="M762">
        <f t="shared" si="197"/>
        <v>0</v>
      </c>
      <c r="N762">
        <f t="shared" si="198"/>
        <v>0</v>
      </c>
      <c r="O762">
        <f t="shared" si="199"/>
        <v>0</v>
      </c>
      <c r="P762">
        <f t="shared" si="200"/>
        <v>0</v>
      </c>
      <c r="Q762">
        <f t="shared" si="201"/>
        <v>0</v>
      </c>
      <c r="R762">
        <f t="shared" si="202"/>
        <v>0</v>
      </c>
      <c r="S762">
        <f t="shared" si="203"/>
        <v>0</v>
      </c>
      <c r="T762">
        <f t="shared" si="204"/>
        <v>0</v>
      </c>
      <c r="U762">
        <f t="shared" si="205"/>
        <v>0</v>
      </c>
      <c r="V762">
        <f t="shared" si="206"/>
        <v>0</v>
      </c>
      <c r="W762">
        <f t="shared" si="207"/>
        <v>0</v>
      </c>
      <c r="X762">
        <f t="shared" si="192"/>
        <v>12</v>
      </c>
      <c r="Y762">
        <f t="shared" si="193"/>
        <v>0</v>
      </c>
      <c r="Z762">
        <f t="shared" si="194"/>
        <v>0</v>
      </c>
      <c r="AA762">
        <f t="shared" si="195"/>
        <v>1</v>
      </c>
    </row>
    <row r="763" spans="2:27">
      <c r="B763">
        <v>762</v>
      </c>
      <c r="C763">
        <v>9</v>
      </c>
      <c r="D763">
        <v>170</v>
      </c>
      <c r="E763">
        <v>74</v>
      </c>
      <c r="F763">
        <v>31</v>
      </c>
      <c r="G763">
        <v>0</v>
      </c>
      <c r="H763">
        <v>44</v>
      </c>
      <c r="I763">
        <v>0.40300000000000002</v>
      </c>
      <c r="J763">
        <v>43</v>
      </c>
      <c r="K763">
        <v>1</v>
      </c>
      <c r="L763">
        <f t="shared" si="196"/>
        <v>1</v>
      </c>
      <c r="M763">
        <f t="shared" si="197"/>
        <v>1</v>
      </c>
      <c r="N763">
        <f t="shared" si="198"/>
        <v>1</v>
      </c>
      <c r="O763">
        <f t="shared" si="199"/>
        <v>1</v>
      </c>
      <c r="P763">
        <f t="shared" si="200"/>
        <v>1</v>
      </c>
      <c r="Q763">
        <f t="shared" si="201"/>
        <v>0</v>
      </c>
      <c r="R763">
        <f t="shared" si="202"/>
        <v>1</v>
      </c>
      <c r="S763">
        <f t="shared" si="203"/>
        <v>1</v>
      </c>
      <c r="T763">
        <f t="shared" si="204"/>
        <v>1</v>
      </c>
      <c r="U763">
        <f t="shared" si="205"/>
        <v>1</v>
      </c>
      <c r="V763">
        <f t="shared" si="206"/>
        <v>1</v>
      </c>
      <c r="W763">
        <f t="shared" si="207"/>
        <v>1</v>
      </c>
      <c r="X763">
        <f t="shared" si="192"/>
        <v>1</v>
      </c>
      <c r="Y763">
        <f t="shared" si="193"/>
        <v>11</v>
      </c>
      <c r="Z763">
        <f t="shared" si="194"/>
        <v>1</v>
      </c>
      <c r="AA763">
        <f t="shared" si="195"/>
        <v>1</v>
      </c>
    </row>
    <row r="764" spans="2:27">
      <c r="B764">
        <v>763</v>
      </c>
      <c r="C764">
        <v>9</v>
      </c>
      <c r="D764">
        <v>89</v>
      </c>
      <c r="E764">
        <v>62</v>
      </c>
      <c r="F764">
        <v>0</v>
      </c>
      <c r="G764">
        <v>0</v>
      </c>
      <c r="H764">
        <v>22.5</v>
      </c>
      <c r="I764">
        <v>0.14199999999999999</v>
      </c>
      <c r="J764">
        <v>33</v>
      </c>
      <c r="K764">
        <v>0</v>
      </c>
      <c r="L764">
        <f t="shared" si="196"/>
        <v>0</v>
      </c>
      <c r="M764">
        <f t="shared" si="197"/>
        <v>0</v>
      </c>
      <c r="N764">
        <f t="shared" si="198"/>
        <v>0</v>
      </c>
      <c r="O764">
        <f t="shared" si="199"/>
        <v>0</v>
      </c>
      <c r="P764">
        <f t="shared" si="200"/>
        <v>0</v>
      </c>
      <c r="Q764">
        <f t="shared" si="201"/>
        <v>0</v>
      </c>
      <c r="R764">
        <f t="shared" si="202"/>
        <v>0</v>
      </c>
      <c r="S764">
        <f t="shared" si="203"/>
        <v>0</v>
      </c>
      <c r="T764">
        <f t="shared" si="204"/>
        <v>0</v>
      </c>
      <c r="U764">
        <f t="shared" si="205"/>
        <v>0</v>
      </c>
      <c r="V764">
        <f t="shared" si="206"/>
        <v>0</v>
      </c>
      <c r="W764">
        <f t="shared" si="207"/>
        <v>0</v>
      </c>
      <c r="X764">
        <f t="shared" si="192"/>
        <v>12</v>
      </c>
      <c r="Y764">
        <f t="shared" si="193"/>
        <v>0</v>
      </c>
      <c r="Z764">
        <f t="shared" si="194"/>
        <v>0</v>
      </c>
      <c r="AA764">
        <f t="shared" si="195"/>
        <v>1</v>
      </c>
    </row>
    <row r="765" spans="2:27">
      <c r="B765">
        <v>764</v>
      </c>
      <c r="C765">
        <v>10</v>
      </c>
      <c r="D765">
        <v>101</v>
      </c>
      <c r="E765">
        <v>76</v>
      </c>
      <c r="F765">
        <v>48</v>
      </c>
      <c r="G765">
        <v>180</v>
      </c>
      <c r="H765">
        <v>32.9</v>
      </c>
      <c r="I765">
        <v>0.17100000000000001</v>
      </c>
      <c r="J765">
        <v>63</v>
      </c>
      <c r="K765">
        <v>0</v>
      </c>
      <c r="L765">
        <f t="shared" si="196"/>
        <v>1</v>
      </c>
      <c r="M765">
        <f t="shared" si="197"/>
        <v>1</v>
      </c>
      <c r="N765">
        <f t="shared" si="198"/>
        <v>0</v>
      </c>
      <c r="O765">
        <f t="shared" si="199"/>
        <v>0</v>
      </c>
      <c r="P765">
        <f t="shared" si="200"/>
        <v>0</v>
      </c>
      <c r="Q765">
        <f t="shared" si="201"/>
        <v>1</v>
      </c>
      <c r="R765">
        <f t="shared" si="202"/>
        <v>0</v>
      </c>
      <c r="S765">
        <f t="shared" si="203"/>
        <v>0</v>
      </c>
      <c r="T765">
        <f t="shared" si="204"/>
        <v>0</v>
      </c>
      <c r="U765">
        <f t="shared" si="205"/>
        <v>0</v>
      </c>
      <c r="V765">
        <f t="shared" si="206"/>
        <v>1</v>
      </c>
      <c r="W765">
        <f t="shared" si="207"/>
        <v>0</v>
      </c>
      <c r="X765">
        <f t="shared" si="192"/>
        <v>8</v>
      </c>
      <c r="Y765">
        <f t="shared" si="193"/>
        <v>4</v>
      </c>
      <c r="Z765">
        <f t="shared" si="194"/>
        <v>0</v>
      </c>
      <c r="AA765">
        <f t="shared" si="195"/>
        <v>1</v>
      </c>
    </row>
    <row r="766" spans="2:27">
      <c r="B766">
        <v>765</v>
      </c>
      <c r="C766">
        <v>2</v>
      </c>
      <c r="D766">
        <v>122</v>
      </c>
      <c r="E766">
        <v>70</v>
      </c>
      <c r="F766">
        <v>27</v>
      </c>
      <c r="G766">
        <v>0</v>
      </c>
      <c r="H766">
        <v>36.799999999999997</v>
      </c>
      <c r="I766">
        <v>0.34</v>
      </c>
      <c r="J766">
        <v>27</v>
      </c>
      <c r="K766">
        <v>0</v>
      </c>
      <c r="L766">
        <f t="shared" si="196"/>
        <v>0</v>
      </c>
      <c r="M766">
        <f t="shared" si="197"/>
        <v>0</v>
      </c>
      <c r="N766">
        <f t="shared" si="198"/>
        <v>0</v>
      </c>
      <c r="O766">
        <f t="shared" si="199"/>
        <v>0</v>
      </c>
      <c r="P766">
        <f t="shared" si="200"/>
        <v>0</v>
      </c>
      <c r="Q766">
        <f t="shared" si="201"/>
        <v>0</v>
      </c>
      <c r="R766">
        <f t="shared" si="202"/>
        <v>0</v>
      </c>
      <c r="S766">
        <f t="shared" si="203"/>
        <v>0</v>
      </c>
      <c r="T766">
        <f t="shared" si="204"/>
        <v>0</v>
      </c>
      <c r="U766">
        <f t="shared" si="205"/>
        <v>0</v>
      </c>
      <c r="V766">
        <f t="shared" si="206"/>
        <v>0</v>
      </c>
      <c r="W766">
        <f t="shared" si="207"/>
        <v>0</v>
      </c>
      <c r="X766">
        <f t="shared" si="192"/>
        <v>12</v>
      </c>
      <c r="Y766">
        <f t="shared" si="193"/>
        <v>0</v>
      </c>
      <c r="Z766">
        <f t="shared" si="194"/>
        <v>0</v>
      </c>
      <c r="AA766">
        <f t="shared" si="195"/>
        <v>1</v>
      </c>
    </row>
    <row r="767" spans="2:27">
      <c r="B767">
        <v>766</v>
      </c>
      <c r="C767">
        <v>5</v>
      </c>
      <c r="D767">
        <v>121</v>
      </c>
      <c r="E767">
        <v>72</v>
      </c>
      <c r="F767">
        <v>23</v>
      </c>
      <c r="G767">
        <v>112</v>
      </c>
      <c r="H767">
        <v>26.2</v>
      </c>
      <c r="I767">
        <v>0.245</v>
      </c>
      <c r="J767">
        <v>30</v>
      </c>
      <c r="K767">
        <v>0</v>
      </c>
      <c r="L767">
        <f t="shared" si="196"/>
        <v>0</v>
      </c>
      <c r="M767">
        <f t="shared" si="197"/>
        <v>0</v>
      </c>
      <c r="N767">
        <f t="shared" si="198"/>
        <v>0</v>
      </c>
      <c r="O767">
        <f t="shared" si="199"/>
        <v>0</v>
      </c>
      <c r="P767">
        <f t="shared" si="200"/>
        <v>0</v>
      </c>
      <c r="Q767">
        <f t="shared" si="201"/>
        <v>0</v>
      </c>
      <c r="R767">
        <f t="shared" si="202"/>
        <v>0</v>
      </c>
      <c r="S767">
        <f t="shared" si="203"/>
        <v>0</v>
      </c>
      <c r="T767">
        <f t="shared" si="204"/>
        <v>0</v>
      </c>
      <c r="U767">
        <f t="shared" si="205"/>
        <v>0</v>
      </c>
      <c r="V767">
        <f t="shared" si="206"/>
        <v>0</v>
      </c>
      <c r="W767">
        <f t="shared" si="207"/>
        <v>0</v>
      </c>
      <c r="X767">
        <f t="shared" si="192"/>
        <v>12</v>
      </c>
      <c r="Y767">
        <f t="shared" si="193"/>
        <v>0</v>
      </c>
      <c r="Z767">
        <f t="shared" si="194"/>
        <v>0</v>
      </c>
      <c r="AA767">
        <f t="shared" si="195"/>
        <v>1</v>
      </c>
    </row>
    <row r="768" spans="2:27">
      <c r="B768">
        <v>767</v>
      </c>
      <c r="C768">
        <v>1</v>
      </c>
      <c r="D768">
        <v>126</v>
      </c>
      <c r="E768">
        <v>60</v>
      </c>
      <c r="F768">
        <v>0</v>
      </c>
      <c r="G768">
        <v>0</v>
      </c>
      <c r="H768">
        <v>30.1</v>
      </c>
      <c r="I768">
        <v>0.34899999999999998</v>
      </c>
      <c r="J768">
        <v>47</v>
      </c>
      <c r="K768">
        <v>1</v>
      </c>
      <c r="L768">
        <f t="shared" si="196"/>
        <v>1</v>
      </c>
      <c r="M768">
        <f t="shared" si="197"/>
        <v>1</v>
      </c>
      <c r="N768">
        <f t="shared" si="198"/>
        <v>0</v>
      </c>
      <c r="O768">
        <f t="shared" si="199"/>
        <v>0</v>
      </c>
      <c r="P768">
        <f t="shared" si="200"/>
        <v>1</v>
      </c>
      <c r="Q768">
        <f t="shared" si="201"/>
        <v>0</v>
      </c>
      <c r="R768">
        <f t="shared" si="202"/>
        <v>0</v>
      </c>
      <c r="S768">
        <f t="shared" si="203"/>
        <v>0</v>
      </c>
      <c r="T768">
        <f t="shared" si="204"/>
        <v>0</v>
      </c>
      <c r="U768">
        <f t="shared" si="205"/>
        <v>0</v>
      </c>
      <c r="V768">
        <f t="shared" si="206"/>
        <v>0</v>
      </c>
      <c r="W768">
        <f t="shared" si="207"/>
        <v>0</v>
      </c>
      <c r="X768">
        <f t="shared" si="192"/>
        <v>9</v>
      </c>
      <c r="Y768">
        <f t="shared" si="193"/>
        <v>3</v>
      </c>
      <c r="Z768">
        <f t="shared" si="194"/>
        <v>0</v>
      </c>
      <c r="AA768">
        <f t="shared" si="195"/>
        <v>0</v>
      </c>
    </row>
    <row r="769" spans="2:27">
      <c r="B769">
        <v>768</v>
      </c>
      <c r="C769">
        <v>1</v>
      </c>
      <c r="D769">
        <v>93</v>
      </c>
      <c r="E769">
        <v>70</v>
      </c>
      <c r="F769">
        <v>31</v>
      </c>
      <c r="G769">
        <v>0</v>
      </c>
      <c r="H769">
        <v>30.4</v>
      </c>
      <c r="I769">
        <v>0.315</v>
      </c>
      <c r="J769">
        <v>23</v>
      </c>
      <c r="K769">
        <v>0</v>
      </c>
      <c r="L769">
        <f t="shared" si="196"/>
        <v>0</v>
      </c>
      <c r="M769">
        <f t="shared" si="197"/>
        <v>0</v>
      </c>
      <c r="N769">
        <f t="shared" si="198"/>
        <v>0</v>
      </c>
      <c r="O769">
        <f t="shared" si="199"/>
        <v>0</v>
      </c>
      <c r="P769">
        <f t="shared" si="200"/>
        <v>0</v>
      </c>
      <c r="Q769">
        <f t="shared" si="201"/>
        <v>0</v>
      </c>
      <c r="R769">
        <f t="shared" si="202"/>
        <v>0</v>
      </c>
      <c r="S769">
        <f t="shared" si="203"/>
        <v>0</v>
      </c>
      <c r="T769">
        <f t="shared" si="204"/>
        <v>0</v>
      </c>
      <c r="U769">
        <f t="shared" si="205"/>
        <v>0</v>
      </c>
      <c r="V769">
        <f t="shared" si="206"/>
        <v>0</v>
      </c>
      <c r="W769">
        <f t="shared" si="207"/>
        <v>0</v>
      </c>
      <c r="X769">
        <f t="shared" si="192"/>
        <v>12</v>
      </c>
      <c r="Y769">
        <f t="shared" si="193"/>
        <v>0</v>
      </c>
      <c r="Z769">
        <f t="shared" si="194"/>
        <v>0</v>
      </c>
      <c r="AA769">
        <f t="shared" si="195"/>
        <v>1</v>
      </c>
    </row>
  </sheetData>
  <sortState xmlns:xlrd2="http://schemas.microsoft.com/office/spreadsheetml/2017/richdata2" ref="AM2:AM14">
    <sortCondition ref="AM2:AM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1043-80CC-490C-9782-51A68FF82FAB}">
  <dimension ref="A1:BC76"/>
  <sheetViews>
    <sheetView tabSelected="1" topLeftCell="AD1" workbookViewId="0">
      <selection activeCell="AS26" sqref="AS26"/>
    </sheetView>
  </sheetViews>
  <sheetFormatPr defaultRowHeight="14.4"/>
  <cols>
    <col min="1" max="1" width="37.21875" bestFit="1" customWidth="1"/>
    <col min="2" max="2" width="20.6640625" customWidth="1"/>
    <col min="3" max="3" width="20.88671875" customWidth="1"/>
    <col min="4" max="4" width="24" customWidth="1"/>
    <col min="11" max="11" width="43.21875" bestFit="1" customWidth="1"/>
    <col min="12" max="12" width="34.33203125" bestFit="1" customWidth="1"/>
    <col min="14" max="14" width="36.33203125" bestFit="1" customWidth="1"/>
    <col min="15" max="15" width="4.88671875" bestFit="1" customWidth="1"/>
    <col min="19" max="19" width="21.6640625" bestFit="1" customWidth="1"/>
    <col min="23" max="23" width="8.33203125" customWidth="1"/>
    <col min="24" max="27" width="9" bestFit="1" customWidth="1"/>
    <col min="28" max="28" width="13.33203125" bestFit="1" customWidth="1"/>
  </cols>
  <sheetData>
    <row r="1" spans="1:55" ht="15" thickBot="1">
      <c r="J1" s="44" t="s">
        <v>294</v>
      </c>
      <c r="K1" s="42"/>
      <c r="L1" s="42"/>
      <c r="M1" s="42"/>
      <c r="N1" s="42"/>
      <c r="O1" s="43"/>
    </row>
    <row r="2" spans="1:55" ht="15" thickBot="1">
      <c r="A2" s="3" t="s">
        <v>272</v>
      </c>
      <c r="C2" s="3" t="s">
        <v>274</v>
      </c>
      <c r="J2" t="s">
        <v>151</v>
      </c>
      <c r="K2" t="s">
        <v>401</v>
      </c>
      <c r="L2" t="s">
        <v>402</v>
      </c>
      <c r="M2" t="s">
        <v>404</v>
      </c>
      <c r="N2" t="s">
        <v>403</v>
      </c>
      <c r="O2" t="s">
        <v>260</v>
      </c>
      <c r="Q2" t="s">
        <v>63</v>
      </c>
      <c r="R2" t="s">
        <v>296</v>
      </c>
      <c r="S2" t="s">
        <v>297</v>
      </c>
      <c r="T2" t="s">
        <v>405</v>
      </c>
    </row>
    <row r="3" spans="1:55" ht="18.600000000000001" thickBot="1">
      <c r="A3" s="30" t="s">
        <v>287</v>
      </c>
      <c r="B3" s="3"/>
      <c r="C3" s="3"/>
      <c r="J3" t="str">
        <f t="shared" ref="J3:J34" ca="1" si="0">RIGHT(LEFT(_xlfn.FORMULATEXT(K3),8),7)</f>
        <v>Tree_01</v>
      </c>
      <c r="K3">
        <f>Tree_01!AK9</f>
        <v>0</v>
      </c>
      <c r="L3" t="str">
        <f>Tree_01!AL9</f>
        <v>age ≤ 42.5</v>
      </c>
      <c r="M3" t="str">
        <f>Tree_01!AM9</f>
        <v>age ≤ 42.5</v>
      </c>
      <c r="N3" t="str">
        <f>Tree_01!AN9</f>
        <v>age</v>
      </c>
      <c r="O3">
        <f>Tree_01!AO9</f>
        <v>3.329034960975924E-2</v>
      </c>
      <c r="Q3" t="s">
        <v>2</v>
      </c>
      <c r="R3">
        <f t="shared" ref="R3:R10" si="1">SUMIF($N:$N, Q3, $O:$O)</f>
        <v>0.77089779267344127</v>
      </c>
      <c r="S3">
        <f t="shared" ref="S3:S10" si="2">R3 / SUM($R$3:$R$10)</f>
        <v>8.3347478670017031E-2</v>
      </c>
      <c r="T3">
        <f t="shared" ref="T3:T10" si="3">COUNTIF($N:$N, Q3)</f>
        <v>2</v>
      </c>
      <c r="W3" s="44" t="s">
        <v>418</v>
      </c>
      <c r="X3" s="45"/>
      <c r="Y3" s="45"/>
      <c r="Z3" s="45"/>
      <c r="AA3" s="45"/>
      <c r="AB3" s="46"/>
      <c r="AS3" s="3" t="s">
        <v>520</v>
      </c>
      <c r="BA3" t="s">
        <v>406</v>
      </c>
      <c r="BB3" t="str">
        <f t="shared" ref="BB3:BB14" si="4">BA3&amp;"!"&amp;"L2"</f>
        <v>Tree_01!L2</v>
      </c>
      <c r="BC3" t="str" cm="1">
        <f t="array" aca="1" ref="BC3" ca="1">_xlfn.FORMULATEXT(INDIRECT(BB3))</f>
        <v>=IF(J2&lt;=42.5,IF(G2&lt;=119.5,IF(C2&lt;=2.5,0,0),IF(C2&lt;=0.5,1,0)),IF(G2&lt;=139.5,IF(J2&lt;=55.5,1,0),1))</v>
      </c>
    </row>
    <row r="4" spans="1:55">
      <c r="A4" s="3" t="s">
        <v>273</v>
      </c>
      <c r="B4">
        <f>COUNTA('RandomForest Final'!$AC$2:$AC$769)</f>
        <v>231</v>
      </c>
      <c r="J4" t="str">
        <f t="shared" ca="1" si="0"/>
        <v>Tree_01</v>
      </c>
      <c r="K4">
        <f>Tree_01!AK10</f>
        <v>1</v>
      </c>
      <c r="L4" t="str">
        <f>Tree_01!AL10</f>
        <v>age ≤ 42.5|insu ≤ 119.5</v>
      </c>
      <c r="M4" t="str">
        <f>Tree_01!AM10</f>
        <v>insu ≤ 119.5</v>
      </c>
      <c r="N4" t="str">
        <f>Tree_01!AN10</f>
        <v>insu</v>
      </c>
      <c r="O4">
        <f>Tree_01!AO10</f>
        <v>0.13523956316511643</v>
      </c>
      <c r="Q4" t="s">
        <v>3</v>
      </c>
      <c r="R4">
        <f t="shared" si="1"/>
        <v>2.6903426738791487</v>
      </c>
      <c r="S4">
        <f t="shared" si="2"/>
        <v>0.29087290268214067</v>
      </c>
      <c r="T4">
        <f t="shared" si="3"/>
        <v>18</v>
      </c>
      <c r="W4" s="3" t="s">
        <v>151</v>
      </c>
      <c r="X4" s="3" t="s">
        <v>419</v>
      </c>
      <c r="Y4" s="3" t="s">
        <v>420</v>
      </c>
      <c r="Z4" s="3" t="s">
        <v>421</v>
      </c>
      <c r="AA4" s="3" t="s">
        <v>422</v>
      </c>
      <c r="AB4" s="3" t="s">
        <v>423</v>
      </c>
      <c r="AC4" s="3" t="s">
        <v>453</v>
      </c>
      <c r="BA4" t="s">
        <v>407</v>
      </c>
      <c r="BB4" t="str">
        <f t="shared" si="4"/>
        <v>Tree_02!L2</v>
      </c>
      <c r="BC4" t="str" cm="1">
        <f t="array" aca="1" ref="BC4" ca="1">_xlfn.FORMULATEXT(INDIRECT(BB4))</f>
        <v>=IF(J2&lt;=30.5,IF(H2&lt;=36.25,IF(J2&lt;=26.5,0,0),IF(H2&lt;=42.75,0,1)),IF(H2&lt;=27.45,IF(H2&lt;=24.8,0,0),IF(J2&lt;=42.5,1,1)))</v>
      </c>
    </row>
    <row r="5" spans="1:55">
      <c r="A5" s="3" t="s">
        <v>275</v>
      </c>
      <c r="B5" cm="1">
        <f t="array" ref="B5">SUMPRODUCT(  'RandomForest Final'!$AA$2:$AA$769,  --(COUNTIF('RandomForest Final'!$AC$2:$AC$769,'RandomForest Final'!$B$2:$B$769)&gt;0))</f>
        <v>175</v>
      </c>
      <c r="J5" t="str">
        <f t="shared" ca="1" si="0"/>
        <v>Tree_01</v>
      </c>
      <c r="K5">
        <f>Tree_01!AK11</f>
        <v>2</v>
      </c>
      <c r="L5" t="str">
        <f>Tree_01!AL11</f>
        <v>age ≤ 42.5 AND insu &gt; 119.5|preg ≤ 0.5</v>
      </c>
      <c r="M5" t="str">
        <f>Tree_01!AM11</f>
        <v>preg ≤ 0.5</v>
      </c>
      <c r="N5" t="str">
        <f>Tree_01!AN11</f>
        <v>preg</v>
      </c>
      <c r="O5">
        <f>Tree_01!AO11</f>
        <v>0.33822042745583886</v>
      </c>
      <c r="Q5" t="s">
        <v>4</v>
      </c>
      <c r="R5">
        <f t="shared" si="1"/>
        <v>0.3986977697870206</v>
      </c>
      <c r="S5">
        <f t="shared" si="2"/>
        <v>4.3106173320156017E-2</v>
      </c>
      <c r="T5">
        <f t="shared" si="3"/>
        <v>7</v>
      </c>
      <c r="W5">
        <v>1</v>
      </c>
      <c r="X5" t="s">
        <v>424</v>
      </c>
      <c r="Y5" t="s">
        <v>425</v>
      </c>
      <c r="Z5" t="s">
        <v>426</v>
      </c>
      <c r="AA5" t="s">
        <v>89</v>
      </c>
      <c r="AB5">
        <v>3</v>
      </c>
      <c r="AC5" s="26">
        <f>SUM(Tree_01!M2:M538)/COUNT(Tree_01!M2:M538)</f>
        <v>0.75418994413407825</v>
      </c>
      <c r="AS5" s="24" t="s">
        <v>533</v>
      </c>
      <c r="AT5" s="24">
        <f>COUNTIF('RandomForest Final'!AG:AG,AS5)</f>
        <v>1</v>
      </c>
      <c r="BA5" t="s">
        <v>408</v>
      </c>
      <c r="BB5" t="str">
        <f t="shared" si="4"/>
        <v>Tree_03!L2</v>
      </c>
      <c r="BC5" t="str" cm="1">
        <f t="array" aca="1" ref="BC5" ca="1">_xlfn.FORMULATEXT(INDIRECT(BB5))</f>
        <v>=IF(D2&lt;=137.5,IF(J2&lt;=27.5,IF(I2&lt;=0.4945,0,0),IF(D2&lt;=107.5,0,0)),IF(D2&lt;=155.5,IF(D2&lt;=146.5,1,0),IF(J2&lt;=44.5,1,1)))</v>
      </c>
    </row>
    <row r="6" spans="1:55">
      <c r="A6" t="s">
        <v>276</v>
      </c>
      <c r="B6" s="27">
        <f>IF(B4=0,"", B5/B4)</f>
        <v>0.75757575757575757</v>
      </c>
      <c r="J6" t="str">
        <f t="shared" ca="1" si="0"/>
        <v>Tree_01</v>
      </c>
      <c r="K6">
        <f>Tree_01!AK12</f>
        <v>1</v>
      </c>
      <c r="L6" t="str">
        <f>Tree_01!AL12</f>
        <v>age &gt; 42.5|insu ≤ 139.5</v>
      </c>
      <c r="M6" t="str">
        <f>Tree_01!AM12</f>
        <v>insu ≤ 139.5</v>
      </c>
      <c r="N6" t="str">
        <f>Tree_01!AN12</f>
        <v>insu</v>
      </c>
      <c r="O6">
        <f>Tree_01!AO12</f>
        <v>0.35526565872103461</v>
      </c>
      <c r="Q6" t="s">
        <v>5</v>
      </c>
      <c r="R6">
        <f t="shared" si="1"/>
        <v>0.75705052143898777</v>
      </c>
      <c r="S6">
        <f t="shared" si="2"/>
        <v>8.1850347461677395E-2</v>
      </c>
      <c r="T6">
        <f t="shared" si="3"/>
        <v>5</v>
      </c>
      <c r="W6">
        <v>2</v>
      </c>
      <c r="X6" t="s">
        <v>424</v>
      </c>
      <c r="Y6" t="s">
        <v>425</v>
      </c>
      <c r="Z6" t="s">
        <v>89</v>
      </c>
      <c r="AA6" t="s">
        <v>89</v>
      </c>
      <c r="AB6">
        <v>2</v>
      </c>
      <c r="AC6" s="26">
        <f>SUM(Tree_02!M2:M538)/COUNT(Tree_01!M2:M538)</f>
        <v>0.73184357541899436</v>
      </c>
      <c r="AS6" s="24" t="s">
        <v>530</v>
      </c>
      <c r="AT6" s="24">
        <f>COUNTIF('RandomForest Final'!AG:AG,AS6)</f>
        <v>4</v>
      </c>
      <c r="BA6" t="s">
        <v>409</v>
      </c>
      <c r="BB6" t="str">
        <f t="shared" si="4"/>
        <v>Tree_04!L2</v>
      </c>
      <c r="BC6" t="str" cm="1">
        <f t="array" aca="1" ref="BC6" ca="1">_xlfn.FORMULATEXT(INDIRECT(BB6))</f>
        <v>=IF(D2&lt;=133.5,IF(I2&lt;=0.5095,IF(D2&lt;=94.5,0,0),IF(F2&lt;=28.5,0,1)),IF(D2&lt;=161.5,IF(I2&lt;=0.315,0,1),IF(C2&lt;=6.5,1,1)))</v>
      </c>
    </row>
    <row r="7" spans="1:55" ht="18">
      <c r="J7" t="str">
        <f t="shared" ca="1" si="0"/>
        <v>Tree_01</v>
      </c>
      <c r="K7">
        <f>Tree_01!AK13</f>
        <v>2</v>
      </c>
      <c r="L7" t="str">
        <f>Tree_01!AL13</f>
        <v>age &gt; 42.5 AND insu ≤ 139.5|age ≤ 55.5</v>
      </c>
      <c r="M7" t="str">
        <f>Tree_01!AM13</f>
        <v>age ≤ 55.5</v>
      </c>
      <c r="N7" t="str">
        <f>Tree_01!AN13</f>
        <v>age</v>
      </c>
      <c r="O7">
        <f>Tree_01!AO13</f>
        <v>0.36844340807388154</v>
      </c>
      <c r="Q7" t="s">
        <v>6</v>
      </c>
      <c r="R7">
        <f t="shared" si="1"/>
        <v>0.49050522188615103</v>
      </c>
      <c r="S7">
        <f t="shared" si="2"/>
        <v>5.3032157968580483E-2</v>
      </c>
      <c r="T7">
        <f t="shared" si="3"/>
        <v>2</v>
      </c>
      <c r="W7">
        <v>3</v>
      </c>
      <c r="X7" t="s">
        <v>427</v>
      </c>
      <c r="Y7" t="s">
        <v>424</v>
      </c>
      <c r="Z7" t="s">
        <v>428</v>
      </c>
      <c r="AA7" t="s">
        <v>89</v>
      </c>
      <c r="AB7">
        <v>3</v>
      </c>
      <c r="AC7" s="26">
        <f>SUM(Tree_03!M2:M538)/COUNT(Tree_01!M2:M538)</f>
        <v>0.78770949720670391</v>
      </c>
      <c r="AS7" s="24" t="s">
        <v>527</v>
      </c>
      <c r="AT7" s="24">
        <f>COUNTIF('RandomForest Final'!AG:AG,AS7)</f>
        <v>21</v>
      </c>
      <c r="AV7" s="47" t="s">
        <v>534</v>
      </c>
      <c r="BA7" t="s">
        <v>410</v>
      </c>
      <c r="BB7" t="str">
        <f t="shared" si="4"/>
        <v>Tree_05!L2</v>
      </c>
      <c r="BC7" t="str" cm="1">
        <f t="array" aca="1" ref="BC7" ca="1">_xlfn.FORMULATEXT(INDIRECT(BB7))</f>
        <v>=IF(D2&lt;=124.5,IF(J2&lt;=27.5,IF(F2&lt;=30.5,0,0),IF(D2&lt;=94.5,0,0)),IF(D2&lt;=166.5,IF(J2&lt;=24.5,0,1),IF(J2&lt;=37.5,1,1)))</v>
      </c>
    </row>
    <row r="8" spans="1:55" ht="18">
      <c r="A8" s="30" t="s">
        <v>288</v>
      </c>
      <c r="J8" t="str">
        <f t="shared" ca="1" si="0"/>
        <v>Tree_02</v>
      </c>
      <c r="K8">
        <f>Tree_02!AK9</f>
        <v>0</v>
      </c>
      <c r="L8" t="str">
        <f>Tree_02!AL9</f>
        <v>age ≤ 30.5</v>
      </c>
      <c r="M8" t="str">
        <f>Tree_02!AM9</f>
        <v>age ≤ 30.5</v>
      </c>
      <c r="N8" t="str">
        <f>Tree_02!AN9</f>
        <v>age</v>
      </c>
      <c r="O8">
        <f>Tree_02!AO9</f>
        <v>5.1014111395956352E-2</v>
      </c>
      <c r="Q8" t="s">
        <v>7</v>
      </c>
      <c r="R8">
        <f t="shared" si="1"/>
        <v>1.4614174641914275</v>
      </c>
      <c r="S8">
        <f t="shared" si="2"/>
        <v>0.1580046824395088</v>
      </c>
      <c r="T8">
        <f t="shared" si="3"/>
        <v>15</v>
      </c>
      <c r="W8">
        <v>4</v>
      </c>
      <c r="X8" t="s">
        <v>427</v>
      </c>
      <c r="Y8" t="s">
        <v>428</v>
      </c>
      <c r="Z8" t="s">
        <v>429</v>
      </c>
      <c r="AA8" t="s">
        <v>426</v>
      </c>
      <c r="AB8">
        <v>4</v>
      </c>
      <c r="AC8" s="26">
        <f>SUM(Tree_04!M2:M538)/COUNT(Tree_01!M2:M538)</f>
        <v>0.81005586592178769</v>
      </c>
      <c r="AS8" s="24" t="s">
        <v>522</v>
      </c>
      <c r="AT8" s="24">
        <f>COUNTIF('RandomForest Final'!AG:AG,AS8)</f>
        <v>29</v>
      </c>
      <c r="AV8" s="48" t="s">
        <v>535</v>
      </c>
      <c r="BA8" t="s">
        <v>411</v>
      </c>
      <c r="BB8" t="str">
        <f t="shared" si="4"/>
        <v>Tree_06!L2</v>
      </c>
      <c r="BC8" t="str" cm="1">
        <f t="array" aca="1" ref="BC8" ca="1">_xlfn.FORMULATEXT(INDIRECT(BB8))</f>
        <v>=IF(H2&lt;=28.849999,IF(C2&lt;=5.5,IF(E2&lt;=69,0,0),IF(H2&lt;=24.7,0,0)),IF(C2&lt;=4.5,IF(G2&lt;=107.5,0,0),IF(G2&lt;=122.5,0,1)))</v>
      </c>
    </row>
    <row r="9" spans="1:55">
      <c r="B9" t="s">
        <v>277</v>
      </c>
      <c r="C9" t="s">
        <v>278</v>
      </c>
      <c r="J9" t="str">
        <f t="shared" ca="1" si="0"/>
        <v>Tree_02</v>
      </c>
      <c r="K9">
        <f>Tree_02!AK10</f>
        <v>1</v>
      </c>
      <c r="L9" t="str">
        <f>Tree_02!AL10</f>
        <v>age ≤ 30.5|mass ≤ 36.25</v>
      </c>
      <c r="M9" t="str">
        <f>Tree_02!AM10</f>
        <v>mass ≤ 36.25</v>
      </c>
      <c r="N9" t="str">
        <f>Tree_02!AN10</f>
        <v>mass</v>
      </c>
      <c r="O9">
        <f>Tree_02!AO10</f>
        <v>0.31500682319320938</v>
      </c>
      <c r="Q9" t="s">
        <v>8</v>
      </c>
      <c r="R9">
        <f t="shared" si="1"/>
        <v>1.4020367537337237</v>
      </c>
      <c r="S9">
        <f t="shared" si="2"/>
        <v>0.15158459336243388</v>
      </c>
      <c r="T9">
        <f t="shared" si="3"/>
        <v>11</v>
      </c>
      <c r="W9">
        <v>5</v>
      </c>
      <c r="X9" t="s">
        <v>427</v>
      </c>
      <c r="Y9" t="s">
        <v>424</v>
      </c>
      <c r="Z9" t="s">
        <v>429</v>
      </c>
      <c r="AA9" t="s">
        <v>89</v>
      </c>
      <c r="AB9">
        <v>3</v>
      </c>
      <c r="AC9" s="26">
        <f>SUM(Tree_05!M2:M538)/COUNT(Tree_01!M2:M538)</f>
        <v>0.76908752327746743</v>
      </c>
      <c r="AS9" s="24" t="s">
        <v>526</v>
      </c>
      <c r="AT9" s="24">
        <f>COUNTIF('RandomForest Final'!AG:AG,AS9)</f>
        <v>82</v>
      </c>
      <c r="AV9" s="48" t="s">
        <v>536</v>
      </c>
      <c r="BA9" t="s">
        <v>412</v>
      </c>
      <c r="BB9" t="str">
        <f t="shared" si="4"/>
        <v>Tree_07!L2</v>
      </c>
      <c r="BC9" t="str" cm="1">
        <f t="array" aca="1" ref="BC9" ca="1">_xlfn.FORMULATEXT(INDIRECT(BB9))</f>
        <v>=IF(D2&lt;=154.5,IF(H2&lt;=27.849999,IF(D2&lt;=107.5,0,0),IF(I2&lt;=1.105,0,1)),IF(I2&lt;=0.2745,1,IF(G2&lt;=171.5,1,1)))</v>
      </c>
    </row>
    <row r="10" spans="1:55">
      <c r="A10" t="s">
        <v>279</v>
      </c>
      <c r="B10" cm="1">
        <f t="array" ref="B10">SUMPRODUCT(
  --('RandomForest Final'!$K$2:$K$769=0),
  --('RandomForest Final'!$Z$2:$Z$769=0),
  --(COUNTIF('RandomForest Final'!$AC$2:$AC$769,'RandomForest Final'!$B$2:$B$769)&gt;0)
)</f>
        <v>138</v>
      </c>
      <c r="C10" cm="1">
        <f t="array" ref="C10">SUMPRODUCT(
  --('RandomForest Final'!$K$2:$K$769=0),
  --('RandomForest Final'!$Z$2:$Z$769=1),
  --(COUNTIF('RandomForest Final'!$AC$2:$AC$769,'RandomForest Final'!$B$2:$B$769)&gt;0)
)</f>
        <v>12</v>
      </c>
      <c r="J10" t="str">
        <f t="shared" ca="1" si="0"/>
        <v>Tree_02</v>
      </c>
      <c r="K10">
        <f>Tree_02!AK11</f>
        <v>2</v>
      </c>
      <c r="L10" t="str">
        <f>Tree_02!AL11</f>
        <v>age ≤ 30.5 AND mass &gt; 36.25|mass ≤ 42.75</v>
      </c>
      <c r="M10" t="str">
        <f>Tree_02!AM11</f>
        <v>mass ≤ 42.75</v>
      </c>
      <c r="N10" t="str">
        <f>Tree_02!AN11</f>
        <v>mass</v>
      </c>
      <c r="O10">
        <f>Tree_02!AO11</f>
        <v>0.41381842626969872</v>
      </c>
      <c r="Q10" t="s">
        <v>9</v>
      </c>
      <c r="R10">
        <f t="shared" si="1"/>
        <v>1.2782553173181019</v>
      </c>
      <c r="S10">
        <f t="shared" si="2"/>
        <v>0.13820166409548576</v>
      </c>
      <c r="T10">
        <f t="shared" si="3"/>
        <v>14</v>
      </c>
      <c r="W10">
        <v>6</v>
      </c>
      <c r="X10" t="s">
        <v>425</v>
      </c>
      <c r="Y10" t="s">
        <v>426</v>
      </c>
      <c r="Z10" t="s">
        <v>430</v>
      </c>
      <c r="AA10" t="s">
        <v>431</v>
      </c>
      <c r="AB10">
        <v>4</v>
      </c>
      <c r="AC10" s="26">
        <f>SUM(Tree_06!M2:M538)/COUNT(Tree_01!M2:M538)</f>
        <v>0.67970204841713222</v>
      </c>
      <c r="AS10" s="24" t="s">
        <v>529</v>
      </c>
      <c r="AT10" s="24">
        <f>COUNTIF('RandomForest Final'!AG:AG,AS10)</f>
        <v>6</v>
      </c>
      <c r="BA10" t="s">
        <v>413</v>
      </c>
      <c r="BB10" t="str">
        <f t="shared" si="4"/>
        <v>Tree_08!L2</v>
      </c>
      <c r="BC10" t="str" cm="1">
        <f t="array" aca="1" ref="BC10" ca="1">_xlfn.FORMULATEXT(INDIRECT(BB10))</f>
        <v>=IF(D2&lt;=133.5,IF(J2&lt;=27.5,IF(H2&lt;=31.3,0,0),IF(H2&lt;=28.65,0,0)),IF(H2&lt;=29.4,0,IF(D2&lt;=155.5,1,1)))</v>
      </c>
    </row>
    <row r="11" spans="1:55" ht="18">
      <c r="A11" t="s">
        <v>280</v>
      </c>
      <c r="B11" cm="1">
        <f t="array" ref="B11">SUMPRODUCT(
  --('RandomForest Final'!$K$2:$K$769=1),
  --('RandomForest Final'!$Z$2:$Z$769=0),
  --(COUNTIF('RandomForest Final'!$AC$2:$AC$769,'RandomForest Final'!$B$2:$B$769)&gt;0)
)</f>
        <v>44</v>
      </c>
      <c r="C11" cm="1">
        <f t="array" ref="C11">SUMPRODUCT(
  --('RandomForest Final'!$K$2:$K$769=1),
  --('RandomForest Final'!$Z$2:$Z$769=1),
  --(COUNTIF('RandomForest Final'!$AC$2:$AC$769,'RandomForest Final'!$B$2:$B$769)&gt;0)
)</f>
        <v>37</v>
      </c>
      <c r="J11" t="str">
        <f t="shared" ca="1" si="0"/>
        <v>Tree_02</v>
      </c>
      <c r="K11">
        <f>Tree_02!AK12</f>
        <v>1</v>
      </c>
      <c r="L11" t="str">
        <f>Tree_02!AL12</f>
        <v>age &gt; 30.5|mass ≤ 27.45</v>
      </c>
      <c r="M11" t="str">
        <f>Tree_02!AM12</f>
        <v>mass ≤ 27.45</v>
      </c>
      <c r="N11" t="str">
        <f>Tree_02!AN12</f>
        <v>mass</v>
      </c>
      <c r="O11">
        <f>Tree_02!AO12</f>
        <v>0.24740631593653375</v>
      </c>
      <c r="W11">
        <v>7</v>
      </c>
      <c r="X11" t="s">
        <v>427</v>
      </c>
      <c r="Y11" t="s">
        <v>425</v>
      </c>
      <c r="Z11" t="s">
        <v>428</v>
      </c>
      <c r="AA11" t="s">
        <v>431</v>
      </c>
      <c r="AB11">
        <v>4</v>
      </c>
      <c r="AC11" s="26">
        <f>SUM(Tree_07!M2:M538)/COUNT(Tree_01!M2:M538)</f>
        <v>0.76908752327746743</v>
      </c>
      <c r="AS11" s="24" t="s">
        <v>531</v>
      </c>
      <c r="AT11" s="24">
        <f>COUNTIF('RandomForest Final'!AG:AG,AS11)</f>
        <v>6</v>
      </c>
      <c r="AV11" s="47" t="s">
        <v>537</v>
      </c>
      <c r="BA11" t="s">
        <v>414</v>
      </c>
      <c r="BB11" t="str">
        <f t="shared" si="4"/>
        <v>Tree_09!L2</v>
      </c>
      <c r="BC11" t="str" cm="1">
        <f t="array" aca="1" ref="BC11" ca="1">_xlfn.FORMULATEXT(INDIRECT(BB11))</f>
        <v>=IF(D2&lt;=151.5,IF(D2&lt;=99.5,IF(J2&lt;=36.5,0,0),IF(I2&lt;=0.317,0,0)),IF(F2&lt;=38.5,IF(J2&lt;=44.5,1,1),1))</v>
      </c>
    </row>
    <row r="12" spans="1:55">
      <c r="J12" t="str">
        <f t="shared" ca="1" si="0"/>
        <v>Tree_03</v>
      </c>
      <c r="K12">
        <f>Tree_03!AK9</f>
        <v>0</v>
      </c>
      <c r="L12" t="str">
        <f>Tree_03!AL9</f>
        <v>plas ≤ 137.5</v>
      </c>
      <c r="M12" t="str">
        <f>Tree_03!AM9</f>
        <v>plas ≤ 137.5</v>
      </c>
      <c r="N12" t="str">
        <f>Tree_03!AN9</f>
        <v>plas</v>
      </c>
      <c r="O12">
        <f>Tree_03!AO9</f>
        <v>9.5251044336899848E-2</v>
      </c>
      <c r="W12">
        <v>8</v>
      </c>
      <c r="X12" t="s">
        <v>427</v>
      </c>
      <c r="Y12" t="s">
        <v>424</v>
      </c>
      <c r="Z12" t="s">
        <v>425</v>
      </c>
      <c r="AA12" t="s">
        <v>89</v>
      </c>
      <c r="AB12">
        <v>3</v>
      </c>
      <c r="AC12" s="26">
        <f>SUM(Tree_08!M2:M538)/COUNT(Tree_01!M2:M538)</f>
        <v>0.81564245810055869</v>
      </c>
      <c r="AS12" s="24" t="s">
        <v>523</v>
      </c>
      <c r="AT12" s="24">
        <f>COUNTIF('RandomForest Final'!AG:AG,AS12)</f>
        <v>13</v>
      </c>
      <c r="AV12" s="48" t="s">
        <v>538</v>
      </c>
      <c r="BA12" t="s">
        <v>415</v>
      </c>
      <c r="BB12" t="str">
        <f t="shared" si="4"/>
        <v>Tree_10!L2</v>
      </c>
      <c r="BC12" t="str" cm="1">
        <f t="array" aca="1" ref="BC12" ca="1">_xlfn.FORMULATEXT(INDIRECT(BB12))</f>
        <v>=IF(H2&lt;=29.650001,IF(C2&lt;=8.5,IF(H2&lt;=26.5,0,0),0),IF(C2&lt;=6.5,IF(H2&lt;=43,0,1),IF(I2&lt;=0.208,0,1)))</v>
      </c>
    </row>
    <row r="13" spans="1:55" ht="18">
      <c r="A13" s="30" t="s">
        <v>289</v>
      </c>
      <c r="J13" t="str">
        <f t="shared" ca="1" si="0"/>
        <v>Tree_03</v>
      </c>
      <c r="K13">
        <f>Tree_03!AK10</f>
        <v>1</v>
      </c>
      <c r="L13" t="str">
        <f>Tree_03!AL10</f>
        <v>plas ≤ 137.5|age ≤ 27.5</v>
      </c>
      <c r="M13" t="str">
        <f>Tree_03!AM10</f>
        <v>age ≤ 27.5</v>
      </c>
      <c r="N13" t="str">
        <f>Tree_03!AN10</f>
        <v>age</v>
      </c>
      <c r="O13">
        <f>Tree_03!AO10</f>
        <v>0.22771841209461113</v>
      </c>
      <c r="W13">
        <v>9</v>
      </c>
      <c r="X13" t="s">
        <v>427</v>
      </c>
      <c r="Y13" t="s">
        <v>424</v>
      </c>
      <c r="Z13" t="s">
        <v>428</v>
      </c>
      <c r="AA13" t="s">
        <v>429</v>
      </c>
      <c r="AB13">
        <v>4</v>
      </c>
      <c r="AC13" s="26">
        <f>SUM(Tree_09!M2:M538)/COUNT(Tree_01!M2:M538)</f>
        <v>0.78026070763500932</v>
      </c>
      <c r="AS13" t="s">
        <v>528</v>
      </c>
      <c r="AT13">
        <f>COUNTIF('RandomForest Final'!AG:AG,AS13)</f>
        <v>9</v>
      </c>
      <c r="AV13" s="48" t="s">
        <v>539</v>
      </c>
      <c r="BA13" t="s">
        <v>416</v>
      </c>
      <c r="BB13" t="str">
        <f t="shared" si="4"/>
        <v>Tree_11!L2</v>
      </c>
      <c r="BC13" t="str" cm="1">
        <f t="array" aca="1" ref="BC13" ca="1">_xlfn.FORMULATEXT(INDIRECT(BB13))</f>
        <v>=IF(H2&lt;=29.849999,IF(C2&lt;=4.5,IF(H2&lt;=25.45,0,0),IF(I2&lt;=0.261,0,0)),IF(G2&lt;=179,IF(C2&lt;=4.5,0,1),IF(H2&lt;=35.049999,1,1)))</v>
      </c>
    </row>
    <row r="14" spans="1:55">
      <c r="A14" t="s">
        <v>281</v>
      </c>
      <c r="B14" s="28">
        <f>IF(B11+C11=0,"", C11/(B11+C11))</f>
        <v>0.4567901234567901</v>
      </c>
      <c r="J14" t="str">
        <f t="shared" ca="1" si="0"/>
        <v>Tree_03</v>
      </c>
      <c r="K14">
        <f>Tree_03!AK11</f>
        <v>2</v>
      </c>
      <c r="L14" t="str">
        <f>Tree_03!AL11</f>
        <v>plas ≤ 137.5 AND age ≤ 27.5|pedi ≤ 0.4945</v>
      </c>
      <c r="M14" t="str">
        <f>Tree_03!AM11</f>
        <v>pedi ≤ 0.4945</v>
      </c>
      <c r="N14" t="str">
        <f>Tree_03!AN11</f>
        <v>pedi</v>
      </c>
      <c r="O14">
        <f>Tree_03!AO11</f>
        <v>0.37825411339207893</v>
      </c>
      <c r="W14">
        <v>10</v>
      </c>
      <c r="X14" t="s">
        <v>425</v>
      </c>
      <c r="Y14" t="s">
        <v>426</v>
      </c>
      <c r="Z14" t="s">
        <v>428</v>
      </c>
      <c r="AA14" t="s">
        <v>89</v>
      </c>
      <c r="AB14">
        <v>3</v>
      </c>
      <c r="AC14" s="26">
        <f>SUM(Tree_10!M2:M538)/COUNT(Tree_01!M2:M538)</f>
        <v>0.77467411545623832</v>
      </c>
      <c r="AS14" t="s">
        <v>524</v>
      </c>
      <c r="AT14">
        <f>COUNTIF('RandomForest Final'!AG:AG,AS14)</f>
        <v>10</v>
      </c>
      <c r="BA14" t="s">
        <v>417</v>
      </c>
      <c r="BB14" t="str">
        <f t="shared" si="4"/>
        <v>Tree_12!L2</v>
      </c>
      <c r="BC14" t="str" cm="1">
        <f t="array" aca="1" ref="BC14" ca="1">_xlfn.FORMULATEXT(INDIRECT(BB14))</f>
        <v>=IF(D2&lt;=127.5,IF(C2&lt;=5.5,IF(E2&lt;=79,0,0),IF(I2&lt;=0.2205,0,0)),IF(I2&lt;=0.3165,IF(I2&lt;=0.242,1,0),IF(D2&lt;=143.5,1,1)))</v>
      </c>
    </row>
    <row r="15" spans="1:55">
      <c r="A15" t="s">
        <v>282</v>
      </c>
      <c r="B15" s="28">
        <f>IF(B10+C10=0,"", B10/(B10+C10))</f>
        <v>0.92</v>
      </c>
      <c r="J15" t="str">
        <f t="shared" ca="1" si="0"/>
        <v>Tree_03</v>
      </c>
      <c r="K15">
        <f>Tree_03!AK12</f>
        <v>2</v>
      </c>
      <c r="L15" t="str">
        <f>Tree_03!AL12</f>
        <v>plas ≤ 137.5 AND age &gt; 27.5|plas ≤ 107.5</v>
      </c>
      <c r="M15" t="str">
        <f>Tree_03!AM12</f>
        <v>plas ≤ 107.5</v>
      </c>
      <c r="N15" t="str">
        <f>Tree_03!AN12</f>
        <v>plas</v>
      </c>
      <c r="O15">
        <f>Tree_03!AO12</f>
        <v>0.31585797588731324</v>
      </c>
      <c r="W15">
        <v>11</v>
      </c>
      <c r="X15" t="s">
        <v>425</v>
      </c>
      <c r="Y15" t="s">
        <v>426</v>
      </c>
      <c r="Z15" t="s">
        <v>428</v>
      </c>
      <c r="AA15" t="s">
        <v>431</v>
      </c>
      <c r="AB15">
        <v>4</v>
      </c>
      <c r="AC15" s="26">
        <f>SUM(Tree_11!M2:M538)/COUNT(Tree_01!M2:M538)</f>
        <v>0.73929236499068907</v>
      </c>
      <c r="AS15" t="s">
        <v>532</v>
      </c>
      <c r="AT15">
        <f>COUNTIF('RandomForest Final'!AG:AG,AS15)</f>
        <v>10</v>
      </c>
    </row>
    <row r="16" spans="1:55">
      <c r="A16" t="s">
        <v>283</v>
      </c>
      <c r="B16" s="27">
        <f>IF(C10+C11=0,"", C11/(C10+C11))</f>
        <v>0.75510204081632648</v>
      </c>
      <c r="J16" t="str">
        <f t="shared" ca="1" si="0"/>
        <v>Tree_03</v>
      </c>
      <c r="K16">
        <f>Tree_03!AK13</f>
        <v>1</v>
      </c>
      <c r="L16" t="str">
        <f>Tree_03!AL13</f>
        <v>plas &gt; 137.5|plas ≤ 155.5</v>
      </c>
      <c r="M16" t="str">
        <f>Tree_03!AM13</f>
        <v>plas ≤ 155.5</v>
      </c>
      <c r="N16" t="str">
        <f>Tree_03!AN13</f>
        <v>plas</v>
      </c>
      <c r="O16">
        <f>Tree_03!AO13</f>
        <v>0.34571217892587386</v>
      </c>
      <c r="W16">
        <v>12</v>
      </c>
      <c r="X16" t="s">
        <v>427</v>
      </c>
      <c r="Y16" t="s">
        <v>426</v>
      </c>
      <c r="Z16" t="s">
        <v>430</v>
      </c>
      <c r="AA16" t="s">
        <v>428</v>
      </c>
      <c r="AB16">
        <v>4</v>
      </c>
      <c r="AC16" s="26">
        <f>SUM(Tree_12!M2:M538)/COUNT(Tree_01!M2:M538)</f>
        <v>0.7988826815642458</v>
      </c>
      <c r="AS16" s="24" t="s">
        <v>525</v>
      </c>
      <c r="AT16" s="24">
        <f>COUNTIF('RandomForest Final'!AG:AG,AS16)</f>
        <v>17</v>
      </c>
    </row>
    <row r="17" spans="1:46">
      <c r="A17" t="s">
        <v>284</v>
      </c>
      <c r="B17" s="26">
        <f>IF(OR(B14="",B15=""),"", (B14+B15)/2)</f>
        <v>0.68839506172839504</v>
      </c>
      <c r="J17" t="str">
        <f t="shared" ca="1" si="0"/>
        <v>Tree_03</v>
      </c>
      <c r="K17">
        <f>Tree_03!AK14</f>
        <v>1</v>
      </c>
      <c r="L17" t="str">
        <f>Tree_03!AL14</f>
        <v>plas &gt; 137.5|plas ≤ 146.5</v>
      </c>
      <c r="M17" t="str">
        <f>Tree_03!AM14</f>
        <v>plas ≤ 146.5</v>
      </c>
      <c r="N17" t="str">
        <f>Tree_03!AN14</f>
        <v>plas</v>
      </c>
      <c r="O17">
        <f>Tree_03!AO14</f>
        <v>0.39504513549199716</v>
      </c>
      <c r="AS17" s="24" t="s">
        <v>521</v>
      </c>
      <c r="AT17" s="24">
        <f>COUNTIF('RandomForest Final'!AG:AG,AS17)</f>
        <v>23</v>
      </c>
    </row>
    <row r="18" spans="1:46">
      <c r="A18" t="s">
        <v>285</v>
      </c>
      <c r="B18" s="26">
        <f>IF(OR(B14=0,B16=0),"", 2*B16*B14/(B16+B14))</f>
        <v>0.56923076923076921</v>
      </c>
      <c r="J18" t="str">
        <f t="shared" ca="1" si="0"/>
        <v>Tree_03</v>
      </c>
      <c r="K18">
        <f>Tree_03!AK15</f>
        <v>1</v>
      </c>
      <c r="L18" t="str">
        <f>Tree_03!AL15</f>
        <v>plas &gt; 155.5|age ≤ 44.5</v>
      </c>
      <c r="M18" t="str">
        <f>Tree_03!AM15</f>
        <v>age ≤ 44.5</v>
      </c>
      <c r="N18" t="str">
        <f>Tree_03!AN15</f>
        <v>age</v>
      </c>
      <c r="O18">
        <f>Tree_03!AO15</f>
        <v>0.41101000958683298</v>
      </c>
      <c r="W18" s="3" t="s">
        <v>432</v>
      </c>
    </row>
    <row r="19" spans="1:46" ht="18">
      <c r="A19" s="30" t="s">
        <v>290</v>
      </c>
      <c r="J19" t="str">
        <f t="shared" ca="1" si="0"/>
        <v>Tree_04</v>
      </c>
      <c r="K19">
        <f>Tree_04!AK9</f>
        <v>0</v>
      </c>
      <c r="L19" t="str">
        <f>Tree_04!AL9</f>
        <v>plas ≤ 133.5</v>
      </c>
      <c r="M19" t="str">
        <f>Tree_04!AM9</f>
        <v>plas ≤ 133.5</v>
      </c>
      <c r="N19" t="str">
        <f>Tree_04!AN9</f>
        <v>plas</v>
      </c>
      <c r="O19">
        <f>Tree_04!AO9</f>
        <v>9.473025320866435E-2</v>
      </c>
      <c r="W19" t="s">
        <v>426</v>
      </c>
      <c r="X19" t="s">
        <v>445</v>
      </c>
      <c r="AS19" s="3" t="s">
        <v>540</v>
      </c>
    </row>
    <row r="20" spans="1:46">
      <c r="A20" t="s">
        <v>286</v>
      </c>
      <c r="B20" s="27" cm="1">
        <f t="array" ref="B20">SUMPRODUCT(--('RandomForest Final'!$K$2:$K$769=1),--(COUNTIF('RandomForest Final'!$AC$2:$AC$769,'RandomForest Final'!$B$2:$B$769)&gt;0)) / B4</f>
        <v>0.35064935064935066</v>
      </c>
      <c r="J20" t="str">
        <f t="shared" ca="1" si="0"/>
        <v>Tree_04</v>
      </c>
      <c r="K20">
        <f>Tree_04!AK10</f>
        <v>1</v>
      </c>
      <c r="L20" t="str">
        <f>Tree_04!AL10</f>
        <v>plas ≤ 133.5|pedi ≤ 0.5095</v>
      </c>
      <c r="M20" t="str">
        <f>Tree_04!AM10</f>
        <v>pedi ≤ 0.5095</v>
      </c>
      <c r="N20" t="str">
        <f>Tree_04!AN10</f>
        <v>pedi</v>
      </c>
      <c r="O20">
        <f>Tree_04!AO10</f>
        <v>0.23751112168444552</v>
      </c>
      <c r="W20" t="s">
        <v>427</v>
      </c>
      <c r="X20" t="s">
        <v>446</v>
      </c>
      <c r="AS20" s="48" t="s">
        <v>541</v>
      </c>
    </row>
    <row r="21" spans="1:46">
      <c r="A21" t="s">
        <v>291</v>
      </c>
      <c r="B21" s="27">
        <f>IF(B20="","", MAX(B20,1-B20))</f>
        <v>0.64935064935064934</v>
      </c>
      <c r="J21" t="str">
        <f t="shared" ca="1" si="0"/>
        <v>Tree_04</v>
      </c>
      <c r="K21">
        <f>Tree_04!AK11</f>
        <v>2</v>
      </c>
      <c r="L21" t="str">
        <f>Tree_04!AL11</f>
        <v>plas ≤ 133.5 AND pedi ≤ 0.5095|plas ≤ 94.5</v>
      </c>
      <c r="M21" t="str">
        <f>Tree_04!AM11</f>
        <v>plas ≤ 94.5</v>
      </c>
      <c r="N21" t="str">
        <f>Tree_04!AN11</f>
        <v>plas</v>
      </c>
      <c r="O21">
        <f>Tree_04!AO11</f>
        <v>0.36576135686918854</v>
      </c>
      <c r="W21" t="s">
        <v>430</v>
      </c>
      <c r="X21" t="s">
        <v>447</v>
      </c>
      <c r="AS21" s="48" t="s">
        <v>542</v>
      </c>
    </row>
    <row r="22" spans="1:46">
      <c r="J22" t="str">
        <f t="shared" ca="1" si="0"/>
        <v>Tree_04</v>
      </c>
      <c r="K22">
        <f>Tree_04!AK12</f>
        <v>2</v>
      </c>
      <c r="L22" t="str">
        <f>Tree_04!AL12</f>
        <v>plas ≤ 133.5 AND pedi &gt; 0.5095|skin ≤ 28.5</v>
      </c>
      <c r="M22" t="str">
        <f>Tree_04!AM12</f>
        <v>skin ≤ 28.5</v>
      </c>
      <c r="N22" t="str">
        <f>Tree_04!AN12</f>
        <v>skin</v>
      </c>
      <c r="O22">
        <f>Tree_04!AO12</f>
        <v>0.36386964557977242</v>
      </c>
      <c r="W22" t="s">
        <v>429</v>
      </c>
      <c r="X22" t="s">
        <v>448</v>
      </c>
      <c r="AS22" s="48" t="s">
        <v>543</v>
      </c>
    </row>
    <row r="23" spans="1:46">
      <c r="J23" t="str">
        <f t="shared" ca="1" si="0"/>
        <v>Tree_04</v>
      </c>
      <c r="K23">
        <f>Tree_04!AK13</f>
        <v>1</v>
      </c>
      <c r="L23" t="str">
        <f>Tree_04!AL13</f>
        <v>plas &gt; 133.5|plas ≤ 161.5</v>
      </c>
      <c r="M23" t="str">
        <f>Tree_04!AM13</f>
        <v>plas ≤ 161.5</v>
      </c>
      <c r="N23" t="str">
        <f>Tree_04!AN13</f>
        <v>plas</v>
      </c>
      <c r="O23">
        <f>Tree_04!AO13</f>
        <v>0.35074313341696306</v>
      </c>
      <c r="W23" t="s">
        <v>431</v>
      </c>
      <c r="X23" t="s">
        <v>449</v>
      </c>
      <c r="AS23" t="s">
        <v>544</v>
      </c>
    </row>
    <row r="24" spans="1:46">
      <c r="J24" t="str">
        <f t="shared" ca="1" si="0"/>
        <v>Tree_04</v>
      </c>
      <c r="K24">
        <f>Tree_04!AK14</f>
        <v>2</v>
      </c>
      <c r="L24" t="str">
        <f>Tree_04!AL14</f>
        <v>plas &gt; 133.5 AND plas ≤ 161.5|pedi ≤ 0.315</v>
      </c>
      <c r="M24" t="str">
        <f>Tree_04!AM14</f>
        <v>pedi ≤ 0.315</v>
      </c>
      <c r="N24" t="str">
        <f>Tree_04!AN14</f>
        <v>pedi</v>
      </c>
      <c r="O24">
        <f>Tree_04!AO14</f>
        <v>0.38608959208880456</v>
      </c>
      <c r="W24" t="s">
        <v>425</v>
      </c>
      <c r="X24" t="s">
        <v>450</v>
      </c>
    </row>
    <row r="25" spans="1:46">
      <c r="A25" t="s">
        <v>292</v>
      </c>
      <c r="J25" t="str">
        <f t="shared" ca="1" si="0"/>
        <v>Tree_04</v>
      </c>
      <c r="K25">
        <f>Tree_04!AK15</f>
        <v>1</v>
      </c>
      <c r="L25" t="str">
        <f>Tree_04!AL15</f>
        <v>plas &gt; 161.5|preg ≤ 6.5</v>
      </c>
      <c r="M25" t="str">
        <f>Tree_04!AM15</f>
        <v>preg ≤ 6.5</v>
      </c>
      <c r="N25" t="str">
        <f>Tree_04!AN15</f>
        <v>preg</v>
      </c>
      <c r="O25">
        <f>Tree_04!AO15</f>
        <v>0.43267736521760242</v>
      </c>
      <c r="W25" t="s">
        <v>428</v>
      </c>
      <c r="X25" t="s">
        <v>451</v>
      </c>
    </row>
    <row r="26" spans="1:46">
      <c r="A26" t="s">
        <v>293</v>
      </c>
      <c r="J26" t="str">
        <f t="shared" ca="1" si="0"/>
        <v>Tree_05</v>
      </c>
      <c r="K26">
        <f>Tree_05!AK9</f>
        <v>0</v>
      </c>
      <c r="L26" t="str">
        <f>Tree_05!AL9</f>
        <v>plas ≤ 124.5</v>
      </c>
      <c r="M26" t="str">
        <f>Tree_05!AM9</f>
        <v>plas ≤ 124.5</v>
      </c>
      <c r="N26" t="str">
        <f>Tree_05!AN9</f>
        <v>plas</v>
      </c>
      <c r="O26">
        <f>Tree_05!AO9</f>
        <v>8.2986475797772352E-2</v>
      </c>
      <c r="W26" t="s">
        <v>424</v>
      </c>
      <c r="X26" t="s">
        <v>452</v>
      </c>
    </row>
    <row r="27" spans="1:46">
      <c r="J27" t="str">
        <f t="shared" ca="1" si="0"/>
        <v>Tree_05</v>
      </c>
      <c r="K27">
        <f>Tree_05!AK10</f>
        <v>1</v>
      </c>
      <c r="L27" t="str">
        <f>Tree_05!AL10</f>
        <v>plas ≤ 124.5|age ≤ 27.5</v>
      </c>
      <c r="M27" t="str">
        <f>Tree_05!AM10</f>
        <v>age ≤ 27.5</v>
      </c>
      <c r="N27" t="str">
        <f>Tree_05!AN10</f>
        <v>age</v>
      </c>
      <c r="O27">
        <f>Tree_05!AO10</f>
        <v>2.2653227189986302E-2</v>
      </c>
    </row>
    <row r="28" spans="1:46">
      <c r="J28" t="str">
        <f t="shared" ca="1" si="0"/>
        <v>Tree_05</v>
      </c>
      <c r="K28">
        <f>Tree_05!AK11</f>
        <v>2</v>
      </c>
      <c r="L28" t="str">
        <f>Tree_05!AL11</f>
        <v>plas ≤ 124.5 AND age ≤ 27.5|skin ≤ 30.5</v>
      </c>
      <c r="M28" t="str">
        <f>Tree_05!AM11</f>
        <v>skin ≤ 30.5</v>
      </c>
      <c r="N28" t="str">
        <f>Tree_05!AN11</f>
        <v>skin</v>
      </c>
      <c r="O28">
        <f>Tree_05!AO11</f>
        <v>7.0809581012730716E-3</v>
      </c>
      <c r="W28" s="3" t="s">
        <v>433</v>
      </c>
    </row>
    <row r="29" spans="1:46">
      <c r="J29" t="str">
        <f t="shared" ca="1" si="0"/>
        <v>Tree_05</v>
      </c>
      <c r="K29">
        <f>Tree_05!AK12</f>
        <v>2</v>
      </c>
      <c r="L29" t="str">
        <f>Tree_05!AL12</f>
        <v>plas ≤ 124.5 AND age &gt; 27.5|plas ≤ 94.5</v>
      </c>
      <c r="M29" t="str">
        <f>Tree_05!AM12</f>
        <v>plas ≤ 94.5</v>
      </c>
      <c r="N29" t="str">
        <f>Tree_05!AN12</f>
        <v>plas</v>
      </c>
      <c r="O29">
        <f>Tree_05!AO12</f>
        <v>3.0913559713559746E-2</v>
      </c>
      <c r="W29" s="35" t="s">
        <v>437</v>
      </c>
    </row>
    <row r="30" spans="1:46">
      <c r="J30" t="str">
        <f t="shared" ca="1" si="0"/>
        <v>Tree_05</v>
      </c>
      <c r="K30">
        <f>Tree_05!AK13</f>
        <v>1</v>
      </c>
      <c r="L30" t="str">
        <f>Tree_05!AL13</f>
        <v>plas &gt; 124.5|plas ≤ 166.5</v>
      </c>
      <c r="M30" t="str">
        <f>Tree_05!AM13</f>
        <v>plas ≤ 166.5</v>
      </c>
      <c r="N30" t="str">
        <f>Tree_05!AN13</f>
        <v>plas</v>
      </c>
      <c r="O30">
        <f>Tree_05!AO13</f>
        <v>6.0452885167918302E-2</v>
      </c>
      <c r="W30" t="s">
        <v>438</v>
      </c>
    </row>
    <row r="31" spans="1:46">
      <c r="A31" s="3" t="s">
        <v>294</v>
      </c>
      <c r="J31" t="str">
        <f t="shared" ca="1" si="0"/>
        <v>Tree_05</v>
      </c>
      <c r="K31">
        <f>Tree_05!AK14</f>
        <v>2</v>
      </c>
      <c r="L31" t="str">
        <f>Tree_05!AL14</f>
        <v>plas &gt; 124.5 AND plas ≤ 166.5|age ≤ 24.5</v>
      </c>
      <c r="M31" t="str">
        <f>Tree_05!AM14</f>
        <v>age ≤ 24.5</v>
      </c>
      <c r="N31" t="str">
        <f>Tree_05!AN14</f>
        <v>age</v>
      </c>
      <c r="O31">
        <f>Tree_05!AO14</f>
        <v>3.536347768971454E-2</v>
      </c>
      <c r="W31" t="s">
        <v>439</v>
      </c>
    </row>
    <row r="32" spans="1:46">
      <c r="A32" s="20"/>
      <c r="B32" s="20"/>
      <c r="C32" s="20"/>
      <c r="D32" s="20"/>
      <c r="J32" t="str">
        <f t="shared" ca="1" si="0"/>
        <v>Tree_05</v>
      </c>
      <c r="K32">
        <f>Tree_05!AK15</f>
        <v>2</v>
      </c>
      <c r="L32" t="str">
        <f>Tree_05!AL15</f>
        <v>plas &gt; 124.5 AND plas &gt; 166.5|age ≤ 37.5</v>
      </c>
      <c r="M32" t="str">
        <f>Tree_05!AM15</f>
        <v>age ≤ 37.5</v>
      </c>
      <c r="N32" t="str">
        <f>Tree_05!AN15</f>
        <v>age</v>
      </c>
      <c r="O32">
        <f>Tree_05!AO15</f>
        <v>1.5534483316612197E-2</v>
      </c>
      <c r="W32" t="s">
        <v>440</v>
      </c>
    </row>
    <row r="33" spans="1:23">
      <c r="A33" s="21" t="s">
        <v>63</v>
      </c>
      <c r="B33" s="21" t="s">
        <v>295</v>
      </c>
      <c r="C33" s="21" t="s">
        <v>296</v>
      </c>
      <c r="D33" s="21" t="s">
        <v>297</v>
      </c>
      <c r="J33" t="str">
        <f t="shared" ca="1" si="0"/>
        <v>Tree_06</v>
      </c>
      <c r="K33">
        <f>Tree_06!AK9</f>
        <v>0</v>
      </c>
      <c r="L33" t="str">
        <f>Tree_06!AL9</f>
        <v>mass ≤ 28.849999</v>
      </c>
      <c r="M33" t="str">
        <f>Tree_06!AM9</f>
        <v>mass ≤ 28.849999</v>
      </c>
      <c r="N33" t="str">
        <f>Tree_06!AN9</f>
        <v>mass</v>
      </c>
      <c r="O33">
        <f>Tree_06!AO9</f>
        <v>4.2476309828508974E-2</v>
      </c>
      <c r="W33" t="s">
        <v>441</v>
      </c>
    </row>
    <row r="34" spans="1:23">
      <c r="A34" t="s">
        <v>2</v>
      </c>
      <c r="F34" t="s">
        <v>14</v>
      </c>
      <c r="J34" t="str">
        <f t="shared" ca="1" si="0"/>
        <v>Tree_06</v>
      </c>
      <c r="K34">
        <f>Tree_06!AK10</f>
        <v>1</v>
      </c>
      <c r="L34" t="str">
        <f>Tree_06!AL10</f>
        <v>mass ≤ 28.849999|pres ≤ 5.5</v>
      </c>
      <c r="M34" t="str">
        <f>Tree_06!AM10</f>
        <v>pres ≤ 5.5</v>
      </c>
      <c r="N34" t="str">
        <f>Tree_06!AN10</f>
        <v>pres</v>
      </c>
      <c r="O34">
        <f>Tree_06!AO10</f>
        <v>0.25642117891930899</v>
      </c>
      <c r="W34" s="35" t="s">
        <v>442</v>
      </c>
    </row>
    <row r="35" spans="1:23">
      <c r="A35" t="s">
        <v>3</v>
      </c>
      <c r="F35" t="s">
        <v>15</v>
      </c>
      <c r="J35" t="str">
        <f t="shared" ref="J35:J66" ca="1" si="5">RIGHT(LEFT(_xlfn.FORMULATEXT(K35),8),7)</f>
        <v>Tree_06</v>
      </c>
      <c r="K35">
        <f>Tree_06!AK11</f>
        <v>2</v>
      </c>
      <c r="L35" t="str">
        <f>Tree_06!AL11</f>
        <v>mass ≤ 28.849999 AND pres ≤ 5.5|skin ≤ 69</v>
      </c>
      <c r="M35" t="str">
        <f>Tree_06!AM11</f>
        <v>skin ≤ 69</v>
      </c>
      <c r="N35" t="str">
        <f>Tree_06!AN11</f>
        <v>skin</v>
      </c>
      <c r="O35">
        <f>Tree_06!AO11</f>
        <v>0.35765610293942141</v>
      </c>
      <c r="W35" t="s">
        <v>434</v>
      </c>
    </row>
    <row r="36" spans="1:23">
      <c r="A36" t="s">
        <v>4</v>
      </c>
      <c r="F36" t="s">
        <v>16</v>
      </c>
      <c r="J36" t="str">
        <f t="shared" ca="1" si="5"/>
        <v>Tree_06</v>
      </c>
      <c r="K36">
        <f>Tree_06!AK12</f>
        <v>2</v>
      </c>
      <c r="L36" t="str">
        <f>Tree_06!AL12</f>
        <v>mass ≤ 28.849999 AND pres &gt; 5.5|mass ≤ 24.7</v>
      </c>
      <c r="M36" t="str">
        <f>Tree_06!AM12</f>
        <v>mass ≤ 24.7</v>
      </c>
      <c r="N36" t="str">
        <f>Tree_06!AN12</f>
        <v>mass</v>
      </c>
      <c r="O36">
        <f>Tree_06!AO12</f>
        <v>2.7233277722989391E-2</v>
      </c>
      <c r="W36" t="s">
        <v>435</v>
      </c>
    </row>
    <row r="37" spans="1:23">
      <c r="A37" t="s">
        <v>5</v>
      </c>
      <c r="F37" t="s">
        <v>17</v>
      </c>
      <c r="J37" t="str">
        <f t="shared" ca="1" si="5"/>
        <v>Tree_06</v>
      </c>
      <c r="K37">
        <f>Tree_06!AK13</f>
        <v>1</v>
      </c>
      <c r="L37" t="str">
        <f>Tree_06!AL13</f>
        <v>mass &gt; 28.849999|pres ≤ 4.5</v>
      </c>
      <c r="M37" t="str">
        <f>Tree_06!AM13</f>
        <v>pres ≤ 4.5</v>
      </c>
      <c r="N37" t="str">
        <f>Tree_06!AN13</f>
        <v>pres</v>
      </c>
      <c r="O37">
        <f>Tree_06!AO13</f>
        <v>-1.2847511331167183E-2</v>
      </c>
      <c r="W37" t="s">
        <v>436</v>
      </c>
    </row>
    <row r="38" spans="1:23">
      <c r="A38" t="s">
        <v>6</v>
      </c>
      <c r="F38" t="s">
        <v>18</v>
      </c>
      <c r="J38" t="str">
        <f t="shared" ca="1" si="5"/>
        <v>Tree_06</v>
      </c>
      <c r="K38">
        <f>Tree_06!AK14</f>
        <v>2</v>
      </c>
      <c r="L38" t="str">
        <f>Tree_06!AL14</f>
        <v>mass &gt; 28.849999 AND pres &gt; 4.5|age ≤ 122.5</v>
      </c>
      <c r="M38" t="str">
        <f>Tree_06!AM14</f>
        <v>age ≤ 122.5</v>
      </c>
      <c r="N38" t="str">
        <f>Tree_06!AN14</f>
        <v>age</v>
      </c>
      <c r="O38">
        <f>Tree_06!AO14</f>
        <v>1.2436412589664492E-2</v>
      </c>
      <c r="W38" t="s">
        <v>444</v>
      </c>
    </row>
    <row r="39" spans="1:23">
      <c r="A39" t="s">
        <v>7</v>
      </c>
      <c r="F39" t="s">
        <v>19</v>
      </c>
      <c r="J39" t="str">
        <f t="shared" ca="1" si="5"/>
        <v>Tree_07</v>
      </c>
      <c r="K39">
        <f>Tree_07!AK9</f>
        <v>0</v>
      </c>
      <c r="L39" t="str">
        <f>Tree_07!AL9</f>
        <v>plas ≤ 154.5</v>
      </c>
      <c r="M39" t="str">
        <f>Tree_07!AM9</f>
        <v>plas ≤ 154.5</v>
      </c>
      <c r="N39" t="str">
        <f>Tree_07!AN9</f>
        <v>plas</v>
      </c>
      <c r="O39">
        <f>Tree_07!AO9</f>
        <v>0.12133444763187973</v>
      </c>
      <c r="W39" t="s">
        <v>443</v>
      </c>
    </row>
    <row r="40" spans="1:23">
      <c r="A40" t="s">
        <v>8</v>
      </c>
      <c r="F40" t="s">
        <v>20</v>
      </c>
      <c r="J40" t="str">
        <f t="shared" ca="1" si="5"/>
        <v>Tree_07</v>
      </c>
      <c r="K40">
        <f>Tree_07!AK10</f>
        <v>1</v>
      </c>
      <c r="L40" t="str">
        <f>Tree_07!AL10</f>
        <v>plas ≤ 154.5|mass ≤ 27.849999</v>
      </c>
      <c r="M40" t="str">
        <f>Tree_07!AM10</f>
        <v>mass ≤ 27.849999</v>
      </c>
      <c r="N40" t="str">
        <f>Tree_07!AN10</f>
        <v>mass</v>
      </c>
      <c r="O40">
        <f>Tree_07!AO10</f>
        <v>3.9985143225513942E-2</v>
      </c>
    </row>
    <row r="41" spans="1:23">
      <c r="A41" t="s">
        <v>9</v>
      </c>
      <c r="F41" t="s">
        <v>21</v>
      </c>
      <c r="J41" t="str">
        <f t="shared" ca="1" si="5"/>
        <v>Tree_07</v>
      </c>
      <c r="K41">
        <f>Tree_07!AK11</f>
        <v>2</v>
      </c>
      <c r="L41" t="str">
        <f>Tree_07!AL11</f>
        <v>plas ≤ 154.5 AND mass ≤ 27.849999|plas ≤ 107.5</v>
      </c>
      <c r="M41" t="str">
        <f>Tree_07!AM11</f>
        <v>plas ≤ 107.5</v>
      </c>
      <c r="N41" t="str">
        <f>Tree_07!AN11</f>
        <v>plas</v>
      </c>
      <c r="O41">
        <f>Tree_07!AO11</f>
        <v>1.1919137497297921E-2</v>
      </c>
    </row>
    <row r="42" spans="1:23">
      <c r="F42" t="s">
        <v>22</v>
      </c>
      <c r="J42" t="str">
        <f t="shared" ca="1" si="5"/>
        <v>Tree_07</v>
      </c>
      <c r="K42">
        <f>Tree_07!AK12</f>
        <v>2</v>
      </c>
      <c r="L42" t="str">
        <f>Tree_07!AL12</f>
        <v>plas ≤ 154.5 AND mass &gt; 27.849999|pedi ≤ 1.105</v>
      </c>
      <c r="M42" t="str">
        <f>Tree_07!AM12</f>
        <v>pedi ≤ 1.105</v>
      </c>
      <c r="N42" t="str">
        <f>Tree_07!AN12</f>
        <v>pedi</v>
      </c>
      <c r="O42">
        <f>Tree_07!AO12</f>
        <v>3.1152735336726911E-2</v>
      </c>
    </row>
    <row r="43" spans="1:23">
      <c r="F43" t="s">
        <v>23</v>
      </c>
      <c r="J43" t="str">
        <f t="shared" ca="1" si="5"/>
        <v>Tree_07</v>
      </c>
      <c r="K43">
        <f>Tree_07!AK13</f>
        <v>1</v>
      </c>
      <c r="L43" t="str">
        <f>Tree_07!AL13</f>
        <v>plas &gt; 154.5|pedi ≤ 0.2745</v>
      </c>
      <c r="M43" t="str">
        <f>Tree_07!AM13</f>
        <v>pedi ≤ 0.2745</v>
      </c>
      <c r="N43" t="str">
        <f>Tree_07!AN13</f>
        <v>pedi</v>
      </c>
      <c r="O43">
        <f>Tree_07!AO13</f>
        <v>5.4302225251419145E-3</v>
      </c>
    </row>
    <row r="44" spans="1:23">
      <c r="F44" t="s">
        <v>24</v>
      </c>
      <c r="J44" t="str">
        <f t="shared" ca="1" si="5"/>
        <v>Tree_07</v>
      </c>
      <c r="K44">
        <f>Tree_07!AK14</f>
        <v>2</v>
      </c>
      <c r="L44" t="str">
        <f>Tree_07!AL14</f>
        <v>plas &gt; 154.5 AND pedi &gt; 0.2745|age ≤ 171.5</v>
      </c>
      <c r="M44" t="str">
        <f>Tree_07!AM14</f>
        <v>age ≤ 171.5</v>
      </c>
      <c r="N44" t="str">
        <f>Tree_07!AN14</f>
        <v>age</v>
      </c>
      <c r="O44">
        <f>Tree_07!AO14</f>
        <v>2.1696252465482901E-3</v>
      </c>
    </row>
    <row r="45" spans="1:23">
      <c r="F45" t="s">
        <v>25</v>
      </c>
      <c r="J45" t="str">
        <f t="shared" ca="1" si="5"/>
        <v>Tree_08</v>
      </c>
      <c r="K45">
        <f>Tree_08!AK9</f>
        <v>0</v>
      </c>
      <c r="L45" t="str">
        <f>Tree_08!AL9</f>
        <v>plas ≤ 133.5</v>
      </c>
      <c r="M45" t="str">
        <f>Tree_08!AM9</f>
        <v>plas ≤ 133.5</v>
      </c>
      <c r="N45" t="str">
        <f>Tree_08!AN9</f>
        <v>plas</v>
      </c>
      <c r="O45">
        <f>Tree_08!AO9</f>
        <v>0.12067911267058046</v>
      </c>
    </row>
    <row r="46" spans="1:23">
      <c r="J46" t="str">
        <f t="shared" ca="1" si="5"/>
        <v>Tree_08</v>
      </c>
      <c r="K46">
        <f>Tree_08!AK10</f>
        <v>1</v>
      </c>
      <c r="L46" t="str">
        <f>Tree_08!AL10</f>
        <v>plas ≤ 133.5|age ≤ 27.5</v>
      </c>
      <c r="M46" t="str">
        <f>Tree_08!AM10</f>
        <v>age ≤ 27.5</v>
      </c>
      <c r="N46" t="str">
        <f>Tree_08!AN10</f>
        <v>age</v>
      </c>
      <c r="O46">
        <f>Tree_08!AO10</f>
        <v>3.2512661018673894E-2</v>
      </c>
    </row>
    <row r="47" spans="1:23">
      <c r="J47" t="str">
        <f t="shared" ca="1" si="5"/>
        <v>Tree_08</v>
      </c>
      <c r="K47">
        <f>Tree_08!AK11</f>
        <v>2</v>
      </c>
      <c r="L47" t="str">
        <f>Tree_08!AL11</f>
        <v>plas ≤ 133.5 AND age ≤ 27.5|mass ≤ 31.3</v>
      </c>
      <c r="M47" t="str">
        <f>Tree_08!AM11</f>
        <v>mass ≤ 31.3</v>
      </c>
      <c r="N47" t="str">
        <f>Tree_08!AN11</f>
        <v>mass</v>
      </c>
      <c r="O47">
        <f>Tree_08!AO11</f>
        <v>4.4317950345236501E-3</v>
      </c>
    </row>
    <row r="48" spans="1:23">
      <c r="J48" t="str">
        <f t="shared" ca="1" si="5"/>
        <v>Tree_08</v>
      </c>
      <c r="K48">
        <f>Tree_08!AK12</f>
        <v>2</v>
      </c>
      <c r="L48" t="str">
        <f>Tree_08!AL12</f>
        <v>plas ≤ 133.5 AND age &gt; 27.5|mass ≤ 28.65</v>
      </c>
      <c r="M48" t="str">
        <f>Tree_08!AM12</f>
        <v>mass ≤ 28.65</v>
      </c>
      <c r="N48" t="str">
        <f>Tree_08!AN12</f>
        <v>mass</v>
      </c>
      <c r="O48">
        <f>Tree_08!AO12</f>
        <v>7.3970125786163576E-2</v>
      </c>
    </row>
    <row r="49" spans="10:15">
      <c r="J49" t="str">
        <f t="shared" ca="1" si="5"/>
        <v>Tree_08</v>
      </c>
      <c r="K49">
        <f>Tree_08!AK13</f>
        <v>1</v>
      </c>
      <c r="L49" t="str">
        <f>Tree_08!AL13</f>
        <v>plas &gt; 133.5|mass ≤ 29.4</v>
      </c>
      <c r="M49" t="str">
        <f>Tree_08!AM13</f>
        <v>mass ≤ 29.4</v>
      </c>
      <c r="N49" t="str">
        <f>Tree_08!AN13</f>
        <v>mass</v>
      </c>
      <c r="O49">
        <f>Tree_08!AO13</f>
        <v>0.10444089814031687</v>
      </c>
    </row>
    <row r="50" spans="10:15">
      <c r="J50" t="str">
        <f t="shared" ca="1" si="5"/>
        <v>Tree_08</v>
      </c>
      <c r="K50">
        <f>Tree_08!AK14</f>
        <v>2</v>
      </c>
      <c r="L50" t="str">
        <f>Tree_08!AL14</f>
        <v>plas &gt; 133.5 AND mass &gt; 29.4|plas ≤ 155.5</v>
      </c>
      <c r="M50" t="str">
        <f>Tree_08!AM14</f>
        <v>plas ≤ 155.5</v>
      </c>
      <c r="N50" t="str">
        <f>Tree_08!AN14</f>
        <v>plas</v>
      </c>
      <c r="O50">
        <f>Tree_08!AO14</f>
        <v>2.2885019002779561E-2</v>
      </c>
    </row>
    <row r="51" spans="10:15">
      <c r="J51" t="str">
        <f t="shared" ca="1" si="5"/>
        <v>Tree_09</v>
      </c>
      <c r="K51">
        <f>Tree_09!AK9</f>
        <v>0</v>
      </c>
      <c r="L51" t="str">
        <f>Tree_09!AL9</f>
        <v>plas ≤ 151.5</v>
      </c>
      <c r="M51" t="str">
        <f>Tree_09!AM9</f>
        <v>plas ≤ 151.5</v>
      </c>
      <c r="N51" t="str">
        <f>Tree_09!AN9</f>
        <v>plas</v>
      </c>
      <c r="O51">
        <f>Tree_09!AO9</f>
        <v>0.10822980572598789</v>
      </c>
    </row>
    <row r="52" spans="10:15">
      <c r="J52" t="str">
        <f t="shared" ca="1" si="5"/>
        <v>Tree_09</v>
      </c>
      <c r="K52">
        <f>Tree_09!AK10</f>
        <v>1</v>
      </c>
      <c r="L52" t="str">
        <f>Tree_09!AL10</f>
        <v>plas ≤ 151.5|plas ≤ 99.5</v>
      </c>
      <c r="M52" t="str">
        <f>Tree_09!AM10</f>
        <v>plas ≤ 99.5</v>
      </c>
      <c r="N52" t="str">
        <f>Tree_09!AN10</f>
        <v>plas</v>
      </c>
      <c r="O52">
        <f>Tree_09!AO10</f>
        <v>2.309940694016549E-2</v>
      </c>
    </row>
    <row r="53" spans="10:15">
      <c r="J53" t="str">
        <f t="shared" ca="1" si="5"/>
        <v>Tree_09</v>
      </c>
      <c r="K53">
        <f>Tree_09!AK11</f>
        <v>2</v>
      </c>
      <c r="L53" t="str">
        <f>Tree_09!AL11</f>
        <v>plas ≤ 151.5 AND plas ≤ 99.5|age ≤ 36.5</v>
      </c>
      <c r="M53" t="str">
        <f>Tree_09!AM11</f>
        <v>age ≤ 36.5</v>
      </c>
      <c r="N53" t="str">
        <f>Tree_09!AN11</f>
        <v>age</v>
      </c>
      <c r="O53">
        <f>Tree_09!AO11</f>
        <v>1.1247309108828735E-2</v>
      </c>
    </row>
    <row r="54" spans="10:15">
      <c r="J54" t="str">
        <f t="shared" ca="1" si="5"/>
        <v>Tree_09</v>
      </c>
      <c r="K54">
        <f>Tree_09!AK12</f>
        <v>2</v>
      </c>
      <c r="L54" t="str">
        <f>Tree_09!AL12</f>
        <v>plas ≤ 151.5 AND plas &gt; 99.5|pedi ≤ 0.317</v>
      </c>
      <c r="M54" t="str">
        <f>Tree_09!AM12</f>
        <v>pedi ≤ 0.317</v>
      </c>
      <c r="N54" t="str">
        <f>Tree_09!AN12</f>
        <v>pedi</v>
      </c>
      <c r="O54">
        <f>Tree_09!AO12</f>
        <v>2.8934880509557614E-2</v>
      </c>
    </row>
    <row r="55" spans="10:15">
      <c r="J55" t="str">
        <f t="shared" ca="1" si="5"/>
        <v>Tree_09</v>
      </c>
      <c r="K55">
        <f>Tree_09!AK13</f>
        <v>1</v>
      </c>
      <c r="L55" t="str">
        <f>Tree_09!AL13</f>
        <v>plas &gt; 151.5|skin ≤ 38.5</v>
      </c>
      <c r="M55" t="str">
        <f>Tree_09!AM13</f>
        <v>skin ≤ 38.5</v>
      </c>
      <c r="N55" t="str">
        <f>Tree_09!AN13</f>
        <v>skin</v>
      </c>
      <c r="O55">
        <f>Tree_09!AO13</f>
        <v>1.7568208058358181E-2</v>
      </c>
    </row>
    <row r="56" spans="10:15">
      <c r="J56" t="str">
        <f t="shared" ca="1" si="5"/>
        <v>Tree_09</v>
      </c>
      <c r="K56">
        <f>Tree_09!AK14</f>
        <v>2</v>
      </c>
      <c r="L56" t="str">
        <f>Tree_09!AL14</f>
        <v>plas &gt; 151.5 AND skin ≤ 38.5|age ≤ 44.5</v>
      </c>
      <c r="M56" t="str">
        <f>Tree_09!AM14</f>
        <v>age ≤ 44.5</v>
      </c>
      <c r="N56" t="str">
        <f>Tree_09!AN14</f>
        <v>age</v>
      </c>
      <c r="O56">
        <f>Tree_09!AO14</f>
        <v>1.53686377957645E-2</v>
      </c>
    </row>
    <row r="57" spans="10:15">
      <c r="J57" t="str">
        <f t="shared" ca="1" si="5"/>
        <v>Tree_10</v>
      </c>
      <c r="K57">
        <f>Tree_10!AK9</f>
        <v>0</v>
      </c>
      <c r="L57" t="str">
        <f>Tree_10!AL9</f>
        <v>mass ≤ 29.650001</v>
      </c>
      <c r="M57" t="str">
        <f>Tree_10!AM9</f>
        <v>mass ≤ 29.650001</v>
      </c>
      <c r="N57" t="str">
        <f>Tree_10!AN9</f>
        <v>mass</v>
      </c>
      <c r="O57">
        <f>Tree_10!AO9</f>
        <v>5.104320211214497E-2</v>
      </c>
    </row>
    <row r="58" spans="10:15">
      <c r="J58" t="str">
        <f t="shared" ca="1" si="5"/>
        <v>Tree_10</v>
      </c>
      <c r="K58">
        <f>Tree_10!AK10</f>
        <v>1</v>
      </c>
      <c r="L58" t="str">
        <f>Tree_10!AL10</f>
        <v>mass ≤ 29.650001|pres ≤ 8.5</v>
      </c>
      <c r="M58" t="str">
        <f>Tree_10!AM10</f>
        <v>pres ≤ 8.5</v>
      </c>
      <c r="N58" t="str">
        <f>Tree_10!AN10</f>
        <v>pres</v>
      </c>
      <c r="O58">
        <f>Tree_10!AO10</f>
        <v>1.7708125816233933E-2</v>
      </c>
    </row>
    <row r="59" spans="10:15">
      <c r="J59" t="str">
        <f t="shared" ca="1" si="5"/>
        <v>Tree_10</v>
      </c>
      <c r="K59">
        <f>Tree_10!AK11</f>
        <v>2</v>
      </c>
      <c r="L59" t="str">
        <f>Tree_10!AL11</f>
        <v>mass ≤ 29.650001 AND pres ≤ 8.5|mass ≤ 26.5</v>
      </c>
      <c r="M59" t="str">
        <f>Tree_10!AM11</f>
        <v>mass ≤ 26.5</v>
      </c>
      <c r="N59" t="str">
        <f>Tree_10!AN11</f>
        <v>mass</v>
      </c>
      <c r="O59">
        <f>Tree_10!AO11</f>
        <v>9.224289526673729E-3</v>
      </c>
    </row>
    <row r="60" spans="10:15">
      <c r="J60" t="str">
        <f t="shared" ca="1" si="5"/>
        <v>Tree_10</v>
      </c>
      <c r="K60">
        <f>Tree_10!AK12</f>
        <v>1</v>
      </c>
      <c r="L60" t="str">
        <f>Tree_10!AL12</f>
        <v>mass &gt; 29.650001|pres ≤ 6.5</v>
      </c>
      <c r="M60" t="str">
        <f>Tree_10!AM12</f>
        <v>pres ≤ 6.5</v>
      </c>
      <c r="N60" t="str">
        <f>Tree_10!AN12</f>
        <v>pres</v>
      </c>
      <c r="O60">
        <f>Tree_10!AO12</f>
        <v>5.8195592286501396E-2</v>
      </c>
    </row>
    <row r="61" spans="10:15">
      <c r="J61" t="str">
        <f t="shared" ca="1" si="5"/>
        <v>Tree_10</v>
      </c>
      <c r="K61">
        <f>Tree_10!AK13</f>
        <v>2</v>
      </c>
      <c r="L61" t="str">
        <f>Tree_10!AL13</f>
        <v>mass &gt; 29.650001 AND pres ≤ 6.5|mass ≤ 43</v>
      </c>
      <c r="M61" t="str">
        <f>Tree_10!AM13</f>
        <v>mass ≤ 43</v>
      </c>
      <c r="N61" t="str">
        <f>Tree_10!AN13</f>
        <v>mass</v>
      </c>
      <c r="O61">
        <f>Tree_10!AO13</f>
        <v>5.3828581678209697E-2</v>
      </c>
    </row>
    <row r="62" spans="10:15">
      <c r="J62" t="str">
        <f t="shared" ca="1" si="5"/>
        <v>Tree_10</v>
      </c>
      <c r="K62">
        <f>Tree_10!AK14</f>
        <v>2</v>
      </c>
      <c r="L62" t="str">
        <f>Tree_10!AL14</f>
        <v>mass &gt; 29.650001 AND pres &gt; 6.5|pedi ≤ 0.208</v>
      </c>
      <c r="M62" t="str">
        <f>Tree_10!AM14</f>
        <v>pedi ≤ 0.208</v>
      </c>
      <c r="N62" t="str">
        <f>Tree_10!AN14</f>
        <v>pedi</v>
      </c>
      <c r="O62">
        <f>Tree_10!AO14</f>
        <v>5.0979055431226439E-2</v>
      </c>
    </row>
    <row r="63" spans="10:15">
      <c r="J63" t="str">
        <f t="shared" ca="1" si="5"/>
        <v>Tree_11</v>
      </c>
      <c r="K63">
        <f>Tree_11!AK9</f>
        <v>0</v>
      </c>
      <c r="L63" t="str">
        <f>Tree_11!AL9</f>
        <v>mass ≤ 29.849999</v>
      </c>
      <c r="M63" t="str">
        <f>Tree_11!AM9</f>
        <v>mass ≤ 29.849999</v>
      </c>
      <c r="N63" t="str">
        <f>Tree_11!AN9</f>
        <v>mass</v>
      </c>
      <c r="O63">
        <f>Tree_11!AO9</f>
        <v>5.0459391710732826E-2</v>
      </c>
    </row>
    <row r="64" spans="10:15">
      <c r="J64" t="str">
        <f t="shared" ca="1" si="5"/>
        <v>Tree_11</v>
      </c>
      <c r="K64">
        <f>Tree_11!AK10</f>
        <v>1</v>
      </c>
      <c r="L64" t="str">
        <f>Tree_11!AL10</f>
        <v>mass ≤ 29.849999|pres ≤ 4.5</v>
      </c>
      <c r="M64" t="str">
        <f>Tree_11!AM10</f>
        <v>pres ≤ 4.5</v>
      </c>
      <c r="N64" t="str">
        <f>Tree_11!AN10</f>
        <v>pres</v>
      </c>
      <c r="O64">
        <f>Tree_11!AO10</f>
        <v>1.9069697534471741E-2</v>
      </c>
    </row>
    <row r="65" spans="10:15">
      <c r="J65" t="str">
        <f t="shared" ca="1" si="5"/>
        <v>Tree_11</v>
      </c>
      <c r="K65">
        <f>Tree_11!AK11</f>
        <v>2</v>
      </c>
      <c r="L65" t="str">
        <f>Tree_11!AL11</f>
        <v>mass ≤ 29.849999 AND pres ≤ 4.5|mass ≤ 25.45</v>
      </c>
      <c r="M65" t="str">
        <f>Tree_11!AM11</f>
        <v>mass ≤ 25.45</v>
      </c>
      <c r="N65" t="str">
        <f>Tree_11!AN11</f>
        <v>mass</v>
      </c>
      <c r="O65">
        <f>Tree_11!AO11</f>
        <v>4.2802114335317443E-3</v>
      </c>
    </row>
    <row r="66" spans="10:15">
      <c r="J66" t="str">
        <f t="shared" ca="1" si="5"/>
        <v>Tree_11</v>
      </c>
      <c r="K66">
        <f>Tree_11!AK12</f>
        <v>2</v>
      </c>
      <c r="L66" t="str">
        <f>Tree_11!AL12</f>
        <v>mass ≤ 29.849999 AND pres &gt; 4.5|pedi ≤ 0.261</v>
      </c>
      <c r="M66" t="str">
        <f>Tree_11!AM12</f>
        <v>pedi ≤ 0.261</v>
      </c>
      <c r="N66" t="str">
        <f>Tree_11!AN12</f>
        <v>pedi</v>
      </c>
      <c r="O66">
        <f>Tree_11!AO12</f>
        <v>7.8097077349741195E-2</v>
      </c>
    </row>
    <row r="67" spans="10:15">
      <c r="J67" t="str">
        <f t="shared" ref="J67:J98" ca="1" si="6">RIGHT(LEFT(_xlfn.FORMULATEXT(K67),8),7)</f>
        <v>Tree_11</v>
      </c>
      <c r="K67">
        <f>Tree_11!AK13</f>
        <v>1</v>
      </c>
      <c r="L67" t="str">
        <f>Tree_11!AL13</f>
        <v>mass &gt; 29.849999|age ≤ 179</v>
      </c>
      <c r="M67" t="str">
        <f>Tree_11!AM13</f>
        <v>age ≤ 179</v>
      </c>
      <c r="N67" t="str">
        <f>Tree_11!AN13</f>
        <v>age</v>
      </c>
      <c r="O67">
        <f>Tree_11!AO13</f>
        <v>3.9493192601267824E-2</v>
      </c>
    </row>
    <row r="68" spans="10:15">
      <c r="J68" t="str">
        <f t="shared" ca="1" si="6"/>
        <v>Tree_11</v>
      </c>
      <c r="K68">
        <f>Tree_11!AK14</f>
        <v>2</v>
      </c>
      <c r="L68" t="str">
        <f>Tree_11!AL14</f>
        <v>mass &gt; 29.849999 AND age ≤ 179|pres ≤ 4.5</v>
      </c>
      <c r="M68" t="str">
        <f>Tree_11!AM14</f>
        <v>pres ≤ 4.5</v>
      </c>
      <c r="N68" t="str">
        <f>Tree_11!AN14</f>
        <v>pres</v>
      </c>
      <c r="O68">
        <f>Tree_11!AO14</f>
        <v>3.8340494242049328E-2</v>
      </c>
    </row>
    <row r="69" spans="10:15">
      <c r="J69" t="str">
        <f t="shared" ca="1" si="6"/>
        <v>Tree_11</v>
      </c>
      <c r="K69">
        <f>Tree_11!AK15</f>
        <v>2</v>
      </c>
      <c r="L69" t="str">
        <f>Tree_11!AL15</f>
        <v>mass &gt; 29.849999 AND age &gt; 179|mass ≤ 35.049999</v>
      </c>
      <c r="M69" t="str">
        <f>Tree_11!AM15</f>
        <v>mass ≤ 35.049999</v>
      </c>
      <c r="N69" t="str">
        <f>Tree_11!AN15</f>
        <v>mass</v>
      </c>
      <c r="O69">
        <f>Tree_11!AO15</f>
        <v>2.3812672592676498E-2</v>
      </c>
    </row>
    <row r="70" spans="10:15">
      <c r="J70" t="str">
        <f t="shared" ca="1" si="6"/>
        <v>Tree_12</v>
      </c>
      <c r="K70">
        <f>Tree_12!AK9</f>
        <v>0</v>
      </c>
      <c r="L70" t="str">
        <f>Tree_12!AL9</f>
        <v>plas ≤ 127.5</v>
      </c>
      <c r="M70" t="str">
        <f>Tree_12!AM9</f>
        <v>plas ≤ 127.5</v>
      </c>
      <c r="N70" t="str">
        <f>Tree_12!AN9</f>
        <v>plas</v>
      </c>
      <c r="O70">
        <f>Tree_12!AO9</f>
        <v>0.11691654234227528</v>
      </c>
    </row>
    <row r="71" spans="10:15">
      <c r="J71" t="str">
        <f t="shared" ca="1" si="6"/>
        <v>Tree_12</v>
      </c>
      <c r="K71">
        <f>Tree_12!AK10</f>
        <v>1</v>
      </c>
      <c r="L71" t="str">
        <f>Tree_12!AL10</f>
        <v>plas ≤ 127.5|pres ≤ 5.5</v>
      </c>
      <c r="M71" t="str">
        <f>Tree_12!AM10</f>
        <v>pres ≤ 5.5</v>
      </c>
      <c r="N71" t="str">
        <f>Tree_12!AN10</f>
        <v>pres</v>
      </c>
      <c r="O71">
        <f>Tree_12!AO10</f>
        <v>2.181019231962239E-2</v>
      </c>
    </row>
    <row r="72" spans="10:15">
      <c r="J72" t="str">
        <f t="shared" ca="1" si="6"/>
        <v>Tree_12</v>
      </c>
      <c r="K72">
        <f>Tree_12!AK11</f>
        <v>2</v>
      </c>
      <c r="L72" t="str">
        <f>Tree_12!AL11</f>
        <v>plas ≤ 127.5 AND pres ≤ 5.5|skin ≤ 79</v>
      </c>
      <c r="M72" t="str">
        <f>Tree_12!AM11</f>
        <v>skin ≤ 79</v>
      </c>
      <c r="N72" t="str">
        <f>Tree_12!AN11</f>
        <v>skin</v>
      </c>
      <c r="O72">
        <f>Tree_12!AO11</f>
        <v>1.0875606760162693E-2</v>
      </c>
    </row>
    <row r="73" spans="10:15">
      <c r="J73" t="str">
        <f t="shared" ca="1" si="6"/>
        <v>Tree_12</v>
      </c>
      <c r="K73">
        <f>Tree_12!AK12</f>
        <v>2</v>
      </c>
      <c r="L73" t="str">
        <f>Tree_12!AL12</f>
        <v>plas ≤ 127.5 AND pres &gt; 5.5|pedi ≤ 0.2205</v>
      </c>
      <c r="M73" t="str">
        <f>Tree_12!AM12</f>
        <v>pedi ≤ 0.2205</v>
      </c>
      <c r="N73" t="str">
        <f>Tree_12!AN12</f>
        <v>pedi</v>
      </c>
      <c r="O73">
        <f>Tree_12!AO12</f>
        <v>7.0269430404024336E-2</v>
      </c>
    </row>
    <row r="74" spans="10:15">
      <c r="J74" t="str">
        <f t="shared" ca="1" si="6"/>
        <v>Tree_12</v>
      </c>
      <c r="K74">
        <f>Tree_12!AK13</f>
        <v>1</v>
      </c>
      <c r="L74" t="str">
        <f>Tree_12!AL13</f>
        <v>plas &gt; 127.5|pedi ≤ 0.3165</v>
      </c>
      <c r="M74" t="str">
        <f>Tree_12!AM13</f>
        <v>pedi ≤ 0.3165</v>
      </c>
      <c r="N74" t="str">
        <f>Tree_12!AN13</f>
        <v>pedi</v>
      </c>
      <c r="O74">
        <f>Tree_12!AO13</f>
        <v>5.3556023919223539E-2</v>
      </c>
    </row>
    <row r="75" spans="10:15">
      <c r="J75" t="str">
        <f t="shared" ca="1" si="6"/>
        <v>Tree_12</v>
      </c>
      <c r="K75">
        <f>Tree_12!AK14</f>
        <v>2</v>
      </c>
      <c r="L75" t="str">
        <f>Tree_12!AL14</f>
        <v>plas &gt; 127.5 AND pedi ≤ 0.3165|pedi ≤ 0.242</v>
      </c>
      <c r="M75" t="str">
        <f>Tree_12!AM14</f>
        <v>pedi ≤ 0.242</v>
      </c>
      <c r="N75" t="str">
        <f>Tree_12!AN14</f>
        <v>pedi</v>
      </c>
      <c r="O75">
        <f>Tree_12!AO14</f>
        <v>8.1762501092752959E-2</v>
      </c>
    </row>
    <row r="76" spans="10:15">
      <c r="J76" t="str">
        <f t="shared" ca="1" si="6"/>
        <v>Tree_12</v>
      </c>
      <c r="K76">
        <f>Tree_12!AK15</f>
        <v>2</v>
      </c>
      <c r="L76" t="str">
        <f>Tree_12!AL15</f>
        <v>plas &gt; 127.5 AND pedi &gt; 0.3165|plas ≤ 143.5</v>
      </c>
      <c r="M76" t="str">
        <f>Tree_12!AM15</f>
        <v>plas ≤ 143.5</v>
      </c>
      <c r="N76" t="str">
        <f>Tree_12!AN15</f>
        <v>plas</v>
      </c>
      <c r="O76">
        <f>Tree_12!AO15</f>
        <v>2.7825203252032527E-2</v>
      </c>
    </row>
  </sheetData>
  <mergeCells count="2">
    <mergeCell ref="W3:AB3"/>
    <mergeCell ref="J1:O1"/>
  </mergeCells>
  <phoneticPr fontId="17"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38"/>
  <sheetViews>
    <sheetView topLeftCell="H485" zoomScale="90" zoomScaleNormal="90" workbookViewId="0">
      <selection activeCell="AK9" sqref="AK9"/>
    </sheetView>
  </sheetViews>
  <sheetFormatPr defaultRowHeight="14.4"/>
  <cols>
    <col min="14" max="14" width="19" bestFit="1" customWidth="1"/>
    <col min="15" max="15" width="38.88671875" customWidth="1"/>
    <col min="26" max="26" width="29.44140625" bestFit="1" customWidth="1"/>
    <col min="40" max="40" width="11.77734375" bestFit="1" customWidth="1"/>
    <col min="41" max="53" width="16.44140625" customWidth="1"/>
    <col min="54" max="54" width="43.77734375" bestFit="1" customWidth="1"/>
    <col min="55" max="55" width="16.44140625" customWidth="1"/>
  </cols>
  <sheetData>
    <row r="1" spans="1:55">
      <c r="A1" s="1" t="s">
        <v>0</v>
      </c>
      <c r="B1" s="1" t="s">
        <v>1</v>
      </c>
      <c r="C1" s="1" t="s">
        <v>2</v>
      </c>
      <c r="D1" s="1" t="s">
        <v>3</v>
      </c>
      <c r="E1" s="1" t="s">
        <v>4</v>
      </c>
      <c r="F1" s="1" t="s">
        <v>5</v>
      </c>
      <c r="G1" s="1" t="s">
        <v>6</v>
      </c>
      <c r="H1" s="1" t="s">
        <v>7</v>
      </c>
      <c r="I1" s="1" t="s">
        <v>8</v>
      </c>
      <c r="J1" s="1" t="s">
        <v>9</v>
      </c>
      <c r="K1" s="1" t="s">
        <v>10</v>
      </c>
      <c r="L1" s="3" t="s">
        <v>14</v>
      </c>
      <c r="M1" s="3" t="s">
        <v>29</v>
      </c>
      <c r="AO1" s="22"/>
      <c r="AP1" s="22"/>
      <c r="AQ1" s="22"/>
      <c r="AR1" s="22"/>
      <c r="AS1" s="22"/>
      <c r="AT1" s="22"/>
      <c r="AU1" s="22"/>
      <c r="AV1" s="22"/>
      <c r="AW1" s="22"/>
      <c r="AX1" s="22"/>
      <c r="AY1" s="22"/>
      <c r="AZ1" s="22"/>
      <c r="BA1" s="22"/>
      <c r="BB1" s="22"/>
      <c r="BC1" s="22"/>
    </row>
    <row r="2" spans="1:55">
      <c r="A2">
        <v>1</v>
      </c>
      <c r="B2">
        <v>42</v>
      </c>
      <c r="C2">
        <v>7</v>
      </c>
      <c r="D2">
        <v>133</v>
      </c>
      <c r="E2">
        <v>84</v>
      </c>
      <c r="F2">
        <v>0</v>
      </c>
      <c r="G2">
        <v>0</v>
      </c>
      <c r="H2">
        <v>40.200000000000003</v>
      </c>
      <c r="I2">
        <v>0.69599999999999995</v>
      </c>
      <c r="J2">
        <v>37</v>
      </c>
      <c r="K2">
        <v>0</v>
      </c>
      <c r="L2">
        <f>IF(J2&lt;=42.5,IF(G2&lt;=119.5,IF(C2&lt;=2.5,0,0),IF(C2&lt;=0.5,1,0)),IF(G2&lt;=139.5,IF(J2&lt;=55.5,1,0),1))</f>
        <v>0</v>
      </c>
      <c r="M2">
        <f>IF(L2=K2,1,0)</f>
        <v>1</v>
      </c>
      <c r="O2" t="s">
        <v>298</v>
      </c>
      <c r="P2">
        <f>COUNTA($K$2:$K$769)</f>
        <v>537</v>
      </c>
    </row>
    <row r="3" spans="1:55">
      <c r="A3">
        <v>2</v>
      </c>
      <c r="B3">
        <v>343</v>
      </c>
      <c r="C3">
        <v>1</v>
      </c>
      <c r="D3">
        <v>0</v>
      </c>
      <c r="E3">
        <v>68</v>
      </c>
      <c r="F3">
        <v>35</v>
      </c>
      <c r="G3">
        <v>0</v>
      </c>
      <c r="H3">
        <v>32</v>
      </c>
      <c r="I3">
        <v>0.38900000000000001</v>
      </c>
      <c r="J3">
        <v>22</v>
      </c>
      <c r="K3">
        <v>0</v>
      </c>
      <c r="L3">
        <f t="shared" ref="L3:L66" si="0">IF(J3&lt;=42.5,IF(G3&lt;=119.5,IF(C3&lt;=2.5,0,0),IF(C3&lt;=0.5,1,0)),IF(G3&lt;=139.5,IF(J3&lt;=55.5,1,0),1))</f>
        <v>0</v>
      </c>
      <c r="M3">
        <f t="shared" ref="M3:M66" si="1">IF(L3=K3,1,0)</f>
        <v>1</v>
      </c>
      <c r="O3" t="s">
        <v>299</v>
      </c>
      <c r="P3">
        <f>SUM($K$2:$K$769)</f>
        <v>168</v>
      </c>
    </row>
    <row r="4" spans="1:55">
      <c r="A4">
        <v>3</v>
      </c>
      <c r="B4">
        <v>365</v>
      </c>
      <c r="C4">
        <v>4</v>
      </c>
      <c r="D4">
        <v>147</v>
      </c>
      <c r="E4">
        <v>74</v>
      </c>
      <c r="F4">
        <v>25</v>
      </c>
      <c r="G4">
        <v>293</v>
      </c>
      <c r="H4">
        <v>34.9</v>
      </c>
      <c r="I4">
        <v>0.38500000000000001</v>
      </c>
      <c r="J4">
        <v>30</v>
      </c>
      <c r="K4">
        <v>0</v>
      </c>
      <c r="L4">
        <f t="shared" si="0"/>
        <v>0</v>
      </c>
      <c r="M4">
        <f t="shared" si="1"/>
        <v>1</v>
      </c>
      <c r="O4" t="s">
        <v>246</v>
      </c>
      <c r="P4">
        <f>P3/P2</f>
        <v>0.31284916201117319</v>
      </c>
    </row>
    <row r="5" spans="1:55">
      <c r="A5">
        <v>4</v>
      </c>
      <c r="B5">
        <v>539</v>
      </c>
      <c r="C5">
        <v>0</v>
      </c>
      <c r="D5">
        <v>127</v>
      </c>
      <c r="E5">
        <v>80</v>
      </c>
      <c r="F5">
        <v>37</v>
      </c>
      <c r="G5">
        <v>210</v>
      </c>
      <c r="H5">
        <v>36.299999999999997</v>
      </c>
      <c r="I5">
        <v>0.80400000000000005</v>
      </c>
      <c r="J5">
        <v>23</v>
      </c>
      <c r="K5">
        <v>0</v>
      </c>
      <c r="L5">
        <f t="shared" si="0"/>
        <v>1</v>
      </c>
      <c r="M5">
        <f t="shared" si="1"/>
        <v>0</v>
      </c>
      <c r="O5" t="s">
        <v>247</v>
      </c>
      <c r="P5">
        <f>2*P4*(1-P4)</f>
        <v>0.4299491276801598</v>
      </c>
    </row>
    <row r="6" spans="1:55" ht="15" thickBot="1">
      <c r="A6">
        <v>5</v>
      </c>
      <c r="B6">
        <v>335</v>
      </c>
      <c r="C6">
        <v>1</v>
      </c>
      <c r="D6">
        <v>95</v>
      </c>
      <c r="E6">
        <v>60</v>
      </c>
      <c r="F6">
        <v>18</v>
      </c>
      <c r="G6">
        <v>58</v>
      </c>
      <c r="H6">
        <v>23.9</v>
      </c>
      <c r="I6">
        <v>0.26</v>
      </c>
      <c r="J6">
        <v>22</v>
      </c>
      <c r="K6">
        <v>0</v>
      </c>
      <c r="L6">
        <f t="shared" si="0"/>
        <v>0</v>
      </c>
      <c r="M6">
        <f t="shared" si="1"/>
        <v>1</v>
      </c>
    </row>
    <row r="7" spans="1:55" ht="15" thickBot="1">
      <c r="A7">
        <v>6</v>
      </c>
      <c r="B7">
        <v>424</v>
      </c>
      <c r="C7">
        <v>2</v>
      </c>
      <c r="D7">
        <v>115</v>
      </c>
      <c r="E7">
        <v>64</v>
      </c>
      <c r="F7">
        <v>22</v>
      </c>
      <c r="G7">
        <v>0</v>
      </c>
      <c r="H7">
        <v>30.8</v>
      </c>
      <c r="I7">
        <v>0.42099999999999999</v>
      </c>
      <c r="J7">
        <v>21</v>
      </c>
      <c r="K7">
        <v>0</v>
      </c>
      <c r="L7">
        <f t="shared" si="0"/>
        <v>0</v>
      </c>
      <c r="M7">
        <f t="shared" si="1"/>
        <v>1</v>
      </c>
      <c r="AA7" s="44" t="s">
        <v>328</v>
      </c>
      <c r="AB7" s="45"/>
      <c r="AC7" s="45"/>
      <c r="AD7" s="45"/>
      <c r="AE7" s="45"/>
      <c r="AF7" s="45"/>
      <c r="AG7" s="45"/>
      <c r="AH7" s="45"/>
      <c r="AI7" s="45"/>
      <c r="AJ7" s="46"/>
      <c r="AW7" t="str">
        <f t="shared" ref="AW7:AW8" si="2">IF(AU7=0,"", AV7/AU7)</f>
        <v/>
      </c>
      <c r="AX7" t="str">
        <f t="shared" ref="AX7:AX8" si="3">IF(AW7="","", AW7/$P$4)</f>
        <v/>
      </c>
      <c r="AY7" t="str">
        <f t="shared" ref="AY7:AY8" si="4">IF(AW7="","", MAX(AW7, 1-AW7))</f>
        <v/>
      </c>
      <c r="AZ7">
        <f t="shared" ref="AZ7:AZ8" si="5">$Z$9 + $Z$10 + $Z$11</f>
        <v>0.21212315027620585</v>
      </c>
      <c r="BA7">
        <f t="shared" ref="BA7:BA8" si="6">IF($P$3=0,"", AV7/$P$3)</f>
        <v>0</v>
      </c>
    </row>
    <row r="8" spans="1:55">
      <c r="A8">
        <v>7</v>
      </c>
      <c r="B8">
        <v>118</v>
      </c>
      <c r="C8">
        <v>5</v>
      </c>
      <c r="D8">
        <v>78</v>
      </c>
      <c r="E8">
        <v>48</v>
      </c>
      <c r="F8">
        <v>0</v>
      </c>
      <c r="G8">
        <v>0</v>
      </c>
      <c r="H8">
        <v>33.700000000000003</v>
      </c>
      <c r="I8">
        <v>0.65400000000000003</v>
      </c>
      <c r="J8">
        <v>25</v>
      </c>
      <c r="K8">
        <v>0</v>
      </c>
      <c r="L8">
        <f t="shared" si="0"/>
        <v>0</v>
      </c>
      <c r="M8">
        <f t="shared" si="1"/>
        <v>1</v>
      </c>
      <c r="O8" s="3" t="s">
        <v>300</v>
      </c>
      <c r="P8" s="3" t="s">
        <v>301</v>
      </c>
      <c r="Q8" s="3" t="s">
        <v>302</v>
      </c>
      <c r="R8" s="3" t="s">
        <v>303</v>
      </c>
      <c r="S8" s="3" t="s">
        <v>304</v>
      </c>
      <c r="T8" s="3" t="s">
        <v>305</v>
      </c>
      <c r="U8" s="3" t="s">
        <v>306</v>
      </c>
      <c r="V8" s="3" t="s">
        <v>307</v>
      </c>
      <c r="W8" s="3" t="s">
        <v>308</v>
      </c>
      <c r="X8" s="3" t="s">
        <v>309</v>
      </c>
      <c r="Y8" s="3" t="s">
        <v>310</v>
      </c>
      <c r="Z8" s="3" t="s">
        <v>311</v>
      </c>
      <c r="AA8" s="3" t="s">
        <v>319</v>
      </c>
      <c r="AB8" s="3" t="s">
        <v>320</v>
      </c>
      <c r="AC8" s="3" t="s">
        <v>318</v>
      </c>
      <c r="AD8" s="3" t="s">
        <v>321</v>
      </c>
      <c r="AE8" s="3" t="s">
        <v>322</v>
      </c>
      <c r="AF8" s="3" t="s">
        <v>323</v>
      </c>
      <c r="AG8" s="3" t="s">
        <v>324</v>
      </c>
      <c r="AH8" s="3" t="s">
        <v>325</v>
      </c>
      <c r="AI8" s="3" t="s">
        <v>326</v>
      </c>
      <c r="AJ8" s="3" t="s">
        <v>327</v>
      </c>
      <c r="AK8" t="s">
        <v>401</v>
      </c>
      <c r="AL8" t="s">
        <v>402</v>
      </c>
      <c r="AN8" t="s">
        <v>403</v>
      </c>
      <c r="AO8" t="s">
        <v>260</v>
      </c>
      <c r="AW8" t="str">
        <f t="shared" si="2"/>
        <v/>
      </c>
      <c r="AX8" t="str">
        <f t="shared" si="3"/>
        <v/>
      </c>
      <c r="AY8" t="str">
        <f t="shared" si="4"/>
        <v/>
      </c>
      <c r="AZ8">
        <f t="shared" si="5"/>
        <v>0.21212315027620585</v>
      </c>
      <c r="BA8">
        <f t="shared" si="6"/>
        <v>0</v>
      </c>
    </row>
    <row r="9" spans="1:55">
      <c r="A9">
        <v>8</v>
      </c>
      <c r="B9">
        <v>344</v>
      </c>
      <c r="C9">
        <v>5</v>
      </c>
      <c r="D9">
        <v>122</v>
      </c>
      <c r="E9">
        <v>86</v>
      </c>
      <c r="F9">
        <v>0</v>
      </c>
      <c r="G9">
        <v>0</v>
      </c>
      <c r="H9">
        <v>34.700000000000003</v>
      </c>
      <c r="I9">
        <v>0.28999999999999998</v>
      </c>
      <c r="J9">
        <v>33</v>
      </c>
      <c r="K9">
        <v>0</v>
      </c>
      <c r="L9">
        <f t="shared" si="0"/>
        <v>0</v>
      </c>
      <c r="M9">
        <f t="shared" si="1"/>
        <v>1</v>
      </c>
      <c r="N9" t="str">
        <f>LEFT(O9, FIND(" ", O9)-1)</f>
        <v>age</v>
      </c>
      <c r="O9" t="s">
        <v>312</v>
      </c>
      <c r="P9">
        <f>COUNTIFS($J$2:$J$769,"&lt;=42.5")</f>
        <v>440</v>
      </c>
      <c r="Q9">
        <f>COUNTIFS($J$2:$J$769,"&lt;=42.5",$K$2:$K$769,1)</f>
        <v>111</v>
      </c>
      <c r="R9">
        <f>$P$2-P9</f>
        <v>97</v>
      </c>
      <c r="S9">
        <f>$P$3-Q9</f>
        <v>57</v>
      </c>
      <c r="T9" s="24">
        <f>IF(P9=0,"",Q9/P9)</f>
        <v>0.25227272727272726</v>
      </c>
      <c r="U9" s="31">
        <f>IF(R9=0,"",S9/R9)</f>
        <v>0.58762886597938147</v>
      </c>
      <c r="V9">
        <f t="shared" ref="V9:W13" si="7">IF(T9="","",2*T9*(1-T9))</f>
        <v>0.37726239669421491</v>
      </c>
      <c r="W9">
        <f t="shared" si="7"/>
        <v>0.48464236369433522</v>
      </c>
      <c r="X9">
        <f>IF(OR(V9="",W9=""),"",
   (P9/$P$2)*V9 + (R9/$P$2)*W9)</f>
        <v>0.39665877807040056</v>
      </c>
      <c r="Y9">
        <f>IF(X9="","",$P$5 - X9)</f>
        <v>3.329034960975924E-2</v>
      </c>
      <c r="Z9">
        <f>IF(Y9="","",(P9+R9)/$P$2 * Y9)</f>
        <v>3.329034960975924E-2</v>
      </c>
      <c r="AD9">
        <f>IF(OR(T9="",$P$4=0),"", T9/$P$4)</f>
        <v>0.80637175324675314</v>
      </c>
      <c r="AE9">
        <f>IF(OR(U9="",$P$4=0),"", U9/$P$4)</f>
        <v>1.8783136966126657</v>
      </c>
      <c r="AF9">
        <f>IF(OR(T9="",U9=""),"", ABS(T9-U9))</f>
        <v>0.33535613870665421</v>
      </c>
      <c r="AG9">
        <f>IF(V9="","", 1 - V9)</f>
        <v>0.62273760330578509</v>
      </c>
      <c r="AH9">
        <f>IF(W9="","", 1 - W9)</f>
        <v>0.51535763630566478</v>
      </c>
      <c r="AI9">
        <f>IF(T9="","", MAX(T9,1-T9))</f>
        <v>0.7477272727272728</v>
      </c>
      <c r="AJ9">
        <f>IF(U9="","", MAX(U9,1-U9))</f>
        <v>0.58762886597938147</v>
      </c>
      <c r="AK9">
        <f>(LEN($O9)-LEN(SUBSTITUTE($O9," AND ","")))/5</f>
        <v>0</v>
      </c>
      <c r="AL9" t="str">
        <f>IF(AK9=0, $O9, SUBSTITUTE($O9," AND ","|", AK9))</f>
        <v>age ≤ 42.5</v>
      </c>
      <c r="AM9" t="str">
        <f>IF(AK9=0, AL9, TRIM(MID(AL9, FIND("|",AL9)+1, 999)))</f>
        <v>age ≤ 42.5</v>
      </c>
      <c r="AN9" t="str">
        <f>LEFT(AM9, FIND(" ", AM9 &amp; " ") - 1)</f>
        <v>age</v>
      </c>
      <c r="AO9">
        <f>Y9</f>
        <v>3.329034960975924E-2</v>
      </c>
    </row>
    <row r="10" spans="1:55">
      <c r="A10">
        <v>9</v>
      </c>
      <c r="B10">
        <v>672</v>
      </c>
      <c r="C10">
        <v>1</v>
      </c>
      <c r="D10">
        <v>99</v>
      </c>
      <c r="E10">
        <v>58</v>
      </c>
      <c r="F10">
        <v>10</v>
      </c>
      <c r="G10">
        <v>0</v>
      </c>
      <c r="H10">
        <v>25.4</v>
      </c>
      <c r="I10">
        <v>0.55100000000000005</v>
      </c>
      <c r="J10">
        <v>21</v>
      </c>
      <c r="K10">
        <v>0</v>
      </c>
      <c r="L10">
        <f t="shared" si="0"/>
        <v>0</v>
      </c>
      <c r="M10">
        <f t="shared" si="1"/>
        <v>1</v>
      </c>
      <c r="N10" t="str">
        <f t="shared" ref="N10:N13" si="8">LEFT(O10, FIND(" ", O10)-1)</f>
        <v>age</v>
      </c>
      <c r="O10" t="s">
        <v>397</v>
      </c>
      <c r="P10">
        <f>COUNTIFS($J$2:$J$769,"&lt;=42.5",$G$2:$G$769,"&lt;=119.5")</f>
        <v>332</v>
      </c>
      <c r="Q10">
        <f>COUNTIFS($J$2:$J$769,"&lt;=42.5",
          $G$2:$G$769,"&lt;=119.5",
          $K$2:$K$769,1)</f>
        <v>66</v>
      </c>
      <c r="R10">
        <f>COUNTIFS($J$2:$J$769,"&lt;=42.5",$G$2:$G$769,"&gt;119.5")</f>
        <v>108</v>
      </c>
      <c r="S10">
        <f>COUNTIFS($J$2:$J$769,"&lt;=42.5",
          $G$2:$G$769,"&gt;119.5",
          $K$2:$K$769,1)</f>
        <v>45</v>
      </c>
      <c r="T10" s="32">
        <f>IF(P10=0,"",Q10/P10)</f>
        <v>0.19879518072289157</v>
      </c>
      <c r="U10" s="33">
        <f>IF(R10=0,"",S10/R10)</f>
        <v>0.41666666666666669</v>
      </c>
      <c r="V10">
        <f t="shared" si="7"/>
        <v>0.31855131368848888</v>
      </c>
      <c r="W10">
        <f t="shared" si="7"/>
        <v>0.48611111111111105</v>
      </c>
      <c r="X10">
        <f>IF(OR(V10="",W10=""),"",
   (P10/$P$2)*V10 + (R10/$P$2)*W10)</f>
        <v>0.29470956451504338</v>
      </c>
      <c r="Y10" s="34">
        <f>IF(X10="","",$P$5 - X10)</f>
        <v>0.13523956316511643</v>
      </c>
      <c r="Z10">
        <f>IF(Y10="","",(P10+R10)/$P$2 * Y10)</f>
        <v>0.11081081525633377</v>
      </c>
      <c r="AA10">
        <f>P10+R10</f>
        <v>440</v>
      </c>
      <c r="AB10">
        <f>Q10+S10</f>
        <v>111</v>
      </c>
      <c r="AC10">
        <f>IF(AA10=0,"",2*(AB10/AA10)*(1-AB10/AA10))</f>
        <v>0.37726239669421491</v>
      </c>
      <c r="AD10">
        <f t="shared" ref="AD10:AD13" si="9">IF(OR(T10="",$P$4=0),"", T10/$P$4)</f>
        <v>0.63543459552495696</v>
      </c>
      <c r="AE10">
        <f t="shared" ref="AE10:AE13" si="10">IF(OR(U10="",$P$4=0),"", U10/$P$4)</f>
        <v>1.3318452380952381</v>
      </c>
      <c r="AF10">
        <f t="shared" ref="AF10:AF13" si="11">IF(OR(T10="",U10=""),"", ABS(T10-U10))</f>
        <v>0.21787148594377512</v>
      </c>
      <c r="AG10">
        <f t="shared" ref="AG10:AG13" si="12">IF(V10="","", 1 - V10)</f>
        <v>0.68144868631151112</v>
      </c>
      <c r="AH10">
        <f t="shared" ref="AH10:AH13" si="13">IF(W10="","", 1 - W10)</f>
        <v>0.51388888888888895</v>
      </c>
      <c r="AI10">
        <f t="shared" ref="AI10:AI13" si="14">IF(T10="","", MAX(T10,1-T10))</f>
        <v>0.8012048192771084</v>
      </c>
      <c r="AJ10">
        <f t="shared" ref="AJ10:AJ13" si="15">IF(U10="","", MAX(U10,1-U10))</f>
        <v>0.58333333333333326</v>
      </c>
      <c r="AK10">
        <f t="shared" ref="AK10:AK13" si="16">(LEN($O10)-LEN(SUBSTITUTE($O10," AND ","")))/5</f>
        <v>1</v>
      </c>
      <c r="AL10" t="str">
        <f t="shared" ref="AL10:AL13" si="17">IF(AK10=0, $O10, SUBSTITUTE($O10," AND ","|", AK10))</f>
        <v>age ≤ 42.5|insu ≤ 119.5</v>
      </c>
      <c r="AM10" t="str">
        <f t="shared" ref="AM10" si="18">IF(AK10=0, AL10, TRIM(MID(AL10, FIND("|",AL10)+1, 999)))</f>
        <v>insu ≤ 119.5</v>
      </c>
      <c r="AN10" t="str">
        <f t="shared" ref="AN10:AN13" si="19">LEFT(AM10, FIND(" ", AM10 &amp; " ") - 1)</f>
        <v>insu</v>
      </c>
      <c r="AO10">
        <f t="shared" ref="AO10" si="20">Y10</f>
        <v>0.13523956316511643</v>
      </c>
    </row>
    <row r="11" spans="1:55">
      <c r="A11">
        <v>10</v>
      </c>
      <c r="B11">
        <v>334</v>
      </c>
      <c r="C11">
        <v>12</v>
      </c>
      <c r="D11">
        <v>106</v>
      </c>
      <c r="E11">
        <v>80</v>
      </c>
      <c r="F11">
        <v>0</v>
      </c>
      <c r="G11">
        <v>0</v>
      </c>
      <c r="H11">
        <v>23.6</v>
      </c>
      <c r="I11">
        <v>0.13700000000000001</v>
      </c>
      <c r="J11">
        <v>44</v>
      </c>
      <c r="K11">
        <v>0</v>
      </c>
      <c r="L11">
        <f t="shared" si="0"/>
        <v>1</v>
      </c>
      <c r="M11">
        <f t="shared" si="1"/>
        <v>0</v>
      </c>
      <c r="N11" t="str">
        <f t="shared" si="8"/>
        <v>age</v>
      </c>
      <c r="O11" t="s">
        <v>398</v>
      </c>
      <c r="P11">
        <f>COUNTIFS($J$2:$J$769,"&lt;=42.5",$G$2:$G$769,"&gt;119.5",$C$2:$C$769,"&lt;=0.5")</f>
        <v>23</v>
      </c>
      <c r="Q11">
        <f>COUNTIFS($J$2:$J$769,"&lt;=42.5",$G$2:$G$769,"&gt;119.5",$C$2:$C$769,"&lt;=0.5",$K$2:$K$769,1)</f>
        <v>15</v>
      </c>
      <c r="R11">
        <f>COUNTIFS($J$2:$J$769,"&lt;=42.5", $G$2:$G$769,"&gt;119.5",$C$2:$C$769,"&gt;0.5")</f>
        <v>85</v>
      </c>
      <c r="S11">
        <f>COUNTIFS($J$2:$J$769,"&lt;=42.5", $G$2:$G$769,"&gt;119.5", $C$2:$C$769,"&gt;0.5", $K$2:$K$769,1)</f>
        <v>30</v>
      </c>
      <c r="T11">
        <f>IF(P11=0,"",Q11/P11)</f>
        <v>0.65217391304347827</v>
      </c>
      <c r="U11">
        <f>IF(R11=0,"",S11/R11)</f>
        <v>0.35294117647058826</v>
      </c>
      <c r="V11">
        <f t="shared" si="7"/>
        <v>0.45368620037807184</v>
      </c>
      <c r="W11">
        <f t="shared" si="7"/>
        <v>0.45674740484429061</v>
      </c>
      <c r="X11">
        <f>IF(OR(V11="",W11=""),"",
   (P11/$P$2)*V11 + (R11/$P$2)*W11)</f>
        <v>9.1728700224320961E-2</v>
      </c>
      <c r="Y11">
        <f>IF(X11="","",$P$5 - X11)</f>
        <v>0.33822042745583886</v>
      </c>
      <c r="Z11">
        <f>IF(Y11="","",(P11+R11)/$P$2 * Y11)</f>
        <v>6.802198541011284E-2</v>
      </c>
      <c r="AA11">
        <f t="shared" ref="AA11:AB13" si="21">P11 + R11</f>
        <v>108</v>
      </c>
      <c r="AB11">
        <f t="shared" si="21"/>
        <v>45</v>
      </c>
      <c r="AC11">
        <f>IF(AA11=0,"", 2*(AB11/AA11)*(1 - AB11/AA11))</f>
        <v>0.48611111111111105</v>
      </c>
      <c r="AD11">
        <f t="shared" si="9"/>
        <v>2.0846273291925468</v>
      </c>
      <c r="AE11">
        <f t="shared" si="10"/>
        <v>1.1281512605042017</v>
      </c>
      <c r="AF11">
        <f t="shared" si="11"/>
        <v>0.29923273657289001</v>
      </c>
      <c r="AG11">
        <f t="shared" si="12"/>
        <v>0.54631379962192816</v>
      </c>
      <c r="AH11">
        <f t="shared" si="13"/>
        <v>0.54325259515570945</v>
      </c>
      <c r="AI11">
        <f t="shared" si="14"/>
        <v>0.65217391304347827</v>
      </c>
      <c r="AJ11">
        <f t="shared" si="15"/>
        <v>0.64705882352941169</v>
      </c>
      <c r="AK11">
        <f t="shared" si="16"/>
        <v>2</v>
      </c>
      <c r="AL11" t="str">
        <f t="shared" si="17"/>
        <v>age ≤ 42.5 AND insu &gt; 119.5|preg ≤ 0.5</v>
      </c>
      <c r="AM11" t="str">
        <f t="shared" ref="AM11:AM13" si="22">IF(AK11=0, AL11, TRIM(MID(AL11, FIND("|",AL11)+1, 999)))</f>
        <v>preg ≤ 0.5</v>
      </c>
      <c r="AN11" t="str">
        <f t="shared" si="19"/>
        <v>preg</v>
      </c>
      <c r="AO11">
        <f t="shared" ref="AO11:AO13" si="23">Y11</f>
        <v>0.33822042745583886</v>
      </c>
    </row>
    <row r="12" spans="1:55">
      <c r="A12">
        <v>11</v>
      </c>
      <c r="B12">
        <v>710</v>
      </c>
      <c r="C12">
        <v>2</v>
      </c>
      <c r="D12">
        <v>93</v>
      </c>
      <c r="E12">
        <v>64</v>
      </c>
      <c r="F12">
        <v>32</v>
      </c>
      <c r="G12">
        <v>160</v>
      </c>
      <c r="H12">
        <v>38</v>
      </c>
      <c r="I12">
        <v>0.67400000000000004</v>
      </c>
      <c r="J12">
        <v>23</v>
      </c>
      <c r="K12">
        <v>1</v>
      </c>
      <c r="L12">
        <f t="shared" si="0"/>
        <v>0</v>
      </c>
      <c r="M12">
        <f t="shared" si="1"/>
        <v>0</v>
      </c>
      <c r="N12" t="str">
        <f t="shared" si="8"/>
        <v>age</v>
      </c>
      <c r="O12" t="s">
        <v>399</v>
      </c>
      <c r="P12">
        <f>COUNTIFS($J$2:$J$769,"&gt;42.5",$G$2:$G$769,"&lt;=139.5")</f>
        <v>73</v>
      </c>
      <c r="Q12">
        <f>COUNTIFS($J$2:$J$769,"&gt;42.5", $G$2:$G$769,"&lt;=139.5", $K$2:$K$769,1)</f>
        <v>35</v>
      </c>
      <c r="R12">
        <f>COUNTIFS($J$2:$J$769,"&gt;42.5",$G$2:$G$769,"&gt;139.5")</f>
        <v>24</v>
      </c>
      <c r="S12">
        <f>COUNTIFS($J$2:$J$769,"&gt;42.5", $G$2:$G$769,"&gt;139.5",  $K$2:$K$769,1)</f>
        <v>22</v>
      </c>
      <c r="T12">
        <f>IF(P12=0,"",Q12/P12)</f>
        <v>0.47945205479452052</v>
      </c>
      <c r="U12">
        <f>IF(R12=0,"",S12/R12)</f>
        <v>0.91666666666666663</v>
      </c>
      <c r="V12">
        <f t="shared" si="7"/>
        <v>0.49915556389566529</v>
      </c>
      <c r="W12">
        <f t="shared" si="7"/>
        <v>0.15277777777777785</v>
      </c>
      <c r="X12">
        <f>IF(OR(V12="",W12=""),"",
   (P12/$P$2)*V12 + (R12/$P$2)*W12)</f>
        <v>7.4683468959125199E-2</v>
      </c>
      <c r="Y12">
        <f>IF(X12="","",$P$5 - X12)</f>
        <v>0.35526565872103461</v>
      </c>
      <c r="Z12">
        <f>IF(Y12="","",(P12+R12)/$P$2 * Y12)</f>
        <v>6.4172753996164539E-2</v>
      </c>
      <c r="AA12">
        <f t="shared" si="21"/>
        <v>97</v>
      </c>
      <c r="AB12">
        <f t="shared" si="21"/>
        <v>57</v>
      </c>
      <c r="AC12">
        <f>IF(AA12=0,"", 2*(AB12/AA12)*(1 - AB12/AA12))</f>
        <v>0.48464236369433522</v>
      </c>
      <c r="AD12">
        <f t="shared" si="9"/>
        <v>1.5325342465753424</v>
      </c>
      <c r="AE12">
        <f t="shared" si="10"/>
        <v>2.9300595238095237</v>
      </c>
      <c r="AF12">
        <f t="shared" si="11"/>
        <v>0.43721461187214611</v>
      </c>
      <c r="AG12">
        <f t="shared" si="12"/>
        <v>0.50084443610433471</v>
      </c>
      <c r="AH12">
        <f t="shared" si="13"/>
        <v>0.8472222222222221</v>
      </c>
      <c r="AI12">
        <f t="shared" si="14"/>
        <v>0.52054794520547953</v>
      </c>
      <c r="AJ12">
        <f t="shared" si="15"/>
        <v>0.91666666666666663</v>
      </c>
      <c r="AK12">
        <f t="shared" si="16"/>
        <v>1</v>
      </c>
      <c r="AL12" t="str">
        <f t="shared" si="17"/>
        <v>age &gt; 42.5|insu ≤ 139.5</v>
      </c>
      <c r="AM12" t="str">
        <f t="shared" si="22"/>
        <v>insu ≤ 139.5</v>
      </c>
      <c r="AN12" t="str">
        <f t="shared" si="19"/>
        <v>insu</v>
      </c>
      <c r="AO12">
        <f t="shared" si="23"/>
        <v>0.35526565872103461</v>
      </c>
    </row>
    <row r="13" spans="1:55">
      <c r="A13">
        <v>12</v>
      </c>
      <c r="B13">
        <v>373</v>
      </c>
      <c r="C13">
        <v>0</v>
      </c>
      <c r="D13">
        <v>84</v>
      </c>
      <c r="E13">
        <v>64</v>
      </c>
      <c r="F13">
        <v>22</v>
      </c>
      <c r="G13">
        <v>66</v>
      </c>
      <c r="H13">
        <v>35.799999999999997</v>
      </c>
      <c r="I13">
        <v>0.54500000000000004</v>
      </c>
      <c r="J13">
        <v>21</v>
      </c>
      <c r="K13">
        <v>0</v>
      </c>
      <c r="L13">
        <f t="shared" si="0"/>
        <v>0</v>
      </c>
      <c r="M13">
        <f t="shared" si="1"/>
        <v>1</v>
      </c>
      <c r="N13" t="str">
        <f t="shared" si="8"/>
        <v>age</v>
      </c>
      <c r="O13" t="s">
        <v>400</v>
      </c>
      <c r="P13">
        <f>COUNTIFS($J$2:$J$769,"&gt;42.5",
          $G$2:$G$769,"&lt;=139.5",
          $J$2:$J$769,"&lt;=55.5")</f>
        <v>45</v>
      </c>
      <c r="Q13">
        <f>COUNTIFS($J$2:$J$769,"&gt;42.5",$G$2:$G$769,"&lt;=139.5", $J$2:$J$769,"&lt;=55.5",  $K$2:$K$769,1)</f>
        <v>27</v>
      </c>
      <c r="R13">
        <f>COUNTIFS($J$2:$J$769,"&gt;42.5", $G$2:$G$769,"&lt;=139.5",  $J$2:$J$769,"&gt;55.5")</f>
        <v>28</v>
      </c>
      <c r="S13">
        <f>COUNTIFS($J$2:$J$769,"&gt;42.5", $G$2:$G$769,"&lt;=139.5", $J$2:$J$769,"&gt;55.5", $K$2:$K$769,1)</f>
        <v>8</v>
      </c>
      <c r="T13">
        <f>IF(P13=0,"",Q13/P13)</f>
        <v>0.6</v>
      </c>
      <c r="U13">
        <f>IF(R13=0,"",S13/R13)</f>
        <v>0.2857142857142857</v>
      </c>
      <c r="V13">
        <f t="shared" si="7"/>
        <v>0.48</v>
      </c>
      <c r="W13">
        <f t="shared" si="7"/>
        <v>0.40816326530612246</v>
      </c>
      <c r="X13">
        <f>IF(OR(V13="",W13=""),"",
   (P13/$P$2)*V13 + (R13/$P$2)*W13)</f>
        <v>6.1505719606278264E-2</v>
      </c>
      <c r="Y13">
        <f>IF(X13="","",$P$5 - X13)</f>
        <v>0.36844340807388154</v>
      </c>
      <c r="Z13">
        <f>IF(Y13="","",(P13+R13)/$P$2 * Y13)</f>
        <v>5.0086347838721325E-2</v>
      </c>
      <c r="AA13">
        <f t="shared" si="21"/>
        <v>73</v>
      </c>
      <c r="AB13">
        <f t="shared" si="21"/>
        <v>35</v>
      </c>
      <c r="AC13">
        <f>IF(AA13=0,"", 2*(AB13/AA13)*(1 - AB13/AA13))</f>
        <v>0.49915556389566529</v>
      </c>
      <c r="AD13">
        <f t="shared" si="9"/>
        <v>1.9178571428571427</v>
      </c>
      <c r="AE13">
        <f t="shared" si="10"/>
        <v>0.91326530612244894</v>
      </c>
      <c r="AF13">
        <f t="shared" si="11"/>
        <v>0.31428571428571428</v>
      </c>
      <c r="AG13">
        <f t="shared" si="12"/>
        <v>0.52</v>
      </c>
      <c r="AH13">
        <f t="shared" si="13"/>
        <v>0.59183673469387754</v>
      </c>
      <c r="AI13">
        <f t="shared" si="14"/>
        <v>0.6</v>
      </c>
      <c r="AJ13">
        <f t="shared" si="15"/>
        <v>0.7142857142857143</v>
      </c>
      <c r="AK13">
        <f t="shared" si="16"/>
        <v>2</v>
      </c>
      <c r="AL13" t="str">
        <f t="shared" si="17"/>
        <v>age &gt; 42.5 AND insu ≤ 139.5|age ≤ 55.5</v>
      </c>
      <c r="AM13" t="str">
        <f t="shared" si="22"/>
        <v>age ≤ 55.5</v>
      </c>
      <c r="AN13" t="str">
        <f t="shared" si="19"/>
        <v>age</v>
      </c>
      <c r="AO13">
        <f t="shared" si="23"/>
        <v>0.36844340807388154</v>
      </c>
    </row>
    <row r="14" spans="1:55">
      <c r="A14">
        <v>13</v>
      </c>
      <c r="B14">
        <v>759</v>
      </c>
      <c r="C14">
        <v>1</v>
      </c>
      <c r="D14">
        <v>106</v>
      </c>
      <c r="E14">
        <v>76</v>
      </c>
      <c r="F14">
        <v>0</v>
      </c>
      <c r="G14">
        <v>0</v>
      </c>
      <c r="H14">
        <v>37.5</v>
      </c>
      <c r="I14">
        <v>0.19700000000000001</v>
      </c>
      <c r="J14">
        <v>26</v>
      </c>
      <c r="K14">
        <v>0</v>
      </c>
      <c r="L14">
        <f t="shared" si="0"/>
        <v>0</v>
      </c>
      <c r="M14">
        <f t="shared" si="1"/>
        <v>1</v>
      </c>
    </row>
    <row r="15" spans="1:55">
      <c r="A15">
        <v>14</v>
      </c>
      <c r="B15">
        <v>185</v>
      </c>
      <c r="C15">
        <v>4</v>
      </c>
      <c r="D15">
        <v>141</v>
      </c>
      <c r="E15">
        <v>74</v>
      </c>
      <c r="F15">
        <v>0</v>
      </c>
      <c r="G15">
        <v>0</v>
      </c>
      <c r="H15">
        <v>27.6</v>
      </c>
      <c r="I15">
        <v>0.24399999999999999</v>
      </c>
      <c r="J15">
        <v>40</v>
      </c>
      <c r="K15">
        <v>0</v>
      </c>
      <c r="L15">
        <f t="shared" si="0"/>
        <v>0</v>
      </c>
      <c r="M15">
        <f t="shared" si="1"/>
        <v>1</v>
      </c>
    </row>
    <row r="16" spans="1:55">
      <c r="A16">
        <v>15</v>
      </c>
      <c r="B16">
        <v>202</v>
      </c>
      <c r="C16">
        <v>1</v>
      </c>
      <c r="D16">
        <v>138</v>
      </c>
      <c r="E16">
        <v>82</v>
      </c>
      <c r="F16">
        <v>0</v>
      </c>
      <c r="G16">
        <v>0</v>
      </c>
      <c r="H16">
        <v>40.1</v>
      </c>
      <c r="I16">
        <v>0.23599999999999999</v>
      </c>
      <c r="J16">
        <v>28</v>
      </c>
      <c r="K16">
        <v>0</v>
      </c>
      <c r="L16">
        <f t="shared" si="0"/>
        <v>0</v>
      </c>
      <c r="M16">
        <f t="shared" si="1"/>
        <v>1</v>
      </c>
    </row>
    <row r="17" spans="1:23">
      <c r="A17">
        <v>16</v>
      </c>
      <c r="B17">
        <v>479</v>
      </c>
      <c r="C17">
        <v>8</v>
      </c>
      <c r="D17">
        <v>126</v>
      </c>
      <c r="E17">
        <v>74</v>
      </c>
      <c r="F17">
        <v>38</v>
      </c>
      <c r="G17">
        <v>75</v>
      </c>
      <c r="H17">
        <v>25.9</v>
      </c>
      <c r="I17">
        <v>0.16200000000000001</v>
      </c>
      <c r="J17">
        <v>39</v>
      </c>
      <c r="K17">
        <v>0</v>
      </c>
      <c r="L17">
        <f t="shared" si="0"/>
        <v>0</v>
      </c>
      <c r="M17">
        <f t="shared" si="1"/>
        <v>1</v>
      </c>
    </row>
    <row r="18" spans="1:23">
      <c r="A18">
        <v>17</v>
      </c>
      <c r="B18">
        <v>603</v>
      </c>
      <c r="C18">
        <v>1</v>
      </c>
      <c r="D18">
        <v>124</v>
      </c>
      <c r="E18">
        <v>74</v>
      </c>
      <c r="F18">
        <v>36</v>
      </c>
      <c r="G18">
        <v>0</v>
      </c>
      <c r="H18">
        <v>27.8</v>
      </c>
      <c r="I18">
        <v>0.1</v>
      </c>
      <c r="J18">
        <v>30</v>
      </c>
      <c r="K18">
        <v>0</v>
      </c>
      <c r="L18">
        <f t="shared" si="0"/>
        <v>0</v>
      </c>
      <c r="M18">
        <f t="shared" si="1"/>
        <v>1</v>
      </c>
      <c r="W18" s="3"/>
    </row>
    <row r="19" spans="1:23">
      <c r="A19">
        <v>18</v>
      </c>
      <c r="B19">
        <v>386</v>
      </c>
      <c r="C19">
        <v>1</v>
      </c>
      <c r="D19">
        <v>119</v>
      </c>
      <c r="E19">
        <v>54</v>
      </c>
      <c r="F19">
        <v>13</v>
      </c>
      <c r="G19">
        <v>50</v>
      </c>
      <c r="H19">
        <v>22.3</v>
      </c>
      <c r="I19">
        <v>0.20499999999999999</v>
      </c>
      <c r="J19">
        <v>24</v>
      </c>
      <c r="K19">
        <v>0</v>
      </c>
      <c r="L19">
        <f t="shared" si="0"/>
        <v>0</v>
      </c>
      <c r="M19">
        <f t="shared" si="1"/>
        <v>1</v>
      </c>
      <c r="W19" s="3"/>
    </row>
    <row r="20" spans="1:23">
      <c r="A20">
        <v>19</v>
      </c>
      <c r="B20">
        <v>642</v>
      </c>
      <c r="C20">
        <v>4</v>
      </c>
      <c r="D20">
        <v>128</v>
      </c>
      <c r="E20">
        <v>70</v>
      </c>
      <c r="F20">
        <v>0</v>
      </c>
      <c r="G20">
        <v>0</v>
      </c>
      <c r="H20">
        <v>34.299999999999997</v>
      </c>
      <c r="I20">
        <v>0.30299999999999999</v>
      </c>
      <c r="J20">
        <v>24</v>
      </c>
      <c r="K20">
        <v>0</v>
      </c>
      <c r="L20">
        <f t="shared" si="0"/>
        <v>0</v>
      </c>
      <c r="M20">
        <f t="shared" si="1"/>
        <v>1</v>
      </c>
      <c r="W20" s="3"/>
    </row>
    <row r="21" spans="1:23">
      <c r="A21">
        <v>20</v>
      </c>
      <c r="B21">
        <v>298</v>
      </c>
      <c r="C21">
        <v>0</v>
      </c>
      <c r="D21">
        <v>126</v>
      </c>
      <c r="E21">
        <v>84</v>
      </c>
      <c r="F21">
        <v>29</v>
      </c>
      <c r="G21">
        <v>215</v>
      </c>
      <c r="H21">
        <v>30.7</v>
      </c>
      <c r="I21">
        <v>0.52</v>
      </c>
      <c r="J21">
        <v>24</v>
      </c>
      <c r="K21">
        <v>0</v>
      </c>
      <c r="L21">
        <f t="shared" si="0"/>
        <v>1</v>
      </c>
      <c r="M21">
        <f t="shared" si="1"/>
        <v>0</v>
      </c>
      <c r="W21" s="3"/>
    </row>
    <row r="22" spans="1:23">
      <c r="A22">
        <v>21</v>
      </c>
      <c r="B22">
        <v>161</v>
      </c>
      <c r="C22">
        <v>4</v>
      </c>
      <c r="D22">
        <v>151</v>
      </c>
      <c r="E22">
        <v>90</v>
      </c>
      <c r="F22">
        <v>38</v>
      </c>
      <c r="G22">
        <v>0</v>
      </c>
      <c r="H22">
        <v>29.7</v>
      </c>
      <c r="I22">
        <v>0.29399999999999998</v>
      </c>
      <c r="J22">
        <v>36</v>
      </c>
      <c r="K22">
        <v>0</v>
      </c>
      <c r="L22">
        <f t="shared" si="0"/>
        <v>0</v>
      </c>
      <c r="M22">
        <f t="shared" si="1"/>
        <v>1</v>
      </c>
      <c r="W22" s="3"/>
    </row>
    <row r="23" spans="1:23">
      <c r="A23">
        <v>22</v>
      </c>
      <c r="B23">
        <v>499</v>
      </c>
      <c r="C23">
        <v>7</v>
      </c>
      <c r="D23">
        <v>195</v>
      </c>
      <c r="E23">
        <v>70</v>
      </c>
      <c r="F23">
        <v>33</v>
      </c>
      <c r="G23">
        <v>145</v>
      </c>
      <c r="H23">
        <v>25.1</v>
      </c>
      <c r="I23">
        <v>0.16300000000000001</v>
      </c>
      <c r="J23">
        <v>55</v>
      </c>
      <c r="K23">
        <v>1</v>
      </c>
      <c r="L23">
        <f t="shared" si="0"/>
        <v>1</v>
      </c>
      <c r="M23">
        <f t="shared" si="1"/>
        <v>1</v>
      </c>
      <c r="W23" s="3"/>
    </row>
    <row r="24" spans="1:23">
      <c r="A24">
        <v>23</v>
      </c>
      <c r="B24">
        <v>148</v>
      </c>
      <c r="C24">
        <v>2</v>
      </c>
      <c r="D24">
        <v>106</v>
      </c>
      <c r="E24">
        <v>64</v>
      </c>
      <c r="F24">
        <v>35</v>
      </c>
      <c r="G24">
        <v>119</v>
      </c>
      <c r="H24">
        <v>30.5</v>
      </c>
      <c r="I24">
        <v>1.4</v>
      </c>
      <c r="J24">
        <v>34</v>
      </c>
      <c r="K24">
        <v>0</v>
      </c>
      <c r="L24">
        <f t="shared" si="0"/>
        <v>0</v>
      </c>
      <c r="M24">
        <f t="shared" si="1"/>
        <v>1</v>
      </c>
      <c r="W24" s="3"/>
    </row>
    <row r="25" spans="1:23">
      <c r="A25">
        <v>24</v>
      </c>
      <c r="B25">
        <v>404</v>
      </c>
      <c r="C25">
        <v>9</v>
      </c>
      <c r="D25">
        <v>72</v>
      </c>
      <c r="E25">
        <v>78</v>
      </c>
      <c r="F25">
        <v>25</v>
      </c>
      <c r="G25">
        <v>0</v>
      </c>
      <c r="H25">
        <v>31.6</v>
      </c>
      <c r="I25">
        <v>0.28000000000000003</v>
      </c>
      <c r="J25">
        <v>38</v>
      </c>
      <c r="K25">
        <v>0</v>
      </c>
      <c r="L25">
        <f t="shared" si="0"/>
        <v>0</v>
      </c>
      <c r="M25">
        <f t="shared" si="1"/>
        <v>1</v>
      </c>
    </row>
    <row r="26" spans="1:23">
      <c r="A26">
        <v>25</v>
      </c>
      <c r="B26">
        <v>231</v>
      </c>
      <c r="C26">
        <v>4</v>
      </c>
      <c r="D26">
        <v>142</v>
      </c>
      <c r="E26">
        <v>86</v>
      </c>
      <c r="F26">
        <v>0</v>
      </c>
      <c r="G26">
        <v>0</v>
      </c>
      <c r="H26">
        <v>44</v>
      </c>
      <c r="I26">
        <v>0.64500000000000002</v>
      </c>
      <c r="J26">
        <v>22</v>
      </c>
      <c r="K26">
        <v>1</v>
      </c>
      <c r="L26">
        <f t="shared" si="0"/>
        <v>0</v>
      </c>
      <c r="M26">
        <f t="shared" si="1"/>
        <v>0</v>
      </c>
    </row>
    <row r="27" spans="1:23">
      <c r="A27">
        <v>26</v>
      </c>
      <c r="B27">
        <v>539</v>
      </c>
      <c r="C27">
        <v>0</v>
      </c>
      <c r="D27">
        <v>127</v>
      </c>
      <c r="E27">
        <v>80</v>
      </c>
      <c r="F27">
        <v>37</v>
      </c>
      <c r="G27">
        <v>210</v>
      </c>
      <c r="H27">
        <v>36.299999999999997</v>
      </c>
      <c r="I27">
        <v>0.80400000000000005</v>
      </c>
      <c r="J27">
        <v>23</v>
      </c>
      <c r="K27">
        <v>0</v>
      </c>
      <c r="L27">
        <f t="shared" si="0"/>
        <v>1</v>
      </c>
      <c r="M27">
        <f t="shared" si="1"/>
        <v>0</v>
      </c>
    </row>
    <row r="28" spans="1:23">
      <c r="A28">
        <v>27</v>
      </c>
      <c r="B28">
        <v>190</v>
      </c>
      <c r="C28">
        <v>5</v>
      </c>
      <c r="D28">
        <v>139</v>
      </c>
      <c r="E28">
        <v>80</v>
      </c>
      <c r="F28">
        <v>35</v>
      </c>
      <c r="G28">
        <v>160</v>
      </c>
      <c r="H28">
        <v>31.6</v>
      </c>
      <c r="I28">
        <v>0.36099999999999999</v>
      </c>
      <c r="J28">
        <v>25</v>
      </c>
      <c r="K28">
        <v>1</v>
      </c>
      <c r="L28">
        <f t="shared" si="0"/>
        <v>0</v>
      </c>
      <c r="M28">
        <f t="shared" si="1"/>
        <v>0</v>
      </c>
    </row>
    <row r="29" spans="1:23">
      <c r="A29">
        <v>28</v>
      </c>
      <c r="B29">
        <v>711</v>
      </c>
      <c r="C29">
        <v>3</v>
      </c>
      <c r="D29">
        <v>158</v>
      </c>
      <c r="E29">
        <v>64</v>
      </c>
      <c r="F29">
        <v>13</v>
      </c>
      <c r="G29">
        <v>387</v>
      </c>
      <c r="H29">
        <v>31.2</v>
      </c>
      <c r="I29">
        <v>0.29499999999999998</v>
      </c>
      <c r="J29">
        <v>24</v>
      </c>
      <c r="K29">
        <v>0</v>
      </c>
      <c r="L29">
        <f t="shared" si="0"/>
        <v>0</v>
      </c>
      <c r="M29">
        <f t="shared" si="1"/>
        <v>1</v>
      </c>
    </row>
    <row r="30" spans="1:23">
      <c r="A30">
        <v>29</v>
      </c>
      <c r="B30">
        <v>228</v>
      </c>
      <c r="C30">
        <v>3</v>
      </c>
      <c r="D30">
        <v>162</v>
      </c>
      <c r="E30">
        <v>52</v>
      </c>
      <c r="F30">
        <v>38</v>
      </c>
      <c r="G30">
        <v>0</v>
      </c>
      <c r="H30">
        <v>37.200000000000003</v>
      </c>
      <c r="I30">
        <v>0.65200000000000002</v>
      </c>
      <c r="J30">
        <v>24</v>
      </c>
      <c r="K30">
        <v>1</v>
      </c>
      <c r="L30">
        <f t="shared" si="0"/>
        <v>0</v>
      </c>
      <c r="M30">
        <f t="shared" si="1"/>
        <v>0</v>
      </c>
    </row>
    <row r="31" spans="1:23">
      <c r="A31">
        <v>30</v>
      </c>
      <c r="B31">
        <v>598</v>
      </c>
      <c r="C31">
        <v>1</v>
      </c>
      <c r="D31">
        <v>89</v>
      </c>
      <c r="E31">
        <v>24</v>
      </c>
      <c r="F31">
        <v>19</v>
      </c>
      <c r="G31">
        <v>25</v>
      </c>
      <c r="H31">
        <v>27.8</v>
      </c>
      <c r="I31">
        <v>0.55900000000000005</v>
      </c>
      <c r="J31">
        <v>21</v>
      </c>
      <c r="K31">
        <v>0</v>
      </c>
      <c r="L31">
        <f t="shared" si="0"/>
        <v>0</v>
      </c>
      <c r="M31">
        <f t="shared" si="1"/>
        <v>1</v>
      </c>
    </row>
    <row r="32" spans="1:23">
      <c r="A32">
        <v>31</v>
      </c>
      <c r="B32">
        <v>576</v>
      </c>
      <c r="C32">
        <v>1</v>
      </c>
      <c r="D32">
        <v>119</v>
      </c>
      <c r="E32">
        <v>44</v>
      </c>
      <c r="F32">
        <v>47</v>
      </c>
      <c r="G32">
        <v>63</v>
      </c>
      <c r="H32">
        <v>35.5</v>
      </c>
      <c r="I32">
        <v>0.28000000000000003</v>
      </c>
      <c r="J32">
        <v>25</v>
      </c>
      <c r="K32">
        <v>0</v>
      </c>
      <c r="L32">
        <f t="shared" si="0"/>
        <v>0</v>
      </c>
      <c r="M32">
        <f t="shared" si="1"/>
        <v>1</v>
      </c>
    </row>
    <row r="33" spans="1:15">
      <c r="A33">
        <v>32</v>
      </c>
      <c r="B33">
        <v>452</v>
      </c>
      <c r="C33">
        <v>2</v>
      </c>
      <c r="D33">
        <v>134</v>
      </c>
      <c r="E33">
        <v>70</v>
      </c>
      <c r="F33">
        <v>0</v>
      </c>
      <c r="G33">
        <v>0</v>
      </c>
      <c r="H33">
        <v>28.9</v>
      </c>
      <c r="I33">
        <v>0.54200000000000004</v>
      </c>
      <c r="J33">
        <v>23</v>
      </c>
      <c r="K33">
        <v>1</v>
      </c>
      <c r="L33">
        <f t="shared" si="0"/>
        <v>0</v>
      </c>
      <c r="M33">
        <f t="shared" si="1"/>
        <v>0</v>
      </c>
    </row>
    <row r="34" spans="1:15">
      <c r="A34">
        <v>33</v>
      </c>
      <c r="B34">
        <v>412</v>
      </c>
      <c r="C34">
        <v>1</v>
      </c>
      <c r="D34">
        <v>112</v>
      </c>
      <c r="E34">
        <v>72</v>
      </c>
      <c r="F34">
        <v>30</v>
      </c>
      <c r="G34">
        <v>176</v>
      </c>
      <c r="H34">
        <v>34.4</v>
      </c>
      <c r="I34">
        <v>0.52800000000000002</v>
      </c>
      <c r="J34">
        <v>25</v>
      </c>
      <c r="K34">
        <v>0</v>
      </c>
      <c r="L34">
        <f t="shared" si="0"/>
        <v>0</v>
      </c>
      <c r="M34">
        <f t="shared" si="1"/>
        <v>1</v>
      </c>
    </row>
    <row r="35" spans="1:15">
      <c r="A35">
        <v>34</v>
      </c>
      <c r="B35">
        <v>364</v>
      </c>
      <c r="C35">
        <v>4</v>
      </c>
      <c r="D35">
        <v>146</v>
      </c>
      <c r="E35">
        <v>78</v>
      </c>
      <c r="F35">
        <v>0</v>
      </c>
      <c r="G35">
        <v>0</v>
      </c>
      <c r="H35">
        <v>38.5</v>
      </c>
      <c r="I35">
        <v>0.52</v>
      </c>
      <c r="J35">
        <v>67</v>
      </c>
      <c r="K35">
        <v>1</v>
      </c>
      <c r="L35">
        <f t="shared" si="0"/>
        <v>0</v>
      </c>
      <c r="M35">
        <f t="shared" si="1"/>
        <v>0</v>
      </c>
    </row>
    <row r="36" spans="1:15">
      <c r="A36">
        <v>35</v>
      </c>
      <c r="B36">
        <v>91</v>
      </c>
      <c r="C36">
        <v>1</v>
      </c>
      <c r="D36">
        <v>80</v>
      </c>
      <c r="E36">
        <v>55</v>
      </c>
      <c r="F36">
        <v>0</v>
      </c>
      <c r="G36">
        <v>0</v>
      </c>
      <c r="H36">
        <v>19.100000000000001</v>
      </c>
      <c r="I36">
        <v>0.25800000000000001</v>
      </c>
      <c r="J36">
        <v>21</v>
      </c>
      <c r="K36">
        <v>0</v>
      </c>
      <c r="L36">
        <f t="shared" si="0"/>
        <v>0</v>
      </c>
      <c r="M36">
        <f t="shared" si="1"/>
        <v>1</v>
      </c>
    </row>
    <row r="37" spans="1:15">
      <c r="A37">
        <v>36</v>
      </c>
      <c r="B37">
        <v>451</v>
      </c>
      <c r="C37">
        <v>1</v>
      </c>
      <c r="D37">
        <v>82</v>
      </c>
      <c r="E37">
        <v>64</v>
      </c>
      <c r="F37">
        <v>13</v>
      </c>
      <c r="G37">
        <v>95</v>
      </c>
      <c r="H37">
        <v>21.2</v>
      </c>
      <c r="I37">
        <v>0.41499999999999998</v>
      </c>
      <c r="J37">
        <v>23</v>
      </c>
      <c r="K37">
        <v>0</v>
      </c>
      <c r="L37">
        <f t="shared" si="0"/>
        <v>0</v>
      </c>
      <c r="M37">
        <f t="shared" si="1"/>
        <v>1</v>
      </c>
    </row>
    <row r="38" spans="1:15">
      <c r="A38">
        <v>37</v>
      </c>
      <c r="B38">
        <v>118</v>
      </c>
      <c r="C38">
        <v>5</v>
      </c>
      <c r="D38">
        <v>78</v>
      </c>
      <c r="E38">
        <v>48</v>
      </c>
      <c r="F38">
        <v>0</v>
      </c>
      <c r="G38">
        <v>0</v>
      </c>
      <c r="H38">
        <v>33.700000000000003</v>
      </c>
      <c r="I38">
        <v>0.65400000000000003</v>
      </c>
      <c r="J38">
        <v>25</v>
      </c>
      <c r="K38">
        <v>0</v>
      </c>
      <c r="L38">
        <f t="shared" si="0"/>
        <v>0</v>
      </c>
      <c r="M38">
        <f t="shared" si="1"/>
        <v>1</v>
      </c>
    </row>
    <row r="39" spans="1:15">
      <c r="A39">
        <v>38</v>
      </c>
      <c r="B39">
        <v>450</v>
      </c>
      <c r="C39">
        <v>0</v>
      </c>
      <c r="D39">
        <v>120</v>
      </c>
      <c r="E39">
        <v>74</v>
      </c>
      <c r="F39">
        <v>18</v>
      </c>
      <c r="G39">
        <v>63</v>
      </c>
      <c r="H39">
        <v>30.5</v>
      </c>
      <c r="I39">
        <v>0.28499999999999998</v>
      </c>
      <c r="J39">
        <v>26</v>
      </c>
      <c r="K39">
        <v>0</v>
      </c>
      <c r="L39">
        <f t="shared" si="0"/>
        <v>0</v>
      </c>
      <c r="M39">
        <f t="shared" si="1"/>
        <v>1</v>
      </c>
    </row>
    <row r="40" spans="1:15">
      <c r="A40">
        <v>39</v>
      </c>
      <c r="B40">
        <v>635</v>
      </c>
      <c r="C40">
        <v>10</v>
      </c>
      <c r="D40">
        <v>92</v>
      </c>
      <c r="E40">
        <v>62</v>
      </c>
      <c r="F40">
        <v>0</v>
      </c>
      <c r="G40">
        <v>0</v>
      </c>
      <c r="H40">
        <v>25.9</v>
      </c>
      <c r="I40">
        <v>0.16700000000000001</v>
      </c>
      <c r="J40">
        <v>31</v>
      </c>
      <c r="K40">
        <v>0</v>
      </c>
      <c r="L40">
        <f t="shared" si="0"/>
        <v>0</v>
      </c>
      <c r="M40">
        <f t="shared" si="1"/>
        <v>1</v>
      </c>
    </row>
    <row r="41" spans="1:15">
      <c r="A41">
        <v>40</v>
      </c>
      <c r="B41">
        <v>232</v>
      </c>
      <c r="C41">
        <v>6</v>
      </c>
      <c r="D41">
        <v>134</v>
      </c>
      <c r="E41">
        <v>80</v>
      </c>
      <c r="F41">
        <v>37</v>
      </c>
      <c r="G41">
        <v>370</v>
      </c>
      <c r="H41">
        <v>46.2</v>
      </c>
      <c r="I41">
        <v>0.23799999999999999</v>
      </c>
      <c r="J41">
        <v>46</v>
      </c>
      <c r="K41">
        <v>1</v>
      </c>
      <c r="L41">
        <f t="shared" si="0"/>
        <v>1</v>
      </c>
      <c r="M41">
        <f t="shared" si="1"/>
        <v>1</v>
      </c>
    </row>
    <row r="42" spans="1:15">
      <c r="A42">
        <v>41</v>
      </c>
      <c r="B42">
        <v>721</v>
      </c>
      <c r="C42">
        <v>4</v>
      </c>
      <c r="D42">
        <v>83</v>
      </c>
      <c r="E42">
        <v>86</v>
      </c>
      <c r="F42">
        <v>19</v>
      </c>
      <c r="G42">
        <v>0</v>
      </c>
      <c r="H42">
        <v>29.3</v>
      </c>
      <c r="I42">
        <v>0.317</v>
      </c>
      <c r="J42">
        <v>34</v>
      </c>
      <c r="K42">
        <v>0</v>
      </c>
      <c r="L42">
        <f t="shared" si="0"/>
        <v>0</v>
      </c>
      <c r="M42">
        <f t="shared" si="1"/>
        <v>1</v>
      </c>
    </row>
    <row r="43" spans="1:15">
      <c r="A43">
        <v>42</v>
      </c>
      <c r="B43">
        <v>9</v>
      </c>
      <c r="C43">
        <v>2</v>
      </c>
      <c r="D43">
        <v>197</v>
      </c>
      <c r="E43">
        <v>70</v>
      </c>
      <c r="F43">
        <v>45</v>
      </c>
      <c r="G43">
        <v>543</v>
      </c>
      <c r="H43">
        <v>30.5</v>
      </c>
      <c r="I43">
        <v>0.158</v>
      </c>
      <c r="J43">
        <v>53</v>
      </c>
      <c r="K43">
        <v>1</v>
      </c>
      <c r="L43">
        <f t="shared" si="0"/>
        <v>1</v>
      </c>
      <c r="M43">
        <f t="shared" si="1"/>
        <v>1</v>
      </c>
    </row>
    <row r="44" spans="1:15">
      <c r="A44">
        <v>43</v>
      </c>
      <c r="B44">
        <v>91</v>
      </c>
      <c r="C44">
        <v>1</v>
      </c>
      <c r="D44">
        <v>80</v>
      </c>
      <c r="E44">
        <v>55</v>
      </c>
      <c r="F44">
        <v>0</v>
      </c>
      <c r="G44">
        <v>0</v>
      </c>
      <c r="H44">
        <v>19.100000000000001</v>
      </c>
      <c r="I44">
        <v>0.25800000000000001</v>
      </c>
      <c r="J44">
        <v>21</v>
      </c>
      <c r="K44">
        <v>0</v>
      </c>
      <c r="L44">
        <f t="shared" si="0"/>
        <v>0</v>
      </c>
      <c r="M44">
        <f t="shared" si="1"/>
        <v>1</v>
      </c>
    </row>
    <row r="45" spans="1:15">
      <c r="A45">
        <v>44</v>
      </c>
      <c r="B45">
        <v>32</v>
      </c>
      <c r="C45">
        <v>3</v>
      </c>
      <c r="D45">
        <v>158</v>
      </c>
      <c r="E45">
        <v>76</v>
      </c>
      <c r="F45">
        <v>36</v>
      </c>
      <c r="G45">
        <v>245</v>
      </c>
      <c r="H45">
        <v>31.6</v>
      </c>
      <c r="I45">
        <v>0.85099999999999998</v>
      </c>
      <c r="J45">
        <v>28</v>
      </c>
      <c r="K45">
        <v>1</v>
      </c>
      <c r="L45">
        <f t="shared" si="0"/>
        <v>0</v>
      </c>
      <c r="M45">
        <f t="shared" si="1"/>
        <v>0</v>
      </c>
    </row>
    <row r="46" spans="1:15">
      <c r="A46">
        <v>45</v>
      </c>
      <c r="B46">
        <v>452</v>
      </c>
      <c r="C46">
        <v>2</v>
      </c>
      <c r="D46">
        <v>134</v>
      </c>
      <c r="E46">
        <v>70</v>
      </c>
      <c r="F46">
        <v>0</v>
      </c>
      <c r="G46">
        <v>0</v>
      </c>
      <c r="H46">
        <v>28.9</v>
      </c>
      <c r="I46">
        <v>0.54200000000000004</v>
      </c>
      <c r="J46">
        <v>23</v>
      </c>
      <c r="K46">
        <v>1</v>
      </c>
      <c r="L46">
        <f t="shared" si="0"/>
        <v>0</v>
      </c>
      <c r="M46">
        <f t="shared" si="1"/>
        <v>0</v>
      </c>
      <c r="O46" t="s">
        <v>313</v>
      </c>
    </row>
    <row r="47" spans="1:15">
      <c r="A47">
        <v>46</v>
      </c>
      <c r="B47">
        <v>343</v>
      </c>
      <c r="C47">
        <v>1</v>
      </c>
      <c r="D47">
        <v>0</v>
      </c>
      <c r="E47">
        <v>68</v>
      </c>
      <c r="F47">
        <v>35</v>
      </c>
      <c r="G47">
        <v>0</v>
      </c>
      <c r="H47">
        <v>32</v>
      </c>
      <c r="I47">
        <v>0.38900000000000001</v>
      </c>
      <c r="J47">
        <v>22</v>
      </c>
      <c r="K47">
        <v>0</v>
      </c>
      <c r="L47">
        <f t="shared" si="0"/>
        <v>0</v>
      </c>
      <c r="M47">
        <f t="shared" si="1"/>
        <v>1</v>
      </c>
      <c r="O47" t="s">
        <v>314</v>
      </c>
    </row>
    <row r="48" spans="1:15">
      <c r="A48">
        <v>47</v>
      </c>
      <c r="B48">
        <v>54</v>
      </c>
      <c r="C48">
        <v>8</v>
      </c>
      <c r="D48">
        <v>176</v>
      </c>
      <c r="E48">
        <v>90</v>
      </c>
      <c r="F48">
        <v>34</v>
      </c>
      <c r="G48">
        <v>300</v>
      </c>
      <c r="H48">
        <v>33.700000000000003</v>
      </c>
      <c r="I48">
        <v>0.46700000000000003</v>
      </c>
      <c r="J48">
        <v>58</v>
      </c>
      <c r="K48">
        <v>1</v>
      </c>
      <c r="L48">
        <f t="shared" si="0"/>
        <v>1</v>
      </c>
      <c r="M48">
        <f t="shared" si="1"/>
        <v>1</v>
      </c>
      <c r="O48" t="s">
        <v>315</v>
      </c>
    </row>
    <row r="49" spans="1:15">
      <c r="A49">
        <v>48</v>
      </c>
      <c r="B49">
        <v>554</v>
      </c>
      <c r="C49">
        <v>1</v>
      </c>
      <c r="D49">
        <v>88</v>
      </c>
      <c r="E49">
        <v>62</v>
      </c>
      <c r="F49">
        <v>24</v>
      </c>
      <c r="G49">
        <v>44</v>
      </c>
      <c r="H49">
        <v>29.9</v>
      </c>
      <c r="I49">
        <v>0.42199999999999999</v>
      </c>
      <c r="J49">
        <v>23</v>
      </c>
      <c r="K49">
        <v>0</v>
      </c>
      <c r="L49">
        <f t="shared" si="0"/>
        <v>0</v>
      </c>
      <c r="M49">
        <f t="shared" si="1"/>
        <v>1</v>
      </c>
      <c r="O49" t="s">
        <v>316</v>
      </c>
    </row>
    <row r="50" spans="1:15">
      <c r="A50">
        <v>49</v>
      </c>
      <c r="B50">
        <v>345</v>
      </c>
      <c r="C50">
        <v>8</v>
      </c>
      <c r="D50">
        <v>95</v>
      </c>
      <c r="E50">
        <v>72</v>
      </c>
      <c r="F50">
        <v>0</v>
      </c>
      <c r="G50">
        <v>0</v>
      </c>
      <c r="H50">
        <v>36.799999999999997</v>
      </c>
      <c r="I50">
        <v>0.48499999999999999</v>
      </c>
      <c r="J50">
        <v>57</v>
      </c>
      <c r="K50">
        <v>0</v>
      </c>
      <c r="L50">
        <f t="shared" si="0"/>
        <v>0</v>
      </c>
      <c r="M50">
        <f t="shared" si="1"/>
        <v>1</v>
      </c>
      <c r="O50" t="s">
        <v>317</v>
      </c>
    </row>
    <row r="51" spans="1:15">
      <c r="A51">
        <v>50</v>
      </c>
      <c r="B51">
        <v>493</v>
      </c>
      <c r="C51">
        <v>4</v>
      </c>
      <c r="D51">
        <v>99</v>
      </c>
      <c r="E51">
        <v>68</v>
      </c>
      <c r="F51">
        <v>38</v>
      </c>
      <c r="G51">
        <v>0</v>
      </c>
      <c r="H51">
        <v>32.799999999999997</v>
      </c>
      <c r="I51">
        <v>0.14499999999999999</v>
      </c>
      <c r="J51">
        <v>33</v>
      </c>
      <c r="K51">
        <v>0</v>
      </c>
      <c r="L51">
        <f t="shared" si="0"/>
        <v>0</v>
      </c>
      <c r="M51">
        <f t="shared" si="1"/>
        <v>1</v>
      </c>
    </row>
    <row r="52" spans="1:15">
      <c r="A52">
        <v>51</v>
      </c>
      <c r="B52">
        <v>234</v>
      </c>
      <c r="C52">
        <v>4</v>
      </c>
      <c r="D52">
        <v>122</v>
      </c>
      <c r="E52">
        <v>68</v>
      </c>
      <c r="F52">
        <v>0</v>
      </c>
      <c r="G52">
        <v>0</v>
      </c>
      <c r="H52">
        <v>35</v>
      </c>
      <c r="I52">
        <v>0.39400000000000002</v>
      </c>
      <c r="J52">
        <v>29</v>
      </c>
      <c r="K52">
        <v>0</v>
      </c>
      <c r="L52">
        <f t="shared" si="0"/>
        <v>0</v>
      </c>
      <c r="M52">
        <f t="shared" si="1"/>
        <v>1</v>
      </c>
    </row>
    <row r="53" spans="1:15">
      <c r="A53">
        <v>52</v>
      </c>
      <c r="B53">
        <v>122</v>
      </c>
      <c r="C53">
        <v>6</v>
      </c>
      <c r="D53">
        <v>111</v>
      </c>
      <c r="E53">
        <v>64</v>
      </c>
      <c r="F53">
        <v>39</v>
      </c>
      <c r="G53">
        <v>0</v>
      </c>
      <c r="H53">
        <v>34.200000000000003</v>
      </c>
      <c r="I53">
        <v>0.26</v>
      </c>
      <c r="J53">
        <v>24</v>
      </c>
      <c r="K53">
        <v>0</v>
      </c>
      <c r="L53">
        <f t="shared" si="0"/>
        <v>0</v>
      </c>
      <c r="M53">
        <f t="shared" si="1"/>
        <v>1</v>
      </c>
    </row>
    <row r="54" spans="1:15">
      <c r="A54">
        <v>53</v>
      </c>
      <c r="B54">
        <v>17</v>
      </c>
      <c r="C54">
        <v>0</v>
      </c>
      <c r="D54">
        <v>118</v>
      </c>
      <c r="E54">
        <v>84</v>
      </c>
      <c r="F54">
        <v>47</v>
      </c>
      <c r="G54">
        <v>230</v>
      </c>
      <c r="H54">
        <v>45.8</v>
      </c>
      <c r="I54">
        <v>0.55100000000000005</v>
      </c>
      <c r="J54">
        <v>31</v>
      </c>
      <c r="K54">
        <v>1</v>
      </c>
      <c r="L54">
        <f t="shared" si="0"/>
        <v>1</v>
      </c>
      <c r="M54">
        <f t="shared" si="1"/>
        <v>1</v>
      </c>
    </row>
    <row r="55" spans="1:15">
      <c r="A55">
        <v>54</v>
      </c>
      <c r="B55">
        <v>93</v>
      </c>
      <c r="C55">
        <v>7</v>
      </c>
      <c r="D55">
        <v>81</v>
      </c>
      <c r="E55">
        <v>78</v>
      </c>
      <c r="F55">
        <v>40</v>
      </c>
      <c r="G55">
        <v>48</v>
      </c>
      <c r="H55">
        <v>46.7</v>
      </c>
      <c r="I55">
        <v>0.26100000000000001</v>
      </c>
      <c r="J55">
        <v>42</v>
      </c>
      <c r="K55">
        <v>0</v>
      </c>
      <c r="L55">
        <f t="shared" si="0"/>
        <v>0</v>
      </c>
      <c r="M55">
        <f t="shared" si="1"/>
        <v>1</v>
      </c>
    </row>
    <row r="56" spans="1:15">
      <c r="A56">
        <v>55</v>
      </c>
      <c r="B56">
        <v>623</v>
      </c>
      <c r="C56">
        <v>6</v>
      </c>
      <c r="D56">
        <v>183</v>
      </c>
      <c r="E56">
        <v>94</v>
      </c>
      <c r="F56">
        <v>0</v>
      </c>
      <c r="G56">
        <v>0</v>
      </c>
      <c r="H56">
        <v>40.799999999999997</v>
      </c>
      <c r="I56">
        <v>1.4610000000000001</v>
      </c>
      <c r="J56">
        <v>45</v>
      </c>
      <c r="K56">
        <v>0</v>
      </c>
      <c r="L56">
        <f t="shared" si="0"/>
        <v>1</v>
      </c>
      <c r="M56">
        <f t="shared" si="1"/>
        <v>0</v>
      </c>
    </row>
    <row r="57" spans="1:15">
      <c r="A57">
        <v>56</v>
      </c>
      <c r="B57">
        <v>168</v>
      </c>
      <c r="C57">
        <v>4</v>
      </c>
      <c r="D57">
        <v>120</v>
      </c>
      <c r="E57">
        <v>68</v>
      </c>
      <c r="F57">
        <v>0</v>
      </c>
      <c r="G57">
        <v>0</v>
      </c>
      <c r="H57">
        <v>29.6</v>
      </c>
      <c r="I57">
        <v>0.70899999999999996</v>
      </c>
      <c r="J57">
        <v>34</v>
      </c>
      <c r="K57">
        <v>0</v>
      </c>
      <c r="L57">
        <f t="shared" si="0"/>
        <v>0</v>
      </c>
      <c r="M57">
        <f t="shared" si="1"/>
        <v>1</v>
      </c>
    </row>
    <row r="58" spans="1:15">
      <c r="A58">
        <v>57</v>
      </c>
      <c r="B58">
        <v>440</v>
      </c>
      <c r="C58">
        <v>6</v>
      </c>
      <c r="D58">
        <v>107</v>
      </c>
      <c r="E58">
        <v>88</v>
      </c>
      <c r="F58">
        <v>0</v>
      </c>
      <c r="G58">
        <v>0</v>
      </c>
      <c r="H58">
        <v>36.799999999999997</v>
      </c>
      <c r="I58">
        <v>0.72699999999999998</v>
      </c>
      <c r="J58">
        <v>31</v>
      </c>
      <c r="K58">
        <v>0</v>
      </c>
      <c r="L58">
        <f t="shared" si="0"/>
        <v>0</v>
      </c>
      <c r="M58">
        <f t="shared" si="1"/>
        <v>1</v>
      </c>
    </row>
    <row r="59" spans="1:15">
      <c r="A59">
        <v>58</v>
      </c>
      <c r="B59">
        <v>121</v>
      </c>
      <c r="C59">
        <v>0</v>
      </c>
      <c r="D59">
        <v>162</v>
      </c>
      <c r="E59">
        <v>76</v>
      </c>
      <c r="F59">
        <v>56</v>
      </c>
      <c r="G59">
        <v>100</v>
      </c>
      <c r="H59">
        <v>53.2</v>
      </c>
      <c r="I59">
        <v>0.75900000000000001</v>
      </c>
      <c r="J59">
        <v>25</v>
      </c>
      <c r="K59">
        <v>1</v>
      </c>
      <c r="L59">
        <f t="shared" si="0"/>
        <v>0</v>
      </c>
      <c r="M59">
        <f t="shared" si="1"/>
        <v>0</v>
      </c>
    </row>
    <row r="60" spans="1:15">
      <c r="A60">
        <v>59</v>
      </c>
      <c r="B60">
        <v>286</v>
      </c>
      <c r="C60">
        <v>7</v>
      </c>
      <c r="D60">
        <v>136</v>
      </c>
      <c r="E60">
        <v>74</v>
      </c>
      <c r="F60">
        <v>26</v>
      </c>
      <c r="G60">
        <v>135</v>
      </c>
      <c r="H60">
        <v>26</v>
      </c>
      <c r="I60">
        <v>0.64700000000000002</v>
      </c>
      <c r="J60">
        <v>51</v>
      </c>
      <c r="K60">
        <v>0</v>
      </c>
      <c r="L60">
        <f t="shared" si="0"/>
        <v>1</v>
      </c>
      <c r="M60">
        <f t="shared" si="1"/>
        <v>0</v>
      </c>
    </row>
    <row r="61" spans="1:15">
      <c r="A61">
        <v>60</v>
      </c>
      <c r="B61">
        <v>462</v>
      </c>
      <c r="C61">
        <v>1</v>
      </c>
      <c r="D61">
        <v>71</v>
      </c>
      <c r="E61">
        <v>62</v>
      </c>
      <c r="F61">
        <v>0</v>
      </c>
      <c r="G61">
        <v>0</v>
      </c>
      <c r="H61">
        <v>21.8</v>
      </c>
      <c r="I61">
        <v>0.41599999999999998</v>
      </c>
      <c r="J61">
        <v>26</v>
      </c>
      <c r="K61">
        <v>0</v>
      </c>
      <c r="L61">
        <f t="shared" si="0"/>
        <v>0</v>
      </c>
      <c r="M61">
        <f t="shared" si="1"/>
        <v>1</v>
      </c>
    </row>
    <row r="62" spans="1:15">
      <c r="A62">
        <v>61</v>
      </c>
      <c r="B62">
        <v>258</v>
      </c>
      <c r="C62">
        <v>2</v>
      </c>
      <c r="D62">
        <v>114</v>
      </c>
      <c r="E62">
        <v>68</v>
      </c>
      <c r="F62">
        <v>22</v>
      </c>
      <c r="G62">
        <v>0</v>
      </c>
      <c r="H62">
        <v>28.7</v>
      </c>
      <c r="I62">
        <v>9.1999999999999998E-2</v>
      </c>
      <c r="J62">
        <v>25</v>
      </c>
      <c r="K62">
        <v>0</v>
      </c>
      <c r="L62">
        <f t="shared" si="0"/>
        <v>0</v>
      </c>
      <c r="M62">
        <f t="shared" si="1"/>
        <v>1</v>
      </c>
    </row>
    <row r="63" spans="1:15">
      <c r="A63">
        <v>62</v>
      </c>
      <c r="B63">
        <v>396</v>
      </c>
      <c r="C63">
        <v>2</v>
      </c>
      <c r="D63">
        <v>127</v>
      </c>
      <c r="E63">
        <v>58</v>
      </c>
      <c r="F63">
        <v>24</v>
      </c>
      <c r="G63">
        <v>275</v>
      </c>
      <c r="H63">
        <v>27.7</v>
      </c>
      <c r="I63">
        <v>1.6</v>
      </c>
      <c r="J63">
        <v>25</v>
      </c>
      <c r="K63">
        <v>0</v>
      </c>
      <c r="L63">
        <f t="shared" si="0"/>
        <v>0</v>
      </c>
      <c r="M63">
        <f t="shared" si="1"/>
        <v>1</v>
      </c>
    </row>
    <row r="64" spans="1:15">
      <c r="A64">
        <v>63</v>
      </c>
      <c r="B64">
        <v>212</v>
      </c>
      <c r="C64">
        <v>0</v>
      </c>
      <c r="D64">
        <v>147</v>
      </c>
      <c r="E64">
        <v>85</v>
      </c>
      <c r="F64">
        <v>54</v>
      </c>
      <c r="G64">
        <v>0</v>
      </c>
      <c r="H64">
        <v>42.8</v>
      </c>
      <c r="I64">
        <v>0.375</v>
      </c>
      <c r="J64">
        <v>24</v>
      </c>
      <c r="K64">
        <v>0</v>
      </c>
      <c r="L64">
        <f t="shared" si="0"/>
        <v>0</v>
      </c>
      <c r="M64">
        <f t="shared" si="1"/>
        <v>1</v>
      </c>
    </row>
    <row r="65" spans="1:13">
      <c r="A65">
        <v>64</v>
      </c>
      <c r="B65">
        <v>729</v>
      </c>
      <c r="C65">
        <v>2</v>
      </c>
      <c r="D65">
        <v>175</v>
      </c>
      <c r="E65">
        <v>88</v>
      </c>
      <c r="F65">
        <v>0</v>
      </c>
      <c r="G65">
        <v>0</v>
      </c>
      <c r="H65">
        <v>22.9</v>
      </c>
      <c r="I65">
        <v>0.32600000000000001</v>
      </c>
      <c r="J65">
        <v>22</v>
      </c>
      <c r="K65">
        <v>0</v>
      </c>
      <c r="L65">
        <f t="shared" si="0"/>
        <v>0</v>
      </c>
      <c r="M65">
        <f t="shared" si="1"/>
        <v>1</v>
      </c>
    </row>
    <row r="66" spans="1:13">
      <c r="A66">
        <v>65</v>
      </c>
      <c r="B66">
        <v>492</v>
      </c>
      <c r="C66">
        <v>2</v>
      </c>
      <c r="D66">
        <v>89</v>
      </c>
      <c r="E66">
        <v>90</v>
      </c>
      <c r="F66">
        <v>30</v>
      </c>
      <c r="G66">
        <v>0</v>
      </c>
      <c r="H66">
        <v>33.5</v>
      </c>
      <c r="I66">
        <v>0.29199999999999998</v>
      </c>
      <c r="J66">
        <v>42</v>
      </c>
      <c r="K66">
        <v>0</v>
      </c>
      <c r="L66">
        <f t="shared" si="0"/>
        <v>0</v>
      </c>
      <c r="M66">
        <f t="shared" si="1"/>
        <v>1</v>
      </c>
    </row>
    <row r="67" spans="1:13">
      <c r="A67">
        <v>66</v>
      </c>
      <c r="B67">
        <v>524</v>
      </c>
      <c r="C67">
        <v>9</v>
      </c>
      <c r="D67">
        <v>130</v>
      </c>
      <c r="E67">
        <v>70</v>
      </c>
      <c r="F67">
        <v>0</v>
      </c>
      <c r="G67">
        <v>0</v>
      </c>
      <c r="H67">
        <v>34.200000000000003</v>
      </c>
      <c r="I67">
        <v>0.65200000000000002</v>
      </c>
      <c r="J67">
        <v>45</v>
      </c>
      <c r="K67">
        <v>1</v>
      </c>
      <c r="L67">
        <f t="shared" ref="L67:L130" si="24">IF(J67&lt;=42.5,IF(G67&lt;=119.5,IF(C67&lt;=2.5,0,0),IF(C67&lt;=0.5,1,0)),IF(G67&lt;=139.5,IF(J67&lt;=55.5,1,0),1))</f>
        <v>1</v>
      </c>
      <c r="M67">
        <f t="shared" ref="M67:M130" si="25">IF(L67=K67,1,0)</f>
        <v>1</v>
      </c>
    </row>
    <row r="68" spans="1:13">
      <c r="A68">
        <v>67</v>
      </c>
      <c r="B68">
        <v>158</v>
      </c>
      <c r="C68">
        <v>1</v>
      </c>
      <c r="D68">
        <v>109</v>
      </c>
      <c r="E68">
        <v>56</v>
      </c>
      <c r="F68">
        <v>21</v>
      </c>
      <c r="G68">
        <v>135</v>
      </c>
      <c r="H68">
        <v>25.2</v>
      </c>
      <c r="I68">
        <v>0.83299999999999996</v>
      </c>
      <c r="J68">
        <v>23</v>
      </c>
      <c r="K68">
        <v>0</v>
      </c>
      <c r="L68">
        <f t="shared" si="24"/>
        <v>0</v>
      </c>
      <c r="M68">
        <f t="shared" si="25"/>
        <v>1</v>
      </c>
    </row>
    <row r="69" spans="1:13">
      <c r="A69">
        <v>68</v>
      </c>
      <c r="B69">
        <v>15</v>
      </c>
      <c r="C69">
        <v>5</v>
      </c>
      <c r="D69">
        <v>166</v>
      </c>
      <c r="E69">
        <v>72</v>
      </c>
      <c r="F69">
        <v>19</v>
      </c>
      <c r="G69">
        <v>175</v>
      </c>
      <c r="H69">
        <v>25.8</v>
      </c>
      <c r="I69">
        <v>0.58699999999999997</v>
      </c>
      <c r="J69">
        <v>51</v>
      </c>
      <c r="K69">
        <v>1</v>
      </c>
      <c r="L69">
        <f t="shared" si="24"/>
        <v>1</v>
      </c>
      <c r="M69">
        <f t="shared" si="25"/>
        <v>1</v>
      </c>
    </row>
    <row r="70" spans="1:13">
      <c r="A70">
        <v>69</v>
      </c>
      <c r="B70">
        <v>522</v>
      </c>
      <c r="C70">
        <v>3</v>
      </c>
      <c r="D70">
        <v>124</v>
      </c>
      <c r="E70">
        <v>80</v>
      </c>
      <c r="F70">
        <v>33</v>
      </c>
      <c r="G70">
        <v>130</v>
      </c>
      <c r="H70">
        <v>33.200000000000003</v>
      </c>
      <c r="I70">
        <v>0.30499999999999999</v>
      </c>
      <c r="J70">
        <v>26</v>
      </c>
      <c r="K70">
        <v>0</v>
      </c>
      <c r="L70">
        <f t="shared" si="24"/>
        <v>0</v>
      </c>
      <c r="M70">
        <f t="shared" si="25"/>
        <v>1</v>
      </c>
    </row>
    <row r="71" spans="1:13">
      <c r="A71">
        <v>70</v>
      </c>
      <c r="B71">
        <v>80</v>
      </c>
      <c r="C71">
        <v>2</v>
      </c>
      <c r="D71">
        <v>112</v>
      </c>
      <c r="E71">
        <v>66</v>
      </c>
      <c r="F71">
        <v>22</v>
      </c>
      <c r="G71">
        <v>0</v>
      </c>
      <c r="H71">
        <v>25</v>
      </c>
      <c r="I71">
        <v>0.307</v>
      </c>
      <c r="J71">
        <v>24</v>
      </c>
      <c r="K71">
        <v>0</v>
      </c>
      <c r="L71">
        <f t="shared" si="24"/>
        <v>0</v>
      </c>
      <c r="M71">
        <f t="shared" si="25"/>
        <v>1</v>
      </c>
    </row>
    <row r="72" spans="1:13">
      <c r="A72">
        <v>71</v>
      </c>
      <c r="B72">
        <v>455</v>
      </c>
      <c r="C72">
        <v>2</v>
      </c>
      <c r="D72">
        <v>100</v>
      </c>
      <c r="E72">
        <v>54</v>
      </c>
      <c r="F72">
        <v>28</v>
      </c>
      <c r="G72">
        <v>105</v>
      </c>
      <c r="H72">
        <v>37.799999999999997</v>
      </c>
      <c r="I72">
        <v>0.498</v>
      </c>
      <c r="J72">
        <v>24</v>
      </c>
      <c r="K72">
        <v>0</v>
      </c>
      <c r="L72">
        <f t="shared" si="24"/>
        <v>0</v>
      </c>
      <c r="M72">
        <f t="shared" si="25"/>
        <v>1</v>
      </c>
    </row>
    <row r="73" spans="1:13">
      <c r="A73">
        <v>72</v>
      </c>
      <c r="B73">
        <v>130</v>
      </c>
      <c r="C73">
        <v>0</v>
      </c>
      <c r="D73">
        <v>105</v>
      </c>
      <c r="E73">
        <v>84</v>
      </c>
      <c r="F73">
        <v>0</v>
      </c>
      <c r="G73">
        <v>0</v>
      </c>
      <c r="H73">
        <v>27.9</v>
      </c>
      <c r="I73">
        <v>0.74099999999999999</v>
      </c>
      <c r="J73">
        <v>62</v>
      </c>
      <c r="K73">
        <v>1</v>
      </c>
      <c r="L73">
        <f t="shared" si="24"/>
        <v>0</v>
      </c>
      <c r="M73">
        <f t="shared" si="25"/>
        <v>0</v>
      </c>
    </row>
    <row r="74" spans="1:13">
      <c r="A74">
        <v>73</v>
      </c>
      <c r="B74">
        <v>227</v>
      </c>
      <c r="C74">
        <v>0</v>
      </c>
      <c r="D74">
        <v>101</v>
      </c>
      <c r="E74">
        <v>76</v>
      </c>
      <c r="F74">
        <v>0</v>
      </c>
      <c r="G74">
        <v>0</v>
      </c>
      <c r="H74">
        <v>35.700000000000003</v>
      </c>
      <c r="I74">
        <v>0.19800000000000001</v>
      </c>
      <c r="J74">
        <v>26</v>
      </c>
      <c r="K74">
        <v>0</v>
      </c>
      <c r="L74">
        <f t="shared" si="24"/>
        <v>0</v>
      </c>
      <c r="M74">
        <f t="shared" si="25"/>
        <v>1</v>
      </c>
    </row>
    <row r="75" spans="1:13">
      <c r="A75">
        <v>74</v>
      </c>
      <c r="B75">
        <v>371</v>
      </c>
      <c r="C75">
        <v>3</v>
      </c>
      <c r="D75">
        <v>173</v>
      </c>
      <c r="E75">
        <v>82</v>
      </c>
      <c r="F75">
        <v>48</v>
      </c>
      <c r="G75">
        <v>465</v>
      </c>
      <c r="H75">
        <v>38.4</v>
      </c>
      <c r="I75">
        <v>2.137</v>
      </c>
      <c r="J75">
        <v>25</v>
      </c>
      <c r="K75">
        <v>1</v>
      </c>
      <c r="L75">
        <f t="shared" si="24"/>
        <v>0</v>
      </c>
      <c r="M75">
        <f t="shared" si="25"/>
        <v>0</v>
      </c>
    </row>
    <row r="76" spans="1:13">
      <c r="A76">
        <v>75</v>
      </c>
      <c r="B76">
        <v>6</v>
      </c>
      <c r="C76">
        <v>5</v>
      </c>
      <c r="D76">
        <v>116</v>
      </c>
      <c r="E76">
        <v>74</v>
      </c>
      <c r="F76">
        <v>0</v>
      </c>
      <c r="G76">
        <v>0</v>
      </c>
      <c r="H76">
        <v>25.6</v>
      </c>
      <c r="I76">
        <v>0.20100000000000001</v>
      </c>
      <c r="J76">
        <v>30</v>
      </c>
      <c r="K76">
        <v>0</v>
      </c>
      <c r="L76">
        <f t="shared" si="24"/>
        <v>0</v>
      </c>
      <c r="M76">
        <f t="shared" si="25"/>
        <v>1</v>
      </c>
    </row>
    <row r="77" spans="1:13">
      <c r="A77">
        <v>76</v>
      </c>
      <c r="B77">
        <v>19</v>
      </c>
      <c r="C77">
        <v>1</v>
      </c>
      <c r="D77">
        <v>103</v>
      </c>
      <c r="E77">
        <v>30</v>
      </c>
      <c r="F77">
        <v>38</v>
      </c>
      <c r="G77">
        <v>83</v>
      </c>
      <c r="H77">
        <v>43.3</v>
      </c>
      <c r="I77">
        <v>0.183</v>
      </c>
      <c r="J77">
        <v>33</v>
      </c>
      <c r="K77">
        <v>0</v>
      </c>
      <c r="L77">
        <f t="shared" si="24"/>
        <v>0</v>
      </c>
      <c r="M77">
        <f t="shared" si="25"/>
        <v>1</v>
      </c>
    </row>
    <row r="78" spans="1:13">
      <c r="A78">
        <v>77</v>
      </c>
      <c r="B78">
        <v>31</v>
      </c>
      <c r="C78">
        <v>5</v>
      </c>
      <c r="D78">
        <v>109</v>
      </c>
      <c r="E78">
        <v>75</v>
      </c>
      <c r="F78">
        <v>26</v>
      </c>
      <c r="G78">
        <v>0</v>
      </c>
      <c r="H78">
        <v>36</v>
      </c>
      <c r="I78">
        <v>0.54600000000000004</v>
      </c>
      <c r="J78">
        <v>60</v>
      </c>
      <c r="K78">
        <v>0</v>
      </c>
      <c r="L78">
        <f t="shared" si="24"/>
        <v>0</v>
      </c>
      <c r="M78">
        <f t="shared" si="25"/>
        <v>1</v>
      </c>
    </row>
    <row r="79" spans="1:13">
      <c r="A79">
        <v>78</v>
      </c>
      <c r="B79">
        <v>556</v>
      </c>
      <c r="C79">
        <v>7</v>
      </c>
      <c r="D79">
        <v>124</v>
      </c>
      <c r="E79">
        <v>70</v>
      </c>
      <c r="F79">
        <v>33</v>
      </c>
      <c r="G79">
        <v>215</v>
      </c>
      <c r="H79">
        <v>25.5</v>
      </c>
      <c r="I79">
        <v>0.161</v>
      </c>
      <c r="J79">
        <v>37</v>
      </c>
      <c r="K79">
        <v>0</v>
      </c>
      <c r="L79">
        <f t="shared" si="24"/>
        <v>0</v>
      </c>
      <c r="M79">
        <f t="shared" si="25"/>
        <v>1</v>
      </c>
    </row>
    <row r="80" spans="1:13">
      <c r="A80">
        <v>79</v>
      </c>
      <c r="B80">
        <v>466</v>
      </c>
      <c r="C80">
        <v>0</v>
      </c>
      <c r="D80">
        <v>124</v>
      </c>
      <c r="E80">
        <v>56</v>
      </c>
      <c r="F80">
        <v>13</v>
      </c>
      <c r="G80">
        <v>105</v>
      </c>
      <c r="H80">
        <v>21.8</v>
      </c>
      <c r="I80">
        <v>0.45200000000000001</v>
      </c>
      <c r="J80">
        <v>21</v>
      </c>
      <c r="K80">
        <v>0</v>
      </c>
      <c r="L80">
        <f t="shared" si="24"/>
        <v>0</v>
      </c>
      <c r="M80">
        <f t="shared" si="25"/>
        <v>1</v>
      </c>
    </row>
    <row r="81" spans="1:13">
      <c r="A81">
        <v>80</v>
      </c>
      <c r="B81">
        <v>684</v>
      </c>
      <c r="C81">
        <v>4</v>
      </c>
      <c r="D81">
        <v>125</v>
      </c>
      <c r="E81">
        <v>80</v>
      </c>
      <c r="F81">
        <v>0</v>
      </c>
      <c r="G81">
        <v>0</v>
      </c>
      <c r="H81">
        <v>32.299999999999997</v>
      </c>
      <c r="I81">
        <v>0.53600000000000003</v>
      </c>
      <c r="J81">
        <v>27</v>
      </c>
      <c r="K81">
        <v>1</v>
      </c>
      <c r="L81">
        <f t="shared" si="24"/>
        <v>0</v>
      </c>
      <c r="M81">
        <f t="shared" si="25"/>
        <v>0</v>
      </c>
    </row>
    <row r="82" spans="1:13">
      <c r="A82">
        <v>81</v>
      </c>
      <c r="B82">
        <v>322</v>
      </c>
      <c r="C82">
        <v>3</v>
      </c>
      <c r="D82">
        <v>112</v>
      </c>
      <c r="E82">
        <v>74</v>
      </c>
      <c r="F82">
        <v>30</v>
      </c>
      <c r="G82">
        <v>0</v>
      </c>
      <c r="H82">
        <v>31.6</v>
      </c>
      <c r="I82">
        <v>0.19700000000000001</v>
      </c>
      <c r="J82">
        <v>25</v>
      </c>
      <c r="K82">
        <v>1</v>
      </c>
      <c r="L82">
        <f t="shared" si="24"/>
        <v>0</v>
      </c>
      <c r="M82">
        <f t="shared" si="25"/>
        <v>0</v>
      </c>
    </row>
    <row r="83" spans="1:13">
      <c r="A83">
        <v>82</v>
      </c>
      <c r="B83">
        <v>10</v>
      </c>
      <c r="C83">
        <v>8</v>
      </c>
      <c r="D83">
        <v>125</v>
      </c>
      <c r="E83">
        <v>96</v>
      </c>
      <c r="F83">
        <v>0</v>
      </c>
      <c r="G83">
        <v>0</v>
      </c>
      <c r="H83">
        <v>0</v>
      </c>
      <c r="I83">
        <v>0.23200000000000001</v>
      </c>
      <c r="J83">
        <v>54</v>
      </c>
      <c r="K83">
        <v>1</v>
      </c>
      <c r="L83">
        <f t="shared" si="24"/>
        <v>1</v>
      </c>
      <c r="M83">
        <f t="shared" si="25"/>
        <v>1</v>
      </c>
    </row>
    <row r="84" spans="1:13">
      <c r="A84">
        <v>83</v>
      </c>
      <c r="B84">
        <v>598</v>
      </c>
      <c r="C84">
        <v>1</v>
      </c>
      <c r="D84">
        <v>89</v>
      </c>
      <c r="E84">
        <v>24</v>
      </c>
      <c r="F84">
        <v>19</v>
      </c>
      <c r="G84">
        <v>25</v>
      </c>
      <c r="H84">
        <v>27.8</v>
      </c>
      <c r="I84">
        <v>0.55900000000000005</v>
      </c>
      <c r="J84">
        <v>21</v>
      </c>
      <c r="K84">
        <v>0</v>
      </c>
      <c r="L84">
        <f t="shared" si="24"/>
        <v>0</v>
      </c>
      <c r="M84">
        <f t="shared" si="25"/>
        <v>1</v>
      </c>
    </row>
    <row r="85" spans="1:13">
      <c r="A85">
        <v>84</v>
      </c>
      <c r="B85">
        <v>622</v>
      </c>
      <c r="C85">
        <v>2</v>
      </c>
      <c r="D85">
        <v>92</v>
      </c>
      <c r="E85">
        <v>76</v>
      </c>
      <c r="F85">
        <v>20</v>
      </c>
      <c r="G85">
        <v>0</v>
      </c>
      <c r="H85">
        <v>24.2</v>
      </c>
      <c r="I85">
        <v>1.698</v>
      </c>
      <c r="J85">
        <v>28</v>
      </c>
      <c r="K85">
        <v>0</v>
      </c>
      <c r="L85">
        <f t="shared" si="24"/>
        <v>0</v>
      </c>
      <c r="M85">
        <f t="shared" si="25"/>
        <v>1</v>
      </c>
    </row>
    <row r="86" spans="1:13">
      <c r="A86">
        <v>85</v>
      </c>
      <c r="B86">
        <v>722</v>
      </c>
      <c r="C86">
        <v>1</v>
      </c>
      <c r="D86">
        <v>114</v>
      </c>
      <c r="E86">
        <v>66</v>
      </c>
      <c r="F86">
        <v>36</v>
      </c>
      <c r="G86">
        <v>200</v>
      </c>
      <c r="H86">
        <v>38.1</v>
      </c>
      <c r="I86">
        <v>0.28899999999999998</v>
      </c>
      <c r="J86">
        <v>21</v>
      </c>
      <c r="K86">
        <v>0</v>
      </c>
      <c r="L86">
        <f t="shared" si="24"/>
        <v>0</v>
      </c>
      <c r="M86">
        <f t="shared" si="25"/>
        <v>1</v>
      </c>
    </row>
    <row r="87" spans="1:13">
      <c r="A87">
        <v>86</v>
      </c>
      <c r="B87">
        <v>584</v>
      </c>
      <c r="C87">
        <v>8</v>
      </c>
      <c r="D87">
        <v>100</v>
      </c>
      <c r="E87">
        <v>76</v>
      </c>
      <c r="F87">
        <v>0</v>
      </c>
      <c r="G87">
        <v>0</v>
      </c>
      <c r="H87">
        <v>38.700000000000003</v>
      </c>
      <c r="I87">
        <v>0.19</v>
      </c>
      <c r="J87">
        <v>42</v>
      </c>
      <c r="K87">
        <v>0</v>
      </c>
      <c r="L87">
        <f t="shared" si="24"/>
        <v>0</v>
      </c>
      <c r="M87">
        <f t="shared" si="25"/>
        <v>1</v>
      </c>
    </row>
    <row r="88" spans="1:13">
      <c r="A88">
        <v>87</v>
      </c>
      <c r="B88">
        <v>736</v>
      </c>
      <c r="C88">
        <v>4</v>
      </c>
      <c r="D88">
        <v>95</v>
      </c>
      <c r="E88">
        <v>60</v>
      </c>
      <c r="F88">
        <v>32</v>
      </c>
      <c r="G88">
        <v>0</v>
      </c>
      <c r="H88">
        <v>35.4</v>
      </c>
      <c r="I88">
        <v>0.28399999999999997</v>
      </c>
      <c r="J88">
        <v>28</v>
      </c>
      <c r="K88">
        <v>0</v>
      </c>
      <c r="L88">
        <f t="shared" si="24"/>
        <v>0</v>
      </c>
      <c r="M88">
        <f t="shared" si="25"/>
        <v>1</v>
      </c>
    </row>
    <row r="89" spans="1:13">
      <c r="A89">
        <v>88</v>
      </c>
      <c r="B89">
        <v>541</v>
      </c>
      <c r="C89">
        <v>8</v>
      </c>
      <c r="D89">
        <v>100</v>
      </c>
      <c r="E89">
        <v>74</v>
      </c>
      <c r="F89">
        <v>40</v>
      </c>
      <c r="G89">
        <v>215</v>
      </c>
      <c r="H89">
        <v>39.4</v>
      </c>
      <c r="I89">
        <v>0.66100000000000003</v>
      </c>
      <c r="J89">
        <v>43</v>
      </c>
      <c r="K89">
        <v>1</v>
      </c>
      <c r="L89">
        <f t="shared" si="24"/>
        <v>1</v>
      </c>
      <c r="M89">
        <f t="shared" si="25"/>
        <v>1</v>
      </c>
    </row>
    <row r="90" spans="1:13">
      <c r="A90">
        <v>89</v>
      </c>
      <c r="B90">
        <v>391</v>
      </c>
      <c r="C90">
        <v>1</v>
      </c>
      <c r="D90">
        <v>100</v>
      </c>
      <c r="E90">
        <v>66</v>
      </c>
      <c r="F90">
        <v>29</v>
      </c>
      <c r="G90">
        <v>196</v>
      </c>
      <c r="H90">
        <v>32</v>
      </c>
      <c r="I90">
        <v>0.44400000000000001</v>
      </c>
      <c r="J90">
        <v>42</v>
      </c>
      <c r="K90">
        <v>0</v>
      </c>
      <c r="L90">
        <f t="shared" si="24"/>
        <v>0</v>
      </c>
      <c r="M90">
        <f t="shared" si="25"/>
        <v>1</v>
      </c>
    </row>
    <row r="91" spans="1:13">
      <c r="A91">
        <v>90</v>
      </c>
      <c r="B91">
        <v>77</v>
      </c>
      <c r="C91">
        <v>7</v>
      </c>
      <c r="D91">
        <v>62</v>
      </c>
      <c r="E91">
        <v>78</v>
      </c>
      <c r="F91">
        <v>0</v>
      </c>
      <c r="G91">
        <v>0</v>
      </c>
      <c r="H91">
        <v>32.6</v>
      </c>
      <c r="I91">
        <v>0.39100000000000001</v>
      </c>
      <c r="J91">
        <v>41</v>
      </c>
      <c r="K91">
        <v>0</v>
      </c>
      <c r="L91">
        <f t="shared" si="24"/>
        <v>0</v>
      </c>
      <c r="M91">
        <f t="shared" si="25"/>
        <v>1</v>
      </c>
    </row>
    <row r="92" spans="1:13">
      <c r="A92">
        <v>91</v>
      </c>
      <c r="B92">
        <v>9</v>
      </c>
      <c r="C92">
        <v>2</v>
      </c>
      <c r="D92">
        <v>197</v>
      </c>
      <c r="E92">
        <v>70</v>
      </c>
      <c r="F92">
        <v>45</v>
      </c>
      <c r="G92">
        <v>543</v>
      </c>
      <c r="H92">
        <v>30.5</v>
      </c>
      <c r="I92">
        <v>0.158</v>
      </c>
      <c r="J92">
        <v>53</v>
      </c>
      <c r="K92">
        <v>1</v>
      </c>
      <c r="L92">
        <f t="shared" si="24"/>
        <v>1</v>
      </c>
      <c r="M92">
        <f t="shared" si="25"/>
        <v>1</v>
      </c>
    </row>
    <row r="93" spans="1:13">
      <c r="A93">
        <v>92</v>
      </c>
      <c r="B93">
        <v>521</v>
      </c>
      <c r="C93">
        <v>2</v>
      </c>
      <c r="D93">
        <v>68</v>
      </c>
      <c r="E93">
        <v>70</v>
      </c>
      <c r="F93">
        <v>32</v>
      </c>
      <c r="G93">
        <v>66</v>
      </c>
      <c r="H93">
        <v>25</v>
      </c>
      <c r="I93">
        <v>0.187</v>
      </c>
      <c r="J93">
        <v>25</v>
      </c>
      <c r="K93">
        <v>0</v>
      </c>
      <c r="L93">
        <f t="shared" si="24"/>
        <v>0</v>
      </c>
      <c r="M93">
        <f t="shared" si="25"/>
        <v>1</v>
      </c>
    </row>
    <row r="94" spans="1:13">
      <c r="A94">
        <v>93</v>
      </c>
      <c r="B94">
        <v>226</v>
      </c>
      <c r="C94">
        <v>1</v>
      </c>
      <c r="D94">
        <v>87</v>
      </c>
      <c r="E94">
        <v>78</v>
      </c>
      <c r="F94">
        <v>27</v>
      </c>
      <c r="G94">
        <v>32</v>
      </c>
      <c r="H94">
        <v>34.6</v>
      </c>
      <c r="I94">
        <v>0.10100000000000001</v>
      </c>
      <c r="J94">
        <v>22</v>
      </c>
      <c r="K94">
        <v>0</v>
      </c>
      <c r="L94">
        <f t="shared" si="24"/>
        <v>0</v>
      </c>
      <c r="M94">
        <f t="shared" si="25"/>
        <v>1</v>
      </c>
    </row>
    <row r="95" spans="1:13">
      <c r="A95">
        <v>94</v>
      </c>
      <c r="B95">
        <v>479</v>
      </c>
      <c r="C95">
        <v>8</v>
      </c>
      <c r="D95">
        <v>126</v>
      </c>
      <c r="E95">
        <v>74</v>
      </c>
      <c r="F95">
        <v>38</v>
      </c>
      <c r="G95">
        <v>75</v>
      </c>
      <c r="H95">
        <v>25.9</v>
      </c>
      <c r="I95">
        <v>0.16200000000000001</v>
      </c>
      <c r="J95">
        <v>39</v>
      </c>
      <c r="K95">
        <v>0</v>
      </c>
      <c r="L95">
        <f t="shared" si="24"/>
        <v>0</v>
      </c>
      <c r="M95">
        <f t="shared" si="25"/>
        <v>1</v>
      </c>
    </row>
    <row r="96" spans="1:13">
      <c r="A96">
        <v>95</v>
      </c>
      <c r="B96">
        <v>445</v>
      </c>
      <c r="C96">
        <v>4</v>
      </c>
      <c r="D96">
        <v>117</v>
      </c>
      <c r="E96">
        <v>62</v>
      </c>
      <c r="F96">
        <v>12</v>
      </c>
      <c r="G96">
        <v>0</v>
      </c>
      <c r="H96">
        <v>29.7</v>
      </c>
      <c r="I96">
        <v>0.38</v>
      </c>
      <c r="J96">
        <v>30</v>
      </c>
      <c r="K96">
        <v>1</v>
      </c>
      <c r="L96">
        <f t="shared" si="24"/>
        <v>0</v>
      </c>
      <c r="M96">
        <f t="shared" si="25"/>
        <v>0</v>
      </c>
    </row>
    <row r="97" spans="1:13">
      <c r="A97">
        <v>96</v>
      </c>
      <c r="B97">
        <v>628</v>
      </c>
      <c r="C97">
        <v>0</v>
      </c>
      <c r="D97">
        <v>132</v>
      </c>
      <c r="E97">
        <v>78</v>
      </c>
      <c r="F97">
        <v>0</v>
      </c>
      <c r="G97">
        <v>0</v>
      </c>
      <c r="H97">
        <v>32.4</v>
      </c>
      <c r="I97">
        <v>0.39300000000000002</v>
      </c>
      <c r="J97">
        <v>21</v>
      </c>
      <c r="K97">
        <v>0</v>
      </c>
      <c r="L97">
        <f t="shared" si="24"/>
        <v>0</v>
      </c>
      <c r="M97">
        <f t="shared" si="25"/>
        <v>1</v>
      </c>
    </row>
    <row r="98" spans="1:13">
      <c r="A98">
        <v>97</v>
      </c>
      <c r="B98">
        <v>660</v>
      </c>
      <c r="C98">
        <v>3</v>
      </c>
      <c r="D98">
        <v>80</v>
      </c>
      <c r="E98">
        <v>82</v>
      </c>
      <c r="F98">
        <v>31</v>
      </c>
      <c r="G98">
        <v>70</v>
      </c>
      <c r="H98">
        <v>34.200000000000003</v>
      </c>
      <c r="I98">
        <v>1.292</v>
      </c>
      <c r="J98">
        <v>27</v>
      </c>
      <c r="K98">
        <v>1</v>
      </c>
      <c r="L98">
        <f t="shared" si="24"/>
        <v>0</v>
      </c>
      <c r="M98">
        <f t="shared" si="25"/>
        <v>0</v>
      </c>
    </row>
    <row r="99" spans="1:13">
      <c r="A99">
        <v>98</v>
      </c>
      <c r="B99">
        <v>219</v>
      </c>
      <c r="C99">
        <v>5</v>
      </c>
      <c r="D99">
        <v>85</v>
      </c>
      <c r="E99">
        <v>74</v>
      </c>
      <c r="F99">
        <v>22</v>
      </c>
      <c r="G99">
        <v>0</v>
      </c>
      <c r="H99">
        <v>29</v>
      </c>
      <c r="I99">
        <v>1.224</v>
      </c>
      <c r="J99">
        <v>32</v>
      </c>
      <c r="K99">
        <v>1</v>
      </c>
      <c r="L99">
        <f t="shared" si="24"/>
        <v>0</v>
      </c>
      <c r="M99">
        <f t="shared" si="25"/>
        <v>0</v>
      </c>
    </row>
    <row r="100" spans="1:13">
      <c r="A100">
        <v>99</v>
      </c>
      <c r="B100">
        <v>262</v>
      </c>
      <c r="C100">
        <v>3</v>
      </c>
      <c r="D100">
        <v>141</v>
      </c>
      <c r="E100">
        <v>0</v>
      </c>
      <c r="F100">
        <v>0</v>
      </c>
      <c r="G100">
        <v>0</v>
      </c>
      <c r="H100">
        <v>30</v>
      </c>
      <c r="I100">
        <v>0.76100000000000001</v>
      </c>
      <c r="J100">
        <v>27</v>
      </c>
      <c r="K100">
        <v>1</v>
      </c>
      <c r="L100">
        <f t="shared" si="24"/>
        <v>0</v>
      </c>
      <c r="M100">
        <f t="shared" si="25"/>
        <v>0</v>
      </c>
    </row>
    <row r="101" spans="1:13">
      <c r="A101">
        <v>100</v>
      </c>
      <c r="B101">
        <v>29</v>
      </c>
      <c r="C101">
        <v>13</v>
      </c>
      <c r="D101">
        <v>145</v>
      </c>
      <c r="E101">
        <v>82</v>
      </c>
      <c r="F101">
        <v>19</v>
      </c>
      <c r="G101">
        <v>110</v>
      </c>
      <c r="H101">
        <v>22.2</v>
      </c>
      <c r="I101">
        <v>0.245</v>
      </c>
      <c r="J101">
        <v>57</v>
      </c>
      <c r="K101">
        <v>0</v>
      </c>
      <c r="L101">
        <f t="shared" si="24"/>
        <v>0</v>
      </c>
      <c r="M101">
        <f t="shared" si="25"/>
        <v>1</v>
      </c>
    </row>
    <row r="102" spans="1:13">
      <c r="A102">
        <v>101</v>
      </c>
      <c r="B102">
        <v>314</v>
      </c>
      <c r="C102">
        <v>3</v>
      </c>
      <c r="D102">
        <v>113</v>
      </c>
      <c r="E102">
        <v>50</v>
      </c>
      <c r="F102">
        <v>10</v>
      </c>
      <c r="G102">
        <v>85</v>
      </c>
      <c r="H102">
        <v>29.5</v>
      </c>
      <c r="I102">
        <v>0.626</v>
      </c>
      <c r="J102">
        <v>25</v>
      </c>
      <c r="K102">
        <v>0</v>
      </c>
      <c r="L102">
        <f t="shared" si="24"/>
        <v>0</v>
      </c>
      <c r="M102">
        <f t="shared" si="25"/>
        <v>1</v>
      </c>
    </row>
    <row r="103" spans="1:13">
      <c r="A103">
        <v>102</v>
      </c>
      <c r="B103">
        <v>181</v>
      </c>
      <c r="C103">
        <v>6</v>
      </c>
      <c r="D103">
        <v>87</v>
      </c>
      <c r="E103">
        <v>80</v>
      </c>
      <c r="F103">
        <v>0</v>
      </c>
      <c r="G103">
        <v>0</v>
      </c>
      <c r="H103">
        <v>23.2</v>
      </c>
      <c r="I103">
        <v>8.4000000000000005E-2</v>
      </c>
      <c r="J103">
        <v>32</v>
      </c>
      <c r="K103">
        <v>0</v>
      </c>
      <c r="L103">
        <f t="shared" si="24"/>
        <v>0</v>
      </c>
      <c r="M103">
        <f t="shared" si="25"/>
        <v>1</v>
      </c>
    </row>
    <row r="104" spans="1:13">
      <c r="A104">
        <v>103</v>
      </c>
      <c r="B104">
        <v>633</v>
      </c>
      <c r="C104">
        <v>2</v>
      </c>
      <c r="D104">
        <v>111</v>
      </c>
      <c r="E104">
        <v>60</v>
      </c>
      <c r="F104">
        <v>0</v>
      </c>
      <c r="G104">
        <v>0</v>
      </c>
      <c r="H104">
        <v>26.2</v>
      </c>
      <c r="I104">
        <v>0.34300000000000003</v>
      </c>
      <c r="J104">
        <v>23</v>
      </c>
      <c r="K104">
        <v>0</v>
      </c>
      <c r="L104">
        <f t="shared" si="24"/>
        <v>0</v>
      </c>
      <c r="M104">
        <f t="shared" si="25"/>
        <v>1</v>
      </c>
    </row>
    <row r="105" spans="1:13">
      <c r="A105">
        <v>104</v>
      </c>
      <c r="B105">
        <v>656</v>
      </c>
      <c r="C105">
        <v>2</v>
      </c>
      <c r="D105">
        <v>155</v>
      </c>
      <c r="E105">
        <v>52</v>
      </c>
      <c r="F105">
        <v>27</v>
      </c>
      <c r="G105">
        <v>540</v>
      </c>
      <c r="H105">
        <v>38.700000000000003</v>
      </c>
      <c r="I105">
        <v>0.24</v>
      </c>
      <c r="J105">
        <v>25</v>
      </c>
      <c r="K105">
        <v>1</v>
      </c>
      <c r="L105">
        <f t="shared" si="24"/>
        <v>0</v>
      </c>
      <c r="M105">
        <f t="shared" si="25"/>
        <v>0</v>
      </c>
    </row>
    <row r="106" spans="1:13">
      <c r="A106">
        <v>105</v>
      </c>
      <c r="B106">
        <v>247</v>
      </c>
      <c r="C106">
        <v>10</v>
      </c>
      <c r="D106">
        <v>122</v>
      </c>
      <c r="E106">
        <v>68</v>
      </c>
      <c r="F106">
        <v>0</v>
      </c>
      <c r="G106">
        <v>0</v>
      </c>
      <c r="H106">
        <v>31.2</v>
      </c>
      <c r="I106">
        <v>0.25800000000000001</v>
      </c>
      <c r="J106">
        <v>41</v>
      </c>
      <c r="K106">
        <v>0</v>
      </c>
      <c r="L106">
        <f t="shared" si="24"/>
        <v>0</v>
      </c>
      <c r="M106">
        <f t="shared" si="25"/>
        <v>1</v>
      </c>
    </row>
    <row r="107" spans="1:13">
      <c r="A107">
        <v>106</v>
      </c>
      <c r="B107">
        <v>323</v>
      </c>
      <c r="C107">
        <v>0</v>
      </c>
      <c r="D107">
        <v>124</v>
      </c>
      <c r="E107">
        <v>70</v>
      </c>
      <c r="F107">
        <v>20</v>
      </c>
      <c r="G107">
        <v>0</v>
      </c>
      <c r="H107">
        <v>27.4</v>
      </c>
      <c r="I107">
        <v>0.254</v>
      </c>
      <c r="J107">
        <v>36</v>
      </c>
      <c r="K107">
        <v>1</v>
      </c>
      <c r="L107">
        <f t="shared" si="24"/>
        <v>0</v>
      </c>
      <c r="M107">
        <f t="shared" si="25"/>
        <v>0</v>
      </c>
    </row>
    <row r="108" spans="1:13">
      <c r="A108">
        <v>107</v>
      </c>
      <c r="B108">
        <v>686</v>
      </c>
      <c r="C108">
        <v>2</v>
      </c>
      <c r="D108">
        <v>129</v>
      </c>
      <c r="E108">
        <v>74</v>
      </c>
      <c r="F108">
        <v>26</v>
      </c>
      <c r="G108">
        <v>205</v>
      </c>
      <c r="H108">
        <v>33.200000000000003</v>
      </c>
      <c r="I108">
        <v>0.59099999999999997</v>
      </c>
      <c r="J108">
        <v>25</v>
      </c>
      <c r="K108">
        <v>0</v>
      </c>
      <c r="L108">
        <f t="shared" si="24"/>
        <v>0</v>
      </c>
      <c r="M108">
        <f t="shared" si="25"/>
        <v>1</v>
      </c>
    </row>
    <row r="109" spans="1:13">
      <c r="A109">
        <v>108</v>
      </c>
      <c r="B109">
        <v>404</v>
      </c>
      <c r="C109">
        <v>9</v>
      </c>
      <c r="D109">
        <v>72</v>
      </c>
      <c r="E109">
        <v>78</v>
      </c>
      <c r="F109">
        <v>25</v>
      </c>
      <c r="G109">
        <v>0</v>
      </c>
      <c r="H109">
        <v>31.6</v>
      </c>
      <c r="I109">
        <v>0.28000000000000003</v>
      </c>
      <c r="J109">
        <v>38</v>
      </c>
      <c r="K109">
        <v>0</v>
      </c>
      <c r="L109">
        <f t="shared" si="24"/>
        <v>0</v>
      </c>
      <c r="M109">
        <f t="shared" si="25"/>
        <v>1</v>
      </c>
    </row>
    <row r="110" spans="1:13">
      <c r="A110">
        <v>109</v>
      </c>
      <c r="B110">
        <v>237</v>
      </c>
      <c r="C110">
        <v>7</v>
      </c>
      <c r="D110">
        <v>181</v>
      </c>
      <c r="E110">
        <v>84</v>
      </c>
      <c r="F110">
        <v>21</v>
      </c>
      <c r="G110">
        <v>192</v>
      </c>
      <c r="H110">
        <v>35.9</v>
      </c>
      <c r="I110">
        <v>0.58599999999999997</v>
      </c>
      <c r="J110">
        <v>51</v>
      </c>
      <c r="K110">
        <v>1</v>
      </c>
      <c r="L110">
        <f t="shared" si="24"/>
        <v>1</v>
      </c>
      <c r="M110">
        <f t="shared" si="25"/>
        <v>1</v>
      </c>
    </row>
    <row r="111" spans="1:13">
      <c r="A111">
        <v>110</v>
      </c>
      <c r="B111">
        <v>447</v>
      </c>
      <c r="C111">
        <v>1</v>
      </c>
      <c r="D111">
        <v>100</v>
      </c>
      <c r="E111">
        <v>72</v>
      </c>
      <c r="F111">
        <v>12</v>
      </c>
      <c r="G111">
        <v>70</v>
      </c>
      <c r="H111">
        <v>25.3</v>
      </c>
      <c r="I111">
        <v>0.65800000000000003</v>
      </c>
      <c r="J111">
        <v>28</v>
      </c>
      <c r="K111">
        <v>0</v>
      </c>
      <c r="L111">
        <f t="shared" si="24"/>
        <v>0</v>
      </c>
      <c r="M111">
        <f t="shared" si="25"/>
        <v>1</v>
      </c>
    </row>
    <row r="112" spans="1:13">
      <c r="A112">
        <v>111</v>
      </c>
      <c r="B112">
        <v>257</v>
      </c>
      <c r="C112">
        <v>3</v>
      </c>
      <c r="D112">
        <v>111</v>
      </c>
      <c r="E112">
        <v>56</v>
      </c>
      <c r="F112">
        <v>39</v>
      </c>
      <c r="G112">
        <v>0</v>
      </c>
      <c r="H112">
        <v>30.1</v>
      </c>
      <c r="I112">
        <v>0.55700000000000005</v>
      </c>
      <c r="J112">
        <v>30</v>
      </c>
      <c r="K112">
        <v>0</v>
      </c>
      <c r="L112">
        <f t="shared" si="24"/>
        <v>0</v>
      </c>
      <c r="M112">
        <f t="shared" si="25"/>
        <v>1</v>
      </c>
    </row>
    <row r="113" spans="1:13">
      <c r="A113">
        <v>112</v>
      </c>
      <c r="B113">
        <v>123</v>
      </c>
      <c r="C113">
        <v>2</v>
      </c>
      <c r="D113">
        <v>107</v>
      </c>
      <c r="E113">
        <v>74</v>
      </c>
      <c r="F113">
        <v>30</v>
      </c>
      <c r="G113">
        <v>100</v>
      </c>
      <c r="H113">
        <v>33.6</v>
      </c>
      <c r="I113">
        <v>0.40400000000000003</v>
      </c>
      <c r="J113">
        <v>23</v>
      </c>
      <c r="K113">
        <v>0</v>
      </c>
      <c r="L113">
        <f t="shared" si="24"/>
        <v>0</v>
      </c>
      <c r="M113">
        <f t="shared" si="25"/>
        <v>1</v>
      </c>
    </row>
    <row r="114" spans="1:13">
      <c r="A114">
        <v>113</v>
      </c>
      <c r="B114">
        <v>195</v>
      </c>
      <c r="C114">
        <v>8</v>
      </c>
      <c r="D114">
        <v>85</v>
      </c>
      <c r="E114">
        <v>55</v>
      </c>
      <c r="F114">
        <v>20</v>
      </c>
      <c r="G114">
        <v>0</v>
      </c>
      <c r="H114">
        <v>24.4</v>
      </c>
      <c r="I114">
        <v>0.13600000000000001</v>
      </c>
      <c r="J114">
        <v>42</v>
      </c>
      <c r="K114">
        <v>0</v>
      </c>
      <c r="L114">
        <f t="shared" si="24"/>
        <v>0</v>
      </c>
      <c r="M114">
        <f t="shared" si="25"/>
        <v>1</v>
      </c>
    </row>
    <row r="115" spans="1:13">
      <c r="A115">
        <v>114</v>
      </c>
      <c r="B115">
        <v>58</v>
      </c>
      <c r="C115">
        <v>0</v>
      </c>
      <c r="D115">
        <v>100</v>
      </c>
      <c r="E115">
        <v>88</v>
      </c>
      <c r="F115">
        <v>60</v>
      </c>
      <c r="G115">
        <v>110</v>
      </c>
      <c r="H115">
        <v>46.8</v>
      </c>
      <c r="I115">
        <v>0.96199999999999997</v>
      </c>
      <c r="J115">
        <v>31</v>
      </c>
      <c r="K115">
        <v>0</v>
      </c>
      <c r="L115">
        <f t="shared" si="24"/>
        <v>0</v>
      </c>
      <c r="M115">
        <f t="shared" si="25"/>
        <v>1</v>
      </c>
    </row>
    <row r="116" spans="1:13">
      <c r="A116">
        <v>115</v>
      </c>
      <c r="B116">
        <v>722</v>
      </c>
      <c r="C116">
        <v>1</v>
      </c>
      <c r="D116">
        <v>114</v>
      </c>
      <c r="E116">
        <v>66</v>
      </c>
      <c r="F116">
        <v>36</v>
      </c>
      <c r="G116">
        <v>200</v>
      </c>
      <c r="H116">
        <v>38.1</v>
      </c>
      <c r="I116">
        <v>0.28899999999999998</v>
      </c>
      <c r="J116">
        <v>21</v>
      </c>
      <c r="K116">
        <v>0</v>
      </c>
      <c r="L116">
        <f t="shared" si="24"/>
        <v>0</v>
      </c>
      <c r="M116">
        <f t="shared" si="25"/>
        <v>1</v>
      </c>
    </row>
    <row r="117" spans="1:13">
      <c r="A117">
        <v>116</v>
      </c>
      <c r="B117">
        <v>290</v>
      </c>
      <c r="C117">
        <v>5</v>
      </c>
      <c r="D117">
        <v>108</v>
      </c>
      <c r="E117">
        <v>72</v>
      </c>
      <c r="F117">
        <v>43</v>
      </c>
      <c r="G117">
        <v>75</v>
      </c>
      <c r="H117">
        <v>36.1</v>
      </c>
      <c r="I117">
        <v>0.26300000000000001</v>
      </c>
      <c r="J117">
        <v>33</v>
      </c>
      <c r="K117">
        <v>0</v>
      </c>
      <c r="L117">
        <f t="shared" si="24"/>
        <v>0</v>
      </c>
      <c r="M117">
        <f t="shared" si="25"/>
        <v>1</v>
      </c>
    </row>
    <row r="118" spans="1:13">
      <c r="A118">
        <v>117</v>
      </c>
      <c r="B118">
        <v>474</v>
      </c>
      <c r="C118">
        <v>7</v>
      </c>
      <c r="D118">
        <v>136</v>
      </c>
      <c r="E118">
        <v>90</v>
      </c>
      <c r="F118">
        <v>0</v>
      </c>
      <c r="G118">
        <v>0</v>
      </c>
      <c r="H118">
        <v>29.9</v>
      </c>
      <c r="I118">
        <v>0.21</v>
      </c>
      <c r="J118">
        <v>50</v>
      </c>
      <c r="K118">
        <v>0</v>
      </c>
      <c r="L118">
        <f t="shared" si="24"/>
        <v>1</v>
      </c>
      <c r="M118">
        <f t="shared" si="25"/>
        <v>0</v>
      </c>
    </row>
    <row r="119" spans="1:13">
      <c r="A119">
        <v>118</v>
      </c>
      <c r="B119">
        <v>178</v>
      </c>
      <c r="C119">
        <v>0</v>
      </c>
      <c r="D119">
        <v>129</v>
      </c>
      <c r="E119">
        <v>110</v>
      </c>
      <c r="F119">
        <v>46</v>
      </c>
      <c r="G119">
        <v>130</v>
      </c>
      <c r="H119">
        <v>67.099999999999994</v>
      </c>
      <c r="I119">
        <v>0.31900000000000001</v>
      </c>
      <c r="J119">
        <v>26</v>
      </c>
      <c r="K119">
        <v>1</v>
      </c>
      <c r="L119">
        <f t="shared" si="24"/>
        <v>1</v>
      </c>
      <c r="M119">
        <f t="shared" si="25"/>
        <v>1</v>
      </c>
    </row>
    <row r="120" spans="1:13">
      <c r="A120">
        <v>119</v>
      </c>
      <c r="B120">
        <v>345</v>
      </c>
      <c r="C120">
        <v>8</v>
      </c>
      <c r="D120">
        <v>95</v>
      </c>
      <c r="E120">
        <v>72</v>
      </c>
      <c r="F120">
        <v>0</v>
      </c>
      <c r="G120">
        <v>0</v>
      </c>
      <c r="H120">
        <v>36.799999999999997</v>
      </c>
      <c r="I120">
        <v>0.48499999999999999</v>
      </c>
      <c r="J120">
        <v>57</v>
      </c>
      <c r="K120">
        <v>0</v>
      </c>
      <c r="L120">
        <f t="shared" si="24"/>
        <v>0</v>
      </c>
      <c r="M120">
        <f t="shared" si="25"/>
        <v>1</v>
      </c>
    </row>
    <row r="121" spans="1:13">
      <c r="A121">
        <v>120</v>
      </c>
      <c r="B121">
        <v>319</v>
      </c>
      <c r="C121">
        <v>3</v>
      </c>
      <c r="D121">
        <v>115</v>
      </c>
      <c r="E121">
        <v>66</v>
      </c>
      <c r="F121">
        <v>39</v>
      </c>
      <c r="G121">
        <v>140</v>
      </c>
      <c r="H121">
        <v>38.1</v>
      </c>
      <c r="I121">
        <v>0.15</v>
      </c>
      <c r="J121">
        <v>28</v>
      </c>
      <c r="K121">
        <v>0</v>
      </c>
      <c r="L121">
        <f t="shared" si="24"/>
        <v>0</v>
      </c>
      <c r="M121">
        <f t="shared" si="25"/>
        <v>1</v>
      </c>
    </row>
    <row r="122" spans="1:13">
      <c r="A122">
        <v>121</v>
      </c>
      <c r="B122">
        <v>227</v>
      </c>
      <c r="C122">
        <v>0</v>
      </c>
      <c r="D122">
        <v>101</v>
      </c>
      <c r="E122">
        <v>76</v>
      </c>
      <c r="F122">
        <v>0</v>
      </c>
      <c r="G122">
        <v>0</v>
      </c>
      <c r="H122">
        <v>35.700000000000003</v>
      </c>
      <c r="I122">
        <v>0.19800000000000001</v>
      </c>
      <c r="J122">
        <v>26</v>
      </c>
      <c r="K122">
        <v>0</v>
      </c>
      <c r="L122">
        <f t="shared" si="24"/>
        <v>0</v>
      </c>
      <c r="M122">
        <f t="shared" si="25"/>
        <v>1</v>
      </c>
    </row>
    <row r="123" spans="1:13">
      <c r="A123">
        <v>122</v>
      </c>
      <c r="B123">
        <v>466</v>
      </c>
      <c r="C123">
        <v>0</v>
      </c>
      <c r="D123">
        <v>124</v>
      </c>
      <c r="E123">
        <v>56</v>
      </c>
      <c r="F123">
        <v>13</v>
      </c>
      <c r="G123">
        <v>105</v>
      </c>
      <c r="H123">
        <v>21.8</v>
      </c>
      <c r="I123">
        <v>0.45200000000000001</v>
      </c>
      <c r="J123">
        <v>21</v>
      </c>
      <c r="K123">
        <v>0</v>
      </c>
      <c r="L123">
        <f t="shared" si="24"/>
        <v>0</v>
      </c>
      <c r="M123">
        <f t="shared" si="25"/>
        <v>1</v>
      </c>
    </row>
    <row r="124" spans="1:13">
      <c r="A124">
        <v>123</v>
      </c>
      <c r="B124">
        <v>668</v>
      </c>
      <c r="C124">
        <v>10</v>
      </c>
      <c r="D124">
        <v>111</v>
      </c>
      <c r="E124">
        <v>70</v>
      </c>
      <c r="F124">
        <v>27</v>
      </c>
      <c r="G124">
        <v>0</v>
      </c>
      <c r="H124">
        <v>27.5</v>
      </c>
      <c r="I124">
        <v>0.14099999999999999</v>
      </c>
      <c r="J124">
        <v>40</v>
      </c>
      <c r="K124">
        <v>1</v>
      </c>
      <c r="L124">
        <f t="shared" si="24"/>
        <v>0</v>
      </c>
      <c r="M124">
        <f t="shared" si="25"/>
        <v>0</v>
      </c>
    </row>
    <row r="125" spans="1:13">
      <c r="A125">
        <v>124</v>
      </c>
      <c r="B125">
        <v>13</v>
      </c>
      <c r="C125">
        <v>10</v>
      </c>
      <c r="D125">
        <v>139</v>
      </c>
      <c r="E125">
        <v>80</v>
      </c>
      <c r="F125">
        <v>0</v>
      </c>
      <c r="G125">
        <v>0</v>
      </c>
      <c r="H125">
        <v>27.1</v>
      </c>
      <c r="I125">
        <v>1.4410000000000001</v>
      </c>
      <c r="J125">
        <v>57</v>
      </c>
      <c r="K125">
        <v>0</v>
      </c>
      <c r="L125">
        <f t="shared" si="24"/>
        <v>0</v>
      </c>
      <c r="M125">
        <f t="shared" si="25"/>
        <v>1</v>
      </c>
    </row>
    <row r="126" spans="1:13">
      <c r="A126">
        <v>125</v>
      </c>
      <c r="B126">
        <v>12</v>
      </c>
      <c r="C126">
        <v>10</v>
      </c>
      <c r="D126">
        <v>168</v>
      </c>
      <c r="E126">
        <v>74</v>
      </c>
      <c r="F126">
        <v>0</v>
      </c>
      <c r="G126">
        <v>0</v>
      </c>
      <c r="H126">
        <v>38</v>
      </c>
      <c r="I126">
        <v>0.53700000000000003</v>
      </c>
      <c r="J126">
        <v>34</v>
      </c>
      <c r="K126">
        <v>1</v>
      </c>
      <c r="L126">
        <f t="shared" si="24"/>
        <v>0</v>
      </c>
      <c r="M126">
        <f t="shared" si="25"/>
        <v>0</v>
      </c>
    </row>
    <row r="127" spans="1:13">
      <c r="A127">
        <v>126</v>
      </c>
      <c r="B127">
        <v>620</v>
      </c>
      <c r="C127">
        <v>0</v>
      </c>
      <c r="D127">
        <v>119</v>
      </c>
      <c r="E127">
        <v>0</v>
      </c>
      <c r="F127">
        <v>0</v>
      </c>
      <c r="G127">
        <v>0</v>
      </c>
      <c r="H127">
        <v>32.4</v>
      </c>
      <c r="I127">
        <v>0.14099999999999999</v>
      </c>
      <c r="J127">
        <v>24</v>
      </c>
      <c r="K127">
        <v>1</v>
      </c>
      <c r="L127">
        <f t="shared" si="24"/>
        <v>0</v>
      </c>
      <c r="M127">
        <f t="shared" si="25"/>
        <v>0</v>
      </c>
    </row>
    <row r="128" spans="1:13">
      <c r="A128">
        <v>127</v>
      </c>
      <c r="B128">
        <v>228</v>
      </c>
      <c r="C128">
        <v>3</v>
      </c>
      <c r="D128">
        <v>162</v>
      </c>
      <c r="E128">
        <v>52</v>
      </c>
      <c r="F128">
        <v>38</v>
      </c>
      <c r="G128">
        <v>0</v>
      </c>
      <c r="H128">
        <v>37.200000000000003</v>
      </c>
      <c r="I128">
        <v>0.65200000000000002</v>
      </c>
      <c r="J128">
        <v>24</v>
      </c>
      <c r="K128">
        <v>1</v>
      </c>
      <c r="L128">
        <f t="shared" si="24"/>
        <v>0</v>
      </c>
      <c r="M128">
        <f t="shared" si="25"/>
        <v>0</v>
      </c>
    </row>
    <row r="129" spans="1:13">
      <c r="A129">
        <v>128</v>
      </c>
      <c r="B129">
        <v>193</v>
      </c>
      <c r="C129">
        <v>7</v>
      </c>
      <c r="D129">
        <v>159</v>
      </c>
      <c r="E129">
        <v>66</v>
      </c>
      <c r="F129">
        <v>0</v>
      </c>
      <c r="G129">
        <v>0</v>
      </c>
      <c r="H129">
        <v>30.4</v>
      </c>
      <c r="I129">
        <v>0.38300000000000001</v>
      </c>
      <c r="J129">
        <v>36</v>
      </c>
      <c r="K129">
        <v>1</v>
      </c>
      <c r="L129">
        <f t="shared" si="24"/>
        <v>0</v>
      </c>
      <c r="M129">
        <f t="shared" si="25"/>
        <v>0</v>
      </c>
    </row>
    <row r="130" spans="1:13">
      <c r="A130">
        <v>129</v>
      </c>
      <c r="B130">
        <v>421</v>
      </c>
      <c r="C130">
        <v>1</v>
      </c>
      <c r="D130">
        <v>119</v>
      </c>
      <c r="E130">
        <v>88</v>
      </c>
      <c r="F130">
        <v>41</v>
      </c>
      <c r="G130">
        <v>170</v>
      </c>
      <c r="H130">
        <v>45.3</v>
      </c>
      <c r="I130">
        <v>0.50700000000000001</v>
      </c>
      <c r="J130">
        <v>26</v>
      </c>
      <c r="K130">
        <v>0</v>
      </c>
      <c r="L130">
        <f t="shared" si="24"/>
        <v>0</v>
      </c>
      <c r="M130">
        <f t="shared" si="25"/>
        <v>1</v>
      </c>
    </row>
    <row r="131" spans="1:13">
      <c r="A131">
        <v>130</v>
      </c>
      <c r="B131">
        <v>178</v>
      </c>
      <c r="C131">
        <v>0</v>
      </c>
      <c r="D131">
        <v>129</v>
      </c>
      <c r="E131">
        <v>110</v>
      </c>
      <c r="F131">
        <v>46</v>
      </c>
      <c r="G131">
        <v>130</v>
      </c>
      <c r="H131">
        <v>67.099999999999994</v>
      </c>
      <c r="I131">
        <v>0.31900000000000001</v>
      </c>
      <c r="J131">
        <v>26</v>
      </c>
      <c r="K131">
        <v>1</v>
      </c>
      <c r="L131">
        <f t="shared" ref="L131:L194" si="26">IF(J131&lt;=42.5,IF(G131&lt;=119.5,IF(C131&lt;=2.5,0,0),IF(C131&lt;=0.5,1,0)),IF(G131&lt;=139.5,IF(J131&lt;=55.5,1,0),1))</f>
        <v>1</v>
      </c>
      <c r="M131">
        <f t="shared" ref="M131:M194" si="27">IF(L131=K131,1,0)</f>
        <v>1</v>
      </c>
    </row>
    <row r="132" spans="1:13">
      <c r="A132">
        <v>131</v>
      </c>
      <c r="B132">
        <v>283</v>
      </c>
      <c r="C132">
        <v>7</v>
      </c>
      <c r="D132">
        <v>133</v>
      </c>
      <c r="E132">
        <v>88</v>
      </c>
      <c r="F132">
        <v>15</v>
      </c>
      <c r="G132">
        <v>155</v>
      </c>
      <c r="H132">
        <v>32.4</v>
      </c>
      <c r="I132">
        <v>0.26200000000000001</v>
      </c>
      <c r="J132">
        <v>37</v>
      </c>
      <c r="K132">
        <v>0</v>
      </c>
      <c r="L132">
        <f t="shared" si="26"/>
        <v>0</v>
      </c>
      <c r="M132">
        <f t="shared" si="27"/>
        <v>1</v>
      </c>
    </row>
    <row r="133" spans="1:13">
      <c r="A133">
        <v>132</v>
      </c>
      <c r="B133">
        <v>209</v>
      </c>
      <c r="C133">
        <v>1</v>
      </c>
      <c r="D133">
        <v>96</v>
      </c>
      <c r="E133">
        <v>64</v>
      </c>
      <c r="F133">
        <v>27</v>
      </c>
      <c r="G133">
        <v>87</v>
      </c>
      <c r="H133">
        <v>33.200000000000003</v>
      </c>
      <c r="I133">
        <v>0.28899999999999998</v>
      </c>
      <c r="J133">
        <v>21</v>
      </c>
      <c r="K133">
        <v>0</v>
      </c>
      <c r="L133">
        <f t="shared" si="26"/>
        <v>0</v>
      </c>
      <c r="M133">
        <f t="shared" si="27"/>
        <v>1</v>
      </c>
    </row>
    <row r="134" spans="1:13">
      <c r="A134">
        <v>133</v>
      </c>
      <c r="B134">
        <v>50</v>
      </c>
      <c r="C134">
        <v>7</v>
      </c>
      <c r="D134">
        <v>105</v>
      </c>
      <c r="E134">
        <v>0</v>
      </c>
      <c r="F134">
        <v>0</v>
      </c>
      <c r="G134">
        <v>0</v>
      </c>
      <c r="H134">
        <v>0</v>
      </c>
      <c r="I134">
        <v>0.30499999999999999</v>
      </c>
      <c r="J134">
        <v>24</v>
      </c>
      <c r="K134">
        <v>0</v>
      </c>
      <c r="L134">
        <f t="shared" si="26"/>
        <v>0</v>
      </c>
      <c r="M134">
        <f t="shared" si="27"/>
        <v>1</v>
      </c>
    </row>
    <row r="135" spans="1:13">
      <c r="A135">
        <v>134</v>
      </c>
      <c r="B135">
        <v>492</v>
      </c>
      <c r="C135">
        <v>2</v>
      </c>
      <c r="D135">
        <v>89</v>
      </c>
      <c r="E135">
        <v>90</v>
      </c>
      <c r="F135">
        <v>30</v>
      </c>
      <c r="G135">
        <v>0</v>
      </c>
      <c r="H135">
        <v>33.5</v>
      </c>
      <c r="I135">
        <v>0.29199999999999998</v>
      </c>
      <c r="J135">
        <v>42</v>
      </c>
      <c r="K135">
        <v>0</v>
      </c>
      <c r="L135">
        <f t="shared" si="26"/>
        <v>0</v>
      </c>
      <c r="M135">
        <f t="shared" si="27"/>
        <v>1</v>
      </c>
    </row>
    <row r="136" spans="1:13">
      <c r="A136">
        <v>135</v>
      </c>
      <c r="B136">
        <v>424</v>
      </c>
      <c r="C136">
        <v>2</v>
      </c>
      <c r="D136">
        <v>115</v>
      </c>
      <c r="E136">
        <v>64</v>
      </c>
      <c r="F136">
        <v>22</v>
      </c>
      <c r="G136">
        <v>0</v>
      </c>
      <c r="H136">
        <v>30.8</v>
      </c>
      <c r="I136">
        <v>0.42099999999999999</v>
      </c>
      <c r="J136">
        <v>21</v>
      </c>
      <c r="K136">
        <v>0</v>
      </c>
      <c r="L136">
        <f t="shared" si="26"/>
        <v>0</v>
      </c>
      <c r="M136">
        <f t="shared" si="27"/>
        <v>1</v>
      </c>
    </row>
    <row r="137" spans="1:13">
      <c r="A137">
        <v>136</v>
      </c>
      <c r="B137">
        <v>633</v>
      </c>
      <c r="C137">
        <v>2</v>
      </c>
      <c r="D137">
        <v>111</v>
      </c>
      <c r="E137">
        <v>60</v>
      </c>
      <c r="F137">
        <v>0</v>
      </c>
      <c r="G137">
        <v>0</v>
      </c>
      <c r="H137">
        <v>26.2</v>
      </c>
      <c r="I137">
        <v>0.34300000000000003</v>
      </c>
      <c r="J137">
        <v>23</v>
      </c>
      <c r="K137">
        <v>0</v>
      </c>
      <c r="L137">
        <f t="shared" si="26"/>
        <v>0</v>
      </c>
      <c r="M137">
        <f t="shared" si="27"/>
        <v>1</v>
      </c>
    </row>
    <row r="138" spans="1:13">
      <c r="A138">
        <v>137</v>
      </c>
      <c r="B138">
        <v>8</v>
      </c>
      <c r="C138">
        <v>10</v>
      </c>
      <c r="D138">
        <v>115</v>
      </c>
      <c r="E138">
        <v>0</v>
      </c>
      <c r="F138">
        <v>0</v>
      </c>
      <c r="G138">
        <v>0</v>
      </c>
      <c r="H138">
        <v>35.299999999999997</v>
      </c>
      <c r="I138">
        <v>0.13400000000000001</v>
      </c>
      <c r="J138">
        <v>29</v>
      </c>
      <c r="K138">
        <v>0</v>
      </c>
      <c r="L138">
        <f t="shared" si="26"/>
        <v>0</v>
      </c>
      <c r="M138">
        <f t="shared" si="27"/>
        <v>1</v>
      </c>
    </row>
    <row r="139" spans="1:13">
      <c r="A139">
        <v>138</v>
      </c>
      <c r="B139">
        <v>730</v>
      </c>
      <c r="C139">
        <v>2</v>
      </c>
      <c r="D139">
        <v>92</v>
      </c>
      <c r="E139">
        <v>52</v>
      </c>
      <c r="F139">
        <v>0</v>
      </c>
      <c r="G139">
        <v>0</v>
      </c>
      <c r="H139">
        <v>30.1</v>
      </c>
      <c r="I139">
        <v>0.14099999999999999</v>
      </c>
      <c r="J139">
        <v>22</v>
      </c>
      <c r="K139">
        <v>0</v>
      </c>
      <c r="L139">
        <f t="shared" si="26"/>
        <v>0</v>
      </c>
      <c r="M139">
        <f t="shared" si="27"/>
        <v>1</v>
      </c>
    </row>
    <row r="140" spans="1:13">
      <c r="A140">
        <v>139</v>
      </c>
      <c r="B140">
        <v>623</v>
      </c>
      <c r="C140">
        <v>6</v>
      </c>
      <c r="D140">
        <v>183</v>
      </c>
      <c r="E140">
        <v>94</v>
      </c>
      <c r="F140">
        <v>0</v>
      </c>
      <c r="G140">
        <v>0</v>
      </c>
      <c r="H140">
        <v>40.799999999999997</v>
      </c>
      <c r="I140">
        <v>1.4610000000000001</v>
      </c>
      <c r="J140">
        <v>45</v>
      </c>
      <c r="K140">
        <v>0</v>
      </c>
      <c r="L140">
        <f t="shared" si="26"/>
        <v>1</v>
      </c>
      <c r="M140">
        <f t="shared" si="27"/>
        <v>0</v>
      </c>
    </row>
    <row r="141" spans="1:13">
      <c r="A141">
        <v>140</v>
      </c>
      <c r="B141">
        <v>242</v>
      </c>
      <c r="C141">
        <v>4</v>
      </c>
      <c r="D141">
        <v>91</v>
      </c>
      <c r="E141">
        <v>70</v>
      </c>
      <c r="F141">
        <v>32</v>
      </c>
      <c r="G141">
        <v>88</v>
      </c>
      <c r="H141">
        <v>33.1</v>
      </c>
      <c r="I141">
        <v>0.44600000000000001</v>
      </c>
      <c r="J141">
        <v>22</v>
      </c>
      <c r="K141">
        <v>0</v>
      </c>
      <c r="L141">
        <f t="shared" si="26"/>
        <v>0</v>
      </c>
      <c r="M141">
        <f t="shared" si="27"/>
        <v>1</v>
      </c>
    </row>
    <row r="142" spans="1:13">
      <c r="A142">
        <v>141</v>
      </c>
      <c r="B142">
        <v>121</v>
      </c>
      <c r="C142">
        <v>0</v>
      </c>
      <c r="D142">
        <v>162</v>
      </c>
      <c r="E142">
        <v>76</v>
      </c>
      <c r="F142">
        <v>56</v>
      </c>
      <c r="G142">
        <v>100</v>
      </c>
      <c r="H142">
        <v>53.2</v>
      </c>
      <c r="I142">
        <v>0.75900000000000001</v>
      </c>
      <c r="J142">
        <v>25</v>
      </c>
      <c r="K142">
        <v>1</v>
      </c>
      <c r="L142">
        <f t="shared" si="26"/>
        <v>0</v>
      </c>
      <c r="M142">
        <f t="shared" si="27"/>
        <v>0</v>
      </c>
    </row>
    <row r="143" spans="1:13">
      <c r="A143">
        <v>142</v>
      </c>
      <c r="B143">
        <v>664</v>
      </c>
      <c r="C143">
        <v>9</v>
      </c>
      <c r="D143">
        <v>145</v>
      </c>
      <c r="E143">
        <v>80</v>
      </c>
      <c r="F143">
        <v>46</v>
      </c>
      <c r="G143">
        <v>130</v>
      </c>
      <c r="H143">
        <v>37.9</v>
      </c>
      <c r="I143">
        <v>0.63700000000000001</v>
      </c>
      <c r="J143">
        <v>40</v>
      </c>
      <c r="K143">
        <v>1</v>
      </c>
      <c r="L143">
        <f t="shared" si="26"/>
        <v>0</v>
      </c>
      <c r="M143">
        <f t="shared" si="27"/>
        <v>0</v>
      </c>
    </row>
    <row r="144" spans="1:13">
      <c r="A144">
        <v>143</v>
      </c>
      <c r="B144">
        <v>120</v>
      </c>
      <c r="C144">
        <v>4</v>
      </c>
      <c r="D144">
        <v>99</v>
      </c>
      <c r="E144">
        <v>76</v>
      </c>
      <c r="F144">
        <v>15</v>
      </c>
      <c r="G144">
        <v>51</v>
      </c>
      <c r="H144">
        <v>23.2</v>
      </c>
      <c r="I144">
        <v>0.223</v>
      </c>
      <c r="J144">
        <v>21</v>
      </c>
      <c r="K144">
        <v>0</v>
      </c>
      <c r="L144">
        <f t="shared" si="26"/>
        <v>0</v>
      </c>
      <c r="M144">
        <f t="shared" si="27"/>
        <v>1</v>
      </c>
    </row>
    <row r="145" spans="1:13">
      <c r="A145">
        <v>144</v>
      </c>
      <c r="B145">
        <v>759</v>
      </c>
      <c r="C145">
        <v>1</v>
      </c>
      <c r="D145">
        <v>106</v>
      </c>
      <c r="E145">
        <v>76</v>
      </c>
      <c r="F145">
        <v>0</v>
      </c>
      <c r="G145">
        <v>0</v>
      </c>
      <c r="H145">
        <v>37.5</v>
      </c>
      <c r="I145">
        <v>0.19700000000000001</v>
      </c>
      <c r="J145">
        <v>26</v>
      </c>
      <c r="K145">
        <v>0</v>
      </c>
      <c r="L145">
        <f t="shared" si="26"/>
        <v>0</v>
      </c>
      <c r="M145">
        <f t="shared" si="27"/>
        <v>1</v>
      </c>
    </row>
    <row r="146" spans="1:13">
      <c r="A146">
        <v>145</v>
      </c>
      <c r="B146">
        <v>457</v>
      </c>
      <c r="C146">
        <v>1</v>
      </c>
      <c r="D146">
        <v>135</v>
      </c>
      <c r="E146">
        <v>54</v>
      </c>
      <c r="F146">
        <v>0</v>
      </c>
      <c r="G146">
        <v>0</v>
      </c>
      <c r="H146">
        <v>26.7</v>
      </c>
      <c r="I146">
        <v>0.68700000000000006</v>
      </c>
      <c r="J146">
        <v>62</v>
      </c>
      <c r="K146">
        <v>0</v>
      </c>
      <c r="L146">
        <f t="shared" si="26"/>
        <v>0</v>
      </c>
      <c r="M146">
        <f t="shared" si="27"/>
        <v>1</v>
      </c>
    </row>
    <row r="147" spans="1:13">
      <c r="A147">
        <v>146</v>
      </c>
      <c r="B147">
        <v>399</v>
      </c>
      <c r="C147">
        <v>3</v>
      </c>
      <c r="D147">
        <v>82</v>
      </c>
      <c r="E147">
        <v>70</v>
      </c>
      <c r="F147">
        <v>0</v>
      </c>
      <c r="G147">
        <v>0</v>
      </c>
      <c r="H147">
        <v>21.1</v>
      </c>
      <c r="I147">
        <v>0.38900000000000001</v>
      </c>
      <c r="J147">
        <v>25</v>
      </c>
      <c r="K147">
        <v>0</v>
      </c>
      <c r="L147">
        <f t="shared" si="26"/>
        <v>0</v>
      </c>
      <c r="M147">
        <f t="shared" si="27"/>
        <v>1</v>
      </c>
    </row>
    <row r="148" spans="1:13">
      <c r="A148">
        <v>147</v>
      </c>
      <c r="B148">
        <v>621</v>
      </c>
      <c r="C148">
        <v>2</v>
      </c>
      <c r="D148">
        <v>112</v>
      </c>
      <c r="E148">
        <v>86</v>
      </c>
      <c r="F148">
        <v>42</v>
      </c>
      <c r="G148">
        <v>160</v>
      </c>
      <c r="H148">
        <v>38.4</v>
      </c>
      <c r="I148">
        <v>0.246</v>
      </c>
      <c r="J148">
        <v>28</v>
      </c>
      <c r="K148">
        <v>0</v>
      </c>
      <c r="L148">
        <f t="shared" si="26"/>
        <v>0</v>
      </c>
      <c r="M148">
        <f t="shared" si="27"/>
        <v>1</v>
      </c>
    </row>
    <row r="149" spans="1:13">
      <c r="A149">
        <v>148</v>
      </c>
      <c r="B149">
        <v>71</v>
      </c>
      <c r="C149">
        <v>2</v>
      </c>
      <c r="D149">
        <v>100</v>
      </c>
      <c r="E149">
        <v>66</v>
      </c>
      <c r="F149">
        <v>20</v>
      </c>
      <c r="G149">
        <v>90</v>
      </c>
      <c r="H149">
        <v>32.9</v>
      </c>
      <c r="I149">
        <v>0.86699999999999999</v>
      </c>
      <c r="J149">
        <v>28</v>
      </c>
      <c r="K149">
        <v>1</v>
      </c>
      <c r="L149">
        <f t="shared" si="26"/>
        <v>0</v>
      </c>
      <c r="M149">
        <f t="shared" si="27"/>
        <v>0</v>
      </c>
    </row>
    <row r="150" spans="1:13">
      <c r="A150">
        <v>149</v>
      </c>
      <c r="B150">
        <v>657</v>
      </c>
      <c r="C150">
        <v>2</v>
      </c>
      <c r="D150">
        <v>101</v>
      </c>
      <c r="E150">
        <v>58</v>
      </c>
      <c r="F150">
        <v>35</v>
      </c>
      <c r="G150">
        <v>90</v>
      </c>
      <c r="H150">
        <v>21.8</v>
      </c>
      <c r="I150">
        <v>0.155</v>
      </c>
      <c r="J150">
        <v>22</v>
      </c>
      <c r="K150">
        <v>0</v>
      </c>
      <c r="L150">
        <f t="shared" si="26"/>
        <v>0</v>
      </c>
      <c r="M150">
        <f t="shared" si="27"/>
        <v>1</v>
      </c>
    </row>
    <row r="151" spans="1:13">
      <c r="A151">
        <v>150</v>
      </c>
      <c r="B151">
        <v>30</v>
      </c>
      <c r="C151">
        <v>5</v>
      </c>
      <c r="D151">
        <v>117</v>
      </c>
      <c r="E151">
        <v>92</v>
      </c>
      <c r="F151">
        <v>0</v>
      </c>
      <c r="G151">
        <v>0</v>
      </c>
      <c r="H151">
        <v>34.1</v>
      </c>
      <c r="I151">
        <v>0.33700000000000002</v>
      </c>
      <c r="J151">
        <v>38</v>
      </c>
      <c r="K151">
        <v>0</v>
      </c>
      <c r="L151">
        <f t="shared" si="26"/>
        <v>0</v>
      </c>
      <c r="M151">
        <f t="shared" si="27"/>
        <v>1</v>
      </c>
    </row>
    <row r="152" spans="1:13">
      <c r="A152">
        <v>151</v>
      </c>
      <c r="B152">
        <v>415</v>
      </c>
      <c r="C152">
        <v>0</v>
      </c>
      <c r="D152">
        <v>138</v>
      </c>
      <c r="E152">
        <v>60</v>
      </c>
      <c r="F152">
        <v>35</v>
      </c>
      <c r="G152">
        <v>167</v>
      </c>
      <c r="H152">
        <v>34.6</v>
      </c>
      <c r="I152">
        <v>0.53400000000000003</v>
      </c>
      <c r="J152">
        <v>21</v>
      </c>
      <c r="K152">
        <v>1</v>
      </c>
      <c r="L152">
        <f t="shared" si="26"/>
        <v>1</v>
      </c>
      <c r="M152">
        <f t="shared" si="27"/>
        <v>1</v>
      </c>
    </row>
    <row r="153" spans="1:13">
      <c r="A153">
        <v>152</v>
      </c>
      <c r="B153">
        <v>761</v>
      </c>
      <c r="C153">
        <v>2</v>
      </c>
      <c r="D153">
        <v>88</v>
      </c>
      <c r="E153">
        <v>58</v>
      </c>
      <c r="F153">
        <v>26</v>
      </c>
      <c r="G153">
        <v>16</v>
      </c>
      <c r="H153">
        <v>28.4</v>
      </c>
      <c r="I153">
        <v>0.76600000000000001</v>
      </c>
      <c r="J153">
        <v>22</v>
      </c>
      <c r="K153">
        <v>0</v>
      </c>
      <c r="L153">
        <f t="shared" si="26"/>
        <v>0</v>
      </c>
      <c r="M153">
        <f t="shared" si="27"/>
        <v>1</v>
      </c>
    </row>
    <row r="154" spans="1:13">
      <c r="A154">
        <v>153</v>
      </c>
      <c r="B154">
        <v>473</v>
      </c>
      <c r="C154">
        <v>0</v>
      </c>
      <c r="D154">
        <v>119</v>
      </c>
      <c r="E154">
        <v>66</v>
      </c>
      <c r="F154">
        <v>27</v>
      </c>
      <c r="G154">
        <v>0</v>
      </c>
      <c r="H154">
        <v>38.799999999999997</v>
      </c>
      <c r="I154">
        <v>0.25900000000000001</v>
      </c>
      <c r="J154">
        <v>22</v>
      </c>
      <c r="K154">
        <v>0</v>
      </c>
      <c r="L154">
        <f t="shared" si="26"/>
        <v>0</v>
      </c>
      <c r="M154">
        <f t="shared" si="27"/>
        <v>1</v>
      </c>
    </row>
    <row r="155" spans="1:13">
      <c r="A155">
        <v>154</v>
      </c>
      <c r="B155">
        <v>130</v>
      </c>
      <c r="C155">
        <v>0</v>
      </c>
      <c r="D155">
        <v>105</v>
      </c>
      <c r="E155">
        <v>84</v>
      </c>
      <c r="F155">
        <v>0</v>
      </c>
      <c r="G155">
        <v>0</v>
      </c>
      <c r="H155">
        <v>27.9</v>
      </c>
      <c r="I155">
        <v>0.74099999999999999</v>
      </c>
      <c r="J155">
        <v>62</v>
      </c>
      <c r="K155">
        <v>1</v>
      </c>
      <c r="L155">
        <f t="shared" si="26"/>
        <v>0</v>
      </c>
      <c r="M155">
        <f t="shared" si="27"/>
        <v>0</v>
      </c>
    </row>
    <row r="156" spans="1:13">
      <c r="A156">
        <v>155</v>
      </c>
      <c r="B156">
        <v>147</v>
      </c>
      <c r="C156">
        <v>9</v>
      </c>
      <c r="D156">
        <v>57</v>
      </c>
      <c r="E156">
        <v>80</v>
      </c>
      <c r="F156">
        <v>37</v>
      </c>
      <c r="G156">
        <v>0</v>
      </c>
      <c r="H156">
        <v>32.799999999999997</v>
      </c>
      <c r="I156">
        <v>9.6000000000000002E-2</v>
      </c>
      <c r="J156">
        <v>41</v>
      </c>
      <c r="K156">
        <v>0</v>
      </c>
      <c r="L156">
        <f t="shared" si="26"/>
        <v>0</v>
      </c>
      <c r="M156">
        <f t="shared" si="27"/>
        <v>1</v>
      </c>
    </row>
    <row r="157" spans="1:13">
      <c r="A157">
        <v>156</v>
      </c>
      <c r="B157">
        <v>531</v>
      </c>
      <c r="C157">
        <v>2</v>
      </c>
      <c r="D157">
        <v>122</v>
      </c>
      <c r="E157">
        <v>60</v>
      </c>
      <c r="F157">
        <v>18</v>
      </c>
      <c r="G157">
        <v>106</v>
      </c>
      <c r="H157">
        <v>29.8</v>
      </c>
      <c r="I157">
        <v>0.71699999999999997</v>
      </c>
      <c r="J157">
        <v>22</v>
      </c>
      <c r="K157">
        <v>0</v>
      </c>
      <c r="L157">
        <f t="shared" si="26"/>
        <v>0</v>
      </c>
      <c r="M157">
        <f t="shared" si="27"/>
        <v>1</v>
      </c>
    </row>
    <row r="158" spans="1:13">
      <c r="A158">
        <v>157</v>
      </c>
      <c r="B158">
        <v>753</v>
      </c>
      <c r="C158">
        <v>3</v>
      </c>
      <c r="D158">
        <v>108</v>
      </c>
      <c r="E158">
        <v>62</v>
      </c>
      <c r="F158">
        <v>24</v>
      </c>
      <c r="G158">
        <v>0</v>
      </c>
      <c r="H158">
        <v>26</v>
      </c>
      <c r="I158">
        <v>0.223</v>
      </c>
      <c r="J158">
        <v>25</v>
      </c>
      <c r="K158">
        <v>0</v>
      </c>
      <c r="L158">
        <f t="shared" si="26"/>
        <v>0</v>
      </c>
      <c r="M158">
        <f t="shared" si="27"/>
        <v>1</v>
      </c>
    </row>
    <row r="159" spans="1:13">
      <c r="A159">
        <v>158</v>
      </c>
      <c r="B159">
        <v>380</v>
      </c>
      <c r="C159">
        <v>0</v>
      </c>
      <c r="D159">
        <v>93</v>
      </c>
      <c r="E159">
        <v>100</v>
      </c>
      <c r="F159">
        <v>39</v>
      </c>
      <c r="G159">
        <v>72</v>
      </c>
      <c r="H159">
        <v>43.4</v>
      </c>
      <c r="I159">
        <v>1.0209999999999999</v>
      </c>
      <c r="J159">
        <v>35</v>
      </c>
      <c r="K159">
        <v>0</v>
      </c>
      <c r="L159">
        <f t="shared" si="26"/>
        <v>0</v>
      </c>
      <c r="M159">
        <f t="shared" si="27"/>
        <v>1</v>
      </c>
    </row>
    <row r="160" spans="1:13">
      <c r="A160">
        <v>159</v>
      </c>
      <c r="B160">
        <v>167</v>
      </c>
      <c r="C160">
        <v>3</v>
      </c>
      <c r="D160">
        <v>148</v>
      </c>
      <c r="E160">
        <v>66</v>
      </c>
      <c r="F160">
        <v>25</v>
      </c>
      <c r="G160">
        <v>0</v>
      </c>
      <c r="H160">
        <v>32.5</v>
      </c>
      <c r="I160">
        <v>0.25600000000000001</v>
      </c>
      <c r="J160">
        <v>22</v>
      </c>
      <c r="K160">
        <v>0</v>
      </c>
      <c r="L160">
        <f t="shared" si="26"/>
        <v>0</v>
      </c>
      <c r="M160">
        <f t="shared" si="27"/>
        <v>1</v>
      </c>
    </row>
    <row r="161" spans="1:13">
      <c r="A161">
        <v>160</v>
      </c>
      <c r="B161">
        <v>385</v>
      </c>
      <c r="C161">
        <v>1</v>
      </c>
      <c r="D161">
        <v>125</v>
      </c>
      <c r="E161">
        <v>70</v>
      </c>
      <c r="F161">
        <v>24</v>
      </c>
      <c r="G161">
        <v>110</v>
      </c>
      <c r="H161">
        <v>24.3</v>
      </c>
      <c r="I161">
        <v>0.221</v>
      </c>
      <c r="J161">
        <v>25</v>
      </c>
      <c r="K161">
        <v>0</v>
      </c>
      <c r="L161">
        <f t="shared" si="26"/>
        <v>0</v>
      </c>
      <c r="M161">
        <f t="shared" si="27"/>
        <v>1</v>
      </c>
    </row>
    <row r="162" spans="1:13">
      <c r="A162">
        <v>161</v>
      </c>
      <c r="B162">
        <v>380</v>
      </c>
      <c r="C162">
        <v>0</v>
      </c>
      <c r="D162">
        <v>93</v>
      </c>
      <c r="E162">
        <v>100</v>
      </c>
      <c r="F162">
        <v>39</v>
      </c>
      <c r="G162">
        <v>72</v>
      </c>
      <c r="H162">
        <v>43.4</v>
      </c>
      <c r="I162">
        <v>1.0209999999999999</v>
      </c>
      <c r="J162">
        <v>35</v>
      </c>
      <c r="K162">
        <v>0</v>
      </c>
      <c r="L162">
        <f t="shared" si="26"/>
        <v>0</v>
      </c>
      <c r="M162">
        <f t="shared" si="27"/>
        <v>1</v>
      </c>
    </row>
    <row r="163" spans="1:13">
      <c r="A163">
        <v>162</v>
      </c>
      <c r="B163">
        <v>105</v>
      </c>
      <c r="C163">
        <v>2</v>
      </c>
      <c r="D163">
        <v>85</v>
      </c>
      <c r="E163">
        <v>65</v>
      </c>
      <c r="F163">
        <v>0</v>
      </c>
      <c r="G163">
        <v>0</v>
      </c>
      <c r="H163">
        <v>39.6</v>
      </c>
      <c r="I163">
        <v>0.93</v>
      </c>
      <c r="J163">
        <v>27</v>
      </c>
      <c r="K163">
        <v>0</v>
      </c>
      <c r="L163">
        <f t="shared" si="26"/>
        <v>0</v>
      </c>
      <c r="M163">
        <f t="shared" si="27"/>
        <v>1</v>
      </c>
    </row>
    <row r="164" spans="1:13">
      <c r="A164">
        <v>163</v>
      </c>
      <c r="B164">
        <v>601</v>
      </c>
      <c r="C164">
        <v>1</v>
      </c>
      <c r="D164">
        <v>108</v>
      </c>
      <c r="E164">
        <v>88</v>
      </c>
      <c r="F164">
        <v>19</v>
      </c>
      <c r="G164">
        <v>0</v>
      </c>
      <c r="H164">
        <v>27.1</v>
      </c>
      <c r="I164">
        <v>0.4</v>
      </c>
      <c r="J164">
        <v>24</v>
      </c>
      <c r="K164">
        <v>0</v>
      </c>
      <c r="L164">
        <f t="shared" si="26"/>
        <v>0</v>
      </c>
      <c r="M164">
        <f t="shared" si="27"/>
        <v>1</v>
      </c>
    </row>
    <row r="165" spans="1:13">
      <c r="A165">
        <v>164</v>
      </c>
      <c r="B165">
        <v>112</v>
      </c>
      <c r="C165">
        <v>8</v>
      </c>
      <c r="D165">
        <v>155</v>
      </c>
      <c r="E165">
        <v>62</v>
      </c>
      <c r="F165">
        <v>26</v>
      </c>
      <c r="G165">
        <v>495</v>
      </c>
      <c r="H165">
        <v>34</v>
      </c>
      <c r="I165">
        <v>0.54300000000000004</v>
      </c>
      <c r="J165">
        <v>46</v>
      </c>
      <c r="K165">
        <v>1</v>
      </c>
      <c r="L165">
        <f t="shared" si="26"/>
        <v>1</v>
      </c>
      <c r="M165">
        <f t="shared" si="27"/>
        <v>1</v>
      </c>
    </row>
    <row r="166" spans="1:13">
      <c r="A166">
        <v>165</v>
      </c>
      <c r="B166">
        <v>751</v>
      </c>
      <c r="C166">
        <v>4</v>
      </c>
      <c r="D166">
        <v>136</v>
      </c>
      <c r="E166">
        <v>70</v>
      </c>
      <c r="F166">
        <v>0</v>
      </c>
      <c r="G166">
        <v>0</v>
      </c>
      <c r="H166">
        <v>31.2</v>
      </c>
      <c r="I166">
        <v>1.1819999999999999</v>
      </c>
      <c r="J166">
        <v>22</v>
      </c>
      <c r="K166">
        <v>1</v>
      </c>
      <c r="L166">
        <f t="shared" si="26"/>
        <v>0</v>
      </c>
      <c r="M166">
        <f t="shared" si="27"/>
        <v>0</v>
      </c>
    </row>
    <row r="167" spans="1:13">
      <c r="A167">
        <v>166</v>
      </c>
      <c r="B167">
        <v>459</v>
      </c>
      <c r="C167">
        <v>10</v>
      </c>
      <c r="D167">
        <v>148</v>
      </c>
      <c r="E167">
        <v>84</v>
      </c>
      <c r="F167">
        <v>48</v>
      </c>
      <c r="G167">
        <v>237</v>
      </c>
      <c r="H167">
        <v>37.6</v>
      </c>
      <c r="I167">
        <v>1.0009999999999999</v>
      </c>
      <c r="J167">
        <v>51</v>
      </c>
      <c r="K167">
        <v>1</v>
      </c>
      <c r="L167">
        <f t="shared" si="26"/>
        <v>1</v>
      </c>
      <c r="M167">
        <f t="shared" si="27"/>
        <v>1</v>
      </c>
    </row>
    <row r="168" spans="1:13">
      <c r="A168">
        <v>167</v>
      </c>
      <c r="B168">
        <v>539</v>
      </c>
      <c r="C168">
        <v>0</v>
      </c>
      <c r="D168">
        <v>127</v>
      </c>
      <c r="E168">
        <v>80</v>
      </c>
      <c r="F168">
        <v>37</v>
      </c>
      <c r="G168">
        <v>210</v>
      </c>
      <c r="H168">
        <v>36.299999999999997</v>
      </c>
      <c r="I168">
        <v>0.80400000000000005</v>
      </c>
      <c r="J168">
        <v>23</v>
      </c>
      <c r="K168">
        <v>0</v>
      </c>
      <c r="L168">
        <f t="shared" si="26"/>
        <v>1</v>
      </c>
      <c r="M168">
        <f t="shared" si="27"/>
        <v>0</v>
      </c>
    </row>
    <row r="169" spans="1:13">
      <c r="A169">
        <v>168</v>
      </c>
      <c r="B169">
        <v>467</v>
      </c>
      <c r="C169">
        <v>0</v>
      </c>
      <c r="D169">
        <v>74</v>
      </c>
      <c r="E169">
        <v>52</v>
      </c>
      <c r="F169">
        <v>10</v>
      </c>
      <c r="G169">
        <v>36</v>
      </c>
      <c r="H169">
        <v>27.8</v>
      </c>
      <c r="I169">
        <v>0.26900000000000002</v>
      </c>
      <c r="J169">
        <v>22</v>
      </c>
      <c r="K169">
        <v>0</v>
      </c>
      <c r="L169">
        <f t="shared" si="26"/>
        <v>0</v>
      </c>
      <c r="M169">
        <f t="shared" si="27"/>
        <v>1</v>
      </c>
    </row>
    <row r="170" spans="1:13">
      <c r="A170">
        <v>169</v>
      </c>
      <c r="B170">
        <v>451</v>
      </c>
      <c r="C170">
        <v>1</v>
      </c>
      <c r="D170">
        <v>82</v>
      </c>
      <c r="E170">
        <v>64</v>
      </c>
      <c r="F170">
        <v>13</v>
      </c>
      <c r="G170">
        <v>95</v>
      </c>
      <c r="H170">
        <v>21.2</v>
      </c>
      <c r="I170">
        <v>0.41499999999999998</v>
      </c>
      <c r="J170">
        <v>23</v>
      </c>
      <c r="K170">
        <v>0</v>
      </c>
      <c r="L170">
        <f t="shared" si="26"/>
        <v>0</v>
      </c>
      <c r="M170">
        <f t="shared" si="27"/>
        <v>1</v>
      </c>
    </row>
    <row r="171" spans="1:13">
      <c r="A171">
        <v>170</v>
      </c>
      <c r="B171">
        <v>432</v>
      </c>
      <c r="C171">
        <v>3</v>
      </c>
      <c r="D171">
        <v>89</v>
      </c>
      <c r="E171">
        <v>74</v>
      </c>
      <c r="F171">
        <v>16</v>
      </c>
      <c r="G171">
        <v>85</v>
      </c>
      <c r="H171">
        <v>30.4</v>
      </c>
      <c r="I171">
        <v>0.55100000000000005</v>
      </c>
      <c r="J171">
        <v>38</v>
      </c>
      <c r="K171">
        <v>0</v>
      </c>
      <c r="L171">
        <f t="shared" si="26"/>
        <v>0</v>
      </c>
      <c r="M171">
        <f t="shared" si="27"/>
        <v>1</v>
      </c>
    </row>
    <row r="172" spans="1:13">
      <c r="A172">
        <v>171</v>
      </c>
      <c r="B172">
        <v>440</v>
      </c>
      <c r="C172">
        <v>6</v>
      </c>
      <c r="D172">
        <v>107</v>
      </c>
      <c r="E172">
        <v>88</v>
      </c>
      <c r="F172">
        <v>0</v>
      </c>
      <c r="G172">
        <v>0</v>
      </c>
      <c r="H172">
        <v>36.799999999999997</v>
      </c>
      <c r="I172">
        <v>0.72699999999999998</v>
      </c>
      <c r="J172">
        <v>31</v>
      </c>
      <c r="K172">
        <v>0</v>
      </c>
      <c r="L172">
        <f t="shared" si="26"/>
        <v>0</v>
      </c>
      <c r="M172">
        <f t="shared" si="27"/>
        <v>1</v>
      </c>
    </row>
    <row r="173" spans="1:13">
      <c r="A173">
        <v>172</v>
      </c>
      <c r="B173">
        <v>10</v>
      </c>
      <c r="C173">
        <v>8</v>
      </c>
      <c r="D173">
        <v>125</v>
      </c>
      <c r="E173">
        <v>96</v>
      </c>
      <c r="F173">
        <v>0</v>
      </c>
      <c r="G173">
        <v>0</v>
      </c>
      <c r="H173">
        <v>0</v>
      </c>
      <c r="I173">
        <v>0.23200000000000001</v>
      </c>
      <c r="J173">
        <v>54</v>
      </c>
      <c r="K173">
        <v>1</v>
      </c>
      <c r="L173">
        <f t="shared" si="26"/>
        <v>1</v>
      </c>
      <c r="M173">
        <f t="shared" si="27"/>
        <v>1</v>
      </c>
    </row>
    <row r="174" spans="1:13">
      <c r="A174">
        <v>173</v>
      </c>
      <c r="B174">
        <v>93</v>
      </c>
      <c r="C174">
        <v>7</v>
      </c>
      <c r="D174">
        <v>81</v>
      </c>
      <c r="E174">
        <v>78</v>
      </c>
      <c r="F174">
        <v>40</v>
      </c>
      <c r="G174">
        <v>48</v>
      </c>
      <c r="H174">
        <v>46.7</v>
      </c>
      <c r="I174">
        <v>0.26100000000000001</v>
      </c>
      <c r="J174">
        <v>42</v>
      </c>
      <c r="K174">
        <v>0</v>
      </c>
      <c r="L174">
        <f t="shared" si="26"/>
        <v>0</v>
      </c>
      <c r="M174">
        <f t="shared" si="27"/>
        <v>1</v>
      </c>
    </row>
    <row r="175" spans="1:13">
      <c r="A175">
        <v>174</v>
      </c>
      <c r="B175">
        <v>105</v>
      </c>
      <c r="C175">
        <v>2</v>
      </c>
      <c r="D175">
        <v>85</v>
      </c>
      <c r="E175">
        <v>65</v>
      </c>
      <c r="F175">
        <v>0</v>
      </c>
      <c r="G175">
        <v>0</v>
      </c>
      <c r="H175">
        <v>39.6</v>
      </c>
      <c r="I175">
        <v>0.93</v>
      </c>
      <c r="J175">
        <v>27</v>
      </c>
      <c r="K175">
        <v>0</v>
      </c>
      <c r="L175">
        <f t="shared" si="26"/>
        <v>0</v>
      </c>
      <c r="M175">
        <f t="shared" si="27"/>
        <v>1</v>
      </c>
    </row>
    <row r="176" spans="1:13">
      <c r="A176">
        <v>175</v>
      </c>
      <c r="B176">
        <v>445</v>
      </c>
      <c r="C176">
        <v>4</v>
      </c>
      <c r="D176">
        <v>117</v>
      </c>
      <c r="E176">
        <v>62</v>
      </c>
      <c r="F176">
        <v>12</v>
      </c>
      <c r="G176">
        <v>0</v>
      </c>
      <c r="H176">
        <v>29.7</v>
      </c>
      <c r="I176">
        <v>0.38</v>
      </c>
      <c r="J176">
        <v>30</v>
      </c>
      <c r="K176">
        <v>1</v>
      </c>
      <c r="L176">
        <f t="shared" si="26"/>
        <v>0</v>
      </c>
      <c r="M176">
        <f t="shared" si="27"/>
        <v>0</v>
      </c>
    </row>
    <row r="177" spans="1:13">
      <c r="A177">
        <v>176</v>
      </c>
      <c r="B177">
        <v>467</v>
      </c>
      <c r="C177">
        <v>0</v>
      </c>
      <c r="D177">
        <v>74</v>
      </c>
      <c r="E177">
        <v>52</v>
      </c>
      <c r="F177">
        <v>10</v>
      </c>
      <c r="G177">
        <v>36</v>
      </c>
      <c r="H177">
        <v>27.8</v>
      </c>
      <c r="I177">
        <v>0.26900000000000002</v>
      </c>
      <c r="J177">
        <v>22</v>
      </c>
      <c r="K177">
        <v>0</v>
      </c>
      <c r="L177">
        <f t="shared" si="26"/>
        <v>0</v>
      </c>
      <c r="M177">
        <f t="shared" si="27"/>
        <v>1</v>
      </c>
    </row>
    <row r="178" spans="1:13">
      <c r="A178">
        <v>177</v>
      </c>
      <c r="B178">
        <v>691</v>
      </c>
      <c r="C178">
        <v>8</v>
      </c>
      <c r="D178">
        <v>107</v>
      </c>
      <c r="E178">
        <v>80</v>
      </c>
      <c r="F178">
        <v>0</v>
      </c>
      <c r="G178">
        <v>0</v>
      </c>
      <c r="H178">
        <v>24.6</v>
      </c>
      <c r="I178">
        <v>0.85599999999999998</v>
      </c>
      <c r="J178">
        <v>34</v>
      </c>
      <c r="K178">
        <v>0</v>
      </c>
      <c r="L178">
        <f t="shared" si="26"/>
        <v>0</v>
      </c>
      <c r="M178">
        <f t="shared" si="27"/>
        <v>1</v>
      </c>
    </row>
    <row r="179" spans="1:13">
      <c r="A179">
        <v>178</v>
      </c>
      <c r="B179">
        <v>415</v>
      </c>
      <c r="C179">
        <v>0</v>
      </c>
      <c r="D179">
        <v>138</v>
      </c>
      <c r="E179">
        <v>60</v>
      </c>
      <c r="F179">
        <v>35</v>
      </c>
      <c r="G179">
        <v>167</v>
      </c>
      <c r="H179">
        <v>34.6</v>
      </c>
      <c r="I179">
        <v>0.53400000000000003</v>
      </c>
      <c r="J179">
        <v>21</v>
      </c>
      <c r="K179">
        <v>1</v>
      </c>
      <c r="L179">
        <f t="shared" si="26"/>
        <v>1</v>
      </c>
      <c r="M179">
        <f t="shared" si="27"/>
        <v>1</v>
      </c>
    </row>
    <row r="180" spans="1:13">
      <c r="A180">
        <v>179</v>
      </c>
      <c r="B180">
        <v>707</v>
      </c>
      <c r="C180">
        <v>10</v>
      </c>
      <c r="D180">
        <v>115</v>
      </c>
      <c r="E180">
        <v>0</v>
      </c>
      <c r="F180">
        <v>0</v>
      </c>
      <c r="G180">
        <v>0</v>
      </c>
      <c r="H180">
        <v>0</v>
      </c>
      <c r="I180">
        <v>0.26100000000000001</v>
      </c>
      <c r="J180">
        <v>30</v>
      </c>
      <c r="K180">
        <v>1</v>
      </c>
      <c r="L180">
        <f t="shared" si="26"/>
        <v>0</v>
      </c>
      <c r="M180">
        <f t="shared" si="27"/>
        <v>0</v>
      </c>
    </row>
    <row r="181" spans="1:13">
      <c r="A181">
        <v>180</v>
      </c>
      <c r="B181">
        <v>314</v>
      </c>
      <c r="C181">
        <v>3</v>
      </c>
      <c r="D181">
        <v>113</v>
      </c>
      <c r="E181">
        <v>50</v>
      </c>
      <c r="F181">
        <v>10</v>
      </c>
      <c r="G181">
        <v>85</v>
      </c>
      <c r="H181">
        <v>29.5</v>
      </c>
      <c r="I181">
        <v>0.626</v>
      </c>
      <c r="J181">
        <v>25</v>
      </c>
      <c r="K181">
        <v>0</v>
      </c>
      <c r="L181">
        <f t="shared" si="26"/>
        <v>0</v>
      </c>
      <c r="M181">
        <f t="shared" si="27"/>
        <v>1</v>
      </c>
    </row>
    <row r="182" spans="1:13">
      <c r="A182">
        <v>181</v>
      </c>
      <c r="B182">
        <v>627</v>
      </c>
      <c r="C182">
        <v>0</v>
      </c>
      <c r="D182">
        <v>125</v>
      </c>
      <c r="E182">
        <v>68</v>
      </c>
      <c r="F182">
        <v>0</v>
      </c>
      <c r="G182">
        <v>0</v>
      </c>
      <c r="H182">
        <v>24.7</v>
      </c>
      <c r="I182">
        <v>0.20599999999999999</v>
      </c>
      <c r="J182">
        <v>21</v>
      </c>
      <c r="K182">
        <v>0</v>
      </c>
      <c r="L182">
        <f t="shared" si="26"/>
        <v>0</v>
      </c>
      <c r="M182">
        <f t="shared" si="27"/>
        <v>1</v>
      </c>
    </row>
    <row r="183" spans="1:13">
      <c r="A183">
        <v>182</v>
      </c>
      <c r="B183">
        <v>197</v>
      </c>
      <c r="C183">
        <v>1</v>
      </c>
      <c r="D183">
        <v>105</v>
      </c>
      <c r="E183">
        <v>58</v>
      </c>
      <c r="F183">
        <v>0</v>
      </c>
      <c r="G183">
        <v>0</v>
      </c>
      <c r="H183">
        <v>24.3</v>
      </c>
      <c r="I183">
        <v>0.187</v>
      </c>
      <c r="J183">
        <v>21</v>
      </c>
      <c r="K183">
        <v>0</v>
      </c>
      <c r="L183">
        <f t="shared" si="26"/>
        <v>0</v>
      </c>
      <c r="M183">
        <f t="shared" si="27"/>
        <v>1</v>
      </c>
    </row>
    <row r="184" spans="1:13">
      <c r="A184">
        <v>183</v>
      </c>
      <c r="B184">
        <v>754</v>
      </c>
      <c r="C184">
        <v>0</v>
      </c>
      <c r="D184">
        <v>181</v>
      </c>
      <c r="E184">
        <v>88</v>
      </c>
      <c r="F184">
        <v>44</v>
      </c>
      <c r="G184">
        <v>510</v>
      </c>
      <c r="H184">
        <v>43.3</v>
      </c>
      <c r="I184">
        <v>0.222</v>
      </c>
      <c r="J184">
        <v>26</v>
      </c>
      <c r="K184">
        <v>1</v>
      </c>
      <c r="L184">
        <f t="shared" si="26"/>
        <v>1</v>
      </c>
      <c r="M184">
        <f t="shared" si="27"/>
        <v>1</v>
      </c>
    </row>
    <row r="185" spans="1:13">
      <c r="A185">
        <v>184</v>
      </c>
      <c r="B185">
        <v>565</v>
      </c>
      <c r="C185">
        <v>0</v>
      </c>
      <c r="D185">
        <v>91</v>
      </c>
      <c r="E185">
        <v>80</v>
      </c>
      <c r="F185">
        <v>0</v>
      </c>
      <c r="G185">
        <v>0</v>
      </c>
      <c r="H185">
        <v>32.4</v>
      </c>
      <c r="I185">
        <v>0.60099999999999998</v>
      </c>
      <c r="J185">
        <v>27</v>
      </c>
      <c r="K185">
        <v>0</v>
      </c>
      <c r="L185">
        <f t="shared" si="26"/>
        <v>0</v>
      </c>
      <c r="M185">
        <f t="shared" si="27"/>
        <v>1</v>
      </c>
    </row>
    <row r="186" spans="1:13">
      <c r="A186">
        <v>185</v>
      </c>
      <c r="B186">
        <v>702</v>
      </c>
      <c r="C186">
        <v>6</v>
      </c>
      <c r="D186">
        <v>125</v>
      </c>
      <c r="E186">
        <v>78</v>
      </c>
      <c r="F186">
        <v>31</v>
      </c>
      <c r="G186">
        <v>0</v>
      </c>
      <c r="H186">
        <v>27.6</v>
      </c>
      <c r="I186">
        <v>0.56499999999999995</v>
      </c>
      <c r="J186">
        <v>49</v>
      </c>
      <c r="K186">
        <v>1</v>
      </c>
      <c r="L186">
        <f t="shared" si="26"/>
        <v>1</v>
      </c>
      <c r="M186">
        <f t="shared" si="27"/>
        <v>1</v>
      </c>
    </row>
    <row r="187" spans="1:13">
      <c r="A187">
        <v>186</v>
      </c>
      <c r="B187">
        <v>588</v>
      </c>
      <c r="C187">
        <v>6</v>
      </c>
      <c r="D187">
        <v>103</v>
      </c>
      <c r="E187">
        <v>66</v>
      </c>
      <c r="F187">
        <v>0</v>
      </c>
      <c r="G187">
        <v>0</v>
      </c>
      <c r="H187">
        <v>24.3</v>
      </c>
      <c r="I187">
        <v>0.249</v>
      </c>
      <c r="J187">
        <v>29</v>
      </c>
      <c r="K187">
        <v>0</v>
      </c>
      <c r="L187">
        <f t="shared" si="26"/>
        <v>0</v>
      </c>
      <c r="M187">
        <f t="shared" si="27"/>
        <v>1</v>
      </c>
    </row>
    <row r="188" spans="1:13">
      <c r="A188">
        <v>187</v>
      </c>
      <c r="B188">
        <v>28</v>
      </c>
      <c r="C188">
        <v>1</v>
      </c>
      <c r="D188">
        <v>97</v>
      </c>
      <c r="E188">
        <v>66</v>
      </c>
      <c r="F188">
        <v>15</v>
      </c>
      <c r="G188">
        <v>140</v>
      </c>
      <c r="H188">
        <v>23.2</v>
      </c>
      <c r="I188">
        <v>0.48699999999999999</v>
      </c>
      <c r="J188">
        <v>22</v>
      </c>
      <c r="K188">
        <v>0</v>
      </c>
      <c r="L188">
        <f t="shared" si="26"/>
        <v>0</v>
      </c>
      <c r="M188">
        <f t="shared" si="27"/>
        <v>1</v>
      </c>
    </row>
    <row r="189" spans="1:13">
      <c r="A189">
        <v>188</v>
      </c>
      <c r="B189">
        <v>522</v>
      </c>
      <c r="C189">
        <v>3</v>
      </c>
      <c r="D189">
        <v>124</v>
      </c>
      <c r="E189">
        <v>80</v>
      </c>
      <c r="F189">
        <v>33</v>
      </c>
      <c r="G189">
        <v>130</v>
      </c>
      <c r="H189">
        <v>33.200000000000003</v>
      </c>
      <c r="I189">
        <v>0.30499999999999999</v>
      </c>
      <c r="J189">
        <v>26</v>
      </c>
      <c r="K189">
        <v>0</v>
      </c>
      <c r="L189">
        <f t="shared" si="26"/>
        <v>0</v>
      </c>
      <c r="M189">
        <f t="shared" si="27"/>
        <v>1</v>
      </c>
    </row>
    <row r="190" spans="1:13">
      <c r="A190">
        <v>189</v>
      </c>
      <c r="B190">
        <v>156</v>
      </c>
      <c r="C190">
        <v>7</v>
      </c>
      <c r="D190">
        <v>152</v>
      </c>
      <c r="E190">
        <v>88</v>
      </c>
      <c r="F190">
        <v>44</v>
      </c>
      <c r="G190">
        <v>0</v>
      </c>
      <c r="H190">
        <v>50</v>
      </c>
      <c r="I190">
        <v>0.33700000000000002</v>
      </c>
      <c r="J190">
        <v>36</v>
      </c>
      <c r="K190">
        <v>1</v>
      </c>
      <c r="L190">
        <f t="shared" si="26"/>
        <v>0</v>
      </c>
      <c r="M190">
        <f t="shared" si="27"/>
        <v>0</v>
      </c>
    </row>
    <row r="191" spans="1:13">
      <c r="A191">
        <v>190</v>
      </c>
      <c r="B191">
        <v>560</v>
      </c>
      <c r="C191">
        <v>11</v>
      </c>
      <c r="D191">
        <v>85</v>
      </c>
      <c r="E191">
        <v>74</v>
      </c>
      <c r="F191">
        <v>0</v>
      </c>
      <c r="G191">
        <v>0</v>
      </c>
      <c r="H191">
        <v>30.1</v>
      </c>
      <c r="I191">
        <v>0.3</v>
      </c>
      <c r="J191">
        <v>35</v>
      </c>
      <c r="K191">
        <v>0</v>
      </c>
      <c r="L191">
        <f t="shared" si="26"/>
        <v>0</v>
      </c>
      <c r="M191">
        <f t="shared" si="27"/>
        <v>1</v>
      </c>
    </row>
    <row r="192" spans="1:13">
      <c r="A192">
        <v>191</v>
      </c>
      <c r="B192">
        <v>8</v>
      </c>
      <c r="C192">
        <v>10</v>
      </c>
      <c r="D192">
        <v>115</v>
      </c>
      <c r="E192">
        <v>0</v>
      </c>
      <c r="F192">
        <v>0</v>
      </c>
      <c r="G192">
        <v>0</v>
      </c>
      <c r="H192">
        <v>35.299999999999997</v>
      </c>
      <c r="I192">
        <v>0.13400000000000001</v>
      </c>
      <c r="J192">
        <v>29</v>
      </c>
      <c r="K192">
        <v>0</v>
      </c>
      <c r="L192">
        <f t="shared" si="26"/>
        <v>0</v>
      </c>
      <c r="M192">
        <f t="shared" si="27"/>
        <v>1</v>
      </c>
    </row>
    <row r="193" spans="1:13">
      <c r="A193">
        <v>192</v>
      </c>
      <c r="B193">
        <v>610</v>
      </c>
      <c r="C193">
        <v>1</v>
      </c>
      <c r="D193">
        <v>111</v>
      </c>
      <c r="E193">
        <v>62</v>
      </c>
      <c r="F193">
        <v>13</v>
      </c>
      <c r="G193">
        <v>182</v>
      </c>
      <c r="H193">
        <v>24</v>
      </c>
      <c r="I193">
        <v>0.13800000000000001</v>
      </c>
      <c r="J193">
        <v>23</v>
      </c>
      <c r="K193">
        <v>0</v>
      </c>
      <c r="L193">
        <f t="shared" si="26"/>
        <v>0</v>
      </c>
      <c r="M193">
        <f t="shared" si="27"/>
        <v>1</v>
      </c>
    </row>
    <row r="194" spans="1:13">
      <c r="A194">
        <v>193</v>
      </c>
      <c r="B194">
        <v>180</v>
      </c>
      <c r="C194">
        <v>5</v>
      </c>
      <c r="D194">
        <v>130</v>
      </c>
      <c r="E194">
        <v>82</v>
      </c>
      <c r="F194">
        <v>0</v>
      </c>
      <c r="G194">
        <v>0</v>
      </c>
      <c r="H194">
        <v>39.1</v>
      </c>
      <c r="I194">
        <v>0.95599999999999996</v>
      </c>
      <c r="J194">
        <v>37</v>
      </c>
      <c r="K194">
        <v>1</v>
      </c>
      <c r="L194">
        <f t="shared" si="26"/>
        <v>0</v>
      </c>
      <c r="M194">
        <f t="shared" si="27"/>
        <v>0</v>
      </c>
    </row>
    <row r="195" spans="1:13">
      <c r="A195">
        <v>194</v>
      </c>
      <c r="B195">
        <v>603</v>
      </c>
      <c r="C195">
        <v>1</v>
      </c>
      <c r="D195">
        <v>124</v>
      </c>
      <c r="E195">
        <v>74</v>
      </c>
      <c r="F195">
        <v>36</v>
      </c>
      <c r="G195">
        <v>0</v>
      </c>
      <c r="H195">
        <v>27.8</v>
      </c>
      <c r="I195">
        <v>0.1</v>
      </c>
      <c r="J195">
        <v>30</v>
      </c>
      <c r="K195">
        <v>0</v>
      </c>
      <c r="L195">
        <f t="shared" ref="L195:L258" si="28">IF(J195&lt;=42.5,IF(G195&lt;=119.5,IF(C195&lt;=2.5,0,0),IF(C195&lt;=0.5,1,0)),IF(G195&lt;=139.5,IF(J195&lt;=55.5,1,0),1))</f>
        <v>0</v>
      </c>
      <c r="M195">
        <f t="shared" ref="M195:M258" si="29">IF(L195=K195,1,0)</f>
        <v>1</v>
      </c>
    </row>
    <row r="196" spans="1:13">
      <c r="A196">
        <v>195</v>
      </c>
      <c r="B196">
        <v>271</v>
      </c>
      <c r="C196">
        <v>10</v>
      </c>
      <c r="D196">
        <v>101</v>
      </c>
      <c r="E196">
        <v>86</v>
      </c>
      <c r="F196">
        <v>37</v>
      </c>
      <c r="G196">
        <v>0</v>
      </c>
      <c r="H196">
        <v>45.6</v>
      </c>
      <c r="I196">
        <v>1.1359999999999999</v>
      </c>
      <c r="J196">
        <v>38</v>
      </c>
      <c r="K196">
        <v>1</v>
      </c>
      <c r="L196">
        <f t="shared" si="28"/>
        <v>0</v>
      </c>
      <c r="M196">
        <f t="shared" si="29"/>
        <v>0</v>
      </c>
    </row>
    <row r="197" spans="1:13">
      <c r="A197">
        <v>196</v>
      </c>
      <c r="B197">
        <v>563</v>
      </c>
      <c r="C197">
        <v>1</v>
      </c>
      <c r="D197">
        <v>87</v>
      </c>
      <c r="E197">
        <v>68</v>
      </c>
      <c r="F197">
        <v>34</v>
      </c>
      <c r="G197">
        <v>77</v>
      </c>
      <c r="H197">
        <v>37.6</v>
      </c>
      <c r="I197">
        <v>0.40100000000000002</v>
      </c>
      <c r="J197">
        <v>24</v>
      </c>
      <c r="K197">
        <v>0</v>
      </c>
      <c r="L197">
        <f t="shared" si="28"/>
        <v>0</v>
      </c>
      <c r="M197">
        <f t="shared" si="29"/>
        <v>1</v>
      </c>
    </row>
    <row r="198" spans="1:13">
      <c r="A198">
        <v>197</v>
      </c>
      <c r="B198">
        <v>255</v>
      </c>
      <c r="C198">
        <v>12</v>
      </c>
      <c r="D198">
        <v>92</v>
      </c>
      <c r="E198">
        <v>62</v>
      </c>
      <c r="F198">
        <v>7</v>
      </c>
      <c r="G198">
        <v>258</v>
      </c>
      <c r="H198">
        <v>27.6</v>
      </c>
      <c r="I198">
        <v>0.92600000000000005</v>
      </c>
      <c r="J198">
        <v>44</v>
      </c>
      <c r="K198">
        <v>1</v>
      </c>
      <c r="L198">
        <f t="shared" si="28"/>
        <v>1</v>
      </c>
      <c r="M198">
        <f t="shared" si="29"/>
        <v>1</v>
      </c>
    </row>
    <row r="199" spans="1:13">
      <c r="A199">
        <v>198</v>
      </c>
      <c r="B199">
        <v>506</v>
      </c>
      <c r="C199">
        <v>10</v>
      </c>
      <c r="D199">
        <v>75</v>
      </c>
      <c r="E199">
        <v>82</v>
      </c>
      <c r="F199">
        <v>0</v>
      </c>
      <c r="G199">
        <v>0</v>
      </c>
      <c r="H199">
        <v>33.299999999999997</v>
      </c>
      <c r="I199">
        <v>0.26300000000000001</v>
      </c>
      <c r="J199">
        <v>38</v>
      </c>
      <c r="K199">
        <v>0</v>
      </c>
      <c r="L199">
        <f t="shared" si="28"/>
        <v>0</v>
      </c>
      <c r="M199">
        <f t="shared" si="29"/>
        <v>1</v>
      </c>
    </row>
    <row r="200" spans="1:13">
      <c r="A200">
        <v>199</v>
      </c>
      <c r="B200">
        <v>31</v>
      </c>
      <c r="C200">
        <v>5</v>
      </c>
      <c r="D200">
        <v>109</v>
      </c>
      <c r="E200">
        <v>75</v>
      </c>
      <c r="F200">
        <v>26</v>
      </c>
      <c r="G200">
        <v>0</v>
      </c>
      <c r="H200">
        <v>36</v>
      </c>
      <c r="I200">
        <v>0.54600000000000004</v>
      </c>
      <c r="J200">
        <v>60</v>
      </c>
      <c r="K200">
        <v>0</v>
      </c>
      <c r="L200">
        <f t="shared" si="28"/>
        <v>0</v>
      </c>
      <c r="M200">
        <f t="shared" si="29"/>
        <v>1</v>
      </c>
    </row>
    <row r="201" spans="1:13">
      <c r="A201">
        <v>200</v>
      </c>
      <c r="B201">
        <v>760</v>
      </c>
      <c r="C201">
        <v>6</v>
      </c>
      <c r="D201">
        <v>190</v>
      </c>
      <c r="E201">
        <v>92</v>
      </c>
      <c r="F201">
        <v>0</v>
      </c>
      <c r="G201">
        <v>0</v>
      </c>
      <c r="H201">
        <v>35.5</v>
      </c>
      <c r="I201">
        <v>0.27800000000000002</v>
      </c>
      <c r="J201">
        <v>66</v>
      </c>
      <c r="K201">
        <v>1</v>
      </c>
      <c r="L201">
        <f t="shared" si="28"/>
        <v>0</v>
      </c>
      <c r="M201">
        <f t="shared" si="29"/>
        <v>0</v>
      </c>
    </row>
    <row r="202" spans="1:13">
      <c r="A202">
        <v>201</v>
      </c>
      <c r="B202">
        <v>734</v>
      </c>
      <c r="C202">
        <v>2</v>
      </c>
      <c r="D202">
        <v>106</v>
      </c>
      <c r="E202">
        <v>56</v>
      </c>
      <c r="F202">
        <v>27</v>
      </c>
      <c r="G202">
        <v>165</v>
      </c>
      <c r="H202">
        <v>29</v>
      </c>
      <c r="I202">
        <v>0.42599999999999999</v>
      </c>
      <c r="J202">
        <v>22</v>
      </c>
      <c r="K202">
        <v>0</v>
      </c>
      <c r="L202">
        <f t="shared" si="28"/>
        <v>0</v>
      </c>
      <c r="M202">
        <f t="shared" si="29"/>
        <v>1</v>
      </c>
    </row>
    <row r="203" spans="1:13">
      <c r="A203">
        <v>202</v>
      </c>
      <c r="B203">
        <v>35</v>
      </c>
      <c r="C203">
        <v>10</v>
      </c>
      <c r="D203">
        <v>122</v>
      </c>
      <c r="E203">
        <v>78</v>
      </c>
      <c r="F203">
        <v>31</v>
      </c>
      <c r="G203">
        <v>0</v>
      </c>
      <c r="H203">
        <v>27.6</v>
      </c>
      <c r="I203">
        <v>0.51200000000000001</v>
      </c>
      <c r="J203">
        <v>45</v>
      </c>
      <c r="K203">
        <v>0</v>
      </c>
      <c r="L203">
        <f t="shared" si="28"/>
        <v>1</v>
      </c>
      <c r="M203">
        <f t="shared" si="29"/>
        <v>0</v>
      </c>
    </row>
    <row r="204" spans="1:13">
      <c r="A204">
        <v>203</v>
      </c>
      <c r="B204">
        <v>316</v>
      </c>
      <c r="C204">
        <v>2</v>
      </c>
      <c r="D204">
        <v>112</v>
      </c>
      <c r="E204">
        <v>68</v>
      </c>
      <c r="F204">
        <v>22</v>
      </c>
      <c r="G204">
        <v>94</v>
      </c>
      <c r="H204">
        <v>34.1</v>
      </c>
      <c r="I204">
        <v>0.315</v>
      </c>
      <c r="J204">
        <v>26</v>
      </c>
      <c r="K204">
        <v>0</v>
      </c>
      <c r="L204">
        <f t="shared" si="28"/>
        <v>0</v>
      </c>
      <c r="M204">
        <f t="shared" si="29"/>
        <v>1</v>
      </c>
    </row>
    <row r="205" spans="1:13">
      <c r="A205">
        <v>204</v>
      </c>
      <c r="B205">
        <v>217</v>
      </c>
      <c r="C205">
        <v>5</v>
      </c>
      <c r="D205">
        <v>109</v>
      </c>
      <c r="E205">
        <v>62</v>
      </c>
      <c r="F205">
        <v>41</v>
      </c>
      <c r="G205">
        <v>129</v>
      </c>
      <c r="H205">
        <v>35.799999999999997</v>
      </c>
      <c r="I205">
        <v>0.51400000000000001</v>
      </c>
      <c r="J205">
        <v>25</v>
      </c>
      <c r="K205">
        <v>1</v>
      </c>
      <c r="L205">
        <f t="shared" si="28"/>
        <v>0</v>
      </c>
      <c r="M205">
        <f t="shared" si="29"/>
        <v>0</v>
      </c>
    </row>
    <row r="206" spans="1:13">
      <c r="A206">
        <v>205</v>
      </c>
      <c r="B206">
        <v>444</v>
      </c>
      <c r="C206">
        <v>8</v>
      </c>
      <c r="D206">
        <v>108</v>
      </c>
      <c r="E206">
        <v>70</v>
      </c>
      <c r="F206">
        <v>0</v>
      </c>
      <c r="G206">
        <v>0</v>
      </c>
      <c r="H206">
        <v>30.5</v>
      </c>
      <c r="I206">
        <v>0.95499999999999996</v>
      </c>
      <c r="J206">
        <v>33</v>
      </c>
      <c r="K206">
        <v>1</v>
      </c>
      <c r="L206">
        <f t="shared" si="28"/>
        <v>0</v>
      </c>
      <c r="M206">
        <f t="shared" si="29"/>
        <v>0</v>
      </c>
    </row>
    <row r="207" spans="1:13">
      <c r="A207">
        <v>206</v>
      </c>
      <c r="B207">
        <v>496</v>
      </c>
      <c r="C207">
        <v>6</v>
      </c>
      <c r="D207">
        <v>166</v>
      </c>
      <c r="E207">
        <v>74</v>
      </c>
      <c r="F207">
        <v>0</v>
      </c>
      <c r="G207">
        <v>0</v>
      </c>
      <c r="H207">
        <v>26.6</v>
      </c>
      <c r="I207">
        <v>0.30399999999999999</v>
      </c>
      <c r="J207">
        <v>66</v>
      </c>
      <c r="K207">
        <v>0</v>
      </c>
      <c r="L207">
        <f t="shared" si="28"/>
        <v>0</v>
      </c>
      <c r="M207">
        <f t="shared" si="29"/>
        <v>1</v>
      </c>
    </row>
    <row r="208" spans="1:13">
      <c r="A208">
        <v>207</v>
      </c>
      <c r="B208">
        <v>198</v>
      </c>
      <c r="C208">
        <v>3</v>
      </c>
      <c r="D208">
        <v>107</v>
      </c>
      <c r="E208">
        <v>62</v>
      </c>
      <c r="F208">
        <v>13</v>
      </c>
      <c r="G208">
        <v>48</v>
      </c>
      <c r="H208">
        <v>22.9</v>
      </c>
      <c r="I208">
        <v>0.67800000000000005</v>
      </c>
      <c r="J208">
        <v>23</v>
      </c>
      <c r="K208">
        <v>1</v>
      </c>
      <c r="L208">
        <f t="shared" si="28"/>
        <v>0</v>
      </c>
      <c r="M208">
        <f t="shared" si="29"/>
        <v>0</v>
      </c>
    </row>
    <row r="209" spans="1:13">
      <c r="A209">
        <v>208</v>
      </c>
      <c r="B209">
        <v>129</v>
      </c>
      <c r="C209">
        <v>1</v>
      </c>
      <c r="D209">
        <v>117</v>
      </c>
      <c r="E209">
        <v>88</v>
      </c>
      <c r="F209">
        <v>24</v>
      </c>
      <c r="G209">
        <v>145</v>
      </c>
      <c r="H209">
        <v>34.5</v>
      </c>
      <c r="I209">
        <v>0.40300000000000002</v>
      </c>
      <c r="J209">
        <v>40</v>
      </c>
      <c r="K209">
        <v>1</v>
      </c>
      <c r="L209">
        <f t="shared" si="28"/>
        <v>0</v>
      </c>
      <c r="M209">
        <f t="shared" si="29"/>
        <v>0</v>
      </c>
    </row>
    <row r="210" spans="1:13">
      <c r="A210">
        <v>209</v>
      </c>
      <c r="B210">
        <v>75</v>
      </c>
      <c r="C210">
        <v>1</v>
      </c>
      <c r="D210">
        <v>79</v>
      </c>
      <c r="E210">
        <v>75</v>
      </c>
      <c r="F210">
        <v>30</v>
      </c>
      <c r="G210">
        <v>0</v>
      </c>
      <c r="H210">
        <v>32</v>
      </c>
      <c r="I210">
        <v>0.39600000000000002</v>
      </c>
      <c r="J210">
        <v>22</v>
      </c>
      <c r="K210">
        <v>0</v>
      </c>
      <c r="L210">
        <f t="shared" si="28"/>
        <v>0</v>
      </c>
      <c r="M210">
        <f t="shared" si="29"/>
        <v>1</v>
      </c>
    </row>
    <row r="211" spans="1:13">
      <c r="A211">
        <v>210</v>
      </c>
      <c r="B211">
        <v>648</v>
      </c>
      <c r="C211">
        <v>0</v>
      </c>
      <c r="D211">
        <v>179</v>
      </c>
      <c r="E211">
        <v>50</v>
      </c>
      <c r="F211">
        <v>36</v>
      </c>
      <c r="G211">
        <v>159</v>
      </c>
      <c r="H211">
        <v>37.799999999999997</v>
      </c>
      <c r="I211">
        <v>0.45500000000000002</v>
      </c>
      <c r="J211">
        <v>22</v>
      </c>
      <c r="K211">
        <v>1</v>
      </c>
      <c r="L211">
        <f t="shared" si="28"/>
        <v>1</v>
      </c>
      <c r="M211">
        <f t="shared" si="29"/>
        <v>1</v>
      </c>
    </row>
    <row r="212" spans="1:13">
      <c r="A212">
        <v>211</v>
      </c>
      <c r="B212">
        <v>219</v>
      </c>
      <c r="C212">
        <v>5</v>
      </c>
      <c r="D212">
        <v>85</v>
      </c>
      <c r="E212">
        <v>74</v>
      </c>
      <c r="F212">
        <v>22</v>
      </c>
      <c r="G212">
        <v>0</v>
      </c>
      <c r="H212">
        <v>29</v>
      </c>
      <c r="I212">
        <v>1.224</v>
      </c>
      <c r="J212">
        <v>32</v>
      </c>
      <c r="K212">
        <v>1</v>
      </c>
      <c r="L212">
        <f t="shared" si="28"/>
        <v>0</v>
      </c>
      <c r="M212">
        <f t="shared" si="29"/>
        <v>0</v>
      </c>
    </row>
    <row r="213" spans="1:13">
      <c r="A213">
        <v>212</v>
      </c>
      <c r="B213">
        <v>118</v>
      </c>
      <c r="C213">
        <v>5</v>
      </c>
      <c r="D213">
        <v>78</v>
      </c>
      <c r="E213">
        <v>48</v>
      </c>
      <c r="F213">
        <v>0</v>
      </c>
      <c r="G213">
        <v>0</v>
      </c>
      <c r="H213">
        <v>33.700000000000003</v>
      </c>
      <c r="I213">
        <v>0.65400000000000003</v>
      </c>
      <c r="J213">
        <v>25</v>
      </c>
      <c r="K213">
        <v>0</v>
      </c>
      <c r="L213">
        <f t="shared" si="28"/>
        <v>0</v>
      </c>
      <c r="M213">
        <f t="shared" si="29"/>
        <v>1</v>
      </c>
    </row>
    <row r="214" spans="1:13">
      <c r="A214">
        <v>213</v>
      </c>
      <c r="B214">
        <v>742</v>
      </c>
      <c r="C214">
        <v>3</v>
      </c>
      <c r="D214">
        <v>102</v>
      </c>
      <c r="E214">
        <v>44</v>
      </c>
      <c r="F214">
        <v>20</v>
      </c>
      <c r="G214">
        <v>94</v>
      </c>
      <c r="H214">
        <v>30.8</v>
      </c>
      <c r="I214">
        <v>0.4</v>
      </c>
      <c r="J214">
        <v>26</v>
      </c>
      <c r="K214">
        <v>0</v>
      </c>
      <c r="L214">
        <f t="shared" si="28"/>
        <v>0</v>
      </c>
      <c r="M214">
        <f t="shared" si="29"/>
        <v>1</v>
      </c>
    </row>
    <row r="215" spans="1:13">
      <c r="A215">
        <v>214</v>
      </c>
      <c r="B215">
        <v>122</v>
      </c>
      <c r="C215">
        <v>6</v>
      </c>
      <c r="D215">
        <v>111</v>
      </c>
      <c r="E215">
        <v>64</v>
      </c>
      <c r="F215">
        <v>39</v>
      </c>
      <c r="G215">
        <v>0</v>
      </c>
      <c r="H215">
        <v>34.200000000000003</v>
      </c>
      <c r="I215">
        <v>0.26</v>
      </c>
      <c r="J215">
        <v>24</v>
      </c>
      <c r="K215">
        <v>0</v>
      </c>
      <c r="L215">
        <f t="shared" si="28"/>
        <v>0</v>
      </c>
      <c r="M215">
        <f t="shared" si="29"/>
        <v>1</v>
      </c>
    </row>
    <row r="216" spans="1:13">
      <c r="A216">
        <v>215</v>
      </c>
      <c r="B216">
        <v>660</v>
      </c>
      <c r="C216">
        <v>3</v>
      </c>
      <c r="D216">
        <v>80</v>
      </c>
      <c r="E216">
        <v>82</v>
      </c>
      <c r="F216">
        <v>31</v>
      </c>
      <c r="G216">
        <v>70</v>
      </c>
      <c r="H216">
        <v>34.200000000000003</v>
      </c>
      <c r="I216">
        <v>1.292</v>
      </c>
      <c r="J216">
        <v>27</v>
      </c>
      <c r="K216">
        <v>1</v>
      </c>
      <c r="L216">
        <f t="shared" si="28"/>
        <v>0</v>
      </c>
      <c r="M216">
        <f t="shared" si="29"/>
        <v>0</v>
      </c>
    </row>
    <row r="217" spans="1:13">
      <c r="A217">
        <v>216</v>
      </c>
      <c r="B217">
        <v>134</v>
      </c>
      <c r="C217">
        <v>8</v>
      </c>
      <c r="D217">
        <v>84</v>
      </c>
      <c r="E217">
        <v>74</v>
      </c>
      <c r="F217">
        <v>31</v>
      </c>
      <c r="G217">
        <v>0</v>
      </c>
      <c r="H217">
        <v>38.299999999999997</v>
      </c>
      <c r="I217">
        <v>0.45700000000000002</v>
      </c>
      <c r="J217">
        <v>39</v>
      </c>
      <c r="K217">
        <v>0</v>
      </c>
      <c r="L217">
        <f t="shared" si="28"/>
        <v>0</v>
      </c>
      <c r="M217">
        <f t="shared" si="29"/>
        <v>1</v>
      </c>
    </row>
    <row r="218" spans="1:13">
      <c r="A218">
        <v>217</v>
      </c>
      <c r="B218">
        <v>162</v>
      </c>
      <c r="C218">
        <v>7</v>
      </c>
      <c r="D218">
        <v>102</v>
      </c>
      <c r="E218">
        <v>74</v>
      </c>
      <c r="F218">
        <v>40</v>
      </c>
      <c r="G218">
        <v>105</v>
      </c>
      <c r="H218">
        <v>37.200000000000003</v>
      </c>
      <c r="I218">
        <v>0.20399999999999999</v>
      </c>
      <c r="J218">
        <v>45</v>
      </c>
      <c r="K218">
        <v>0</v>
      </c>
      <c r="L218">
        <f t="shared" si="28"/>
        <v>1</v>
      </c>
      <c r="M218">
        <f t="shared" si="29"/>
        <v>0</v>
      </c>
    </row>
    <row r="219" spans="1:13">
      <c r="A219">
        <v>218</v>
      </c>
      <c r="B219">
        <v>266</v>
      </c>
      <c r="C219">
        <v>5</v>
      </c>
      <c r="D219">
        <v>96</v>
      </c>
      <c r="E219">
        <v>74</v>
      </c>
      <c r="F219">
        <v>18</v>
      </c>
      <c r="G219">
        <v>67</v>
      </c>
      <c r="H219">
        <v>33.6</v>
      </c>
      <c r="I219">
        <v>0.997</v>
      </c>
      <c r="J219">
        <v>43</v>
      </c>
      <c r="K219">
        <v>0</v>
      </c>
      <c r="L219">
        <f t="shared" si="28"/>
        <v>1</v>
      </c>
      <c r="M219">
        <f t="shared" si="29"/>
        <v>0</v>
      </c>
    </row>
    <row r="220" spans="1:13">
      <c r="A220">
        <v>219</v>
      </c>
      <c r="B220">
        <v>42</v>
      </c>
      <c r="C220">
        <v>7</v>
      </c>
      <c r="D220">
        <v>133</v>
      </c>
      <c r="E220">
        <v>84</v>
      </c>
      <c r="F220">
        <v>0</v>
      </c>
      <c r="G220">
        <v>0</v>
      </c>
      <c r="H220">
        <v>40.200000000000003</v>
      </c>
      <c r="I220">
        <v>0.69599999999999995</v>
      </c>
      <c r="J220">
        <v>37</v>
      </c>
      <c r="K220">
        <v>0</v>
      </c>
      <c r="L220">
        <f t="shared" si="28"/>
        <v>0</v>
      </c>
      <c r="M220">
        <f t="shared" si="29"/>
        <v>1</v>
      </c>
    </row>
    <row r="221" spans="1:13">
      <c r="A221">
        <v>220</v>
      </c>
      <c r="B221">
        <v>47</v>
      </c>
      <c r="C221">
        <v>1</v>
      </c>
      <c r="D221">
        <v>146</v>
      </c>
      <c r="E221">
        <v>56</v>
      </c>
      <c r="F221">
        <v>0</v>
      </c>
      <c r="G221">
        <v>0</v>
      </c>
      <c r="H221">
        <v>29.7</v>
      </c>
      <c r="I221">
        <v>0.56399999999999995</v>
      </c>
      <c r="J221">
        <v>29</v>
      </c>
      <c r="K221">
        <v>0</v>
      </c>
      <c r="L221">
        <f t="shared" si="28"/>
        <v>0</v>
      </c>
      <c r="M221">
        <f t="shared" si="29"/>
        <v>1</v>
      </c>
    </row>
    <row r="222" spans="1:13">
      <c r="A222">
        <v>221</v>
      </c>
      <c r="B222">
        <v>376</v>
      </c>
      <c r="C222">
        <v>12</v>
      </c>
      <c r="D222">
        <v>140</v>
      </c>
      <c r="E222">
        <v>82</v>
      </c>
      <c r="F222">
        <v>43</v>
      </c>
      <c r="G222">
        <v>325</v>
      </c>
      <c r="H222">
        <v>39.200000000000003</v>
      </c>
      <c r="I222">
        <v>0.52800000000000002</v>
      </c>
      <c r="J222">
        <v>58</v>
      </c>
      <c r="K222">
        <v>1</v>
      </c>
      <c r="L222">
        <f t="shared" si="28"/>
        <v>1</v>
      </c>
      <c r="M222">
        <f t="shared" si="29"/>
        <v>1</v>
      </c>
    </row>
    <row r="223" spans="1:13">
      <c r="A223">
        <v>222</v>
      </c>
      <c r="B223">
        <v>377</v>
      </c>
      <c r="C223">
        <v>0</v>
      </c>
      <c r="D223">
        <v>98</v>
      </c>
      <c r="E223">
        <v>82</v>
      </c>
      <c r="F223">
        <v>15</v>
      </c>
      <c r="G223">
        <v>84</v>
      </c>
      <c r="H223">
        <v>25.2</v>
      </c>
      <c r="I223">
        <v>0.29899999999999999</v>
      </c>
      <c r="J223">
        <v>22</v>
      </c>
      <c r="K223">
        <v>0</v>
      </c>
      <c r="L223">
        <f t="shared" si="28"/>
        <v>0</v>
      </c>
      <c r="M223">
        <f t="shared" si="29"/>
        <v>1</v>
      </c>
    </row>
    <row r="224" spans="1:13">
      <c r="A224">
        <v>223</v>
      </c>
      <c r="B224">
        <v>132</v>
      </c>
      <c r="C224">
        <v>9</v>
      </c>
      <c r="D224">
        <v>122</v>
      </c>
      <c r="E224">
        <v>56</v>
      </c>
      <c r="F224">
        <v>0</v>
      </c>
      <c r="G224">
        <v>0</v>
      </c>
      <c r="H224">
        <v>33.299999999999997</v>
      </c>
      <c r="I224">
        <v>1.1140000000000001</v>
      </c>
      <c r="J224">
        <v>33</v>
      </c>
      <c r="K224">
        <v>1</v>
      </c>
      <c r="L224">
        <f t="shared" si="28"/>
        <v>0</v>
      </c>
      <c r="M224">
        <f t="shared" si="29"/>
        <v>0</v>
      </c>
    </row>
    <row r="225" spans="1:13">
      <c r="A225">
        <v>224</v>
      </c>
      <c r="B225">
        <v>433</v>
      </c>
      <c r="C225">
        <v>1</v>
      </c>
      <c r="D225">
        <v>80</v>
      </c>
      <c r="E225">
        <v>74</v>
      </c>
      <c r="F225">
        <v>11</v>
      </c>
      <c r="G225">
        <v>60</v>
      </c>
      <c r="H225">
        <v>30</v>
      </c>
      <c r="I225">
        <v>0.52700000000000002</v>
      </c>
      <c r="J225">
        <v>22</v>
      </c>
      <c r="K225">
        <v>0</v>
      </c>
      <c r="L225">
        <f t="shared" si="28"/>
        <v>0</v>
      </c>
      <c r="M225">
        <f t="shared" si="29"/>
        <v>1</v>
      </c>
    </row>
    <row r="226" spans="1:13">
      <c r="A226">
        <v>225</v>
      </c>
      <c r="B226">
        <v>231</v>
      </c>
      <c r="C226">
        <v>4</v>
      </c>
      <c r="D226">
        <v>142</v>
      </c>
      <c r="E226">
        <v>86</v>
      </c>
      <c r="F226">
        <v>0</v>
      </c>
      <c r="G226">
        <v>0</v>
      </c>
      <c r="H226">
        <v>44</v>
      </c>
      <c r="I226">
        <v>0.64500000000000002</v>
      </c>
      <c r="J226">
        <v>22</v>
      </c>
      <c r="K226">
        <v>1</v>
      </c>
      <c r="L226">
        <f t="shared" si="28"/>
        <v>0</v>
      </c>
      <c r="M226">
        <f t="shared" si="29"/>
        <v>0</v>
      </c>
    </row>
    <row r="227" spans="1:13">
      <c r="A227">
        <v>226</v>
      </c>
      <c r="B227">
        <v>640</v>
      </c>
      <c r="C227">
        <v>1</v>
      </c>
      <c r="D227">
        <v>100</v>
      </c>
      <c r="E227">
        <v>74</v>
      </c>
      <c r="F227">
        <v>12</v>
      </c>
      <c r="G227">
        <v>46</v>
      </c>
      <c r="H227">
        <v>19.5</v>
      </c>
      <c r="I227">
        <v>0.14899999999999999</v>
      </c>
      <c r="J227">
        <v>28</v>
      </c>
      <c r="K227">
        <v>0</v>
      </c>
      <c r="L227">
        <f t="shared" si="28"/>
        <v>0</v>
      </c>
      <c r="M227">
        <f t="shared" si="29"/>
        <v>1</v>
      </c>
    </row>
    <row r="228" spans="1:13">
      <c r="A228">
        <v>227</v>
      </c>
      <c r="B228">
        <v>203</v>
      </c>
      <c r="C228">
        <v>0</v>
      </c>
      <c r="D228">
        <v>108</v>
      </c>
      <c r="E228">
        <v>68</v>
      </c>
      <c r="F228">
        <v>20</v>
      </c>
      <c r="G228">
        <v>0</v>
      </c>
      <c r="H228">
        <v>27.3</v>
      </c>
      <c r="I228">
        <v>0.78700000000000003</v>
      </c>
      <c r="J228">
        <v>32</v>
      </c>
      <c r="K228">
        <v>0</v>
      </c>
      <c r="L228">
        <f t="shared" si="28"/>
        <v>0</v>
      </c>
      <c r="M228">
        <f t="shared" si="29"/>
        <v>1</v>
      </c>
    </row>
    <row r="229" spans="1:13">
      <c r="A229">
        <v>228</v>
      </c>
      <c r="B229">
        <v>300</v>
      </c>
      <c r="C229">
        <v>8</v>
      </c>
      <c r="D229">
        <v>112</v>
      </c>
      <c r="E229">
        <v>72</v>
      </c>
      <c r="F229">
        <v>0</v>
      </c>
      <c r="G229">
        <v>0</v>
      </c>
      <c r="H229">
        <v>23.6</v>
      </c>
      <c r="I229">
        <v>0.84</v>
      </c>
      <c r="J229">
        <v>58</v>
      </c>
      <c r="K229">
        <v>0</v>
      </c>
      <c r="L229">
        <f t="shared" si="28"/>
        <v>0</v>
      </c>
      <c r="M229">
        <f t="shared" si="29"/>
        <v>1</v>
      </c>
    </row>
    <row r="230" spans="1:13">
      <c r="A230">
        <v>229</v>
      </c>
      <c r="B230">
        <v>229</v>
      </c>
      <c r="C230">
        <v>4</v>
      </c>
      <c r="D230">
        <v>197</v>
      </c>
      <c r="E230">
        <v>70</v>
      </c>
      <c r="F230">
        <v>39</v>
      </c>
      <c r="G230">
        <v>744</v>
      </c>
      <c r="H230">
        <v>36.700000000000003</v>
      </c>
      <c r="I230">
        <v>2.3290000000000002</v>
      </c>
      <c r="J230">
        <v>31</v>
      </c>
      <c r="K230">
        <v>0</v>
      </c>
      <c r="L230">
        <f t="shared" si="28"/>
        <v>0</v>
      </c>
      <c r="M230">
        <f t="shared" si="29"/>
        <v>1</v>
      </c>
    </row>
    <row r="231" spans="1:13">
      <c r="A231">
        <v>230</v>
      </c>
      <c r="B231">
        <v>432</v>
      </c>
      <c r="C231">
        <v>3</v>
      </c>
      <c r="D231">
        <v>89</v>
      </c>
      <c r="E231">
        <v>74</v>
      </c>
      <c r="F231">
        <v>16</v>
      </c>
      <c r="G231">
        <v>85</v>
      </c>
      <c r="H231">
        <v>30.4</v>
      </c>
      <c r="I231">
        <v>0.55100000000000005</v>
      </c>
      <c r="J231">
        <v>38</v>
      </c>
      <c r="K231">
        <v>0</v>
      </c>
      <c r="L231">
        <f t="shared" si="28"/>
        <v>0</v>
      </c>
      <c r="M231">
        <f t="shared" si="29"/>
        <v>1</v>
      </c>
    </row>
    <row r="232" spans="1:13">
      <c r="A232">
        <v>231</v>
      </c>
      <c r="B232">
        <v>177</v>
      </c>
      <c r="C232">
        <v>6</v>
      </c>
      <c r="D232">
        <v>85</v>
      </c>
      <c r="E232">
        <v>78</v>
      </c>
      <c r="F232">
        <v>0</v>
      </c>
      <c r="G232">
        <v>0</v>
      </c>
      <c r="H232">
        <v>31.2</v>
      </c>
      <c r="I232">
        <v>0.38200000000000001</v>
      </c>
      <c r="J232">
        <v>42</v>
      </c>
      <c r="K232">
        <v>0</v>
      </c>
      <c r="L232">
        <f t="shared" si="28"/>
        <v>0</v>
      </c>
      <c r="M232">
        <f t="shared" si="29"/>
        <v>1</v>
      </c>
    </row>
    <row r="233" spans="1:13">
      <c r="A233">
        <v>232</v>
      </c>
      <c r="B233">
        <v>545</v>
      </c>
      <c r="C233">
        <v>1</v>
      </c>
      <c r="D233">
        <v>88</v>
      </c>
      <c r="E233">
        <v>78</v>
      </c>
      <c r="F233">
        <v>29</v>
      </c>
      <c r="G233">
        <v>76</v>
      </c>
      <c r="H233">
        <v>32</v>
      </c>
      <c r="I233">
        <v>0.36499999999999999</v>
      </c>
      <c r="J233">
        <v>29</v>
      </c>
      <c r="K233">
        <v>0</v>
      </c>
      <c r="L233">
        <f t="shared" si="28"/>
        <v>0</v>
      </c>
      <c r="M233">
        <f t="shared" si="29"/>
        <v>1</v>
      </c>
    </row>
    <row r="234" spans="1:13">
      <c r="A234">
        <v>233</v>
      </c>
      <c r="B234">
        <v>196</v>
      </c>
      <c r="C234">
        <v>5</v>
      </c>
      <c r="D234">
        <v>158</v>
      </c>
      <c r="E234">
        <v>84</v>
      </c>
      <c r="F234">
        <v>41</v>
      </c>
      <c r="G234">
        <v>210</v>
      </c>
      <c r="H234">
        <v>39.4</v>
      </c>
      <c r="I234">
        <v>0.39500000000000002</v>
      </c>
      <c r="J234">
        <v>29</v>
      </c>
      <c r="K234">
        <v>1</v>
      </c>
      <c r="L234">
        <f t="shared" si="28"/>
        <v>0</v>
      </c>
      <c r="M234">
        <f t="shared" si="29"/>
        <v>0</v>
      </c>
    </row>
    <row r="235" spans="1:13">
      <c r="A235">
        <v>234</v>
      </c>
      <c r="B235">
        <v>332</v>
      </c>
      <c r="C235">
        <v>2</v>
      </c>
      <c r="D235">
        <v>87</v>
      </c>
      <c r="E235">
        <v>58</v>
      </c>
      <c r="F235">
        <v>16</v>
      </c>
      <c r="G235">
        <v>52</v>
      </c>
      <c r="H235">
        <v>32.700000000000003</v>
      </c>
      <c r="I235">
        <v>0.16600000000000001</v>
      </c>
      <c r="J235">
        <v>25</v>
      </c>
      <c r="K235">
        <v>0</v>
      </c>
      <c r="L235">
        <f t="shared" si="28"/>
        <v>0</v>
      </c>
      <c r="M235">
        <f t="shared" si="29"/>
        <v>1</v>
      </c>
    </row>
    <row r="236" spans="1:13">
      <c r="A236">
        <v>235</v>
      </c>
      <c r="B236">
        <v>174</v>
      </c>
      <c r="C236">
        <v>1</v>
      </c>
      <c r="D236">
        <v>79</v>
      </c>
      <c r="E236">
        <v>60</v>
      </c>
      <c r="F236">
        <v>42</v>
      </c>
      <c r="G236">
        <v>48</v>
      </c>
      <c r="H236">
        <v>43.5</v>
      </c>
      <c r="I236">
        <v>0.67800000000000005</v>
      </c>
      <c r="J236">
        <v>23</v>
      </c>
      <c r="K236">
        <v>0</v>
      </c>
      <c r="L236">
        <f t="shared" si="28"/>
        <v>0</v>
      </c>
      <c r="M236">
        <f t="shared" si="29"/>
        <v>1</v>
      </c>
    </row>
    <row r="237" spans="1:13">
      <c r="A237">
        <v>236</v>
      </c>
      <c r="B237">
        <v>397</v>
      </c>
      <c r="C237">
        <v>3</v>
      </c>
      <c r="D237">
        <v>96</v>
      </c>
      <c r="E237">
        <v>56</v>
      </c>
      <c r="F237">
        <v>34</v>
      </c>
      <c r="G237">
        <v>115</v>
      </c>
      <c r="H237">
        <v>24.7</v>
      </c>
      <c r="I237">
        <v>0.94399999999999995</v>
      </c>
      <c r="J237">
        <v>39</v>
      </c>
      <c r="K237">
        <v>0</v>
      </c>
      <c r="L237">
        <f t="shared" si="28"/>
        <v>0</v>
      </c>
      <c r="M237">
        <f t="shared" si="29"/>
        <v>1</v>
      </c>
    </row>
    <row r="238" spans="1:13">
      <c r="A238">
        <v>237</v>
      </c>
      <c r="B238">
        <v>197</v>
      </c>
      <c r="C238">
        <v>1</v>
      </c>
      <c r="D238">
        <v>105</v>
      </c>
      <c r="E238">
        <v>58</v>
      </c>
      <c r="F238">
        <v>0</v>
      </c>
      <c r="G238">
        <v>0</v>
      </c>
      <c r="H238">
        <v>24.3</v>
      </c>
      <c r="I238">
        <v>0.187</v>
      </c>
      <c r="J238">
        <v>21</v>
      </c>
      <c r="K238">
        <v>0</v>
      </c>
      <c r="L238">
        <f t="shared" si="28"/>
        <v>0</v>
      </c>
      <c r="M238">
        <f t="shared" si="29"/>
        <v>1</v>
      </c>
    </row>
    <row r="239" spans="1:13">
      <c r="A239">
        <v>238</v>
      </c>
      <c r="B239">
        <v>71</v>
      </c>
      <c r="C239">
        <v>2</v>
      </c>
      <c r="D239">
        <v>100</v>
      </c>
      <c r="E239">
        <v>66</v>
      </c>
      <c r="F239">
        <v>20</v>
      </c>
      <c r="G239">
        <v>90</v>
      </c>
      <c r="H239">
        <v>32.9</v>
      </c>
      <c r="I239">
        <v>0.86699999999999999</v>
      </c>
      <c r="J239">
        <v>28</v>
      </c>
      <c r="K239">
        <v>1</v>
      </c>
      <c r="L239">
        <f t="shared" si="28"/>
        <v>0</v>
      </c>
      <c r="M239">
        <f t="shared" si="29"/>
        <v>0</v>
      </c>
    </row>
    <row r="240" spans="1:13">
      <c r="A240">
        <v>239</v>
      </c>
      <c r="B240">
        <v>476</v>
      </c>
      <c r="C240">
        <v>0</v>
      </c>
      <c r="D240">
        <v>137</v>
      </c>
      <c r="E240">
        <v>84</v>
      </c>
      <c r="F240">
        <v>27</v>
      </c>
      <c r="G240">
        <v>0</v>
      </c>
      <c r="H240">
        <v>27.3</v>
      </c>
      <c r="I240">
        <v>0.23100000000000001</v>
      </c>
      <c r="J240">
        <v>59</v>
      </c>
      <c r="K240">
        <v>0</v>
      </c>
      <c r="L240">
        <f t="shared" si="28"/>
        <v>0</v>
      </c>
      <c r="M240">
        <f t="shared" si="29"/>
        <v>1</v>
      </c>
    </row>
    <row r="241" spans="1:13">
      <c r="A241">
        <v>240</v>
      </c>
      <c r="B241">
        <v>610</v>
      </c>
      <c r="C241">
        <v>1</v>
      </c>
      <c r="D241">
        <v>111</v>
      </c>
      <c r="E241">
        <v>62</v>
      </c>
      <c r="F241">
        <v>13</v>
      </c>
      <c r="G241">
        <v>182</v>
      </c>
      <c r="H241">
        <v>24</v>
      </c>
      <c r="I241">
        <v>0.13800000000000001</v>
      </c>
      <c r="J241">
        <v>23</v>
      </c>
      <c r="K241">
        <v>0</v>
      </c>
      <c r="L241">
        <f t="shared" si="28"/>
        <v>0</v>
      </c>
      <c r="M241">
        <f t="shared" si="29"/>
        <v>1</v>
      </c>
    </row>
    <row r="242" spans="1:13">
      <c r="A242">
        <v>241</v>
      </c>
      <c r="B242">
        <v>23</v>
      </c>
      <c r="C242">
        <v>7</v>
      </c>
      <c r="D242">
        <v>196</v>
      </c>
      <c r="E242">
        <v>90</v>
      </c>
      <c r="F242">
        <v>0</v>
      </c>
      <c r="G242">
        <v>0</v>
      </c>
      <c r="H242">
        <v>39.799999999999997</v>
      </c>
      <c r="I242">
        <v>0.45100000000000001</v>
      </c>
      <c r="J242">
        <v>41</v>
      </c>
      <c r="K242">
        <v>1</v>
      </c>
      <c r="L242">
        <f t="shared" si="28"/>
        <v>0</v>
      </c>
      <c r="M242">
        <f t="shared" si="29"/>
        <v>0</v>
      </c>
    </row>
    <row r="243" spans="1:13">
      <c r="A243">
        <v>242</v>
      </c>
      <c r="B243">
        <v>241</v>
      </c>
      <c r="C243">
        <v>1</v>
      </c>
      <c r="D243">
        <v>91</v>
      </c>
      <c r="E243">
        <v>64</v>
      </c>
      <c r="F243">
        <v>24</v>
      </c>
      <c r="G243">
        <v>0</v>
      </c>
      <c r="H243">
        <v>29.2</v>
      </c>
      <c r="I243">
        <v>0.192</v>
      </c>
      <c r="J243">
        <v>21</v>
      </c>
      <c r="K243">
        <v>0</v>
      </c>
      <c r="L243">
        <f t="shared" si="28"/>
        <v>0</v>
      </c>
      <c r="M243">
        <f t="shared" si="29"/>
        <v>1</v>
      </c>
    </row>
    <row r="244" spans="1:13">
      <c r="A244">
        <v>243</v>
      </c>
      <c r="B244">
        <v>339</v>
      </c>
      <c r="C244">
        <v>9</v>
      </c>
      <c r="D244">
        <v>152</v>
      </c>
      <c r="E244">
        <v>78</v>
      </c>
      <c r="F244">
        <v>34</v>
      </c>
      <c r="G244">
        <v>171</v>
      </c>
      <c r="H244">
        <v>34.200000000000003</v>
      </c>
      <c r="I244">
        <v>0.89300000000000002</v>
      </c>
      <c r="J244">
        <v>33</v>
      </c>
      <c r="K244">
        <v>1</v>
      </c>
      <c r="L244">
        <f t="shared" si="28"/>
        <v>0</v>
      </c>
      <c r="M244">
        <f t="shared" si="29"/>
        <v>0</v>
      </c>
    </row>
    <row r="245" spans="1:13">
      <c r="A245">
        <v>244</v>
      </c>
      <c r="B245">
        <v>444</v>
      </c>
      <c r="C245">
        <v>8</v>
      </c>
      <c r="D245">
        <v>108</v>
      </c>
      <c r="E245">
        <v>70</v>
      </c>
      <c r="F245">
        <v>0</v>
      </c>
      <c r="G245">
        <v>0</v>
      </c>
      <c r="H245">
        <v>30.5</v>
      </c>
      <c r="I245">
        <v>0.95499999999999996</v>
      </c>
      <c r="J245">
        <v>33</v>
      </c>
      <c r="K245">
        <v>1</v>
      </c>
      <c r="L245">
        <f t="shared" si="28"/>
        <v>0</v>
      </c>
      <c r="M245">
        <f t="shared" si="29"/>
        <v>0</v>
      </c>
    </row>
    <row r="246" spans="1:13">
      <c r="A246">
        <v>245</v>
      </c>
      <c r="B246">
        <v>32</v>
      </c>
      <c r="C246">
        <v>3</v>
      </c>
      <c r="D246">
        <v>158</v>
      </c>
      <c r="E246">
        <v>76</v>
      </c>
      <c r="F246">
        <v>36</v>
      </c>
      <c r="G246">
        <v>245</v>
      </c>
      <c r="H246">
        <v>31.6</v>
      </c>
      <c r="I246">
        <v>0.85099999999999998</v>
      </c>
      <c r="J246">
        <v>28</v>
      </c>
      <c r="K246">
        <v>1</v>
      </c>
      <c r="L246">
        <f t="shared" si="28"/>
        <v>0</v>
      </c>
      <c r="M246">
        <f t="shared" si="29"/>
        <v>0</v>
      </c>
    </row>
    <row r="247" spans="1:13">
      <c r="A247">
        <v>246</v>
      </c>
      <c r="B247">
        <v>624</v>
      </c>
      <c r="C247">
        <v>0</v>
      </c>
      <c r="D247">
        <v>94</v>
      </c>
      <c r="E247">
        <v>70</v>
      </c>
      <c r="F247">
        <v>27</v>
      </c>
      <c r="G247">
        <v>115</v>
      </c>
      <c r="H247">
        <v>43.5</v>
      </c>
      <c r="I247">
        <v>0.34699999999999998</v>
      </c>
      <c r="J247">
        <v>21</v>
      </c>
      <c r="K247">
        <v>0</v>
      </c>
      <c r="L247">
        <f t="shared" si="28"/>
        <v>0</v>
      </c>
      <c r="M247">
        <f t="shared" si="29"/>
        <v>1</v>
      </c>
    </row>
    <row r="248" spans="1:13">
      <c r="A248">
        <v>247</v>
      </c>
      <c r="B248">
        <v>556</v>
      </c>
      <c r="C248">
        <v>7</v>
      </c>
      <c r="D248">
        <v>124</v>
      </c>
      <c r="E248">
        <v>70</v>
      </c>
      <c r="F248">
        <v>33</v>
      </c>
      <c r="G248">
        <v>215</v>
      </c>
      <c r="H248">
        <v>25.5</v>
      </c>
      <c r="I248">
        <v>0.161</v>
      </c>
      <c r="J248">
        <v>37</v>
      </c>
      <c r="K248">
        <v>0</v>
      </c>
      <c r="L248">
        <f t="shared" si="28"/>
        <v>0</v>
      </c>
      <c r="M248">
        <f t="shared" si="29"/>
        <v>1</v>
      </c>
    </row>
    <row r="249" spans="1:13">
      <c r="A249">
        <v>248</v>
      </c>
      <c r="B249">
        <v>523</v>
      </c>
      <c r="C249">
        <v>6</v>
      </c>
      <c r="D249">
        <v>114</v>
      </c>
      <c r="E249">
        <v>0</v>
      </c>
      <c r="F249">
        <v>0</v>
      </c>
      <c r="G249">
        <v>0</v>
      </c>
      <c r="H249">
        <v>0</v>
      </c>
      <c r="I249">
        <v>0.189</v>
      </c>
      <c r="J249">
        <v>26</v>
      </c>
      <c r="K249">
        <v>0</v>
      </c>
      <c r="L249">
        <f t="shared" si="28"/>
        <v>0</v>
      </c>
      <c r="M249">
        <f t="shared" si="29"/>
        <v>1</v>
      </c>
    </row>
    <row r="250" spans="1:13">
      <c r="A250">
        <v>249</v>
      </c>
      <c r="B250">
        <v>399</v>
      </c>
      <c r="C250">
        <v>3</v>
      </c>
      <c r="D250">
        <v>82</v>
      </c>
      <c r="E250">
        <v>70</v>
      </c>
      <c r="F250">
        <v>0</v>
      </c>
      <c r="G250">
        <v>0</v>
      </c>
      <c r="H250">
        <v>21.1</v>
      </c>
      <c r="I250">
        <v>0.38900000000000001</v>
      </c>
      <c r="J250">
        <v>25</v>
      </c>
      <c r="K250">
        <v>0</v>
      </c>
      <c r="L250">
        <f t="shared" si="28"/>
        <v>0</v>
      </c>
      <c r="M250">
        <f t="shared" si="29"/>
        <v>1</v>
      </c>
    </row>
    <row r="251" spans="1:13">
      <c r="A251">
        <v>250</v>
      </c>
      <c r="B251">
        <v>80</v>
      </c>
      <c r="C251">
        <v>2</v>
      </c>
      <c r="D251">
        <v>112</v>
      </c>
      <c r="E251">
        <v>66</v>
      </c>
      <c r="F251">
        <v>22</v>
      </c>
      <c r="G251">
        <v>0</v>
      </c>
      <c r="H251">
        <v>25</v>
      </c>
      <c r="I251">
        <v>0.307</v>
      </c>
      <c r="J251">
        <v>24</v>
      </c>
      <c r="K251">
        <v>0</v>
      </c>
      <c r="L251">
        <f t="shared" si="28"/>
        <v>0</v>
      </c>
      <c r="M251">
        <f t="shared" si="29"/>
        <v>1</v>
      </c>
    </row>
    <row r="252" spans="1:13">
      <c r="A252">
        <v>251</v>
      </c>
      <c r="B252">
        <v>627</v>
      </c>
      <c r="C252">
        <v>0</v>
      </c>
      <c r="D252">
        <v>125</v>
      </c>
      <c r="E252">
        <v>68</v>
      </c>
      <c r="F252">
        <v>0</v>
      </c>
      <c r="G252">
        <v>0</v>
      </c>
      <c r="H252">
        <v>24.7</v>
      </c>
      <c r="I252">
        <v>0.20599999999999999</v>
      </c>
      <c r="J252">
        <v>21</v>
      </c>
      <c r="K252">
        <v>0</v>
      </c>
      <c r="L252">
        <f t="shared" si="28"/>
        <v>0</v>
      </c>
      <c r="M252">
        <f t="shared" si="29"/>
        <v>1</v>
      </c>
    </row>
    <row r="253" spans="1:13">
      <c r="A253">
        <v>252</v>
      </c>
      <c r="B253">
        <v>755</v>
      </c>
      <c r="C253">
        <v>8</v>
      </c>
      <c r="D253">
        <v>154</v>
      </c>
      <c r="E253">
        <v>78</v>
      </c>
      <c r="F253">
        <v>32</v>
      </c>
      <c r="G253">
        <v>0</v>
      </c>
      <c r="H253">
        <v>32.4</v>
      </c>
      <c r="I253">
        <v>0.443</v>
      </c>
      <c r="J253">
        <v>45</v>
      </c>
      <c r="K253">
        <v>1</v>
      </c>
      <c r="L253">
        <f t="shared" si="28"/>
        <v>1</v>
      </c>
      <c r="M253">
        <f t="shared" si="29"/>
        <v>1</v>
      </c>
    </row>
    <row r="254" spans="1:13">
      <c r="A254">
        <v>253</v>
      </c>
      <c r="B254">
        <v>31</v>
      </c>
      <c r="C254">
        <v>5</v>
      </c>
      <c r="D254">
        <v>109</v>
      </c>
      <c r="E254">
        <v>75</v>
      </c>
      <c r="F254">
        <v>26</v>
      </c>
      <c r="G254">
        <v>0</v>
      </c>
      <c r="H254">
        <v>36</v>
      </c>
      <c r="I254">
        <v>0.54600000000000004</v>
      </c>
      <c r="J254">
        <v>60</v>
      </c>
      <c r="K254">
        <v>0</v>
      </c>
      <c r="L254">
        <f t="shared" si="28"/>
        <v>0</v>
      </c>
      <c r="M254">
        <f t="shared" si="29"/>
        <v>1</v>
      </c>
    </row>
    <row r="255" spans="1:13">
      <c r="A255">
        <v>254</v>
      </c>
      <c r="B255">
        <v>447</v>
      </c>
      <c r="C255">
        <v>1</v>
      </c>
      <c r="D255">
        <v>100</v>
      </c>
      <c r="E255">
        <v>72</v>
      </c>
      <c r="F255">
        <v>12</v>
      </c>
      <c r="G255">
        <v>70</v>
      </c>
      <c r="H255">
        <v>25.3</v>
      </c>
      <c r="I255">
        <v>0.65800000000000003</v>
      </c>
      <c r="J255">
        <v>28</v>
      </c>
      <c r="K255">
        <v>0</v>
      </c>
      <c r="L255">
        <f t="shared" si="28"/>
        <v>0</v>
      </c>
      <c r="M255">
        <f t="shared" si="29"/>
        <v>1</v>
      </c>
    </row>
    <row r="256" spans="1:13">
      <c r="A256">
        <v>255</v>
      </c>
      <c r="B256">
        <v>749</v>
      </c>
      <c r="C256">
        <v>3</v>
      </c>
      <c r="D256">
        <v>187</v>
      </c>
      <c r="E256">
        <v>70</v>
      </c>
      <c r="F256">
        <v>22</v>
      </c>
      <c r="G256">
        <v>200</v>
      </c>
      <c r="H256">
        <v>36.4</v>
      </c>
      <c r="I256">
        <v>0.40799999999999997</v>
      </c>
      <c r="J256">
        <v>36</v>
      </c>
      <c r="K256">
        <v>1</v>
      </c>
      <c r="L256">
        <f t="shared" si="28"/>
        <v>0</v>
      </c>
      <c r="M256">
        <f t="shared" si="29"/>
        <v>0</v>
      </c>
    </row>
    <row r="257" spans="1:13">
      <c r="A257">
        <v>256</v>
      </c>
      <c r="B257">
        <v>704</v>
      </c>
      <c r="C257">
        <v>2</v>
      </c>
      <c r="D257">
        <v>129</v>
      </c>
      <c r="E257">
        <v>0</v>
      </c>
      <c r="F257">
        <v>0</v>
      </c>
      <c r="G257">
        <v>0</v>
      </c>
      <c r="H257">
        <v>38.5</v>
      </c>
      <c r="I257">
        <v>0.30399999999999999</v>
      </c>
      <c r="J257">
        <v>41</v>
      </c>
      <c r="K257">
        <v>0</v>
      </c>
      <c r="L257">
        <f t="shared" si="28"/>
        <v>0</v>
      </c>
      <c r="M257">
        <f t="shared" si="29"/>
        <v>1</v>
      </c>
    </row>
    <row r="258" spans="1:13">
      <c r="A258">
        <v>257</v>
      </c>
      <c r="B258">
        <v>706</v>
      </c>
      <c r="C258">
        <v>6</v>
      </c>
      <c r="D258">
        <v>80</v>
      </c>
      <c r="E258">
        <v>80</v>
      </c>
      <c r="F258">
        <v>36</v>
      </c>
      <c r="G258">
        <v>0</v>
      </c>
      <c r="H258">
        <v>39.799999999999997</v>
      </c>
      <c r="I258">
        <v>0.17699999999999999</v>
      </c>
      <c r="J258">
        <v>28</v>
      </c>
      <c r="K258">
        <v>0</v>
      </c>
      <c r="L258">
        <f t="shared" si="28"/>
        <v>0</v>
      </c>
      <c r="M258">
        <f t="shared" si="29"/>
        <v>1</v>
      </c>
    </row>
    <row r="259" spans="1:13">
      <c r="A259">
        <v>258</v>
      </c>
      <c r="B259">
        <v>530</v>
      </c>
      <c r="C259">
        <v>0</v>
      </c>
      <c r="D259">
        <v>111</v>
      </c>
      <c r="E259">
        <v>65</v>
      </c>
      <c r="F259">
        <v>0</v>
      </c>
      <c r="G259">
        <v>0</v>
      </c>
      <c r="H259">
        <v>24.6</v>
      </c>
      <c r="I259">
        <v>0.66</v>
      </c>
      <c r="J259">
        <v>31</v>
      </c>
      <c r="K259">
        <v>0</v>
      </c>
      <c r="L259">
        <f t="shared" ref="L259:L322" si="30">IF(J259&lt;=42.5,IF(G259&lt;=119.5,IF(C259&lt;=2.5,0,0),IF(C259&lt;=0.5,1,0)),IF(G259&lt;=139.5,IF(J259&lt;=55.5,1,0),1))</f>
        <v>0</v>
      </c>
      <c r="M259">
        <f t="shared" ref="M259:M322" si="31">IF(L259=K259,1,0)</f>
        <v>1</v>
      </c>
    </row>
    <row r="260" spans="1:13">
      <c r="A260">
        <v>259</v>
      </c>
      <c r="B260">
        <v>595</v>
      </c>
      <c r="C260">
        <v>6</v>
      </c>
      <c r="D260">
        <v>123</v>
      </c>
      <c r="E260">
        <v>72</v>
      </c>
      <c r="F260">
        <v>45</v>
      </c>
      <c r="G260">
        <v>230</v>
      </c>
      <c r="H260">
        <v>33.6</v>
      </c>
      <c r="I260">
        <v>0.73299999999999998</v>
      </c>
      <c r="J260">
        <v>34</v>
      </c>
      <c r="K260">
        <v>0</v>
      </c>
      <c r="L260">
        <f t="shared" si="30"/>
        <v>0</v>
      </c>
      <c r="M260">
        <f t="shared" si="31"/>
        <v>1</v>
      </c>
    </row>
    <row r="261" spans="1:13">
      <c r="A261">
        <v>260</v>
      </c>
      <c r="B261">
        <v>196</v>
      </c>
      <c r="C261">
        <v>5</v>
      </c>
      <c r="D261">
        <v>158</v>
      </c>
      <c r="E261">
        <v>84</v>
      </c>
      <c r="F261">
        <v>41</v>
      </c>
      <c r="G261">
        <v>210</v>
      </c>
      <c r="H261">
        <v>39.4</v>
      </c>
      <c r="I261">
        <v>0.39500000000000002</v>
      </c>
      <c r="J261">
        <v>29</v>
      </c>
      <c r="K261">
        <v>1</v>
      </c>
      <c r="L261">
        <f t="shared" si="30"/>
        <v>0</v>
      </c>
      <c r="M261">
        <f t="shared" si="31"/>
        <v>0</v>
      </c>
    </row>
    <row r="262" spans="1:13">
      <c r="A262">
        <v>261</v>
      </c>
      <c r="B262">
        <v>332</v>
      </c>
      <c r="C262">
        <v>2</v>
      </c>
      <c r="D262">
        <v>87</v>
      </c>
      <c r="E262">
        <v>58</v>
      </c>
      <c r="F262">
        <v>16</v>
      </c>
      <c r="G262">
        <v>52</v>
      </c>
      <c r="H262">
        <v>32.700000000000003</v>
      </c>
      <c r="I262">
        <v>0.16600000000000001</v>
      </c>
      <c r="J262">
        <v>25</v>
      </c>
      <c r="K262">
        <v>0</v>
      </c>
      <c r="L262">
        <f t="shared" si="30"/>
        <v>0</v>
      </c>
      <c r="M262">
        <f t="shared" si="31"/>
        <v>1</v>
      </c>
    </row>
    <row r="263" spans="1:13">
      <c r="A263">
        <v>262</v>
      </c>
      <c r="B263">
        <v>227</v>
      </c>
      <c r="C263">
        <v>0</v>
      </c>
      <c r="D263">
        <v>101</v>
      </c>
      <c r="E263">
        <v>76</v>
      </c>
      <c r="F263">
        <v>0</v>
      </c>
      <c r="G263">
        <v>0</v>
      </c>
      <c r="H263">
        <v>35.700000000000003</v>
      </c>
      <c r="I263">
        <v>0.19800000000000001</v>
      </c>
      <c r="J263">
        <v>26</v>
      </c>
      <c r="K263">
        <v>0</v>
      </c>
      <c r="L263">
        <f t="shared" si="30"/>
        <v>0</v>
      </c>
      <c r="M263">
        <f t="shared" si="31"/>
        <v>1</v>
      </c>
    </row>
    <row r="264" spans="1:13">
      <c r="A264">
        <v>263</v>
      </c>
      <c r="B264">
        <v>471</v>
      </c>
      <c r="C264">
        <v>1</v>
      </c>
      <c r="D264">
        <v>144</v>
      </c>
      <c r="E264">
        <v>82</v>
      </c>
      <c r="F264">
        <v>40</v>
      </c>
      <c r="G264">
        <v>0</v>
      </c>
      <c r="H264">
        <v>41.3</v>
      </c>
      <c r="I264">
        <v>0.60699999999999998</v>
      </c>
      <c r="J264">
        <v>28</v>
      </c>
      <c r="K264">
        <v>0</v>
      </c>
      <c r="L264">
        <f t="shared" si="30"/>
        <v>0</v>
      </c>
      <c r="M264">
        <f t="shared" si="31"/>
        <v>1</v>
      </c>
    </row>
    <row r="265" spans="1:13">
      <c r="A265">
        <v>264</v>
      </c>
      <c r="B265">
        <v>71</v>
      </c>
      <c r="C265">
        <v>2</v>
      </c>
      <c r="D265">
        <v>100</v>
      </c>
      <c r="E265">
        <v>66</v>
      </c>
      <c r="F265">
        <v>20</v>
      </c>
      <c r="G265">
        <v>90</v>
      </c>
      <c r="H265">
        <v>32.9</v>
      </c>
      <c r="I265">
        <v>0.86699999999999999</v>
      </c>
      <c r="J265">
        <v>28</v>
      </c>
      <c r="K265">
        <v>1</v>
      </c>
      <c r="L265">
        <f t="shared" si="30"/>
        <v>0</v>
      </c>
      <c r="M265">
        <f t="shared" si="31"/>
        <v>0</v>
      </c>
    </row>
    <row r="266" spans="1:13">
      <c r="A266">
        <v>265</v>
      </c>
      <c r="B266">
        <v>609</v>
      </c>
      <c r="C266">
        <v>0</v>
      </c>
      <c r="D266">
        <v>152</v>
      </c>
      <c r="E266">
        <v>82</v>
      </c>
      <c r="F266">
        <v>39</v>
      </c>
      <c r="G266">
        <v>272</v>
      </c>
      <c r="H266">
        <v>41.5</v>
      </c>
      <c r="I266">
        <v>0.27</v>
      </c>
      <c r="J266">
        <v>27</v>
      </c>
      <c r="K266">
        <v>0</v>
      </c>
      <c r="L266">
        <f t="shared" si="30"/>
        <v>1</v>
      </c>
      <c r="M266">
        <f t="shared" si="31"/>
        <v>0</v>
      </c>
    </row>
    <row r="267" spans="1:13">
      <c r="A267">
        <v>266</v>
      </c>
      <c r="B267">
        <v>139</v>
      </c>
      <c r="C267">
        <v>0</v>
      </c>
      <c r="D267">
        <v>129</v>
      </c>
      <c r="E267">
        <v>80</v>
      </c>
      <c r="F267">
        <v>0</v>
      </c>
      <c r="G267">
        <v>0</v>
      </c>
      <c r="H267">
        <v>31.2</v>
      </c>
      <c r="I267">
        <v>0.70299999999999996</v>
      </c>
      <c r="J267">
        <v>29</v>
      </c>
      <c r="K267">
        <v>0</v>
      </c>
      <c r="L267">
        <f t="shared" si="30"/>
        <v>0</v>
      </c>
      <c r="M267">
        <f t="shared" si="31"/>
        <v>1</v>
      </c>
    </row>
    <row r="268" spans="1:13">
      <c r="A268">
        <v>267</v>
      </c>
      <c r="B268">
        <v>185</v>
      </c>
      <c r="C268">
        <v>4</v>
      </c>
      <c r="D268">
        <v>141</v>
      </c>
      <c r="E268">
        <v>74</v>
      </c>
      <c r="F268">
        <v>0</v>
      </c>
      <c r="G268">
        <v>0</v>
      </c>
      <c r="H268">
        <v>27.6</v>
      </c>
      <c r="I268">
        <v>0.24399999999999999</v>
      </c>
      <c r="J268">
        <v>40</v>
      </c>
      <c r="K268">
        <v>0</v>
      </c>
      <c r="L268">
        <f t="shared" si="30"/>
        <v>0</v>
      </c>
      <c r="M268">
        <f t="shared" si="31"/>
        <v>1</v>
      </c>
    </row>
    <row r="269" spans="1:13">
      <c r="A269">
        <v>268</v>
      </c>
      <c r="B269">
        <v>130</v>
      </c>
      <c r="C269">
        <v>0</v>
      </c>
      <c r="D269">
        <v>105</v>
      </c>
      <c r="E269">
        <v>84</v>
      </c>
      <c r="F269">
        <v>0</v>
      </c>
      <c r="G269">
        <v>0</v>
      </c>
      <c r="H269">
        <v>27.9</v>
      </c>
      <c r="I269">
        <v>0.74099999999999999</v>
      </c>
      <c r="J269">
        <v>62</v>
      </c>
      <c r="K269">
        <v>1</v>
      </c>
      <c r="L269">
        <f t="shared" si="30"/>
        <v>0</v>
      </c>
      <c r="M269">
        <f t="shared" si="31"/>
        <v>0</v>
      </c>
    </row>
    <row r="270" spans="1:13">
      <c r="A270">
        <v>269</v>
      </c>
      <c r="B270">
        <v>329</v>
      </c>
      <c r="C270">
        <v>2</v>
      </c>
      <c r="D270">
        <v>102</v>
      </c>
      <c r="E270">
        <v>86</v>
      </c>
      <c r="F270">
        <v>36</v>
      </c>
      <c r="G270">
        <v>120</v>
      </c>
      <c r="H270">
        <v>45.5</v>
      </c>
      <c r="I270">
        <v>0.127</v>
      </c>
      <c r="J270">
        <v>23</v>
      </c>
      <c r="K270">
        <v>1</v>
      </c>
      <c r="L270">
        <f t="shared" si="30"/>
        <v>0</v>
      </c>
      <c r="M270">
        <f t="shared" si="31"/>
        <v>0</v>
      </c>
    </row>
    <row r="271" spans="1:13">
      <c r="A271">
        <v>270</v>
      </c>
      <c r="B271">
        <v>135</v>
      </c>
      <c r="C271">
        <v>2</v>
      </c>
      <c r="D271">
        <v>96</v>
      </c>
      <c r="E271">
        <v>68</v>
      </c>
      <c r="F271">
        <v>13</v>
      </c>
      <c r="G271">
        <v>49</v>
      </c>
      <c r="H271">
        <v>21.1</v>
      </c>
      <c r="I271">
        <v>0.64700000000000002</v>
      </c>
      <c r="J271">
        <v>26</v>
      </c>
      <c r="K271">
        <v>0</v>
      </c>
      <c r="L271">
        <f t="shared" si="30"/>
        <v>0</v>
      </c>
      <c r="M271">
        <f t="shared" si="31"/>
        <v>1</v>
      </c>
    </row>
    <row r="272" spans="1:13">
      <c r="A272">
        <v>271</v>
      </c>
      <c r="B272">
        <v>316</v>
      </c>
      <c r="C272">
        <v>2</v>
      </c>
      <c r="D272">
        <v>112</v>
      </c>
      <c r="E272">
        <v>68</v>
      </c>
      <c r="F272">
        <v>22</v>
      </c>
      <c r="G272">
        <v>94</v>
      </c>
      <c r="H272">
        <v>34.1</v>
      </c>
      <c r="I272">
        <v>0.315</v>
      </c>
      <c r="J272">
        <v>26</v>
      </c>
      <c r="K272">
        <v>0</v>
      </c>
      <c r="L272">
        <f t="shared" si="30"/>
        <v>0</v>
      </c>
      <c r="M272">
        <f t="shared" si="31"/>
        <v>1</v>
      </c>
    </row>
    <row r="273" spans="1:13">
      <c r="A273">
        <v>272</v>
      </c>
      <c r="B273">
        <v>160</v>
      </c>
      <c r="C273">
        <v>17</v>
      </c>
      <c r="D273">
        <v>163</v>
      </c>
      <c r="E273">
        <v>72</v>
      </c>
      <c r="F273">
        <v>41</v>
      </c>
      <c r="G273">
        <v>114</v>
      </c>
      <c r="H273">
        <v>40.9</v>
      </c>
      <c r="I273">
        <v>0.81699999999999995</v>
      </c>
      <c r="J273">
        <v>47</v>
      </c>
      <c r="K273">
        <v>1</v>
      </c>
      <c r="L273">
        <f t="shared" si="30"/>
        <v>1</v>
      </c>
      <c r="M273">
        <f t="shared" si="31"/>
        <v>1</v>
      </c>
    </row>
    <row r="274" spans="1:13">
      <c r="A274">
        <v>273</v>
      </c>
      <c r="B274">
        <v>755</v>
      </c>
      <c r="C274">
        <v>8</v>
      </c>
      <c r="D274">
        <v>154</v>
      </c>
      <c r="E274">
        <v>78</v>
      </c>
      <c r="F274">
        <v>32</v>
      </c>
      <c r="G274">
        <v>0</v>
      </c>
      <c r="H274">
        <v>32.4</v>
      </c>
      <c r="I274">
        <v>0.443</v>
      </c>
      <c r="J274">
        <v>45</v>
      </c>
      <c r="K274">
        <v>1</v>
      </c>
      <c r="L274">
        <f t="shared" si="30"/>
        <v>1</v>
      </c>
      <c r="M274">
        <f t="shared" si="31"/>
        <v>1</v>
      </c>
    </row>
    <row r="275" spans="1:13">
      <c r="A275">
        <v>274</v>
      </c>
      <c r="B275">
        <v>722</v>
      </c>
      <c r="C275">
        <v>1</v>
      </c>
      <c r="D275">
        <v>114</v>
      </c>
      <c r="E275">
        <v>66</v>
      </c>
      <c r="F275">
        <v>36</v>
      </c>
      <c r="G275">
        <v>200</v>
      </c>
      <c r="H275">
        <v>38.1</v>
      </c>
      <c r="I275">
        <v>0.28899999999999998</v>
      </c>
      <c r="J275">
        <v>21</v>
      </c>
      <c r="K275">
        <v>0</v>
      </c>
      <c r="L275">
        <f t="shared" si="30"/>
        <v>0</v>
      </c>
      <c r="M275">
        <f t="shared" si="31"/>
        <v>1</v>
      </c>
    </row>
    <row r="276" spans="1:13">
      <c r="A276">
        <v>275</v>
      </c>
      <c r="B276">
        <v>185</v>
      </c>
      <c r="C276">
        <v>4</v>
      </c>
      <c r="D276">
        <v>141</v>
      </c>
      <c r="E276">
        <v>74</v>
      </c>
      <c r="F276">
        <v>0</v>
      </c>
      <c r="G276">
        <v>0</v>
      </c>
      <c r="H276">
        <v>27.6</v>
      </c>
      <c r="I276">
        <v>0.24399999999999999</v>
      </c>
      <c r="J276">
        <v>40</v>
      </c>
      <c r="K276">
        <v>0</v>
      </c>
      <c r="L276">
        <f t="shared" si="30"/>
        <v>0</v>
      </c>
      <c r="M276">
        <f t="shared" si="31"/>
        <v>1</v>
      </c>
    </row>
    <row r="277" spans="1:13">
      <c r="A277">
        <v>276</v>
      </c>
      <c r="B277">
        <v>530</v>
      </c>
      <c r="C277">
        <v>0</v>
      </c>
      <c r="D277">
        <v>111</v>
      </c>
      <c r="E277">
        <v>65</v>
      </c>
      <c r="F277">
        <v>0</v>
      </c>
      <c r="G277">
        <v>0</v>
      </c>
      <c r="H277">
        <v>24.6</v>
      </c>
      <c r="I277">
        <v>0.66</v>
      </c>
      <c r="J277">
        <v>31</v>
      </c>
      <c r="K277">
        <v>0</v>
      </c>
      <c r="L277">
        <f t="shared" si="30"/>
        <v>0</v>
      </c>
      <c r="M277">
        <f t="shared" si="31"/>
        <v>1</v>
      </c>
    </row>
    <row r="278" spans="1:13">
      <c r="A278">
        <v>277</v>
      </c>
      <c r="B278">
        <v>372</v>
      </c>
      <c r="C278">
        <v>0</v>
      </c>
      <c r="D278">
        <v>118</v>
      </c>
      <c r="E278">
        <v>64</v>
      </c>
      <c r="F278">
        <v>23</v>
      </c>
      <c r="G278">
        <v>89</v>
      </c>
      <c r="H278">
        <v>0</v>
      </c>
      <c r="I278">
        <v>1.7310000000000001</v>
      </c>
      <c r="J278">
        <v>21</v>
      </c>
      <c r="K278">
        <v>0</v>
      </c>
      <c r="L278">
        <f t="shared" si="30"/>
        <v>0</v>
      </c>
      <c r="M278">
        <f t="shared" si="31"/>
        <v>1</v>
      </c>
    </row>
    <row r="279" spans="1:13">
      <c r="A279">
        <v>278</v>
      </c>
      <c r="B279">
        <v>136</v>
      </c>
      <c r="C279">
        <v>2</v>
      </c>
      <c r="D279">
        <v>125</v>
      </c>
      <c r="E279">
        <v>60</v>
      </c>
      <c r="F279">
        <v>20</v>
      </c>
      <c r="G279">
        <v>140</v>
      </c>
      <c r="H279">
        <v>33.799999999999997</v>
      </c>
      <c r="I279">
        <v>8.7999999999999995E-2</v>
      </c>
      <c r="J279">
        <v>31</v>
      </c>
      <c r="K279">
        <v>0</v>
      </c>
      <c r="L279">
        <f t="shared" si="30"/>
        <v>0</v>
      </c>
      <c r="M279">
        <f t="shared" si="31"/>
        <v>1</v>
      </c>
    </row>
    <row r="280" spans="1:13">
      <c r="A280">
        <v>279</v>
      </c>
      <c r="B280">
        <v>734</v>
      </c>
      <c r="C280">
        <v>2</v>
      </c>
      <c r="D280">
        <v>106</v>
      </c>
      <c r="E280">
        <v>56</v>
      </c>
      <c r="F280">
        <v>27</v>
      </c>
      <c r="G280">
        <v>165</v>
      </c>
      <c r="H280">
        <v>29</v>
      </c>
      <c r="I280">
        <v>0.42599999999999999</v>
      </c>
      <c r="J280">
        <v>22</v>
      </c>
      <c r="K280">
        <v>0</v>
      </c>
      <c r="L280">
        <f t="shared" si="30"/>
        <v>0</v>
      </c>
      <c r="M280">
        <f t="shared" si="31"/>
        <v>1</v>
      </c>
    </row>
    <row r="281" spans="1:13">
      <c r="A281">
        <v>280</v>
      </c>
      <c r="B281">
        <v>257</v>
      </c>
      <c r="C281">
        <v>3</v>
      </c>
      <c r="D281">
        <v>111</v>
      </c>
      <c r="E281">
        <v>56</v>
      </c>
      <c r="F281">
        <v>39</v>
      </c>
      <c r="G281">
        <v>0</v>
      </c>
      <c r="H281">
        <v>30.1</v>
      </c>
      <c r="I281">
        <v>0.55700000000000005</v>
      </c>
      <c r="J281">
        <v>30</v>
      </c>
      <c r="K281">
        <v>0</v>
      </c>
      <c r="L281">
        <f t="shared" si="30"/>
        <v>0</v>
      </c>
      <c r="M281">
        <f t="shared" si="31"/>
        <v>1</v>
      </c>
    </row>
    <row r="282" spans="1:13">
      <c r="A282">
        <v>281</v>
      </c>
      <c r="B282">
        <v>109</v>
      </c>
      <c r="C282">
        <v>3</v>
      </c>
      <c r="D282">
        <v>83</v>
      </c>
      <c r="E282">
        <v>58</v>
      </c>
      <c r="F282">
        <v>31</v>
      </c>
      <c r="G282">
        <v>18</v>
      </c>
      <c r="H282">
        <v>34.299999999999997</v>
      </c>
      <c r="I282">
        <v>0.33600000000000002</v>
      </c>
      <c r="J282">
        <v>25</v>
      </c>
      <c r="K282">
        <v>0</v>
      </c>
      <c r="L282">
        <f t="shared" si="30"/>
        <v>0</v>
      </c>
      <c r="M282">
        <f t="shared" si="31"/>
        <v>1</v>
      </c>
    </row>
    <row r="283" spans="1:13">
      <c r="A283">
        <v>282</v>
      </c>
      <c r="B283">
        <v>355</v>
      </c>
      <c r="C283">
        <v>3</v>
      </c>
      <c r="D283">
        <v>90</v>
      </c>
      <c r="E283">
        <v>78</v>
      </c>
      <c r="F283">
        <v>0</v>
      </c>
      <c r="G283">
        <v>0</v>
      </c>
      <c r="H283">
        <v>42.7</v>
      </c>
      <c r="I283">
        <v>0.55900000000000005</v>
      </c>
      <c r="J283">
        <v>21</v>
      </c>
      <c r="K283">
        <v>0</v>
      </c>
      <c r="L283">
        <f t="shared" si="30"/>
        <v>0</v>
      </c>
      <c r="M283">
        <f t="shared" si="31"/>
        <v>1</v>
      </c>
    </row>
    <row r="284" spans="1:13">
      <c r="A284">
        <v>283</v>
      </c>
      <c r="B284">
        <v>494</v>
      </c>
      <c r="C284">
        <v>4</v>
      </c>
      <c r="D284">
        <v>125</v>
      </c>
      <c r="E284">
        <v>70</v>
      </c>
      <c r="F284">
        <v>18</v>
      </c>
      <c r="G284">
        <v>122</v>
      </c>
      <c r="H284">
        <v>28.9</v>
      </c>
      <c r="I284">
        <v>1.1439999999999999</v>
      </c>
      <c r="J284">
        <v>45</v>
      </c>
      <c r="K284">
        <v>1</v>
      </c>
      <c r="L284">
        <f t="shared" si="30"/>
        <v>1</v>
      </c>
      <c r="M284">
        <f t="shared" si="31"/>
        <v>1</v>
      </c>
    </row>
    <row r="285" spans="1:13">
      <c r="A285">
        <v>284</v>
      </c>
      <c r="B285">
        <v>326</v>
      </c>
      <c r="C285">
        <v>1</v>
      </c>
      <c r="D285">
        <v>157</v>
      </c>
      <c r="E285">
        <v>72</v>
      </c>
      <c r="F285">
        <v>21</v>
      </c>
      <c r="G285">
        <v>168</v>
      </c>
      <c r="H285">
        <v>25.6</v>
      </c>
      <c r="I285">
        <v>0.123</v>
      </c>
      <c r="J285">
        <v>24</v>
      </c>
      <c r="K285">
        <v>0</v>
      </c>
      <c r="L285">
        <f t="shared" si="30"/>
        <v>0</v>
      </c>
      <c r="M285">
        <f t="shared" si="31"/>
        <v>1</v>
      </c>
    </row>
    <row r="286" spans="1:13">
      <c r="A286">
        <v>285</v>
      </c>
      <c r="B286">
        <v>506</v>
      </c>
      <c r="C286">
        <v>10</v>
      </c>
      <c r="D286">
        <v>75</v>
      </c>
      <c r="E286">
        <v>82</v>
      </c>
      <c r="F286">
        <v>0</v>
      </c>
      <c r="G286">
        <v>0</v>
      </c>
      <c r="H286">
        <v>33.299999999999997</v>
      </c>
      <c r="I286">
        <v>0.26300000000000001</v>
      </c>
      <c r="J286">
        <v>38</v>
      </c>
      <c r="K286">
        <v>0</v>
      </c>
      <c r="L286">
        <f t="shared" si="30"/>
        <v>0</v>
      </c>
      <c r="M286">
        <f t="shared" si="31"/>
        <v>1</v>
      </c>
    </row>
    <row r="287" spans="1:13">
      <c r="A287">
        <v>286</v>
      </c>
      <c r="B287">
        <v>118</v>
      </c>
      <c r="C287">
        <v>5</v>
      </c>
      <c r="D287">
        <v>78</v>
      </c>
      <c r="E287">
        <v>48</v>
      </c>
      <c r="F287">
        <v>0</v>
      </c>
      <c r="G287">
        <v>0</v>
      </c>
      <c r="H287">
        <v>33.700000000000003</v>
      </c>
      <c r="I287">
        <v>0.65400000000000003</v>
      </c>
      <c r="J287">
        <v>25</v>
      </c>
      <c r="K287">
        <v>0</v>
      </c>
      <c r="L287">
        <f t="shared" si="30"/>
        <v>0</v>
      </c>
      <c r="M287">
        <f t="shared" si="31"/>
        <v>1</v>
      </c>
    </row>
    <row r="288" spans="1:13">
      <c r="A288">
        <v>287</v>
      </c>
      <c r="B288">
        <v>202</v>
      </c>
      <c r="C288">
        <v>1</v>
      </c>
      <c r="D288">
        <v>138</v>
      </c>
      <c r="E288">
        <v>82</v>
      </c>
      <c r="F288">
        <v>0</v>
      </c>
      <c r="G288">
        <v>0</v>
      </c>
      <c r="H288">
        <v>40.1</v>
      </c>
      <c r="I288">
        <v>0.23599999999999999</v>
      </c>
      <c r="J288">
        <v>28</v>
      </c>
      <c r="K288">
        <v>0</v>
      </c>
      <c r="L288">
        <f t="shared" si="30"/>
        <v>0</v>
      </c>
      <c r="M288">
        <f t="shared" si="31"/>
        <v>1</v>
      </c>
    </row>
    <row r="289" spans="1:13">
      <c r="A289">
        <v>288</v>
      </c>
      <c r="B289">
        <v>114</v>
      </c>
      <c r="C289">
        <v>4</v>
      </c>
      <c r="D289">
        <v>76</v>
      </c>
      <c r="E289">
        <v>62</v>
      </c>
      <c r="F289">
        <v>0</v>
      </c>
      <c r="G289">
        <v>0</v>
      </c>
      <c r="H289">
        <v>34</v>
      </c>
      <c r="I289">
        <v>0.39100000000000001</v>
      </c>
      <c r="J289">
        <v>25</v>
      </c>
      <c r="K289">
        <v>0</v>
      </c>
      <c r="L289">
        <f t="shared" si="30"/>
        <v>0</v>
      </c>
      <c r="M289">
        <f t="shared" si="31"/>
        <v>1</v>
      </c>
    </row>
    <row r="290" spans="1:13">
      <c r="A290">
        <v>289</v>
      </c>
      <c r="B290">
        <v>32</v>
      </c>
      <c r="C290">
        <v>3</v>
      </c>
      <c r="D290">
        <v>158</v>
      </c>
      <c r="E290">
        <v>76</v>
      </c>
      <c r="F290">
        <v>36</v>
      </c>
      <c r="G290">
        <v>245</v>
      </c>
      <c r="H290">
        <v>31.6</v>
      </c>
      <c r="I290">
        <v>0.85099999999999998</v>
      </c>
      <c r="J290">
        <v>28</v>
      </c>
      <c r="K290">
        <v>1</v>
      </c>
      <c r="L290">
        <f t="shared" si="30"/>
        <v>0</v>
      </c>
      <c r="M290">
        <f t="shared" si="31"/>
        <v>0</v>
      </c>
    </row>
    <row r="291" spans="1:13">
      <c r="A291">
        <v>290</v>
      </c>
      <c r="B291">
        <v>407</v>
      </c>
      <c r="C291">
        <v>4</v>
      </c>
      <c r="D291">
        <v>115</v>
      </c>
      <c r="E291">
        <v>72</v>
      </c>
      <c r="F291">
        <v>0</v>
      </c>
      <c r="G291">
        <v>0</v>
      </c>
      <c r="H291">
        <v>28.9</v>
      </c>
      <c r="I291">
        <v>0.376</v>
      </c>
      <c r="J291">
        <v>46</v>
      </c>
      <c r="K291">
        <v>1</v>
      </c>
      <c r="L291">
        <f t="shared" si="30"/>
        <v>1</v>
      </c>
      <c r="M291">
        <f t="shared" si="31"/>
        <v>1</v>
      </c>
    </row>
    <row r="292" spans="1:13">
      <c r="A292">
        <v>291</v>
      </c>
      <c r="B292">
        <v>137</v>
      </c>
      <c r="C292">
        <v>0</v>
      </c>
      <c r="D292">
        <v>100</v>
      </c>
      <c r="E292">
        <v>70</v>
      </c>
      <c r="F292">
        <v>26</v>
      </c>
      <c r="G292">
        <v>50</v>
      </c>
      <c r="H292">
        <v>30.8</v>
      </c>
      <c r="I292">
        <v>0.59699999999999998</v>
      </c>
      <c r="J292">
        <v>21</v>
      </c>
      <c r="K292">
        <v>0</v>
      </c>
      <c r="L292">
        <f t="shared" si="30"/>
        <v>0</v>
      </c>
      <c r="M292">
        <f t="shared" si="31"/>
        <v>1</v>
      </c>
    </row>
    <row r="293" spans="1:13">
      <c r="A293">
        <v>292</v>
      </c>
      <c r="B293">
        <v>73</v>
      </c>
      <c r="C293">
        <v>13</v>
      </c>
      <c r="D293">
        <v>126</v>
      </c>
      <c r="E293">
        <v>90</v>
      </c>
      <c r="F293">
        <v>0</v>
      </c>
      <c r="G293">
        <v>0</v>
      </c>
      <c r="H293">
        <v>43.4</v>
      </c>
      <c r="I293">
        <v>0.58299999999999996</v>
      </c>
      <c r="J293">
        <v>42</v>
      </c>
      <c r="K293">
        <v>1</v>
      </c>
      <c r="L293">
        <f t="shared" si="30"/>
        <v>0</v>
      </c>
      <c r="M293">
        <f t="shared" si="31"/>
        <v>0</v>
      </c>
    </row>
    <row r="294" spans="1:13">
      <c r="A294">
        <v>293</v>
      </c>
      <c r="B294">
        <v>302</v>
      </c>
      <c r="C294">
        <v>2</v>
      </c>
      <c r="D294">
        <v>144</v>
      </c>
      <c r="E294">
        <v>58</v>
      </c>
      <c r="F294">
        <v>33</v>
      </c>
      <c r="G294">
        <v>135</v>
      </c>
      <c r="H294">
        <v>31.6</v>
      </c>
      <c r="I294">
        <v>0.42199999999999999</v>
      </c>
      <c r="J294">
        <v>25</v>
      </c>
      <c r="K294">
        <v>1</v>
      </c>
      <c r="L294">
        <f t="shared" si="30"/>
        <v>0</v>
      </c>
      <c r="M294">
        <f t="shared" si="31"/>
        <v>0</v>
      </c>
    </row>
    <row r="295" spans="1:13">
      <c r="A295">
        <v>294</v>
      </c>
      <c r="B295">
        <v>401</v>
      </c>
      <c r="C295">
        <v>4</v>
      </c>
      <c r="D295">
        <v>95</v>
      </c>
      <c r="E295">
        <v>64</v>
      </c>
      <c r="F295">
        <v>0</v>
      </c>
      <c r="G295">
        <v>0</v>
      </c>
      <c r="H295">
        <v>32</v>
      </c>
      <c r="I295">
        <v>0.161</v>
      </c>
      <c r="J295">
        <v>31</v>
      </c>
      <c r="K295">
        <v>1</v>
      </c>
      <c r="L295">
        <f t="shared" si="30"/>
        <v>0</v>
      </c>
      <c r="M295">
        <f t="shared" si="31"/>
        <v>0</v>
      </c>
    </row>
    <row r="296" spans="1:13">
      <c r="A296">
        <v>295</v>
      </c>
      <c r="B296">
        <v>605</v>
      </c>
      <c r="C296">
        <v>4</v>
      </c>
      <c r="D296">
        <v>183</v>
      </c>
      <c r="E296">
        <v>0</v>
      </c>
      <c r="F296">
        <v>0</v>
      </c>
      <c r="G296">
        <v>0</v>
      </c>
      <c r="H296">
        <v>28.4</v>
      </c>
      <c r="I296">
        <v>0.21199999999999999</v>
      </c>
      <c r="J296">
        <v>36</v>
      </c>
      <c r="K296">
        <v>1</v>
      </c>
      <c r="L296">
        <f t="shared" si="30"/>
        <v>0</v>
      </c>
      <c r="M296">
        <f t="shared" si="31"/>
        <v>0</v>
      </c>
    </row>
    <row r="297" spans="1:13">
      <c r="A297">
        <v>296</v>
      </c>
      <c r="B297">
        <v>717</v>
      </c>
      <c r="C297">
        <v>3</v>
      </c>
      <c r="D297">
        <v>173</v>
      </c>
      <c r="E297">
        <v>78</v>
      </c>
      <c r="F297">
        <v>39</v>
      </c>
      <c r="G297">
        <v>185</v>
      </c>
      <c r="H297">
        <v>33.799999999999997</v>
      </c>
      <c r="I297">
        <v>0.97</v>
      </c>
      <c r="J297">
        <v>31</v>
      </c>
      <c r="K297">
        <v>1</v>
      </c>
      <c r="L297">
        <f t="shared" si="30"/>
        <v>0</v>
      </c>
      <c r="M297">
        <f t="shared" si="31"/>
        <v>0</v>
      </c>
    </row>
    <row r="298" spans="1:13">
      <c r="A298">
        <v>297</v>
      </c>
      <c r="B298">
        <v>314</v>
      </c>
      <c r="C298">
        <v>3</v>
      </c>
      <c r="D298">
        <v>113</v>
      </c>
      <c r="E298">
        <v>50</v>
      </c>
      <c r="F298">
        <v>10</v>
      </c>
      <c r="G298">
        <v>85</v>
      </c>
      <c r="H298">
        <v>29.5</v>
      </c>
      <c r="I298">
        <v>0.626</v>
      </c>
      <c r="J298">
        <v>25</v>
      </c>
      <c r="K298">
        <v>0</v>
      </c>
      <c r="L298">
        <f t="shared" si="30"/>
        <v>0</v>
      </c>
      <c r="M298">
        <f t="shared" si="31"/>
        <v>1</v>
      </c>
    </row>
    <row r="299" spans="1:13">
      <c r="A299">
        <v>298</v>
      </c>
      <c r="B299">
        <v>584</v>
      </c>
      <c r="C299">
        <v>8</v>
      </c>
      <c r="D299">
        <v>100</v>
      </c>
      <c r="E299">
        <v>76</v>
      </c>
      <c r="F299">
        <v>0</v>
      </c>
      <c r="G299">
        <v>0</v>
      </c>
      <c r="H299">
        <v>38.700000000000003</v>
      </c>
      <c r="I299">
        <v>0.19</v>
      </c>
      <c r="J299">
        <v>42</v>
      </c>
      <c r="K299">
        <v>0</v>
      </c>
      <c r="L299">
        <f t="shared" si="30"/>
        <v>0</v>
      </c>
      <c r="M299">
        <f t="shared" si="31"/>
        <v>1</v>
      </c>
    </row>
    <row r="300" spans="1:13">
      <c r="A300">
        <v>299</v>
      </c>
      <c r="B300">
        <v>384</v>
      </c>
      <c r="C300">
        <v>1</v>
      </c>
      <c r="D300">
        <v>90</v>
      </c>
      <c r="E300">
        <v>62</v>
      </c>
      <c r="F300">
        <v>18</v>
      </c>
      <c r="G300">
        <v>59</v>
      </c>
      <c r="H300">
        <v>25.1</v>
      </c>
      <c r="I300">
        <v>1.268</v>
      </c>
      <c r="J300">
        <v>25</v>
      </c>
      <c r="K300">
        <v>0</v>
      </c>
      <c r="L300">
        <f t="shared" si="30"/>
        <v>0</v>
      </c>
      <c r="M300">
        <f t="shared" si="31"/>
        <v>1</v>
      </c>
    </row>
    <row r="301" spans="1:13">
      <c r="A301">
        <v>300</v>
      </c>
      <c r="B301">
        <v>228</v>
      </c>
      <c r="C301">
        <v>3</v>
      </c>
      <c r="D301">
        <v>162</v>
      </c>
      <c r="E301">
        <v>52</v>
      </c>
      <c r="F301">
        <v>38</v>
      </c>
      <c r="G301">
        <v>0</v>
      </c>
      <c r="H301">
        <v>37.200000000000003</v>
      </c>
      <c r="I301">
        <v>0.65200000000000002</v>
      </c>
      <c r="J301">
        <v>24</v>
      </c>
      <c r="K301">
        <v>1</v>
      </c>
      <c r="L301">
        <f t="shared" si="30"/>
        <v>0</v>
      </c>
      <c r="M301">
        <f t="shared" si="31"/>
        <v>0</v>
      </c>
    </row>
    <row r="302" spans="1:13">
      <c r="A302">
        <v>301</v>
      </c>
      <c r="B302">
        <v>432</v>
      </c>
      <c r="C302">
        <v>3</v>
      </c>
      <c r="D302">
        <v>89</v>
      </c>
      <c r="E302">
        <v>74</v>
      </c>
      <c r="F302">
        <v>16</v>
      </c>
      <c r="G302">
        <v>85</v>
      </c>
      <c r="H302">
        <v>30.4</v>
      </c>
      <c r="I302">
        <v>0.55100000000000005</v>
      </c>
      <c r="J302">
        <v>38</v>
      </c>
      <c r="K302">
        <v>0</v>
      </c>
      <c r="L302">
        <f t="shared" si="30"/>
        <v>0</v>
      </c>
      <c r="M302">
        <f t="shared" si="31"/>
        <v>1</v>
      </c>
    </row>
    <row r="303" spans="1:13">
      <c r="A303">
        <v>302</v>
      </c>
      <c r="B303">
        <v>471</v>
      </c>
      <c r="C303">
        <v>1</v>
      </c>
      <c r="D303">
        <v>144</v>
      </c>
      <c r="E303">
        <v>82</v>
      </c>
      <c r="F303">
        <v>40</v>
      </c>
      <c r="G303">
        <v>0</v>
      </c>
      <c r="H303">
        <v>41.3</v>
      </c>
      <c r="I303">
        <v>0.60699999999999998</v>
      </c>
      <c r="J303">
        <v>28</v>
      </c>
      <c r="K303">
        <v>0</v>
      </c>
      <c r="L303">
        <f t="shared" si="30"/>
        <v>0</v>
      </c>
      <c r="M303">
        <f t="shared" si="31"/>
        <v>1</v>
      </c>
    </row>
    <row r="304" spans="1:13">
      <c r="A304">
        <v>303</v>
      </c>
      <c r="B304">
        <v>126</v>
      </c>
      <c r="C304">
        <v>1</v>
      </c>
      <c r="D304">
        <v>88</v>
      </c>
      <c r="E304">
        <v>30</v>
      </c>
      <c r="F304">
        <v>42</v>
      </c>
      <c r="G304">
        <v>99</v>
      </c>
      <c r="H304">
        <v>55</v>
      </c>
      <c r="I304">
        <v>0.496</v>
      </c>
      <c r="J304">
        <v>26</v>
      </c>
      <c r="K304">
        <v>1</v>
      </c>
      <c r="L304">
        <f t="shared" si="30"/>
        <v>0</v>
      </c>
      <c r="M304">
        <f t="shared" si="31"/>
        <v>0</v>
      </c>
    </row>
    <row r="305" spans="1:13">
      <c r="A305">
        <v>304</v>
      </c>
      <c r="B305">
        <v>705</v>
      </c>
      <c r="C305">
        <v>4</v>
      </c>
      <c r="D305">
        <v>110</v>
      </c>
      <c r="E305">
        <v>76</v>
      </c>
      <c r="F305">
        <v>20</v>
      </c>
      <c r="G305">
        <v>100</v>
      </c>
      <c r="H305">
        <v>28.4</v>
      </c>
      <c r="I305">
        <v>0.11799999999999999</v>
      </c>
      <c r="J305">
        <v>27</v>
      </c>
      <c r="K305">
        <v>0</v>
      </c>
      <c r="L305">
        <f t="shared" si="30"/>
        <v>0</v>
      </c>
      <c r="M305">
        <f t="shared" si="31"/>
        <v>1</v>
      </c>
    </row>
    <row r="306" spans="1:13">
      <c r="A306">
        <v>305</v>
      </c>
      <c r="B306">
        <v>166</v>
      </c>
      <c r="C306">
        <v>6</v>
      </c>
      <c r="D306">
        <v>104</v>
      </c>
      <c r="E306">
        <v>74</v>
      </c>
      <c r="F306">
        <v>18</v>
      </c>
      <c r="G306">
        <v>156</v>
      </c>
      <c r="H306">
        <v>29.9</v>
      </c>
      <c r="I306">
        <v>0.72199999999999998</v>
      </c>
      <c r="J306">
        <v>41</v>
      </c>
      <c r="K306">
        <v>1</v>
      </c>
      <c r="L306">
        <f t="shared" si="30"/>
        <v>0</v>
      </c>
      <c r="M306">
        <f t="shared" si="31"/>
        <v>0</v>
      </c>
    </row>
    <row r="307" spans="1:13">
      <c r="A307">
        <v>306</v>
      </c>
      <c r="B307">
        <v>241</v>
      </c>
      <c r="C307">
        <v>1</v>
      </c>
      <c r="D307">
        <v>91</v>
      </c>
      <c r="E307">
        <v>64</v>
      </c>
      <c r="F307">
        <v>24</v>
      </c>
      <c r="G307">
        <v>0</v>
      </c>
      <c r="H307">
        <v>29.2</v>
      </c>
      <c r="I307">
        <v>0.192</v>
      </c>
      <c r="J307">
        <v>21</v>
      </c>
      <c r="K307">
        <v>0</v>
      </c>
      <c r="L307">
        <f t="shared" si="30"/>
        <v>0</v>
      </c>
      <c r="M307">
        <f t="shared" si="31"/>
        <v>1</v>
      </c>
    </row>
    <row r="308" spans="1:13">
      <c r="A308">
        <v>307</v>
      </c>
      <c r="B308">
        <v>318</v>
      </c>
      <c r="C308">
        <v>3</v>
      </c>
      <c r="D308">
        <v>182</v>
      </c>
      <c r="E308">
        <v>74</v>
      </c>
      <c r="F308">
        <v>0</v>
      </c>
      <c r="G308">
        <v>0</v>
      </c>
      <c r="H308">
        <v>30.5</v>
      </c>
      <c r="I308">
        <v>0.34499999999999997</v>
      </c>
      <c r="J308">
        <v>29</v>
      </c>
      <c r="K308">
        <v>1</v>
      </c>
      <c r="L308">
        <f t="shared" si="30"/>
        <v>0</v>
      </c>
      <c r="M308">
        <f t="shared" si="31"/>
        <v>0</v>
      </c>
    </row>
    <row r="309" spans="1:13">
      <c r="A309">
        <v>308</v>
      </c>
      <c r="B309">
        <v>710</v>
      </c>
      <c r="C309">
        <v>2</v>
      </c>
      <c r="D309">
        <v>93</v>
      </c>
      <c r="E309">
        <v>64</v>
      </c>
      <c r="F309">
        <v>32</v>
      </c>
      <c r="G309">
        <v>160</v>
      </c>
      <c r="H309">
        <v>38</v>
      </c>
      <c r="I309">
        <v>0.67400000000000004</v>
      </c>
      <c r="J309">
        <v>23</v>
      </c>
      <c r="K309">
        <v>1</v>
      </c>
      <c r="L309">
        <f t="shared" si="30"/>
        <v>0</v>
      </c>
      <c r="M309">
        <f t="shared" si="31"/>
        <v>0</v>
      </c>
    </row>
    <row r="310" spans="1:13">
      <c r="A310">
        <v>309</v>
      </c>
      <c r="B310">
        <v>726</v>
      </c>
      <c r="C310">
        <v>4</v>
      </c>
      <c r="D310">
        <v>112</v>
      </c>
      <c r="E310">
        <v>78</v>
      </c>
      <c r="F310">
        <v>40</v>
      </c>
      <c r="G310">
        <v>0</v>
      </c>
      <c r="H310">
        <v>39.4</v>
      </c>
      <c r="I310">
        <v>0.23599999999999999</v>
      </c>
      <c r="J310">
        <v>38</v>
      </c>
      <c r="K310">
        <v>0</v>
      </c>
      <c r="L310">
        <f t="shared" si="30"/>
        <v>0</v>
      </c>
      <c r="M310">
        <f t="shared" si="31"/>
        <v>1</v>
      </c>
    </row>
    <row r="311" spans="1:13">
      <c r="A311">
        <v>310</v>
      </c>
      <c r="B311">
        <v>175</v>
      </c>
      <c r="C311">
        <v>2</v>
      </c>
      <c r="D311">
        <v>75</v>
      </c>
      <c r="E311">
        <v>64</v>
      </c>
      <c r="F311">
        <v>24</v>
      </c>
      <c r="G311">
        <v>55</v>
      </c>
      <c r="H311">
        <v>29.7</v>
      </c>
      <c r="I311">
        <v>0.37</v>
      </c>
      <c r="J311">
        <v>33</v>
      </c>
      <c r="K311">
        <v>0</v>
      </c>
      <c r="L311">
        <f t="shared" si="30"/>
        <v>0</v>
      </c>
      <c r="M311">
        <f t="shared" si="31"/>
        <v>1</v>
      </c>
    </row>
    <row r="312" spans="1:13">
      <c r="A312">
        <v>311</v>
      </c>
      <c r="B312">
        <v>166</v>
      </c>
      <c r="C312">
        <v>6</v>
      </c>
      <c r="D312">
        <v>104</v>
      </c>
      <c r="E312">
        <v>74</v>
      </c>
      <c r="F312">
        <v>18</v>
      </c>
      <c r="G312">
        <v>156</v>
      </c>
      <c r="H312">
        <v>29.9</v>
      </c>
      <c r="I312">
        <v>0.72199999999999998</v>
      </c>
      <c r="J312">
        <v>41</v>
      </c>
      <c r="K312">
        <v>1</v>
      </c>
      <c r="L312">
        <f t="shared" si="30"/>
        <v>0</v>
      </c>
      <c r="M312">
        <f t="shared" si="31"/>
        <v>0</v>
      </c>
    </row>
    <row r="313" spans="1:13">
      <c r="A313">
        <v>312</v>
      </c>
      <c r="B313">
        <v>515</v>
      </c>
      <c r="C313">
        <v>3</v>
      </c>
      <c r="D313">
        <v>99</v>
      </c>
      <c r="E313">
        <v>54</v>
      </c>
      <c r="F313">
        <v>19</v>
      </c>
      <c r="G313">
        <v>86</v>
      </c>
      <c r="H313">
        <v>25.6</v>
      </c>
      <c r="I313">
        <v>0.154</v>
      </c>
      <c r="J313">
        <v>24</v>
      </c>
      <c r="K313">
        <v>0</v>
      </c>
      <c r="L313">
        <f t="shared" si="30"/>
        <v>0</v>
      </c>
      <c r="M313">
        <f t="shared" si="31"/>
        <v>1</v>
      </c>
    </row>
    <row r="314" spans="1:13">
      <c r="A314">
        <v>313</v>
      </c>
      <c r="B314">
        <v>474</v>
      </c>
      <c r="C314">
        <v>7</v>
      </c>
      <c r="D314">
        <v>136</v>
      </c>
      <c r="E314">
        <v>90</v>
      </c>
      <c r="F314">
        <v>0</v>
      </c>
      <c r="G314">
        <v>0</v>
      </c>
      <c r="H314">
        <v>29.9</v>
      </c>
      <c r="I314">
        <v>0.21</v>
      </c>
      <c r="J314">
        <v>50</v>
      </c>
      <c r="K314">
        <v>0</v>
      </c>
      <c r="L314">
        <f t="shared" si="30"/>
        <v>1</v>
      </c>
      <c r="M314">
        <f t="shared" si="31"/>
        <v>0</v>
      </c>
    </row>
    <row r="315" spans="1:13">
      <c r="A315">
        <v>314</v>
      </c>
      <c r="B315">
        <v>250</v>
      </c>
      <c r="C315">
        <v>1</v>
      </c>
      <c r="D315">
        <v>111</v>
      </c>
      <c r="E315">
        <v>86</v>
      </c>
      <c r="F315">
        <v>19</v>
      </c>
      <c r="G315">
        <v>0</v>
      </c>
      <c r="H315">
        <v>30.1</v>
      </c>
      <c r="I315">
        <v>0.14299999999999999</v>
      </c>
      <c r="J315">
        <v>23</v>
      </c>
      <c r="K315">
        <v>0</v>
      </c>
      <c r="L315">
        <f t="shared" si="30"/>
        <v>0</v>
      </c>
      <c r="M315">
        <f t="shared" si="31"/>
        <v>1</v>
      </c>
    </row>
    <row r="316" spans="1:13">
      <c r="A316">
        <v>315</v>
      </c>
      <c r="B316">
        <v>322</v>
      </c>
      <c r="C316">
        <v>3</v>
      </c>
      <c r="D316">
        <v>112</v>
      </c>
      <c r="E316">
        <v>74</v>
      </c>
      <c r="F316">
        <v>30</v>
      </c>
      <c r="G316">
        <v>0</v>
      </c>
      <c r="H316">
        <v>31.6</v>
      </c>
      <c r="I316">
        <v>0.19700000000000001</v>
      </c>
      <c r="J316">
        <v>25</v>
      </c>
      <c r="K316">
        <v>1</v>
      </c>
      <c r="L316">
        <f t="shared" si="30"/>
        <v>0</v>
      </c>
      <c r="M316">
        <f t="shared" si="31"/>
        <v>0</v>
      </c>
    </row>
    <row r="317" spans="1:13">
      <c r="A317">
        <v>316</v>
      </c>
      <c r="B317">
        <v>415</v>
      </c>
      <c r="C317">
        <v>0</v>
      </c>
      <c r="D317">
        <v>138</v>
      </c>
      <c r="E317">
        <v>60</v>
      </c>
      <c r="F317">
        <v>35</v>
      </c>
      <c r="G317">
        <v>167</v>
      </c>
      <c r="H317">
        <v>34.6</v>
      </c>
      <c r="I317">
        <v>0.53400000000000003</v>
      </c>
      <c r="J317">
        <v>21</v>
      </c>
      <c r="K317">
        <v>1</v>
      </c>
      <c r="L317">
        <f t="shared" si="30"/>
        <v>1</v>
      </c>
      <c r="M317">
        <f t="shared" si="31"/>
        <v>1</v>
      </c>
    </row>
    <row r="318" spans="1:13">
      <c r="A318">
        <v>317</v>
      </c>
      <c r="B318">
        <v>572</v>
      </c>
      <c r="C318">
        <v>2</v>
      </c>
      <c r="D318">
        <v>130</v>
      </c>
      <c r="E318">
        <v>96</v>
      </c>
      <c r="F318">
        <v>0</v>
      </c>
      <c r="G318">
        <v>0</v>
      </c>
      <c r="H318">
        <v>22.6</v>
      </c>
      <c r="I318">
        <v>0.26800000000000002</v>
      </c>
      <c r="J318">
        <v>21</v>
      </c>
      <c r="K318">
        <v>0</v>
      </c>
      <c r="L318">
        <f t="shared" si="30"/>
        <v>0</v>
      </c>
      <c r="M318">
        <f t="shared" si="31"/>
        <v>1</v>
      </c>
    </row>
    <row r="319" spans="1:13">
      <c r="A319">
        <v>318</v>
      </c>
      <c r="B319">
        <v>605</v>
      </c>
      <c r="C319">
        <v>4</v>
      </c>
      <c r="D319">
        <v>183</v>
      </c>
      <c r="E319">
        <v>0</v>
      </c>
      <c r="F319">
        <v>0</v>
      </c>
      <c r="G319">
        <v>0</v>
      </c>
      <c r="H319">
        <v>28.4</v>
      </c>
      <c r="I319">
        <v>0.21199999999999999</v>
      </c>
      <c r="J319">
        <v>36</v>
      </c>
      <c r="K319">
        <v>1</v>
      </c>
      <c r="L319">
        <f t="shared" si="30"/>
        <v>0</v>
      </c>
      <c r="M319">
        <f t="shared" si="31"/>
        <v>0</v>
      </c>
    </row>
    <row r="320" spans="1:13">
      <c r="A320">
        <v>319</v>
      </c>
      <c r="B320">
        <v>449</v>
      </c>
      <c r="C320">
        <v>0</v>
      </c>
      <c r="D320">
        <v>104</v>
      </c>
      <c r="E320">
        <v>64</v>
      </c>
      <c r="F320">
        <v>37</v>
      </c>
      <c r="G320">
        <v>64</v>
      </c>
      <c r="H320">
        <v>33.6</v>
      </c>
      <c r="I320">
        <v>0.51</v>
      </c>
      <c r="J320">
        <v>22</v>
      </c>
      <c r="K320">
        <v>1</v>
      </c>
      <c r="L320">
        <f t="shared" si="30"/>
        <v>0</v>
      </c>
      <c r="M320">
        <f t="shared" si="31"/>
        <v>0</v>
      </c>
    </row>
    <row r="321" spans="1:13">
      <c r="A321">
        <v>320</v>
      </c>
      <c r="B321">
        <v>494</v>
      </c>
      <c r="C321">
        <v>4</v>
      </c>
      <c r="D321">
        <v>125</v>
      </c>
      <c r="E321">
        <v>70</v>
      </c>
      <c r="F321">
        <v>18</v>
      </c>
      <c r="G321">
        <v>122</v>
      </c>
      <c r="H321">
        <v>28.9</v>
      </c>
      <c r="I321">
        <v>1.1439999999999999</v>
      </c>
      <c r="J321">
        <v>45</v>
      </c>
      <c r="K321">
        <v>1</v>
      </c>
      <c r="L321">
        <f t="shared" si="30"/>
        <v>1</v>
      </c>
      <c r="M321">
        <f t="shared" si="31"/>
        <v>1</v>
      </c>
    </row>
    <row r="322" spans="1:13">
      <c r="A322">
        <v>321</v>
      </c>
      <c r="B322">
        <v>668</v>
      </c>
      <c r="C322">
        <v>10</v>
      </c>
      <c r="D322">
        <v>111</v>
      </c>
      <c r="E322">
        <v>70</v>
      </c>
      <c r="F322">
        <v>27</v>
      </c>
      <c r="G322">
        <v>0</v>
      </c>
      <c r="H322">
        <v>27.5</v>
      </c>
      <c r="I322">
        <v>0.14099999999999999</v>
      </c>
      <c r="J322">
        <v>40</v>
      </c>
      <c r="K322">
        <v>1</v>
      </c>
      <c r="L322">
        <f t="shared" si="30"/>
        <v>0</v>
      </c>
      <c r="M322">
        <f t="shared" si="31"/>
        <v>0</v>
      </c>
    </row>
    <row r="323" spans="1:13">
      <c r="A323">
        <v>322</v>
      </c>
      <c r="B323">
        <v>492</v>
      </c>
      <c r="C323">
        <v>2</v>
      </c>
      <c r="D323">
        <v>89</v>
      </c>
      <c r="E323">
        <v>90</v>
      </c>
      <c r="F323">
        <v>30</v>
      </c>
      <c r="G323">
        <v>0</v>
      </c>
      <c r="H323">
        <v>33.5</v>
      </c>
      <c r="I323">
        <v>0.29199999999999998</v>
      </c>
      <c r="J323">
        <v>42</v>
      </c>
      <c r="K323">
        <v>0</v>
      </c>
      <c r="L323">
        <f t="shared" ref="L323:L386" si="32">IF(J323&lt;=42.5,IF(G323&lt;=119.5,IF(C323&lt;=2.5,0,0),IF(C323&lt;=0.5,1,0)),IF(G323&lt;=139.5,IF(J323&lt;=55.5,1,0),1))</f>
        <v>0</v>
      </c>
      <c r="M323">
        <f t="shared" ref="M323:M386" si="33">IF(L323=K323,1,0)</f>
        <v>1</v>
      </c>
    </row>
    <row r="324" spans="1:13">
      <c r="A324">
        <v>323</v>
      </c>
      <c r="B324">
        <v>730</v>
      </c>
      <c r="C324">
        <v>2</v>
      </c>
      <c r="D324">
        <v>92</v>
      </c>
      <c r="E324">
        <v>52</v>
      </c>
      <c r="F324">
        <v>0</v>
      </c>
      <c r="G324">
        <v>0</v>
      </c>
      <c r="H324">
        <v>30.1</v>
      </c>
      <c r="I324">
        <v>0.14099999999999999</v>
      </c>
      <c r="J324">
        <v>22</v>
      </c>
      <c r="K324">
        <v>0</v>
      </c>
      <c r="L324">
        <f t="shared" si="32"/>
        <v>0</v>
      </c>
      <c r="M324">
        <f t="shared" si="33"/>
        <v>1</v>
      </c>
    </row>
    <row r="325" spans="1:13">
      <c r="A325">
        <v>324</v>
      </c>
      <c r="B325">
        <v>168</v>
      </c>
      <c r="C325">
        <v>4</v>
      </c>
      <c r="D325">
        <v>120</v>
      </c>
      <c r="E325">
        <v>68</v>
      </c>
      <c r="F325">
        <v>0</v>
      </c>
      <c r="G325">
        <v>0</v>
      </c>
      <c r="H325">
        <v>29.6</v>
      </c>
      <c r="I325">
        <v>0.70899999999999996</v>
      </c>
      <c r="J325">
        <v>34</v>
      </c>
      <c r="K325">
        <v>0</v>
      </c>
      <c r="L325">
        <f t="shared" si="32"/>
        <v>0</v>
      </c>
      <c r="M325">
        <f t="shared" si="33"/>
        <v>1</v>
      </c>
    </row>
    <row r="326" spans="1:13">
      <c r="A326">
        <v>325</v>
      </c>
      <c r="B326">
        <v>357</v>
      </c>
      <c r="C326">
        <v>1</v>
      </c>
      <c r="D326">
        <v>125</v>
      </c>
      <c r="E326">
        <v>50</v>
      </c>
      <c r="F326">
        <v>40</v>
      </c>
      <c r="G326">
        <v>167</v>
      </c>
      <c r="H326">
        <v>33.299999999999997</v>
      </c>
      <c r="I326">
        <v>0.96199999999999997</v>
      </c>
      <c r="J326">
        <v>28</v>
      </c>
      <c r="K326">
        <v>1</v>
      </c>
      <c r="L326">
        <f t="shared" si="32"/>
        <v>0</v>
      </c>
      <c r="M326">
        <f t="shared" si="33"/>
        <v>0</v>
      </c>
    </row>
    <row r="327" spans="1:13">
      <c r="A327">
        <v>326</v>
      </c>
      <c r="B327">
        <v>615</v>
      </c>
      <c r="C327">
        <v>11</v>
      </c>
      <c r="D327">
        <v>138</v>
      </c>
      <c r="E327">
        <v>74</v>
      </c>
      <c r="F327">
        <v>26</v>
      </c>
      <c r="G327">
        <v>144</v>
      </c>
      <c r="H327">
        <v>36.1</v>
      </c>
      <c r="I327">
        <v>0.55700000000000005</v>
      </c>
      <c r="J327">
        <v>50</v>
      </c>
      <c r="K327">
        <v>1</v>
      </c>
      <c r="L327">
        <f t="shared" si="32"/>
        <v>1</v>
      </c>
      <c r="M327">
        <f t="shared" si="33"/>
        <v>1</v>
      </c>
    </row>
    <row r="328" spans="1:13">
      <c r="A328">
        <v>327</v>
      </c>
      <c r="B328">
        <v>556</v>
      </c>
      <c r="C328">
        <v>7</v>
      </c>
      <c r="D328">
        <v>124</v>
      </c>
      <c r="E328">
        <v>70</v>
      </c>
      <c r="F328">
        <v>33</v>
      </c>
      <c r="G328">
        <v>215</v>
      </c>
      <c r="H328">
        <v>25.5</v>
      </c>
      <c r="I328">
        <v>0.161</v>
      </c>
      <c r="J328">
        <v>37</v>
      </c>
      <c r="K328">
        <v>0</v>
      </c>
      <c r="L328">
        <f t="shared" si="32"/>
        <v>0</v>
      </c>
      <c r="M328">
        <f t="shared" si="33"/>
        <v>1</v>
      </c>
    </row>
    <row r="329" spans="1:13">
      <c r="A329">
        <v>328</v>
      </c>
      <c r="B329">
        <v>10</v>
      </c>
      <c r="C329">
        <v>8</v>
      </c>
      <c r="D329">
        <v>125</v>
      </c>
      <c r="E329">
        <v>96</v>
      </c>
      <c r="F329">
        <v>0</v>
      </c>
      <c r="G329">
        <v>0</v>
      </c>
      <c r="H329">
        <v>0</v>
      </c>
      <c r="I329">
        <v>0.23200000000000001</v>
      </c>
      <c r="J329">
        <v>54</v>
      </c>
      <c r="K329">
        <v>1</v>
      </c>
      <c r="L329">
        <f t="shared" si="32"/>
        <v>1</v>
      </c>
      <c r="M329">
        <f t="shared" si="33"/>
        <v>1</v>
      </c>
    </row>
    <row r="330" spans="1:13">
      <c r="A330">
        <v>329</v>
      </c>
      <c r="B330">
        <v>354</v>
      </c>
      <c r="C330">
        <v>1</v>
      </c>
      <c r="D330">
        <v>90</v>
      </c>
      <c r="E330">
        <v>62</v>
      </c>
      <c r="F330">
        <v>12</v>
      </c>
      <c r="G330">
        <v>43</v>
      </c>
      <c r="H330">
        <v>27.2</v>
      </c>
      <c r="I330">
        <v>0.57999999999999996</v>
      </c>
      <c r="J330">
        <v>24</v>
      </c>
      <c r="K330">
        <v>0</v>
      </c>
      <c r="L330">
        <f t="shared" si="32"/>
        <v>0</v>
      </c>
      <c r="M330">
        <f t="shared" si="33"/>
        <v>1</v>
      </c>
    </row>
    <row r="331" spans="1:13">
      <c r="A331">
        <v>330</v>
      </c>
      <c r="B331">
        <v>606</v>
      </c>
      <c r="C331">
        <v>1</v>
      </c>
      <c r="D331">
        <v>124</v>
      </c>
      <c r="E331">
        <v>60</v>
      </c>
      <c r="F331">
        <v>32</v>
      </c>
      <c r="G331">
        <v>0</v>
      </c>
      <c r="H331">
        <v>35.799999999999997</v>
      </c>
      <c r="I331">
        <v>0.51400000000000001</v>
      </c>
      <c r="J331">
        <v>21</v>
      </c>
      <c r="K331">
        <v>0</v>
      </c>
      <c r="L331">
        <f t="shared" si="32"/>
        <v>0</v>
      </c>
      <c r="M331">
        <f t="shared" si="33"/>
        <v>1</v>
      </c>
    </row>
    <row r="332" spans="1:13">
      <c r="A332">
        <v>331</v>
      </c>
      <c r="B332">
        <v>748</v>
      </c>
      <c r="C332">
        <v>1</v>
      </c>
      <c r="D332">
        <v>81</v>
      </c>
      <c r="E332">
        <v>74</v>
      </c>
      <c r="F332">
        <v>41</v>
      </c>
      <c r="G332">
        <v>57</v>
      </c>
      <c r="H332">
        <v>46.3</v>
      </c>
      <c r="I332">
        <v>1.0960000000000001</v>
      </c>
      <c r="J332">
        <v>32</v>
      </c>
      <c r="K332">
        <v>0</v>
      </c>
      <c r="L332">
        <f t="shared" si="32"/>
        <v>0</v>
      </c>
      <c r="M332">
        <f t="shared" si="33"/>
        <v>1</v>
      </c>
    </row>
    <row r="333" spans="1:13">
      <c r="A333">
        <v>332</v>
      </c>
      <c r="B333">
        <v>696</v>
      </c>
      <c r="C333">
        <v>7</v>
      </c>
      <c r="D333">
        <v>142</v>
      </c>
      <c r="E333">
        <v>90</v>
      </c>
      <c r="F333">
        <v>24</v>
      </c>
      <c r="G333">
        <v>480</v>
      </c>
      <c r="H333">
        <v>30.4</v>
      </c>
      <c r="I333">
        <v>0.128</v>
      </c>
      <c r="J333">
        <v>43</v>
      </c>
      <c r="K333">
        <v>1</v>
      </c>
      <c r="L333">
        <f t="shared" si="32"/>
        <v>1</v>
      </c>
      <c r="M333">
        <f t="shared" si="33"/>
        <v>1</v>
      </c>
    </row>
    <row r="334" spans="1:13">
      <c r="A334">
        <v>333</v>
      </c>
      <c r="B334">
        <v>1</v>
      </c>
      <c r="C334">
        <v>6</v>
      </c>
      <c r="D334">
        <v>148</v>
      </c>
      <c r="E334">
        <v>72</v>
      </c>
      <c r="F334">
        <v>35</v>
      </c>
      <c r="G334">
        <v>0</v>
      </c>
      <c r="H334">
        <v>33.6</v>
      </c>
      <c r="I334">
        <v>0.627</v>
      </c>
      <c r="J334">
        <v>50</v>
      </c>
      <c r="K334">
        <v>1</v>
      </c>
      <c r="L334">
        <f t="shared" si="32"/>
        <v>1</v>
      </c>
      <c r="M334">
        <f t="shared" si="33"/>
        <v>1</v>
      </c>
    </row>
    <row r="335" spans="1:13">
      <c r="A335">
        <v>334</v>
      </c>
      <c r="B335">
        <v>257</v>
      </c>
      <c r="C335">
        <v>3</v>
      </c>
      <c r="D335">
        <v>111</v>
      </c>
      <c r="E335">
        <v>56</v>
      </c>
      <c r="F335">
        <v>39</v>
      </c>
      <c r="G335">
        <v>0</v>
      </c>
      <c r="H335">
        <v>30.1</v>
      </c>
      <c r="I335">
        <v>0.55700000000000005</v>
      </c>
      <c r="J335">
        <v>30</v>
      </c>
      <c r="K335">
        <v>0</v>
      </c>
      <c r="L335">
        <f t="shared" si="32"/>
        <v>0</v>
      </c>
      <c r="M335">
        <f t="shared" si="33"/>
        <v>1</v>
      </c>
    </row>
    <row r="336" spans="1:13">
      <c r="A336">
        <v>335</v>
      </c>
      <c r="B336">
        <v>733</v>
      </c>
      <c r="C336">
        <v>2</v>
      </c>
      <c r="D336">
        <v>174</v>
      </c>
      <c r="E336">
        <v>88</v>
      </c>
      <c r="F336">
        <v>37</v>
      </c>
      <c r="G336">
        <v>120</v>
      </c>
      <c r="H336">
        <v>44.5</v>
      </c>
      <c r="I336">
        <v>0.64600000000000002</v>
      </c>
      <c r="J336">
        <v>24</v>
      </c>
      <c r="K336">
        <v>1</v>
      </c>
      <c r="L336">
        <f t="shared" si="32"/>
        <v>0</v>
      </c>
      <c r="M336">
        <f t="shared" si="33"/>
        <v>0</v>
      </c>
    </row>
    <row r="337" spans="1:13">
      <c r="A337">
        <v>336</v>
      </c>
      <c r="B337">
        <v>151</v>
      </c>
      <c r="C337">
        <v>1</v>
      </c>
      <c r="D337">
        <v>136</v>
      </c>
      <c r="E337">
        <v>74</v>
      </c>
      <c r="F337">
        <v>50</v>
      </c>
      <c r="G337">
        <v>204</v>
      </c>
      <c r="H337">
        <v>37.4</v>
      </c>
      <c r="I337">
        <v>0.39900000000000002</v>
      </c>
      <c r="J337">
        <v>24</v>
      </c>
      <c r="K337">
        <v>0</v>
      </c>
      <c r="L337">
        <f t="shared" si="32"/>
        <v>0</v>
      </c>
      <c r="M337">
        <f t="shared" si="33"/>
        <v>1</v>
      </c>
    </row>
    <row r="338" spans="1:13">
      <c r="A338">
        <v>337</v>
      </c>
      <c r="B338">
        <v>237</v>
      </c>
      <c r="C338">
        <v>7</v>
      </c>
      <c r="D338">
        <v>181</v>
      </c>
      <c r="E338">
        <v>84</v>
      </c>
      <c r="F338">
        <v>21</v>
      </c>
      <c r="G338">
        <v>192</v>
      </c>
      <c r="H338">
        <v>35.9</v>
      </c>
      <c r="I338">
        <v>0.58599999999999997</v>
      </c>
      <c r="J338">
        <v>51</v>
      </c>
      <c r="K338">
        <v>1</v>
      </c>
      <c r="L338">
        <f t="shared" si="32"/>
        <v>1</v>
      </c>
      <c r="M338">
        <f t="shared" si="33"/>
        <v>1</v>
      </c>
    </row>
    <row r="339" spans="1:13">
      <c r="A339">
        <v>338</v>
      </c>
      <c r="B339">
        <v>240</v>
      </c>
      <c r="C339">
        <v>0</v>
      </c>
      <c r="D339">
        <v>104</v>
      </c>
      <c r="E339">
        <v>76</v>
      </c>
      <c r="F339">
        <v>0</v>
      </c>
      <c r="G339">
        <v>0</v>
      </c>
      <c r="H339">
        <v>18.399999999999999</v>
      </c>
      <c r="I339">
        <v>0.58199999999999996</v>
      </c>
      <c r="J339">
        <v>27</v>
      </c>
      <c r="K339">
        <v>0</v>
      </c>
      <c r="L339">
        <f t="shared" si="32"/>
        <v>0</v>
      </c>
      <c r="M339">
        <f t="shared" si="33"/>
        <v>1</v>
      </c>
    </row>
    <row r="340" spans="1:13">
      <c r="A340">
        <v>339</v>
      </c>
      <c r="B340">
        <v>660</v>
      </c>
      <c r="C340">
        <v>3</v>
      </c>
      <c r="D340">
        <v>80</v>
      </c>
      <c r="E340">
        <v>82</v>
      </c>
      <c r="F340">
        <v>31</v>
      </c>
      <c r="G340">
        <v>70</v>
      </c>
      <c r="H340">
        <v>34.200000000000003</v>
      </c>
      <c r="I340">
        <v>1.292</v>
      </c>
      <c r="J340">
        <v>27</v>
      </c>
      <c r="K340">
        <v>1</v>
      </c>
      <c r="L340">
        <f t="shared" si="32"/>
        <v>0</v>
      </c>
      <c r="M340">
        <f t="shared" si="33"/>
        <v>0</v>
      </c>
    </row>
    <row r="341" spans="1:13">
      <c r="A341">
        <v>340</v>
      </c>
      <c r="B341">
        <v>676</v>
      </c>
      <c r="C341">
        <v>6</v>
      </c>
      <c r="D341">
        <v>195</v>
      </c>
      <c r="E341">
        <v>70</v>
      </c>
      <c r="F341">
        <v>0</v>
      </c>
      <c r="G341">
        <v>0</v>
      </c>
      <c r="H341">
        <v>30.9</v>
      </c>
      <c r="I341">
        <v>0.32800000000000001</v>
      </c>
      <c r="J341">
        <v>31</v>
      </c>
      <c r="K341">
        <v>1</v>
      </c>
      <c r="L341">
        <f t="shared" si="32"/>
        <v>0</v>
      </c>
      <c r="M341">
        <f t="shared" si="33"/>
        <v>0</v>
      </c>
    </row>
    <row r="342" spans="1:13">
      <c r="A342">
        <v>341</v>
      </c>
      <c r="B342">
        <v>324</v>
      </c>
      <c r="C342">
        <v>13</v>
      </c>
      <c r="D342">
        <v>152</v>
      </c>
      <c r="E342">
        <v>90</v>
      </c>
      <c r="F342">
        <v>33</v>
      </c>
      <c r="G342">
        <v>29</v>
      </c>
      <c r="H342">
        <v>26.8</v>
      </c>
      <c r="I342">
        <v>0.73099999999999998</v>
      </c>
      <c r="J342">
        <v>43</v>
      </c>
      <c r="K342">
        <v>1</v>
      </c>
      <c r="L342">
        <f t="shared" si="32"/>
        <v>1</v>
      </c>
      <c r="M342">
        <f t="shared" si="33"/>
        <v>1</v>
      </c>
    </row>
    <row r="343" spans="1:13">
      <c r="A343">
        <v>342</v>
      </c>
      <c r="B343">
        <v>486</v>
      </c>
      <c r="C343">
        <v>0</v>
      </c>
      <c r="D343">
        <v>135</v>
      </c>
      <c r="E343">
        <v>68</v>
      </c>
      <c r="F343">
        <v>42</v>
      </c>
      <c r="G343">
        <v>250</v>
      </c>
      <c r="H343">
        <v>42.3</v>
      </c>
      <c r="I343">
        <v>0.36499999999999999</v>
      </c>
      <c r="J343">
        <v>24</v>
      </c>
      <c r="K343">
        <v>1</v>
      </c>
      <c r="L343">
        <f t="shared" si="32"/>
        <v>1</v>
      </c>
      <c r="M343">
        <f t="shared" si="33"/>
        <v>1</v>
      </c>
    </row>
    <row r="344" spans="1:13">
      <c r="A344">
        <v>343</v>
      </c>
      <c r="B344">
        <v>587</v>
      </c>
      <c r="C344">
        <v>8</v>
      </c>
      <c r="D344">
        <v>143</v>
      </c>
      <c r="E344">
        <v>66</v>
      </c>
      <c r="F344">
        <v>0</v>
      </c>
      <c r="G344">
        <v>0</v>
      </c>
      <c r="H344">
        <v>34.9</v>
      </c>
      <c r="I344">
        <v>0.129</v>
      </c>
      <c r="J344">
        <v>41</v>
      </c>
      <c r="K344">
        <v>1</v>
      </c>
      <c r="L344">
        <f t="shared" si="32"/>
        <v>0</v>
      </c>
      <c r="M344">
        <f t="shared" si="33"/>
        <v>0</v>
      </c>
    </row>
    <row r="345" spans="1:13">
      <c r="A345">
        <v>344</v>
      </c>
      <c r="B345">
        <v>377</v>
      </c>
      <c r="C345">
        <v>0</v>
      </c>
      <c r="D345">
        <v>98</v>
      </c>
      <c r="E345">
        <v>82</v>
      </c>
      <c r="F345">
        <v>15</v>
      </c>
      <c r="G345">
        <v>84</v>
      </c>
      <c r="H345">
        <v>25.2</v>
      </c>
      <c r="I345">
        <v>0.29899999999999999</v>
      </c>
      <c r="J345">
        <v>22</v>
      </c>
      <c r="K345">
        <v>0</v>
      </c>
      <c r="L345">
        <f t="shared" si="32"/>
        <v>0</v>
      </c>
      <c r="M345">
        <f t="shared" si="33"/>
        <v>1</v>
      </c>
    </row>
    <row r="346" spans="1:13">
      <c r="A346">
        <v>345</v>
      </c>
      <c r="B346">
        <v>722</v>
      </c>
      <c r="C346">
        <v>1</v>
      </c>
      <c r="D346">
        <v>114</v>
      </c>
      <c r="E346">
        <v>66</v>
      </c>
      <c r="F346">
        <v>36</v>
      </c>
      <c r="G346">
        <v>200</v>
      </c>
      <c r="H346">
        <v>38.1</v>
      </c>
      <c r="I346">
        <v>0.28899999999999998</v>
      </c>
      <c r="J346">
        <v>21</v>
      </c>
      <c r="K346">
        <v>0</v>
      </c>
      <c r="L346">
        <f t="shared" si="32"/>
        <v>0</v>
      </c>
      <c r="M346">
        <f t="shared" si="33"/>
        <v>1</v>
      </c>
    </row>
    <row r="347" spans="1:13">
      <c r="A347">
        <v>346</v>
      </c>
      <c r="B347">
        <v>625</v>
      </c>
      <c r="C347">
        <v>2</v>
      </c>
      <c r="D347">
        <v>108</v>
      </c>
      <c r="E347">
        <v>64</v>
      </c>
      <c r="F347">
        <v>0</v>
      </c>
      <c r="G347">
        <v>0</v>
      </c>
      <c r="H347">
        <v>30.8</v>
      </c>
      <c r="I347">
        <v>0.158</v>
      </c>
      <c r="J347">
        <v>21</v>
      </c>
      <c r="K347">
        <v>0</v>
      </c>
      <c r="L347">
        <f t="shared" si="32"/>
        <v>0</v>
      </c>
      <c r="M347">
        <f t="shared" si="33"/>
        <v>1</v>
      </c>
    </row>
    <row r="348" spans="1:13">
      <c r="A348">
        <v>347</v>
      </c>
      <c r="B348">
        <v>625</v>
      </c>
      <c r="C348">
        <v>2</v>
      </c>
      <c r="D348">
        <v>108</v>
      </c>
      <c r="E348">
        <v>64</v>
      </c>
      <c r="F348">
        <v>0</v>
      </c>
      <c r="G348">
        <v>0</v>
      </c>
      <c r="H348">
        <v>30.8</v>
      </c>
      <c r="I348">
        <v>0.158</v>
      </c>
      <c r="J348">
        <v>21</v>
      </c>
      <c r="K348">
        <v>0</v>
      </c>
      <c r="L348">
        <f t="shared" si="32"/>
        <v>0</v>
      </c>
      <c r="M348">
        <f t="shared" si="33"/>
        <v>1</v>
      </c>
    </row>
    <row r="349" spans="1:13">
      <c r="A349">
        <v>348</v>
      </c>
      <c r="B349">
        <v>316</v>
      </c>
      <c r="C349">
        <v>2</v>
      </c>
      <c r="D349">
        <v>112</v>
      </c>
      <c r="E349">
        <v>68</v>
      </c>
      <c r="F349">
        <v>22</v>
      </c>
      <c r="G349">
        <v>94</v>
      </c>
      <c r="H349">
        <v>34.1</v>
      </c>
      <c r="I349">
        <v>0.315</v>
      </c>
      <c r="J349">
        <v>26</v>
      </c>
      <c r="K349">
        <v>0</v>
      </c>
      <c r="L349">
        <f t="shared" si="32"/>
        <v>0</v>
      </c>
      <c r="M349">
        <f t="shared" si="33"/>
        <v>1</v>
      </c>
    </row>
    <row r="350" spans="1:13">
      <c r="A350">
        <v>349</v>
      </c>
      <c r="B350">
        <v>392</v>
      </c>
      <c r="C350">
        <v>5</v>
      </c>
      <c r="D350">
        <v>166</v>
      </c>
      <c r="E350">
        <v>76</v>
      </c>
      <c r="F350">
        <v>0</v>
      </c>
      <c r="G350">
        <v>0</v>
      </c>
      <c r="H350">
        <v>45.7</v>
      </c>
      <c r="I350">
        <v>0.34</v>
      </c>
      <c r="J350">
        <v>27</v>
      </c>
      <c r="K350">
        <v>1</v>
      </c>
      <c r="L350">
        <f t="shared" si="32"/>
        <v>0</v>
      </c>
      <c r="M350">
        <f t="shared" si="33"/>
        <v>0</v>
      </c>
    </row>
    <row r="351" spans="1:13">
      <c r="A351">
        <v>350</v>
      </c>
      <c r="B351">
        <v>457</v>
      </c>
      <c r="C351">
        <v>1</v>
      </c>
      <c r="D351">
        <v>135</v>
      </c>
      <c r="E351">
        <v>54</v>
      </c>
      <c r="F351">
        <v>0</v>
      </c>
      <c r="G351">
        <v>0</v>
      </c>
      <c r="H351">
        <v>26.7</v>
      </c>
      <c r="I351">
        <v>0.68700000000000006</v>
      </c>
      <c r="J351">
        <v>62</v>
      </c>
      <c r="K351">
        <v>0</v>
      </c>
      <c r="L351">
        <f t="shared" si="32"/>
        <v>0</v>
      </c>
      <c r="M351">
        <f t="shared" si="33"/>
        <v>1</v>
      </c>
    </row>
    <row r="352" spans="1:13">
      <c r="A352">
        <v>351</v>
      </c>
      <c r="B352">
        <v>546</v>
      </c>
      <c r="C352">
        <v>8</v>
      </c>
      <c r="D352">
        <v>186</v>
      </c>
      <c r="E352">
        <v>90</v>
      </c>
      <c r="F352">
        <v>35</v>
      </c>
      <c r="G352">
        <v>225</v>
      </c>
      <c r="H352">
        <v>34.5</v>
      </c>
      <c r="I352">
        <v>0.42299999999999999</v>
      </c>
      <c r="J352">
        <v>37</v>
      </c>
      <c r="K352">
        <v>1</v>
      </c>
      <c r="L352">
        <f t="shared" si="32"/>
        <v>0</v>
      </c>
      <c r="M352">
        <f t="shared" si="33"/>
        <v>0</v>
      </c>
    </row>
    <row r="353" spans="1:13">
      <c r="A353">
        <v>352</v>
      </c>
      <c r="B353">
        <v>452</v>
      </c>
      <c r="C353">
        <v>2</v>
      </c>
      <c r="D353">
        <v>134</v>
      </c>
      <c r="E353">
        <v>70</v>
      </c>
      <c r="F353">
        <v>0</v>
      </c>
      <c r="G353">
        <v>0</v>
      </c>
      <c r="H353">
        <v>28.9</v>
      </c>
      <c r="I353">
        <v>0.54200000000000004</v>
      </c>
      <c r="J353">
        <v>23</v>
      </c>
      <c r="K353">
        <v>1</v>
      </c>
      <c r="L353">
        <f t="shared" si="32"/>
        <v>0</v>
      </c>
      <c r="M353">
        <f t="shared" si="33"/>
        <v>0</v>
      </c>
    </row>
    <row r="354" spans="1:13">
      <c r="A354">
        <v>353</v>
      </c>
      <c r="B354">
        <v>625</v>
      </c>
      <c r="C354">
        <v>2</v>
      </c>
      <c r="D354">
        <v>108</v>
      </c>
      <c r="E354">
        <v>64</v>
      </c>
      <c r="F354">
        <v>0</v>
      </c>
      <c r="G354">
        <v>0</v>
      </c>
      <c r="H354">
        <v>30.8</v>
      </c>
      <c r="I354">
        <v>0.158</v>
      </c>
      <c r="J354">
        <v>21</v>
      </c>
      <c r="K354">
        <v>0</v>
      </c>
      <c r="L354">
        <f t="shared" si="32"/>
        <v>0</v>
      </c>
      <c r="M354">
        <f t="shared" si="33"/>
        <v>1</v>
      </c>
    </row>
    <row r="355" spans="1:13">
      <c r="A355">
        <v>354</v>
      </c>
      <c r="B355">
        <v>606</v>
      </c>
      <c r="C355">
        <v>1</v>
      </c>
      <c r="D355">
        <v>124</v>
      </c>
      <c r="E355">
        <v>60</v>
      </c>
      <c r="F355">
        <v>32</v>
      </c>
      <c r="G355">
        <v>0</v>
      </c>
      <c r="H355">
        <v>35.799999999999997</v>
      </c>
      <c r="I355">
        <v>0.51400000000000001</v>
      </c>
      <c r="J355">
        <v>21</v>
      </c>
      <c r="K355">
        <v>0</v>
      </c>
      <c r="L355">
        <f t="shared" si="32"/>
        <v>0</v>
      </c>
      <c r="M355">
        <f t="shared" si="33"/>
        <v>1</v>
      </c>
    </row>
    <row r="356" spans="1:13">
      <c r="A356">
        <v>355</v>
      </c>
      <c r="B356">
        <v>414</v>
      </c>
      <c r="C356">
        <v>1</v>
      </c>
      <c r="D356">
        <v>143</v>
      </c>
      <c r="E356">
        <v>74</v>
      </c>
      <c r="F356">
        <v>22</v>
      </c>
      <c r="G356">
        <v>61</v>
      </c>
      <c r="H356">
        <v>26.2</v>
      </c>
      <c r="I356">
        <v>0.25600000000000001</v>
      </c>
      <c r="J356">
        <v>21</v>
      </c>
      <c r="K356">
        <v>0</v>
      </c>
      <c r="L356">
        <f t="shared" si="32"/>
        <v>0</v>
      </c>
      <c r="M356">
        <f t="shared" si="33"/>
        <v>1</v>
      </c>
    </row>
    <row r="357" spans="1:13">
      <c r="A357">
        <v>356</v>
      </c>
      <c r="B357">
        <v>504</v>
      </c>
      <c r="C357">
        <v>7</v>
      </c>
      <c r="D357">
        <v>94</v>
      </c>
      <c r="E357">
        <v>64</v>
      </c>
      <c r="F357">
        <v>25</v>
      </c>
      <c r="G357">
        <v>79</v>
      </c>
      <c r="H357">
        <v>33.299999999999997</v>
      </c>
      <c r="I357">
        <v>0.73799999999999999</v>
      </c>
      <c r="J357">
        <v>41</v>
      </c>
      <c r="K357">
        <v>0</v>
      </c>
      <c r="L357">
        <f t="shared" si="32"/>
        <v>0</v>
      </c>
      <c r="M357">
        <f t="shared" si="33"/>
        <v>1</v>
      </c>
    </row>
    <row r="358" spans="1:13">
      <c r="A358">
        <v>357</v>
      </c>
      <c r="B358">
        <v>300</v>
      </c>
      <c r="C358">
        <v>8</v>
      </c>
      <c r="D358">
        <v>112</v>
      </c>
      <c r="E358">
        <v>72</v>
      </c>
      <c r="F358">
        <v>0</v>
      </c>
      <c r="G358">
        <v>0</v>
      </c>
      <c r="H358">
        <v>23.6</v>
      </c>
      <c r="I358">
        <v>0.84</v>
      </c>
      <c r="J358">
        <v>58</v>
      </c>
      <c r="K358">
        <v>0</v>
      </c>
      <c r="L358">
        <f t="shared" si="32"/>
        <v>0</v>
      </c>
      <c r="M358">
        <f t="shared" si="33"/>
        <v>1</v>
      </c>
    </row>
    <row r="359" spans="1:13">
      <c r="A359">
        <v>358</v>
      </c>
      <c r="B359">
        <v>617</v>
      </c>
      <c r="C359">
        <v>6</v>
      </c>
      <c r="D359">
        <v>117</v>
      </c>
      <c r="E359">
        <v>96</v>
      </c>
      <c r="F359">
        <v>0</v>
      </c>
      <c r="G359">
        <v>0</v>
      </c>
      <c r="H359">
        <v>28.7</v>
      </c>
      <c r="I359">
        <v>0.157</v>
      </c>
      <c r="J359">
        <v>30</v>
      </c>
      <c r="K359">
        <v>0</v>
      </c>
      <c r="L359">
        <f t="shared" si="32"/>
        <v>0</v>
      </c>
      <c r="M359">
        <f t="shared" si="33"/>
        <v>1</v>
      </c>
    </row>
    <row r="360" spans="1:13">
      <c r="A360">
        <v>359</v>
      </c>
      <c r="B360">
        <v>435</v>
      </c>
      <c r="C360">
        <v>1</v>
      </c>
      <c r="D360">
        <v>90</v>
      </c>
      <c r="E360">
        <v>68</v>
      </c>
      <c r="F360">
        <v>8</v>
      </c>
      <c r="G360">
        <v>0</v>
      </c>
      <c r="H360">
        <v>24.5</v>
      </c>
      <c r="I360">
        <v>1.1379999999999999</v>
      </c>
      <c r="J360">
        <v>36</v>
      </c>
      <c r="K360">
        <v>0</v>
      </c>
      <c r="L360">
        <f t="shared" si="32"/>
        <v>0</v>
      </c>
      <c r="M360">
        <f t="shared" si="33"/>
        <v>1</v>
      </c>
    </row>
    <row r="361" spans="1:13">
      <c r="A361">
        <v>360</v>
      </c>
      <c r="B361">
        <v>376</v>
      </c>
      <c r="C361">
        <v>12</v>
      </c>
      <c r="D361">
        <v>140</v>
      </c>
      <c r="E361">
        <v>82</v>
      </c>
      <c r="F361">
        <v>43</v>
      </c>
      <c r="G361">
        <v>325</v>
      </c>
      <c r="H361">
        <v>39.200000000000003</v>
      </c>
      <c r="I361">
        <v>0.52800000000000002</v>
      </c>
      <c r="J361">
        <v>58</v>
      </c>
      <c r="K361">
        <v>1</v>
      </c>
      <c r="L361">
        <f t="shared" si="32"/>
        <v>1</v>
      </c>
      <c r="M361">
        <f t="shared" si="33"/>
        <v>1</v>
      </c>
    </row>
    <row r="362" spans="1:13">
      <c r="A362">
        <v>361</v>
      </c>
      <c r="B362">
        <v>35</v>
      </c>
      <c r="C362">
        <v>10</v>
      </c>
      <c r="D362">
        <v>122</v>
      </c>
      <c r="E362">
        <v>78</v>
      </c>
      <c r="F362">
        <v>31</v>
      </c>
      <c r="G362">
        <v>0</v>
      </c>
      <c r="H362">
        <v>27.6</v>
      </c>
      <c r="I362">
        <v>0.51200000000000001</v>
      </c>
      <c r="J362">
        <v>45</v>
      </c>
      <c r="K362">
        <v>0</v>
      </c>
      <c r="L362">
        <f t="shared" si="32"/>
        <v>1</v>
      </c>
      <c r="M362">
        <f t="shared" si="33"/>
        <v>0</v>
      </c>
    </row>
    <row r="363" spans="1:13">
      <c r="A363">
        <v>362</v>
      </c>
      <c r="B363">
        <v>51</v>
      </c>
      <c r="C363">
        <v>1</v>
      </c>
      <c r="D363">
        <v>103</v>
      </c>
      <c r="E363">
        <v>80</v>
      </c>
      <c r="F363">
        <v>11</v>
      </c>
      <c r="G363">
        <v>82</v>
      </c>
      <c r="H363">
        <v>19.399999999999999</v>
      </c>
      <c r="I363">
        <v>0.49099999999999999</v>
      </c>
      <c r="J363">
        <v>22</v>
      </c>
      <c r="K363">
        <v>0</v>
      </c>
      <c r="L363">
        <f t="shared" si="32"/>
        <v>0</v>
      </c>
      <c r="M363">
        <f t="shared" si="33"/>
        <v>1</v>
      </c>
    </row>
    <row r="364" spans="1:13">
      <c r="A364">
        <v>363</v>
      </c>
      <c r="B364">
        <v>574</v>
      </c>
      <c r="C364">
        <v>2</v>
      </c>
      <c r="D364">
        <v>98</v>
      </c>
      <c r="E364">
        <v>60</v>
      </c>
      <c r="F364">
        <v>17</v>
      </c>
      <c r="G364">
        <v>120</v>
      </c>
      <c r="H364">
        <v>34.700000000000003</v>
      </c>
      <c r="I364">
        <v>0.19800000000000001</v>
      </c>
      <c r="J364">
        <v>22</v>
      </c>
      <c r="K364">
        <v>0</v>
      </c>
      <c r="L364">
        <f t="shared" si="32"/>
        <v>0</v>
      </c>
      <c r="M364">
        <f t="shared" si="33"/>
        <v>1</v>
      </c>
    </row>
    <row r="365" spans="1:13">
      <c r="A365">
        <v>364</v>
      </c>
      <c r="B365">
        <v>59</v>
      </c>
      <c r="C365">
        <v>0</v>
      </c>
      <c r="D365">
        <v>146</v>
      </c>
      <c r="E365">
        <v>82</v>
      </c>
      <c r="F365">
        <v>0</v>
      </c>
      <c r="G365">
        <v>0</v>
      </c>
      <c r="H365">
        <v>40.5</v>
      </c>
      <c r="I365">
        <v>1.7809999999999999</v>
      </c>
      <c r="J365">
        <v>44</v>
      </c>
      <c r="K365">
        <v>0</v>
      </c>
      <c r="L365">
        <f t="shared" si="32"/>
        <v>1</v>
      </c>
      <c r="M365">
        <f t="shared" si="33"/>
        <v>0</v>
      </c>
    </row>
    <row r="366" spans="1:13">
      <c r="A366">
        <v>365</v>
      </c>
      <c r="B366">
        <v>168</v>
      </c>
      <c r="C366">
        <v>4</v>
      </c>
      <c r="D366">
        <v>120</v>
      </c>
      <c r="E366">
        <v>68</v>
      </c>
      <c r="F366">
        <v>0</v>
      </c>
      <c r="G366">
        <v>0</v>
      </c>
      <c r="H366">
        <v>29.6</v>
      </c>
      <c r="I366">
        <v>0.70899999999999996</v>
      </c>
      <c r="J366">
        <v>34</v>
      </c>
      <c r="K366">
        <v>0</v>
      </c>
      <c r="L366">
        <f t="shared" si="32"/>
        <v>0</v>
      </c>
      <c r="M366">
        <f t="shared" si="33"/>
        <v>1</v>
      </c>
    </row>
    <row r="367" spans="1:13">
      <c r="A367">
        <v>366</v>
      </c>
      <c r="B367">
        <v>606</v>
      </c>
      <c r="C367">
        <v>1</v>
      </c>
      <c r="D367">
        <v>124</v>
      </c>
      <c r="E367">
        <v>60</v>
      </c>
      <c r="F367">
        <v>32</v>
      </c>
      <c r="G367">
        <v>0</v>
      </c>
      <c r="H367">
        <v>35.799999999999997</v>
      </c>
      <c r="I367">
        <v>0.51400000000000001</v>
      </c>
      <c r="J367">
        <v>21</v>
      </c>
      <c r="K367">
        <v>0</v>
      </c>
      <c r="L367">
        <f t="shared" si="32"/>
        <v>0</v>
      </c>
      <c r="M367">
        <f t="shared" si="33"/>
        <v>1</v>
      </c>
    </row>
    <row r="368" spans="1:13">
      <c r="A368">
        <v>367</v>
      </c>
      <c r="B368">
        <v>724</v>
      </c>
      <c r="C368">
        <v>5</v>
      </c>
      <c r="D368">
        <v>117</v>
      </c>
      <c r="E368">
        <v>86</v>
      </c>
      <c r="F368">
        <v>30</v>
      </c>
      <c r="G368">
        <v>105</v>
      </c>
      <c r="H368">
        <v>39.1</v>
      </c>
      <c r="I368">
        <v>0.251</v>
      </c>
      <c r="J368">
        <v>42</v>
      </c>
      <c r="K368">
        <v>0</v>
      </c>
      <c r="L368">
        <f t="shared" si="32"/>
        <v>0</v>
      </c>
      <c r="M368">
        <f t="shared" si="33"/>
        <v>1</v>
      </c>
    </row>
    <row r="369" spans="1:13">
      <c r="A369">
        <v>368</v>
      </c>
      <c r="B369">
        <v>210</v>
      </c>
      <c r="C369">
        <v>7</v>
      </c>
      <c r="D369">
        <v>184</v>
      </c>
      <c r="E369">
        <v>84</v>
      </c>
      <c r="F369">
        <v>33</v>
      </c>
      <c r="G369">
        <v>0</v>
      </c>
      <c r="H369">
        <v>35.5</v>
      </c>
      <c r="I369">
        <v>0.35499999999999998</v>
      </c>
      <c r="J369">
        <v>41</v>
      </c>
      <c r="K369">
        <v>1</v>
      </c>
      <c r="L369">
        <f t="shared" si="32"/>
        <v>0</v>
      </c>
      <c r="M369">
        <f t="shared" si="33"/>
        <v>0</v>
      </c>
    </row>
    <row r="370" spans="1:13">
      <c r="A370">
        <v>369</v>
      </c>
      <c r="B370">
        <v>754</v>
      </c>
      <c r="C370">
        <v>0</v>
      </c>
      <c r="D370">
        <v>181</v>
      </c>
      <c r="E370">
        <v>88</v>
      </c>
      <c r="F370">
        <v>44</v>
      </c>
      <c r="G370">
        <v>510</v>
      </c>
      <c r="H370">
        <v>43.3</v>
      </c>
      <c r="I370">
        <v>0.222</v>
      </c>
      <c r="J370">
        <v>26</v>
      </c>
      <c r="K370">
        <v>1</v>
      </c>
      <c r="L370">
        <f t="shared" si="32"/>
        <v>1</v>
      </c>
      <c r="M370">
        <f t="shared" si="33"/>
        <v>1</v>
      </c>
    </row>
    <row r="371" spans="1:13">
      <c r="A371">
        <v>370</v>
      </c>
      <c r="B371">
        <v>340</v>
      </c>
      <c r="C371">
        <v>7</v>
      </c>
      <c r="D371">
        <v>178</v>
      </c>
      <c r="E371">
        <v>84</v>
      </c>
      <c r="F371">
        <v>0</v>
      </c>
      <c r="G371">
        <v>0</v>
      </c>
      <c r="H371">
        <v>39.9</v>
      </c>
      <c r="I371">
        <v>0.33100000000000002</v>
      </c>
      <c r="J371">
        <v>41</v>
      </c>
      <c r="K371">
        <v>1</v>
      </c>
      <c r="L371">
        <f t="shared" si="32"/>
        <v>0</v>
      </c>
      <c r="M371">
        <f t="shared" si="33"/>
        <v>0</v>
      </c>
    </row>
    <row r="372" spans="1:13">
      <c r="A372">
        <v>371</v>
      </c>
      <c r="B372">
        <v>537</v>
      </c>
      <c r="C372">
        <v>0</v>
      </c>
      <c r="D372">
        <v>105</v>
      </c>
      <c r="E372">
        <v>90</v>
      </c>
      <c r="F372">
        <v>0</v>
      </c>
      <c r="G372">
        <v>0</v>
      </c>
      <c r="H372">
        <v>29.6</v>
      </c>
      <c r="I372">
        <v>0.19700000000000001</v>
      </c>
      <c r="J372">
        <v>46</v>
      </c>
      <c r="K372">
        <v>0</v>
      </c>
      <c r="L372">
        <f t="shared" si="32"/>
        <v>1</v>
      </c>
      <c r="M372">
        <f t="shared" si="33"/>
        <v>0</v>
      </c>
    </row>
    <row r="373" spans="1:13">
      <c r="A373">
        <v>372</v>
      </c>
      <c r="B373">
        <v>121</v>
      </c>
      <c r="C373">
        <v>0</v>
      </c>
      <c r="D373">
        <v>162</v>
      </c>
      <c r="E373">
        <v>76</v>
      </c>
      <c r="F373">
        <v>56</v>
      </c>
      <c r="G373">
        <v>100</v>
      </c>
      <c r="H373">
        <v>53.2</v>
      </c>
      <c r="I373">
        <v>0.75900000000000001</v>
      </c>
      <c r="J373">
        <v>25</v>
      </c>
      <c r="K373">
        <v>1</v>
      </c>
      <c r="L373">
        <f t="shared" si="32"/>
        <v>0</v>
      </c>
      <c r="M373">
        <f t="shared" si="33"/>
        <v>0</v>
      </c>
    </row>
    <row r="374" spans="1:13">
      <c r="A374">
        <v>373</v>
      </c>
      <c r="B374">
        <v>29</v>
      </c>
      <c r="C374">
        <v>13</v>
      </c>
      <c r="D374">
        <v>145</v>
      </c>
      <c r="E374">
        <v>82</v>
      </c>
      <c r="F374">
        <v>19</v>
      </c>
      <c r="G374">
        <v>110</v>
      </c>
      <c r="H374">
        <v>22.2</v>
      </c>
      <c r="I374">
        <v>0.245</v>
      </c>
      <c r="J374">
        <v>57</v>
      </c>
      <c r="K374">
        <v>0</v>
      </c>
      <c r="L374">
        <f t="shared" si="32"/>
        <v>0</v>
      </c>
      <c r="M374">
        <f t="shared" si="33"/>
        <v>1</v>
      </c>
    </row>
    <row r="375" spans="1:13">
      <c r="A375">
        <v>374</v>
      </c>
      <c r="B375">
        <v>202</v>
      </c>
      <c r="C375">
        <v>1</v>
      </c>
      <c r="D375">
        <v>138</v>
      </c>
      <c r="E375">
        <v>82</v>
      </c>
      <c r="F375">
        <v>0</v>
      </c>
      <c r="G375">
        <v>0</v>
      </c>
      <c r="H375">
        <v>40.1</v>
      </c>
      <c r="I375">
        <v>0.23599999999999999</v>
      </c>
      <c r="J375">
        <v>28</v>
      </c>
      <c r="K375">
        <v>0</v>
      </c>
      <c r="L375">
        <f t="shared" si="32"/>
        <v>0</v>
      </c>
      <c r="M375">
        <f t="shared" si="33"/>
        <v>1</v>
      </c>
    </row>
    <row r="376" spans="1:13">
      <c r="A376">
        <v>375</v>
      </c>
      <c r="B376">
        <v>97</v>
      </c>
      <c r="C376">
        <v>2</v>
      </c>
      <c r="D376">
        <v>92</v>
      </c>
      <c r="E376">
        <v>62</v>
      </c>
      <c r="F376">
        <v>28</v>
      </c>
      <c r="G376">
        <v>0</v>
      </c>
      <c r="H376">
        <v>31.6</v>
      </c>
      <c r="I376">
        <v>0.13</v>
      </c>
      <c r="J376">
        <v>24</v>
      </c>
      <c r="K376">
        <v>0</v>
      </c>
      <c r="L376">
        <f t="shared" si="32"/>
        <v>0</v>
      </c>
      <c r="M376">
        <f t="shared" si="33"/>
        <v>1</v>
      </c>
    </row>
    <row r="377" spans="1:13">
      <c r="A377">
        <v>376</v>
      </c>
      <c r="B377">
        <v>369</v>
      </c>
      <c r="C377">
        <v>3</v>
      </c>
      <c r="D377">
        <v>81</v>
      </c>
      <c r="E377">
        <v>86</v>
      </c>
      <c r="F377">
        <v>16</v>
      </c>
      <c r="G377">
        <v>66</v>
      </c>
      <c r="H377">
        <v>27.5</v>
      </c>
      <c r="I377">
        <v>0.30599999999999999</v>
      </c>
      <c r="J377">
        <v>22</v>
      </c>
      <c r="K377">
        <v>0</v>
      </c>
      <c r="L377">
        <f t="shared" si="32"/>
        <v>0</v>
      </c>
      <c r="M377">
        <f t="shared" si="33"/>
        <v>1</v>
      </c>
    </row>
    <row r="378" spans="1:13">
      <c r="A378">
        <v>377</v>
      </c>
      <c r="B378">
        <v>307</v>
      </c>
      <c r="C378">
        <v>10</v>
      </c>
      <c r="D378">
        <v>161</v>
      </c>
      <c r="E378">
        <v>68</v>
      </c>
      <c r="F378">
        <v>23</v>
      </c>
      <c r="G378">
        <v>132</v>
      </c>
      <c r="H378">
        <v>25.5</v>
      </c>
      <c r="I378">
        <v>0.32600000000000001</v>
      </c>
      <c r="J378">
        <v>47</v>
      </c>
      <c r="K378">
        <v>1</v>
      </c>
      <c r="L378">
        <f t="shared" si="32"/>
        <v>1</v>
      </c>
      <c r="M378">
        <f t="shared" si="33"/>
        <v>1</v>
      </c>
    </row>
    <row r="379" spans="1:13">
      <c r="A379">
        <v>378</v>
      </c>
      <c r="B379">
        <v>295</v>
      </c>
      <c r="C379">
        <v>0</v>
      </c>
      <c r="D379">
        <v>161</v>
      </c>
      <c r="E379">
        <v>50</v>
      </c>
      <c r="F379">
        <v>0</v>
      </c>
      <c r="G379">
        <v>0</v>
      </c>
      <c r="H379">
        <v>21.9</v>
      </c>
      <c r="I379">
        <v>0.254</v>
      </c>
      <c r="J379">
        <v>65</v>
      </c>
      <c r="K379">
        <v>0</v>
      </c>
      <c r="L379">
        <f t="shared" si="32"/>
        <v>0</v>
      </c>
      <c r="M379">
        <f t="shared" si="33"/>
        <v>1</v>
      </c>
    </row>
    <row r="380" spans="1:13">
      <c r="A380">
        <v>379</v>
      </c>
      <c r="B380">
        <v>287</v>
      </c>
      <c r="C380">
        <v>5</v>
      </c>
      <c r="D380">
        <v>155</v>
      </c>
      <c r="E380">
        <v>84</v>
      </c>
      <c r="F380">
        <v>44</v>
      </c>
      <c r="G380">
        <v>545</v>
      </c>
      <c r="H380">
        <v>38.700000000000003</v>
      </c>
      <c r="I380">
        <v>0.61899999999999999</v>
      </c>
      <c r="J380">
        <v>34</v>
      </c>
      <c r="K380">
        <v>0</v>
      </c>
      <c r="L380">
        <f t="shared" si="32"/>
        <v>0</v>
      </c>
      <c r="M380">
        <f t="shared" si="33"/>
        <v>1</v>
      </c>
    </row>
    <row r="381" spans="1:13">
      <c r="A381">
        <v>380</v>
      </c>
      <c r="B381">
        <v>316</v>
      </c>
      <c r="C381">
        <v>2</v>
      </c>
      <c r="D381">
        <v>112</v>
      </c>
      <c r="E381">
        <v>68</v>
      </c>
      <c r="F381">
        <v>22</v>
      </c>
      <c r="G381">
        <v>94</v>
      </c>
      <c r="H381">
        <v>34.1</v>
      </c>
      <c r="I381">
        <v>0.315</v>
      </c>
      <c r="J381">
        <v>26</v>
      </c>
      <c r="K381">
        <v>0</v>
      </c>
      <c r="L381">
        <f t="shared" si="32"/>
        <v>0</v>
      </c>
      <c r="M381">
        <f t="shared" si="33"/>
        <v>1</v>
      </c>
    </row>
    <row r="382" spans="1:13">
      <c r="A382">
        <v>381</v>
      </c>
      <c r="B382">
        <v>535</v>
      </c>
      <c r="C382">
        <v>1</v>
      </c>
      <c r="D382">
        <v>77</v>
      </c>
      <c r="E382">
        <v>56</v>
      </c>
      <c r="F382">
        <v>30</v>
      </c>
      <c r="G382">
        <v>56</v>
      </c>
      <c r="H382">
        <v>33.299999999999997</v>
      </c>
      <c r="I382">
        <v>1.2509999999999999</v>
      </c>
      <c r="J382">
        <v>24</v>
      </c>
      <c r="K382">
        <v>0</v>
      </c>
      <c r="L382">
        <f t="shared" si="32"/>
        <v>0</v>
      </c>
      <c r="M382">
        <f t="shared" si="33"/>
        <v>1</v>
      </c>
    </row>
    <row r="383" spans="1:13">
      <c r="A383">
        <v>382</v>
      </c>
      <c r="B383">
        <v>357</v>
      </c>
      <c r="C383">
        <v>1</v>
      </c>
      <c r="D383">
        <v>125</v>
      </c>
      <c r="E383">
        <v>50</v>
      </c>
      <c r="F383">
        <v>40</v>
      </c>
      <c r="G383">
        <v>167</v>
      </c>
      <c r="H383">
        <v>33.299999999999997</v>
      </c>
      <c r="I383">
        <v>0.96199999999999997</v>
      </c>
      <c r="J383">
        <v>28</v>
      </c>
      <c r="K383">
        <v>1</v>
      </c>
      <c r="L383">
        <f t="shared" si="32"/>
        <v>0</v>
      </c>
      <c r="M383">
        <f t="shared" si="33"/>
        <v>0</v>
      </c>
    </row>
    <row r="384" spans="1:13">
      <c r="A384">
        <v>383</v>
      </c>
      <c r="B384">
        <v>110</v>
      </c>
      <c r="C384">
        <v>0</v>
      </c>
      <c r="D384">
        <v>95</v>
      </c>
      <c r="E384">
        <v>85</v>
      </c>
      <c r="F384">
        <v>25</v>
      </c>
      <c r="G384">
        <v>36</v>
      </c>
      <c r="H384">
        <v>37.4</v>
      </c>
      <c r="I384">
        <v>0.247</v>
      </c>
      <c r="J384">
        <v>24</v>
      </c>
      <c r="K384">
        <v>1</v>
      </c>
      <c r="L384">
        <f t="shared" si="32"/>
        <v>0</v>
      </c>
      <c r="M384">
        <f t="shared" si="33"/>
        <v>0</v>
      </c>
    </row>
    <row r="385" spans="1:13">
      <c r="A385">
        <v>384</v>
      </c>
      <c r="B385">
        <v>486</v>
      </c>
      <c r="C385">
        <v>0</v>
      </c>
      <c r="D385">
        <v>135</v>
      </c>
      <c r="E385">
        <v>68</v>
      </c>
      <c r="F385">
        <v>42</v>
      </c>
      <c r="G385">
        <v>250</v>
      </c>
      <c r="H385">
        <v>42.3</v>
      </c>
      <c r="I385">
        <v>0.36499999999999999</v>
      </c>
      <c r="J385">
        <v>24</v>
      </c>
      <c r="K385">
        <v>1</v>
      </c>
      <c r="L385">
        <f t="shared" si="32"/>
        <v>1</v>
      </c>
      <c r="M385">
        <f t="shared" si="33"/>
        <v>1</v>
      </c>
    </row>
    <row r="386" spans="1:13">
      <c r="A386">
        <v>385</v>
      </c>
      <c r="B386">
        <v>275</v>
      </c>
      <c r="C386">
        <v>13</v>
      </c>
      <c r="D386">
        <v>106</v>
      </c>
      <c r="E386">
        <v>70</v>
      </c>
      <c r="F386">
        <v>0</v>
      </c>
      <c r="G386">
        <v>0</v>
      </c>
      <c r="H386">
        <v>34.200000000000003</v>
      </c>
      <c r="I386">
        <v>0.251</v>
      </c>
      <c r="J386">
        <v>52</v>
      </c>
      <c r="K386">
        <v>0</v>
      </c>
      <c r="L386">
        <f t="shared" si="32"/>
        <v>1</v>
      </c>
      <c r="M386">
        <f t="shared" si="33"/>
        <v>0</v>
      </c>
    </row>
    <row r="387" spans="1:13">
      <c r="A387">
        <v>386</v>
      </c>
      <c r="B387">
        <v>548</v>
      </c>
      <c r="C387">
        <v>4</v>
      </c>
      <c r="D387">
        <v>131</v>
      </c>
      <c r="E387">
        <v>68</v>
      </c>
      <c r="F387">
        <v>21</v>
      </c>
      <c r="G387">
        <v>166</v>
      </c>
      <c r="H387">
        <v>33.1</v>
      </c>
      <c r="I387">
        <v>0.16</v>
      </c>
      <c r="J387">
        <v>28</v>
      </c>
      <c r="K387">
        <v>0</v>
      </c>
      <c r="L387">
        <f t="shared" ref="L387:L450" si="34">IF(J387&lt;=42.5,IF(G387&lt;=119.5,IF(C387&lt;=2.5,0,0),IF(C387&lt;=0.5,1,0)),IF(G387&lt;=139.5,IF(J387&lt;=55.5,1,0),1))</f>
        <v>0</v>
      </c>
      <c r="M387">
        <f t="shared" ref="M387:M450" si="35">IF(L387=K387,1,0)</f>
        <v>1</v>
      </c>
    </row>
    <row r="388" spans="1:13">
      <c r="A388">
        <v>387</v>
      </c>
      <c r="B388">
        <v>383</v>
      </c>
      <c r="C388">
        <v>1</v>
      </c>
      <c r="D388">
        <v>109</v>
      </c>
      <c r="E388">
        <v>60</v>
      </c>
      <c r="F388">
        <v>8</v>
      </c>
      <c r="G388">
        <v>182</v>
      </c>
      <c r="H388">
        <v>25.4</v>
      </c>
      <c r="I388">
        <v>0.94699999999999995</v>
      </c>
      <c r="J388">
        <v>21</v>
      </c>
      <c r="K388">
        <v>0</v>
      </c>
      <c r="L388">
        <f t="shared" si="34"/>
        <v>0</v>
      </c>
      <c r="M388">
        <f t="shared" si="35"/>
        <v>1</v>
      </c>
    </row>
    <row r="389" spans="1:13">
      <c r="A389">
        <v>388</v>
      </c>
      <c r="B389">
        <v>591</v>
      </c>
      <c r="C389">
        <v>11</v>
      </c>
      <c r="D389">
        <v>111</v>
      </c>
      <c r="E389">
        <v>84</v>
      </c>
      <c r="F389">
        <v>40</v>
      </c>
      <c r="G389">
        <v>0</v>
      </c>
      <c r="H389">
        <v>46.8</v>
      </c>
      <c r="I389">
        <v>0.92500000000000004</v>
      </c>
      <c r="J389">
        <v>45</v>
      </c>
      <c r="K389">
        <v>1</v>
      </c>
      <c r="L389">
        <f t="shared" si="34"/>
        <v>1</v>
      </c>
      <c r="M389">
        <f t="shared" si="35"/>
        <v>1</v>
      </c>
    </row>
    <row r="390" spans="1:13">
      <c r="A390">
        <v>389</v>
      </c>
      <c r="B390">
        <v>302</v>
      </c>
      <c r="C390">
        <v>2</v>
      </c>
      <c r="D390">
        <v>144</v>
      </c>
      <c r="E390">
        <v>58</v>
      </c>
      <c r="F390">
        <v>33</v>
      </c>
      <c r="G390">
        <v>135</v>
      </c>
      <c r="H390">
        <v>31.6</v>
      </c>
      <c r="I390">
        <v>0.42199999999999999</v>
      </c>
      <c r="J390">
        <v>25</v>
      </c>
      <c r="K390">
        <v>1</v>
      </c>
      <c r="L390">
        <f t="shared" si="34"/>
        <v>0</v>
      </c>
      <c r="M390">
        <f t="shared" si="35"/>
        <v>0</v>
      </c>
    </row>
    <row r="391" spans="1:13">
      <c r="A391">
        <v>390</v>
      </c>
      <c r="B391">
        <v>721</v>
      </c>
      <c r="C391">
        <v>4</v>
      </c>
      <c r="D391">
        <v>83</v>
      </c>
      <c r="E391">
        <v>86</v>
      </c>
      <c r="F391">
        <v>19</v>
      </c>
      <c r="G391">
        <v>0</v>
      </c>
      <c r="H391">
        <v>29.3</v>
      </c>
      <c r="I391">
        <v>0.317</v>
      </c>
      <c r="J391">
        <v>34</v>
      </c>
      <c r="K391">
        <v>0</v>
      </c>
      <c r="L391">
        <f t="shared" si="34"/>
        <v>0</v>
      </c>
      <c r="M391">
        <f t="shared" si="35"/>
        <v>1</v>
      </c>
    </row>
    <row r="392" spans="1:13">
      <c r="A392">
        <v>391</v>
      </c>
      <c r="B392">
        <v>523</v>
      </c>
      <c r="C392">
        <v>6</v>
      </c>
      <c r="D392">
        <v>114</v>
      </c>
      <c r="E392">
        <v>0</v>
      </c>
      <c r="F392">
        <v>0</v>
      </c>
      <c r="G392">
        <v>0</v>
      </c>
      <c r="H392">
        <v>0</v>
      </c>
      <c r="I392">
        <v>0.189</v>
      </c>
      <c r="J392">
        <v>26</v>
      </c>
      <c r="K392">
        <v>0</v>
      </c>
      <c r="L392">
        <f t="shared" si="34"/>
        <v>0</v>
      </c>
      <c r="M392">
        <f t="shared" si="35"/>
        <v>1</v>
      </c>
    </row>
    <row r="393" spans="1:13">
      <c r="A393">
        <v>392</v>
      </c>
      <c r="B393">
        <v>461</v>
      </c>
      <c r="C393">
        <v>9</v>
      </c>
      <c r="D393">
        <v>120</v>
      </c>
      <c r="E393">
        <v>72</v>
      </c>
      <c r="F393">
        <v>22</v>
      </c>
      <c r="G393">
        <v>56</v>
      </c>
      <c r="H393">
        <v>20.8</v>
      </c>
      <c r="I393">
        <v>0.73299999999999998</v>
      </c>
      <c r="J393">
        <v>48</v>
      </c>
      <c r="K393">
        <v>0</v>
      </c>
      <c r="L393">
        <f t="shared" si="34"/>
        <v>1</v>
      </c>
      <c r="M393">
        <f t="shared" si="35"/>
        <v>0</v>
      </c>
    </row>
    <row r="394" spans="1:13">
      <c r="A394">
        <v>393</v>
      </c>
      <c r="B394">
        <v>126</v>
      </c>
      <c r="C394">
        <v>1</v>
      </c>
      <c r="D394">
        <v>88</v>
      </c>
      <c r="E394">
        <v>30</v>
      </c>
      <c r="F394">
        <v>42</v>
      </c>
      <c r="G394">
        <v>99</v>
      </c>
      <c r="H394">
        <v>55</v>
      </c>
      <c r="I394">
        <v>0.496</v>
      </c>
      <c r="J394">
        <v>26</v>
      </c>
      <c r="K394">
        <v>1</v>
      </c>
      <c r="L394">
        <f t="shared" si="34"/>
        <v>0</v>
      </c>
      <c r="M394">
        <f t="shared" si="35"/>
        <v>0</v>
      </c>
    </row>
    <row r="395" spans="1:13">
      <c r="A395">
        <v>394</v>
      </c>
      <c r="B395">
        <v>476</v>
      </c>
      <c r="C395">
        <v>0</v>
      </c>
      <c r="D395">
        <v>137</v>
      </c>
      <c r="E395">
        <v>84</v>
      </c>
      <c r="F395">
        <v>27</v>
      </c>
      <c r="G395">
        <v>0</v>
      </c>
      <c r="H395">
        <v>27.3</v>
      </c>
      <c r="I395">
        <v>0.23100000000000001</v>
      </c>
      <c r="J395">
        <v>59</v>
      </c>
      <c r="K395">
        <v>0</v>
      </c>
      <c r="L395">
        <f t="shared" si="34"/>
        <v>0</v>
      </c>
      <c r="M395">
        <f t="shared" si="35"/>
        <v>1</v>
      </c>
    </row>
    <row r="396" spans="1:13">
      <c r="A396">
        <v>395</v>
      </c>
      <c r="B396">
        <v>324</v>
      </c>
      <c r="C396">
        <v>13</v>
      </c>
      <c r="D396">
        <v>152</v>
      </c>
      <c r="E396">
        <v>90</v>
      </c>
      <c r="F396">
        <v>33</v>
      </c>
      <c r="G396">
        <v>29</v>
      </c>
      <c r="H396">
        <v>26.8</v>
      </c>
      <c r="I396">
        <v>0.73099999999999998</v>
      </c>
      <c r="J396">
        <v>43</v>
      </c>
      <c r="K396">
        <v>1</v>
      </c>
      <c r="L396">
        <f t="shared" si="34"/>
        <v>1</v>
      </c>
      <c r="M396">
        <f t="shared" si="35"/>
        <v>1</v>
      </c>
    </row>
    <row r="397" spans="1:13">
      <c r="A397">
        <v>396</v>
      </c>
      <c r="B397">
        <v>655</v>
      </c>
      <c r="C397">
        <v>1</v>
      </c>
      <c r="D397">
        <v>106</v>
      </c>
      <c r="E397">
        <v>70</v>
      </c>
      <c r="F397">
        <v>28</v>
      </c>
      <c r="G397">
        <v>135</v>
      </c>
      <c r="H397">
        <v>34.200000000000003</v>
      </c>
      <c r="I397">
        <v>0.14199999999999999</v>
      </c>
      <c r="J397">
        <v>22</v>
      </c>
      <c r="K397">
        <v>0</v>
      </c>
      <c r="L397">
        <f t="shared" si="34"/>
        <v>0</v>
      </c>
      <c r="M397">
        <f t="shared" si="35"/>
        <v>1</v>
      </c>
    </row>
    <row r="398" spans="1:13">
      <c r="A398">
        <v>397</v>
      </c>
      <c r="B398">
        <v>107</v>
      </c>
      <c r="C398">
        <v>1</v>
      </c>
      <c r="D398">
        <v>96</v>
      </c>
      <c r="E398">
        <v>122</v>
      </c>
      <c r="F398">
        <v>0</v>
      </c>
      <c r="G398">
        <v>0</v>
      </c>
      <c r="H398">
        <v>22.4</v>
      </c>
      <c r="I398">
        <v>0.20699999999999999</v>
      </c>
      <c r="J398">
        <v>27</v>
      </c>
      <c r="K398">
        <v>0</v>
      </c>
      <c r="L398">
        <f t="shared" si="34"/>
        <v>0</v>
      </c>
      <c r="M398">
        <f t="shared" si="35"/>
        <v>1</v>
      </c>
    </row>
    <row r="399" spans="1:13">
      <c r="A399">
        <v>398</v>
      </c>
      <c r="B399">
        <v>130</v>
      </c>
      <c r="C399">
        <v>0</v>
      </c>
      <c r="D399">
        <v>105</v>
      </c>
      <c r="E399">
        <v>84</v>
      </c>
      <c r="F399">
        <v>0</v>
      </c>
      <c r="G399">
        <v>0</v>
      </c>
      <c r="H399">
        <v>27.9</v>
      </c>
      <c r="I399">
        <v>0.74099999999999999</v>
      </c>
      <c r="J399">
        <v>62</v>
      </c>
      <c r="K399">
        <v>1</v>
      </c>
      <c r="L399">
        <f t="shared" si="34"/>
        <v>0</v>
      </c>
      <c r="M399">
        <f t="shared" si="35"/>
        <v>0</v>
      </c>
    </row>
    <row r="400" spans="1:13">
      <c r="A400">
        <v>399</v>
      </c>
      <c r="B400">
        <v>404</v>
      </c>
      <c r="C400">
        <v>9</v>
      </c>
      <c r="D400">
        <v>72</v>
      </c>
      <c r="E400">
        <v>78</v>
      </c>
      <c r="F400">
        <v>25</v>
      </c>
      <c r="G400">
        <v>0</v>
      </c>
      <c r="H400">
        <v>31.6</v>
      </c>
      <c r="I400">
        <v>0.28000000000000003</v>
      </c>
      <c r="J400">
        <v>38</v>
      </c>
      <c r="K400">
        <v>0</v>
      </c>
      <c r="L400">
        <f t="shared" si="34"/>
        <v>0</v>
      </c>
      <c r="M400">
        <f t="shared" si="35"/>
        <v>1</v>
      </c>
    </row>
    <row r="401" spans="1:13">
      <c r="A401">
        <v>400</v>
      </c>
      <c r="B401">
        <v>1</v>
      </c>
      <c r="C401">
        <v>6</v>
      </c>
      <c r="D401">
        <v>148</v>
      </c>
      <c r="E401">
        <v>72</v>
      </c>
      <c r="F401">
        <v>35</v>
      </c>
      <c r="G401">
        <v>0</v>
      </c>
      <c r="H401">
        <v>33.6</v>
      </c>
      <c r="I401">
        <v>0.627</v>
      </c>
      <c r="J401">
        <v>50</v>
      </c>
      <c r="K401">
        <v>1</v>
      </c>
      <c r="L401">
        <f t="shared" si="34"/>
        <v>1</v>
      </c>
      <c r="M401">
        <f t="shared" si="35"/>
        <v>1</v>
      </c>
    </row>
    <row r="402" spans="1:13">
      <c r="A402">
        <v>401</v>
      </c>
      <c r="B402">
        <v>451</v>
      </c>
      <c r="C402">
        <v>1</v>
      </c>
      <c r="D402">
        <v>82</v>
      </c>
      <c r="E402">
        <v>64</v>
      </c>
      <c r="F402">
        <v>13</v>
      </c>
      <c r="G402">
        <v>95</v>
      </c>
      <c r="H402">
        <v>21.2</v>
      </c>
      <c r="I402">
        <v>0.41499999999999998</v>
      </c>
      <c r="J402">
        <v>23</v>
      </c>
      <c r="K402">
        <v>0</v>
      </c>
      <c r="L402">
        <f t="shared" si="34"/>
        <v>0</v>
      </c>
      <c r="M402">
        <f t="shared" si="35"/>
        <v>1</v>
      </c>
    </row>
    <row r="403" spans="1:13">
      <c r="A403">
        <v>402</v>
      </c>
      <c r="B403">
        <v>321</v>
      </c>
      <c r="C403">
        <v>4</v>
      </c>
      <c r="D403">
        <v>129</v>
      </c>
      <c r="E403">
        <v>60</v>
      </c>
      <c r="F403">
        <v>12</v>
      </c>
      <c r="G403">
        <v>231</v>
      </c>
      <c r="H403">
        <v>27.5</v>
      </c>
      <c r="I403">
        <v>0.52700000000000002</v>
      </c>
      <c r="J403">
        <v>31</v>
      </c>
      <c r="K403">
        <v>0</v>
      </c>
      <c r="L403">
        <f t="shared" si="34"/>
        <v>0</v>
      </c>
      <c r="M403">
        <f t="shared" si="35"/>
        <v>1</v>
      </c>
    </row>
    <row r="404" spans="1:13">
      <c r="A404">
        <v>403</v>
      </c>
      <c r="B404">
        <v>577</v>
      </c>
      <c r="C404">
        <v>6</v>
      </c>
      <c r="D404">
        <v>108</v>
      </c>
      <c r="E404">
        <v>44</v>
      </c>
      <c r="F404">
        <v>20</v>
      </c>
      <c r="G404">
        <v>130</v>
      </c>
      <c r="H404">
        <v>24</v>
      </c>
      <c r="I404">
        <v>0.81299999999999994</v>
      </c>
      <c r="J404">
        <v>35</v>
      </c>
      <c r="K404">
        <v>0</v>
      </c>
      <c r="L404">
        <f t="shared" si="34"/>
        <v>0</v>
      </c>
      <c r="M404">
        <f t="shared" si="35"/>
        <v>1</v>
      </c>
    </row>
    <row r="405" spans="1:13">
      <c r="A405">
        <v>404</v>
      </c>
      <c r="B405">
        <v>591</v>
      </c>
      <c r="C405">
        <v>11</v>
      </c>
      <c r="D405">
        <v>111</v>
      </c>
      <c r="E405">
        <v>84</v>
      </c>
      <c r="F405">
        <v>40</v>
      </c>
      <c r="G405">
        <v>0</v>
      </c>
      <c r="H405">
        <v>46.8</v>
      </c>
      <c r="I405">
        <v>0.92500000000000004</v>
      </c>
      <c r="J405">
        <v>45</v>
      </c>
      <c r="K405">
        <v>1</v>
      </c>
      <c r="L405">
        <f t="shared" si="34"/>
        <v>1</v>
      </c>
      <c r="M405">
        <f t="shared" si="35"/>
        <v>1</v>
      </c>
    </row>
    <row r="406" spans="1:13">
      <c r="A406">
        <v>405</v>
      </c>
      <c r="B406">
        <v>386</v>
      </c>
      <c r="C406">
        <v>1</v>
      </c>
      <c r="D406">
        <v>119</v>
      </c>
      <c r="E406">
        <v>54</v>
      </c>
      <c r="F406">
        <v>13</v>
      </c>
      <c r="G406">
        <v>50</v>
      </c>
      <c r="H406">
        <v>22.3</v>
      </c>
      <c r="I406">
        <v>0.20499999999999999</v>
      </c>
      <c r="J406">
        <v>24</v>
      </c>
      <c r="K406">
        <v>0</v>
      </c>
      <c r="L406">
        <f t="shared" si="34"/>
        <v>0</v>
      </c>
      <c r="M406">
        <f t="shared" si="35"/>
        <v>1</v>
      </c>
    </row>
    <row r="407" spans="1:13">
      <c r="A407">
        <v>406</v>
      </c>
      <c r="B407">
        <v>324</v>
      </c>
      <c r="C407">
        <v>13</v>
      </c>
      <c r="D407">
        <v>152</v>
      </c>
      <c r="E407">
        <v>90</v>
      </c>
      <c r="F407">
        <v>33</v>
      </c>
      <c r="G407">
        <v>29</v>
      </c>
      <c r="H407">
        <v>26.8</v>
      </c>
      <c r="I407">
        <v>0.73099999999999998</v>
      </c>
      <c r="J407">
        <v>43</v>
      </c>
      <c r="K407">
        <v>1</v>
      </c>
      <c r="L407">
        <f t="shared" si="34"/>
        <v>1</v>
      </c>
      <c r="M407">
        <f t="shared" si="35"/>
        <v>1</v>
      </c>
    </row>
    <row r="408" spans="1:13">
      <c r="A408">
        <v>407</v>
      </c>
      <c r="B408">
        <v>452</v>
      </c>
      <c r="C408">
        <v>2</v>
      </c>
      <c r="D408">
        <v>134</v>
      </c>
      <c r="E408">
        <v>70</v>
      </c>
      <c r="F408">
        <v>0</v>
      </c>
      <c r="G408">
        <v>0</v>
      </c>
      <c r="H408">
        <v>28.9</v>
      </c>
      <c r="I408">
        <v>0.54200000000000004</v>
      </c>
      <c r="J408">
        <v>23</v>
      </c>
      <c r="K408">
        <v>1</v>
      </c>
      <c r="L408">
        <f t="shared" si="34"/>
        <v>0</v>
      </c>
      <c r="M408">
        <f t="shared" si="35"/>
        <v>0</v>
      </c>
    </row>
    <row r="409" spans="1:13">
      <c r="A409">
        <v>408</v>
      </c>
      <c r="B409">
        <v>122</v>
      </c>
      <c r="C409">
        <v>6</v>
      </c>
      <c r="D409">
        <v>111</v>
      </c>
      <c r="E409">
        <v>64</v>
      </c>
      <c r="F409">
        <v>39</v>
      </c>
      <c r="G409">
        <v>0</v>
      </c>
      <c r="H409">
        <v>34.200000000000003</v>
      </c>
      <c r="I409">
        <v>0.26</v>
      </c>
      <c r="J409">
        <v>24</v>
      </c>
      <c r="K409">
        <v>0</v>
      </c>
      <c r="L409">
        <f t="shared" si="34"/>
        <v>0</v>
      </c>
      <c r="M409">
        <f t="shared" si="35"/>
        <v>1</v>
      </c>
    </row>
    <row r="410" spans="1:13">
      <c r="A410">
        <v>409</v>
      </c>
      <c r="B410">
        <v>522</v>
      </c>
      <c r="C410">
        <v>3</v>
      </c>
      <c r="D410">
        <v>124</v>
      </c>
      <c r="E410">
        <v>80</v>
      </c>
      <c r="F410">
        <v>33</v>
      </c>
      <c r="G410">
        <v>130</v>
      </c>
      <c r="H410">
        <v>33.200000000000003</v>
      </c>
      <c r="I410">
        <v>0.30499999999999999</v>
      </c>
      <c r="J410">
        <v>26</v>
      </c>
      <c r="K410">
        <v>0</v>
      </c>
      <c r="L410">
        <f t="shared" si="34"/>
        <v>0</v>
      </c>
      <c r="M410">
        <f t="shared" si="35"/>
        <v>1</v>
      </c>
    </row>
    <row r="411" spans="1:13">
      <c r="A411">
        <v>410</v>
      </c>
      <c r="B411">
        <v>313</v>
      </c>
      <c r="C411">
        <v>2</v>
      </c>
      <c r="D411">
        <v>155</v>
      </c>
      <c r="E411">
        <v>74</v>
      </c>
      <c r="F411">
        <v>17</v>
      </c>
      <c r="G411">
        <v>96</v>
      </c>
      <c r="H411">
        <v>26.6</v>
      </c>
      <c r="I411">
        <v>0.433</v>
      </c>
      <c r="J411">
        <v>27</v>
      </c>
      <c r="K411">
        <v>1</v>
      </c>
      <c r="L411">
        <f t="shared" si="34"/>
        <v>0</v>
      </c>
      <c r="M411">
        <f t="shared" si="35"/>
        <v>0</v>
      </c>
    </row>
    <row r="412" spans="1:13">
      <c r="A412">
        <v>411</v>
      </c>
      <c r="B412">
        <v>474</v>
      </c>
      <c r="C412">
        <v>7</v>
      </c>
      <c r="D412">
        <v>136</v>
      </c>
      <c r="E412">
        <v>90</v>
      </c>
      <c r="F412">
        <v>0</v>
      </c>
      <c r="G412">
        <v>0</v>
      </c>
      <c r="H412">
        <v>29.9</v>
      </c>
      <c r="I412">
        <v>0.21</v>
      </c>
      <c r="J412">
        <v>50</v>
      </c>
      <c r="K412">
        <v>0</v>
      </c>
      <c r="L412">
        <f t="shared" si="34"/>
        <v>1</v>
      </c>
      <c r="M412">
        <f t="shared" si="35"/>
        <v>0</v>
      </c>
    </row>
    <row r="413" spans="1:13">
      <c r="A413">
        <v>412</v>
      </c>
      <c r="B413">
        <v>10</v>
      </c>
      <c r="C413">
        <v>8</v>
      </c>
      <c r="D413">
        <v>125</v>
      </c>
      <c r="E413">
        <v>96</v>
      </c>
      <c r="F413">
        <v>0</v>
      </c>
      <c r="G413">
        <v>0</v>
      </c>
      <c r="H413">
        <v>0</v>
      </c>
      <c r="I413">
        <v>0.23200000000000001</v>
      </c>
      <c r="J413">
        <v>54</v>
      </c>
      <c r="K413">
        <v>1</v>
      </c>
      <c r="L413">
        <f t="shared" si="34"/>
        <v>1</v>
      </c>
      <c r="M413">
        <f t="shared" si="35"/>
        <v>1</v>
      </c>
    </row>
    <row r="414" spans="1:13">
      <c r="A414">
        <v>413</v>
      </c>
      <c r="B414">
        <v>109</v>
      </c>
      <c r="C414">
        <v>3</v>
      </c>
      <c r="D414">
        <v>83</v>
      </c>
      <c r="E414">
        <v>58</v>
      </c>
      <c r="F414">
        <v>31</v>
      </c>
      <c r="G414">
        <v>18</v>
      </c>
      <c r="H414">
        <v>34.299999999999997</v>
      </c>
      <c r="I414">
        <v>0.33600000000000002</v>
      </c>
      <c r="J414">
        <v>25</v>
      </c>
      <c r="K414">
        <v>0</v>
      </c>
      <c r="L414">
        <f t="shared" si="34"/>
        <v>0</v>
      </c>
      <c r="M414">
        <f t="shared" si="35"/>
        <v>1</v>
      </c>
    </row>
    <row r="415" spans="1:13">
      <c r="A415">
        <v>414</v>
      </c>
      <c r="B415">
        <v>458</v>
      </c>
      <c r="C415">
        <v>5</v>
      </c>
      <c r="D415">
        <v>86</v>
      </c>
      <c r="E415">
        <v>68</v>
      </c>
      <c r="F415">
        <v>28</v>
      </c>
      <c r="G415">
        <v>71</v>
      </c>
      <c r="H415">
        <v>30.2</v>
      </c>
      <c r="I415">
        <v>0.36399999999999999</v>
      </c>
      <c r="J415">
        <v>24</v>
      </c>
      <c r="K415">
        <v>0</v>
      </c>
      <c r="L415">
        <f t="shared" si="34"/>
        <v>0</v>
      </c>
      <c r="M415">
        <f t="shared" si="35"/>
        <v>1</v>
      </c>
    </row>
    <row r="416" spans="1:13">
      <c r="A416">
        <v>415</v>
      </c>
      <c r="B416">
        <v>553</v>
      </c>
      <c r="C416">
        <v>6</v>
      </c>
      <c r="D416">
        <v>114</v>
      </c>
      <c r="E416">
        <v>88</v>
      </c>
      <c r="F416">
        <v>0</v>
      </c>
      <c r="G416">
        <v>0</v>
      </c>
      <c r="H416">
        <v>27.8</v>
      </c>
      <c r="I416">
        <v>0.247</v>
      </c>
      <c r="J416">
        <v>66</v>
      </c>
      <c r="K416">
        <v>0</v>
      </c>
      <c r="L416">
        <f t="shared" si="34"/>
        <v>0</v>
      </c>
      <c r="M416">
        <f t="shared" si="35"/>
        <v>1</v>
      </c>
    </row>
    <row r="417" spans="1:13">
      <c r="A417">
        <v>416</v>
      </c>
      <c r="B417">
        <v>751</v>
      </c>
      <c r="C417">
        <v>4</v>
      </c>
      <c r="D417">
        <v>136</v>
      </c>
      <c r="E417">
        <v>70</v>
      </c>
      <c r="F417">
        <v>0</v>
      </c>
      <c r="G417">
        <v>0</v>
      </c>
      <c r="H417">
        <v>31.2</v>
      </c>
      <c r="I417">
        <v>1.1819999999999999</v>
      </c>
      <c r="J417">
        <v>22</v>
      </c>
      <c r="K417">
        <v>1</v>
      </c>
      <c r="L417">
        <f t="shared" si="34"/>
        <v>0</v>
      </c>
      <c r="M417">
        <f t="shared" si="35"/>
        <v>0</v>
      </c>
    </row>
    <row r="418" spans="1:13">
      <c r="A418">
        <v>417</v>
      </c>
      <c r="B418">
        <v>29</v>
      </c>
      <c r="C418">
        <v>13</v>
      </c>
      <c r="D418">
        <v>145</v>
      </c>
      <c r="E418">
        <v>82</v>
      </c>
      <c r="F418">
        <v>19</v>
      </c>
      <c r="G418">
        <v>110</v>
      </c>
      <c r="H418">
        <v>22.2</v>
      </c>
      <c r="I418">
        <v>0.245</v>
      </c>
      <c r="J418">
        <v>57</v>
      </c>
      <c r="K418">
        <v>0</v>
      </c>
      <c r="L418">
        <f t="shared" si="34"/>
        <v>0</v>
      </c>
      <c r="M418">
        <f t="shared" si="35"/>
        <v>1</v>
      </c>
    </row>
    <row r="419" spans="1:13">
      <c r="A419">
        <v>418</v>
      </c>
      <c r="B419">
        <v>767</v>
      </c>
      <c r="C419">
        <v>1</v>
      </c>
      <c r="D419">
        <v>126</v>
      </c>
      <c r="E419">
        <v>60</v>
      </c>
      <c r="F419">
        <v>0</v>
      </c>
      <c r="G419">
        <v>0</v>
      </c>
      <c r="H419">
        <v>30.1</v>
      </c>
      <c r="I419">
        <v>0.34899999999999998</v>
      </c>
      <c r="J419">
        <v>47</v>
      </c>
      <c r="K419">
        <v>1</v>
      </c>
      <c r="L419">
        <f t="shared" si="34"/>
        <v>1</v>
      </c>
      <c r="M419">
        <f t="shared" si="35"/>
        <v>1</v>
      </c>
    </row>
    <row r="420" spans="1:13">
      <c r="A420">
        <v>419</v>
      </c>
      <c r="B420">
        <v>443</v>
      </c>
      <c r="C420">
        <v>4</v>
      </c>
      <c r="D420">
        <v>117</v>
      </c>
      <c r="E420">
        <v>64</v>
      </c>
      <c r="F420">
        <v>27</v>
      </c>
      <c r="G420">
        <v>120</v>
      </c>
      <c r="H420">
        <v>33.200000000000003</v>
      </c>
      <c r="I420">
        <v>0.23</v>
      </c>
      <c r="J420">
        <v>24</v>
      </c>
      <c r="K420">
        <v>0</v>
      </c>
      <c r="L420">
        <f t="shared" si="34"/>
        <v>0</v>
      </c>
      <c r="M420">
        <f t="shared" si="35"/>
        <v>1</v>
      </c>
    </row>
    <row r="421" spans="1:13">
      <c r="A421">
        <v>420</v>
      </c>
      <c r="B421">
        <v>758</v>
      </c>
      <c r="C421">
        <v>0</v>
      </c>
      <c r="D421">
        <v>123</v>
      </c>
      <c r="E421">
        <v>72</v>
      </c>
      <c r="F421">
        <v>0</v>
      </c>
      <c r="G421">
        <v>0</v>
      </c>
      <c r="H421">
        <v>36.299999999999997</v>
      </c>
      <c r="I421">
        <v>0.25800000000000001</v>
      </c>
      <c r="J421">
        <v>52</v>
      </c>
      <c r="K421">
        <v>1</v>
      </c>
      <c r="L421">
        <f t="shared" si="34"/>
        <v>1</v>
      </c>
      <c r="M421">
        <f t="shared" si="35"/>
        <v>1</v>
      </c>
    </row>
    <row r="422" spans="1:13">
      <c r="A422">
        <v>421</v>
      </c>
      <c r="B422">
        <v>458</v>
      </c>
      <c r="C422">
        <v>5</v>
      </c>
      <c r="D422">
        <v>86</v>
      </c>
      <c r="E422">
        <v>68</v>
      </c>
      <c r="F422">
        <v>28</v>
      </c>
      <c r="G422">
        <v>71</v>
      </c>
      <c r="H422">
        <v>30.2</v>
      </c>
      <c r="I422">
        <v>0.36399999999999999</v>
      </c>
      <c r="J422">
        <v>24</v>
      </c>
      <c r="K422">
        <v>0</v>
      </c>
      <c r="L422">
        <f t="shared" si="34"/>
        <v>0</v>
      </c>
      <c r="M422">
        <f t="shared" si="35"/>
        <v>1</v>
      </c>
    </row>
    <row r="423" spans="1:13">
      <c r="A423">
        <v>422</v>
      </c>
      <c r="B423">
        <v>650</v>
      </c>
      <c r="C423">
        <v>0</v>
      </c>
      <c r="D423">
        <v>107</v>
      </c>
      <c r="E423">
        <v>60</v>
      </c>
      <c r="F423">
        <v>25</v>
      </c>
      <c r="G423">
        <v>0</v>
      </c>
      <c r="H423">
        <v>26.4</v>
      </c>
      <c r="I423">
        <v>0.13300000000000001</v>
      </c>
      <c r="J423">
        <v>23</v>
      </c>
      <c r="K423">
        <v>0</v>
      </c>
      <c r="L423">
        <f t="shared" si="34"/>
        <v>0</v>
      </c>
      <c r="M423">
        <f t="shared" si="35"/>
        <v>1</v>
      </c>
    </row>
    <row r="424" spans="1:13">
      <c r="A424">
        <v>423</v>
      </c>
      <c r="B424">
        <v>696</v>
      </c>
      <c r="C424">
        <v>7</v>
      </c>
      <c r="D424">
        <v>142</v>
      </c>
      <c r="E424">
        <v>90</v>
      </c>
      <c r="F424">
        <v>24</v>
      </c>
      <c r="G424">
        <v>480</v>
      </c>
      <c r="H424">
        <v>30.4</v>
      </c>
      <c r="I424">
        <v>0.128</v>
      </c>
      <c r="J424">
        <v>43</v>
      </c>
      <c r="K424">
        <v>1</v>
      </c>
      <c r="L424">
        <f t="shared" si="34"/>
        <v>1</v>
      </c>
      <c r="M424">
        <f t="shared" si="35"/>
        <v>1</v>
      </c>
    </row>
    <row r="425" spans="1:13">
      <c r="A425">
        <v>424</v>
      </c>
      <c r="B425">
        <v>610</v>
      </c>
      <c r="C425">
        <v>1</v>
      </c>
      <c r="D425">
        <v>111</v>
      </c>
      <c r="E425">
        <v>62</v>
      </c>
      <c r="F425">
        <v>13</v>
      </c>
      <c r="G425">
        <v>182</v>
      </c>
      <c r="H425">
        <v>24</v>
      </c>
      <c r="I425">
        <v>0.13800000000000001</v>
      </c>
      <c r="J425">
        <v>23</v>
      </c>
      <c r="K425">
        <v>0</v>
      </c>
      <c r="L425">
        <f t="shared" si="34"/>
        <v>0</v>
      </c>
      <c r="M425">
        <f t="shared" si="35"/>
        <v>1</v>
      </c>
    </row>
    <row r="426" spans="1:13">
      <c r="A426">
        <v>425</v>
      </c>
      <c r="B426">
        <v>291</v>
      </c>
      <c r="C426">
        <v>0</v>
      </c>
      <c r="D426">
        <v>78</v>
      </c>
      <c r="E426">
        <v>88</v>
      </c>
      <c r="F426">
        <v>29</v>
      </c>
      <c r="G426">
        <v>40</v>
      </c>
      <c r="H426">
        <v>36.9</v>
      </c>
      <c r="I426">
        <v>0.434</v>
      </c>
      <c r="J426">
        <v>21</v>
      </c>
      <c r="K426">
        <v>0</v>
      </c>
      <c r="L426">
        <f t="shared" si="34"/>
        <v>0</v>
      </c>
      <c r="M426">
        <f t="shared" si="35"/>
        <v>1</v>
      </c>
    </row>
    <row r="427" spans="1:13">
      <c r="A427">
        <v>426</v>
      </c>
      <c r="B427">
        <v>471</v>
      </c>
      <c r="C427">
        <v>1</v>
      </c>
      <c r="D427">
        <v>144</v>
      </c>
      <c r="E427">
        <v>82</v>
      </c>
      <c r="F427">
        <v>40</v>
      </c>
      <c r="G427">
        <v>0</v>
      </c>
      <c r="H427">
        <v>41.3</v>
      </c>
      <c r="I427">
        <v>0.60699999999999998</v>
      </c>
      <c r="J427">
        <v>28</v>
      </c>
      <c r="K427">
        <v>0</v>
      </c>
      <c r="L427">
        <f t="shared" si="34"/>
        <v>0</v>
      </c>
      <c r="M427">
        <f t="shared" si="35"/>
        <v>1</v>
      </c>
    </row>
    <row r="428" spans="1:13">
      <c r="A428">
        <v>427</v>
      </c>
      <c r="B428">
        <v>384</v>
      </c>
      <c r="C428">
        <v>1</v>
      </c>
      <c r="D428">
        <v>90</v>
      </c>
      <c r="E428">
        <v>62</v>
      </c>
      <c r="F428">
        <v>18</v>
      </c>
      <c r="G428">
        <v>59</v>
      </c>
      <c r="H428">
        <v>25.1</v>
      </c>
      <c r="I428">
        <v>1.268</v>
      </c>
      <c r="J428">
        <v>25</v>
      </c>
      <c r="K428">
        <v>0</v>
      </c>
      <c r="L428">
        <f t="shared" si="34"/>
        <v>0</v>
      </c>
      <c r="M428">
        <f t="shared" si="35"/>
        <v>1</v>
      </c>
    </row>
    <row r="429" spans="1:13">
      <c r="A429">
        <v>428</v>
      </c>
      <c r="B429">
        <v>639</v>
      </c>
      <c r="C429">
        <v>7</v>
      </c>
      <c r="D429">
        <v>97</v>
      </c>
      <c r="E429">
        <v>76</v>
      </c>
      <c r="F429">
        <v>32</v>
      </c>
      <c r="G429">
        <v>91</v>
      </c>
      <c r="H429">
        <v>40.9</v>
      </c>
      <c r="I429">
        <v>0.871</v>
      </c>
      <c r="J429">
        <v>32</v>
      </c>
      <c r="K429">
        <v>1</v>
      </c>
      <c r="L429">
        <f t="shared" si="34"/>
        <v>0</v>
      </c>
      <c r="M429">
        <f t="shared" si="35"/>
        <v>0</v>
      </c>
    </row>
    <row r="430" spans="1:13">
      <c r="A430">
        <v>429</v>
      </c>
      <c r="B430">
        <v>412</v>
      </c>
      <c r="C430">
        <v>1</v>
      </c>
      <c r="D430">
        <v>112</v>
      </c>
      <c r="E430">
        <v>72</v>
      </c>
      <c r="F430">
        <v>30</v>
      </c>
      <c r="G430">
        <v>176</v>
      </c>
      <c r="H430">
        <v>34.4</v>
      </c>
      <c r="I430">
        <v>0.52800000000000002</v>
      </c>
      <c r="J430">
        <v>25</v>
      </c>
      <c r="K430">
        <v>0</v>
      </c>
      <c r="L430">
        <f t="shared" si="34"/>
        <v>0</v>
      </c>
      <c r="M430">
        <f t="shared" si="35"/>
        <v>1</v>
      </c>
    </row>
    <row r="431" spans="1:13">
      <c r="A431">
        <v>430</v>
      </c>
      <c r="B431">
        <v>752</v>
      </c>
      <c r="C431">
        <v>1</v>
      </c>
      <c r="D431">
        <v>121</v>
      </c>
      <c r="E431">
        <v>78</v>
      </c>
      <c r="F431">
        <v>39</v>
      </c>
      <c r="G431">
        <v>74</v>
      </c>
      <c r="H431">
        <v>39</v>
      </c>
      <c r="I431">
        <v>0.26100000000000001</v>
      </c>
      <c r="J431">
        <v>28</v>
      </c>
      <c r="K431">
        <v>0</v>
      </c>
      <c r="L431">
        <f t="shared" si="34"/>
        <v>0</v>
      </c>
      <c r="M431">
        <f t="shared" si="35"/>
        <v>1</v>
      </c>
    </row>
    <row r="432" spans="1:13">
      <c r="A432">
        <v>431</v>
      </c>
      <c r="B432">
        <v>251</v>
      </c>
      <c r="C432">
        <v>9</v>
      </c>
      <c r="D432">
        <v>106</v>
      </c>
      <c r="E432">
        <v>52</v>
      </c>
      <c r="F432">
        <v>0</v>
      </c>
      <c r="G432">
        <v>0</v>
      </c>
      <c r="H432">
        <v>31.2</v>
      </c>
      <c r="I432">
        <v>0.38</v>
      </c>
      <c r="J432">
        <v>42</v>
      </c>
      <c r="K432">
        <v>0</v>
      </c>
      <c r="L432">
        <f t="shared" si="34"/>
        <v>0</v>
      </c>
      <c r="M432">
        <f t="shared" si="35"/>
        <v>1</v>
      </c>
    </row>
    <row r="433" spans="1:13">
      <c r="A433">
        <v>432</v>
      </c>
      <c r="B433">
        <v>672</v>
      </c>
      <c r="C433">
        <v>1</v>
      </c>
      <c r="D433">
        <v>99</v>
      </c>
      <c r="E433">
        <v>58</v>
      </c>
      <c r="F433">
        <v>10</v>
      </c>
      <c r="G433">
        <v>0</v>
      </c>
      <c r="H433">
        <v>25.4</v>
      </c>
      <c r="I433">
        <v>0.55100000000000005</v>
      </c>
      <c r="J433">
        <v>21</v>
      </c>
      <c r="K433">
        <v>0</v>
      </c>
      <c r="L433">
        <f t="shared" si="34"/>
        <v>0</v>
      </c>
      <c r="M433">
        <f t="shared" si="35"/>
        <v>1</v>
      </c>
    </row>
    <row r="434" spans="1:13">
      <c r="A434">
        <v>433</v>
      </c>
      <c r="B434">
        <v>674</v>
      </c>
      <c r="C434">
        <v>3</v>
      </c>
      <c r="D434">
        <v>123</v>
      </c>
      <c r="E434">
        <v>100</v>
      </c>
      <c r="F434">
        <v>35</v>
      </c>
      <c r="G434">
        <v>240</v>
      </c>
      <c r="H434">
        <v>57.3</v>
      </c>
      <c r="I434">
        <v>0.88</v>
      </c>
      <c r="J434">
        <v>22</v>
      </c>
      <c r="K434">
        <v>0</v>
      </c>
      <c r="L434">
        <f t="shared" si="34"/>
        <v>0</v>
      </c>
      <c r="M434">
        <f t="shared" si="35"/>
        <v>1</v>
      </c>
    </row>
    <row r="435" spans="1:13">
      <c r="A435">
        <v>434</v>
      </c>
      <c r="B435">
        <v>557</v>
      </c>
      <c r="C435">
        <v>1</v>
      </c>
      <c r="D435">
        <v>97</v>
      </c>
      <c r="E435">
        <v>70</v>
      </c>
      <c r="F435">
        <v>40</v>
      </c>
      <c r="G435">
        <v>0</v>
      </c>
      <c r="H435">
        <v>38.1</v>
      </c>
      <c r="I435">
        <v>0.218</v>
      </c>
      <c r="J435">
        <v>30</v>
      </c>
      <c r="K435">
        <v>0</v>
      </c>
      <c r="L435">
        <f t="shared" si="34"/>
        <v>0</v>
      </c>
      <c r="M435">
        <f t="shared" si="35"/>
        <v>1</v>
      </c>
    </row>
    <row r="436" spans="1:13">
      <c r="A436">
        <v>435</v>
      </c>
      <c r="B436">
        <v>608</v>
      </c>
      <c r="C436">
        <v>1</v>
      </c>
      <c r="D436">
        <v>92</v>
      </c>
      <c r="E436">
        <v>62</v>
      </c>
      <c r="F436">
        <v>25</v>
      </c>
      <c r="G436">
        <v>41</v>
      </c>
      <c r="H436">
        <v>19.5</v>
      </c>
      <c r="I436">
        <v>0.48199999999999998</v>
      </c>
      <c r="J436">
        <v>25</v>
      </c>
      <c r="K436">
        <v>0</v>
      </c>
      <c r="L436">
        <f t="shared" si="34"/>
        <v>0</v>
      </c>
      <c r="M436">
        <f t="shared" si="35"/>
        <v>1</v>
      </c>
    </row>
    <row r="437" spans="1:13">
      <c r="A437">
        <v>436</v>
      </c>
      <c r="B437">
        <v>2</v>
      </c>
      <c r="C437">
        <v>1</v>
      </c>
      <c r="D437">
        <v>85</v>
      </c>
      <c r="E437">
        <v>66</v>
      </c>
      <c r="F437">
        <v>29</v>
      </c>
      <c r="G437">
        <v>0</v>
      </c>
      <c r="H437">
        <v>26.6</v>
      </c>
      <c r="I437">
        <v>0.35099999999999998</v>
      </c>
      <c r="J437">
        <v>31</v>
      </c>
      <c r="K437">
        <v>0</v>
      </c>
      <c r="L437">
        <f t="shared" si="34"/>
        <v>0</v>
      </c>
      <c r="M437">
        <f t="shared" si="35"/>
        <v>1</v>
      </c>
    </row>
    <row r="438" spans="1:13">
      <c r="A438">
        <v>437</v>
      </c>
      <c r="B438">
        <v>323</v>
      </c>
      <c r="C438">
        <v>0</v>
      </c>
      <c r="D438">
        <v>124</v>
      </c>
      <c r="E438">
        <v>70</v>
      </c>
      <c r="F438">
        <v>20</v>
      </c>
      <c r="G438">
        <v>0</v>
      </c>
      <c r="H438">
        <v>27.4</v>
      </c>
      <c r="I438">
        <v>0.254</v>
      </c>
      <c r="J438">
        <v>36</v>
      </c>
      <c r="K438">
        <v>1</v>
      </c>
      <c r="L438">
        <f t="shared" si="34"/>
        <v>0</v>
      </c>
      <c r="M438">
        <f t="shared" si="35"/>
        <v>0</v>
      </c>
    </row>
    <row r="439" spans="1:13">
      <c r="A439">
        <v>438</v>
      </c>
      <c r="B439">
        <v>51</v>
      </c>
      <c r="C439">
        <v>1</v>
      </c>
      <c r="D439">
        <v>103</v>
      </c>
      <c r="E439">
        <v>80</v>
      </c>
      <c r="F439">
        <v>11</v>
      </c>
      <c r="G439">
        <v>82</v>
      </c>
      <c r="H439">
        <v>19.399999999999999</v>
      </c>
      <c r="I439">
        <v>0.49099999999999999</v>
      </c>
      <c r="J439">
        <v>22</v>
      </c>
      <c r="K439">
        <v>0</v>
      </c>
      <c r="L439">
        <f t="shared" si="34"/>
        <v>0</v>
      </c>
      <c r="M439">
        <f t="shared" si="35"/>
        <v>1</v>
      </c>
    </row>
    <row r="440" spans="1:13">
      <c r="A440">
        <v>439</v>
      </c>
      <c r="B440">
        <v>657</v>
      </c>
      <c r="C440">
        <v>2</v>
      </c>
      <c r="D440">
        <v>101</v>
      </c>
      <c r="E440">
        <v>58</v>
      </c>
      <c r="F440">
        <v>35</v>
      </c>
      <c r="G440">
        <v>90</v>
      </c>
      <c r="H440">
        <v>21.8</v>
      </c>
      <c r="I440">
        <v>0.155</v>
      </c>
      <c r="J440">
        <v>22</v>
      </c>
      <c r="K440">
        <v>0</v>
      </c>
      <c r="L440">
        <f t="shared" si="34"/>
        <v>0</v>
      </c>
      <c r="M440">
        <f t="shared" si="35"/>
        <v>1</v>
      </c>
    </row>
    <row r="441" spans="1:13">
      <c r="A441">
        <v>440</v>
      </c>
      <c r="B441">
        <v>596</v>
      </c>
      <c r="C441">
        <v>0</v>
      </c>
      <c r="D441">
        <v>188</v>
      </c>
      <c r="E441">
        <v>82</v>
      </c>
      <c r="F441">
        <v>14</v>
      </c>
      <c r="G441">
        <v>185</v>
      </c>
      <c r="H441">
        <v>32</v>
      </c>
      <c r="I441">
        <v>0.68200000000000005</v>
      </c>
      <c r="J441">
        <v>22</v>
      </c>
      <c r="K441">
        <v>1</v>
      </c>
      <c r="L441">
        <f t="shared" si="34"/>
        <v>1</v>
      </c>
      <c r="M441">
        <f t="shared" si="35"/>
        <v>1</v>
      </c>
    </row>
    <row r="442" spans="1:13">
      <c r="A442">
        <v>441</v>
      </c>
      <c r="B442">
        <v>609</v>
      </c>
      <c r="C442">
        <v>0</v>
      </c>
      <c r="D442">
        <v>152</v>
      </c>
      <c r="E442">
        <v>82</v>
      </c>
      <c r="F442">
        <v>39</v>
      </c>
      <c r="G442">
        <v>272</v>
      </c>
      <c r="H442">
        <v>41.5</v>
      </c>
      <c r="I442">
        <v>0.27</v>
      </c>
      <c r="J442">
        <v>27</v>
      </c>
      <c r="K442">
        <v>0</v>
      </c>
      <c r="L442">
        <f t="shared" si="34"/>
        <v>1</v>
      </c>
      <c r="M442">
        <f t="shared" si="35"/>
        <v>0</v>
      </c>
    </row>
    <row r="443" spans="1:13">
      <c r="A443">
        <v>442</v>
      </c>
      <c r="B443">
        <v>578</v>
      </c>
      <c r="C443">
        <v>2</v>
      </c>
      <c r="D443">
        <v>118</v>
      </c>
      <c r="E443">
        <v>80</v>
      </c>
      <c r="F443">
        <v>0</v>
      </c>
      <c r="G443">
        <v>0</v>
      </c>
      <c r="H443">
        <v>42.9</v>
      </c>
      <c r="I443">
        <v>0.69299999999999995</v>
      </c>
      <c r="J443">
        <v>21</v>
      </c>
      <c r="K443">
        <v>1</v>
      </c>
      <c r="L443">
        <f t="shared" si="34"/>
        <v>0</v>
      </c>
      <c r="M443">
        <f t="shared" si="35"/>
        <v>0</v>
      </c>
    </row>
    <row r="444" spans="1:13">
      <c r="A444">
        <v>443</v>
      </c>
      <c r="B444">
        <v>609</v>
      </c>
      <c r="C444">
        <v>0</v>
      </c>
      <c r="D444">
        <v>152</v>
      </c>
      <c r="E444">
        <v>82</v>
      </c>
      <c r="F444">
        <v>39</v>
      </c>
      <c r="G444">
        <v>272</v>
      </c>
      <c r="H444">
        <v>41.5</v>
      </c>
      <c r="I444">
        <v>0.27</v>
      </c>
      <c r="J444">
        <v>27</v>
      </c>
      <c r="K444">
        <v>0</v>
      </c>
      <c r="L444">
        <f t="shared" si="34"/>
        <v>1</v>
      </c>
      <c r="M444">
        <f t="shared" si="35"/>
        <v>0</v>
      </c>
    </row>
    <row r="445" spans="1:13">
      <c r="A445">
        <v>444</v>
      </c>
      <c r="B445">
        <v>593</v>
      </c>
      <c r="C445">
        <v>3</v>
      </c>
      <c r="D445">
        <v>132</v>
      </c>
      <c r="E445">
        <v>80</v>
      </c>
      <c r="F445">
        <v>0</v>
      </c>
      <c r="G445">
        <v>0</v>
      </c>
      <c r="H445">
        <v>34.4</v>
      </c>
      <c r="I445">
        <v>0.40200000000000002</v>
      </c>
      <c r="J445">
        <v>44</v>
      </c>
      <c r="K445">
        <v>1</v>
      </c>
      <c r="L445">
        <f t="shared" si="34"/>
        <v>1</v>
      </c>
      <c r="M445">
        <f t="shared" si="35"/>
        <v>1</v>
      </c>
    </row>
    <row r="446" spans="1:13">
      <c r="A446">
        <v>445</v>
      </c>
      <c r="B446">
        <v>710</v>
      </c>
      <c r="C446">
        <v>2</v>
      </c>
      <c r="D446">
        <v>93</v>
      </c>
      <c r="E446">
        <v>64</v>
      </c>
      <c r="F446">
        <v>32</v>
      </c>
      <c r="G446">
        <v>160</v>
      </c>
      <c r="H446">
        <v>38</v>
      </c>
      <c r="I446">
        <v>0.67400000000000004</v>
      </c>
      <c r="J446">
        <v>23</v>
      </c>
      <c r="K446">
        <v>1</v>
      </c>
      <c r="L446">
        <f t="shared" si="34"/>
        <v>0</v>
      </c>
      <c r="M446">
        <f t="shared" si="35"/>
        <v>0</v>
      </c>
    </row>
    <row r="447" spans="1:13">
      <c r="A447">
        <v>446</v>
      </c>
      <c r="B447">
        <v>588</v>
      </c>
      <c r="C447">
        <v>6</v>
      </c>
      <c r="D447">
        <v>103</v>
      </c>
      <c r="E447">
        <v>66</v>
      </c>
      <c r="F447">
        <v>0</v>
      </c>
      <c r="G447">
        <v>0</v>
      </c>
      <c r="H447">
        <v>24.3</v>
      </c>
      <c r="I447">
        <v>0.249</v>
      </c>
      <c r="J447">
        <v>29</v>
      </c>
      <c r="K447">
        <v>0</v>
      </c>
      <c r="L447">
        <f t="shared" si="34"/>
        <v>0</v>
      </c>
      <c r="M447">
        <f t="shared" si="35"/>
        <v>1</v>
      </c>
    </row>
    <row r="448" spans="1:13">
      <c r="A448">
        <v>447</v>
      </c>
      <c r="B448">
        <v>114</v>
      </c>
      <c r="C448">
        <v>4</v>
      </c>
      <c r="D448">
        <v>76</v>
      </c>
      <c r="E448">
        <v>62</v>
      </c>
      <c r="F448">
        <v>0</v>
      </c>
      <c r="G448">
        <v>0</v>
      </c>
      <c r="H448">
        <v>34</v>
      </c>
      <c r="I448">
        <v>0.39100000000000001</v>
      </c>
      <c r="J448">
        <v>25</v>
      </c>
      <c r="K448">
        <v>0</v>
      </c>
      <c r="L448">
        <f t="shared" si="34"/>
        <v>0</v>
      </c>
      <c r="M448">
        <f t="shared" si="35"/>
        <v>1</v>
      </c>
    </row>
    <row r="449" spans="1:13">
      <c r="A449">
        <v>448</v>
      </c>
      <c r="B449">
        <v>215</v>
      </c>
      <c r="C449">
        <v>9</v>
      </c>
      <c r="D449">
        <v>112</v>
      </c>
      <c r="E449">
        <v>82</v>
      </c>
      <c r="F449">
        <v>32</v>
      </c>
      <c r="G449">
        <v>175</v>
      </c>
      <c r="H449">
        <v>34.200000000000003</v>
      </c>
      <c r="I449">
        <v>0.26</v>
      </c>
      <c r="J449">
        <v>36</v>
      </c>
      <c r="K449">
        <v>1</v>
      </c>
      <c r="L449">
        <f t="shared" si="34"/>
        <v>0</v>
      </c>
      <c r="M449">
        <f t="shared" si="35"/>
        <v>0</v>
      </c>
    </row>
    <row r="450" spans="1:13">
      <c r="A450">
        <v>449</v>
      </c>
      <c r="B450">
        <v>136</v>
      </c>
      <c r="C450">
        <v>2</v>
      </c>
      <c r="D450">
        <v>125</v>
      </c>
      <c r="E450">
        <v>60</v>
      </c>
      <c r="F450">
        <v>20</v>
      </c>
      <c r="G450">
        <v>140</v>
      </c>
      <c r="H450">
        <v>33.799999999999997</v>
      </c>
      <c r="I450">
        <v>8.7999999999999995E-2</v>
      </c>
      <c r="J450">
        <v>31</v>
      </c>
      <c r="K450">
        <v>0</v>
      </c>
      <c r="L450">
        <f t="shared" si="34"/>
        <v>0</v>
      </c>
      <c r="M450">
        <f t="shared" si="35"/>
        <v>1</v>
      </c>
    </row>
    <row r="451" spans="1:13">
      <c r="A451">
        <v>450</v>
      </c>
      <c r="B451">
        <v>614</v>
      </c>
      <c r="C451">
        <v>6</v>
      </c>
      <c r="D451">
        <v>105</v>
      </c>
      <c r="E451">
        <v>80</v>
      </c>
      <c r="F451">
        <v>28</v>
      </c>
      <c r="G451">
        <v>0</v>
      </c>
      <c r="H451">
        <v>32.5</v>
      </c>
      <c r="I451">
        <v>0.878</v>
      </c>
      <c r="J451">
        <v>26</v>
      </c>
      <c r="K451">
        <v>0</v>
      </c>
      <c r="L451">
        <f t="shared" ref="L451:L514" si="36">IF(J451&lt;=42.5,IF(G451&lt;=119.5,IF(C451&lt;=2.5,0,0),IF(C451&lt;=0.5,1,0)),IF(G451&lt;=139.5,IF(J451&lt;=55.5,1,0),1))</f>
        <v>0</v>
      </c>
      <c r="M451">
        <f t="shared" ref="M451:M514" si="37">IF(L451=K451,1,0)</f>
        <v>1</v>
      </c>
    </row>
    <row r="452" spans="1:13">
      <c r="A452">
        <v>451</v>
      </c>
      <c r="B452">
        <v>37</v>
      </c>
      <c r="C452">
        <v>11</v>
      </c>
      <c r="D452">
        <v>138</v>
      </c>
      <c r="E452">
        <v>76</v>
      </c>
      <c r="F452">
        <v>0</v>
      </c>
      <c r="G452">
        <v>0</v>
      </c>
      <c r="H452">
        <v>33.200000000000003</v>
      </c>
      <c r="I452">
        <v>0.42</v>
      </c>
      <c r="J452">
        <v>35</v>
      </c>
      <c r="K452">
        <v>0</v>
      </c>
      <c r="L452">
        <f t="shared" si="36"/>
        <v>0</v>
      </c>
      <c r="M452">
        <f t="shared" si="37"/>
        <v>1</v>
      </c>
    </row>
    <row r="453" spans="1:13">
      <c r="A453">
        <v>452</v>
      </c>
      <c r="B453">
        <v>389</v>
      </c>
      <c r="C453">
        <v>5</v>
      </c>
      <c r="D453">
        <v>144</v>
      </c>
      <c r="E453">
        <v>82</v>
      </c>
      <c r="F453">
        <v>26</v>
      </c>
      <c r="G453">
        <v>285</v>
      </c>
      <c r="H453">
        <v>32</v>
      </c>
      <c r="I453">
        <v>0.45200000000000001</v>
      </c>
      <c r="J453">
        <v>58</v>
      </c>
      <c r="K453">
        <v>1</v>
      </c>
      <c r="L453">
        <f t="shared" si="36"/>
        <v>1</v>
      </c>
      <c r="M453">
        <f t="shared" si="37"/>
        <v>1</v>
      </c>
    </row>
    <row r="454" spans="1:13">
      <c r="A454">
        <v>453</v>
      </c>
      <c r="B454">
        <v>569</v>
      </c>
      <c r="C454">
        <v>4</v>
      </c>
      <c r="D454">
        <v>154</v>
      </c>
      <c r="E454">
        <v>72</v>
      </c>
      <c r="F454">
        <v>29</v>
      </c>
      <c r="G454">
        <v>126</v>
      </c>
      <c r="H454">
        <v>31.3</v>
      </c>
      <c r="I454">
        <v>0.33800000000000002</v>
      </c>
      <c r="J454">
        <v>37</v>
      </c>
      <c r="K454">
        <v>0</v>
      </c>
      <c r="L454">
        <f t="shared" si="36"/>
        <v>0</v>
      </c>
      <c r="M454">
        <f t="shared" si="37"/>
        <v>1</v>
      </c>
    </row>
    <row r="455" spans="1:13">
      <c r="A455">
        <v>454</v>
      </c>
      <c r="B455">
        <v>355</v>
      </c>
      <c r="C455">
        <v>3</v>
      </c>
      <c r="D455">
        <v>90</v>
      </c>
      <c r="E455">
        <v>78</v>
      </c>
      <c r="F455">
        <v>0</v>
      </c>
      <c r="G455">
        <v>0</v>
      </c>
      <c r="H455">
        <v>42.7</v>
      </c>
      <c r="I455">
        <v>0.55900000000000005</v>
      </c>
      <c r="J455">
        <v>21</v>
      </c>
      <c r="K455">
        <v>0</v>
      </c>
      <c r="L455">
        <f t="shared" si="36"/>
        <v>0</v>
      </c>
      <c r="M455">
        <f t="shared" si="37"/>
        <v>1</v>
      </c>
    </row>
    <row r="456" spans="1:13">
      <c r="A456">
        <v>455</v>
      </c>
      <c r="B456">
        <v>278</v>
      </c>
      <c r="C456">
        <v>0</v>
      </c>
      <c r="D456">
        <v>104</v>
      </c>
      <c r="E456">
        <v>64</v>
      </c>
      <c r="F456">
        <v>23</v>
      </c>
      <c r="G456">
        <v>116</v>
      </c>
      <c r="H456">
        <v>27.8</v>
      </c>
      <c r="I456">
        <v>0.45400000000000001</v>
      </c>
      <c r="J456">
        <v>23</v>
      </c>
      <c r="K456">
        <v>0</v>
      </c>
      <c r="L456">
        <f t="shared" si="36"/>
        <v>0</v>
      </c>
      <c r="M456">
        <f t="shared" si="37"/>
        <v>1</v>
      </c>
    </row>
    <row r="457" spans="1:13">
      <c r="A457">
        <v>456</v>
      </c>
      <c r="B457">
        <v>282</v>
      </c>
      <c r="C457">
        <v>10</v>
      </c>
      <c r="D457">
        <v>129</v>
      </c>
      <c r="E457">
        <v>76</v>
      </c>
      <c r="F457">
        <v>28</v>
      </c>
      <c r="G457">
        <v>122</v>
      </c>
      <c r="H457">
        <v>35.9</v>
      </c>
      <c r="I457">
        <v>0.28000000000000003</v>
      </c>
      <c r="J457">
        <v>39</v>
      </c>
      <c r="K457">
        <v>0</v>
      </c>
      <c r="L457">
        <f t="shared" si="36"/>
        <v>0</v>
      </c>
      <c r="M457">
        <f t="shared" si="37"/>
        <v>1</v>
      </c>
    </row>
    <row r="458" spans="1:13">
      <c r="A458">
        <v>457</v>
      </c>
      <c r="B458">
        <v>505</v>
      </c>
      <c r="C458">
        <v>3</v>
      </c>
      <c r="D458">
        <v>96</v>
      </c>
      <c r="E458">
        <v>78</v>
      </c>
      <c r="F458">
        <v>39</v>
      </c>
      <c r="G458">
        <v>0</v>
      </c>
      <c r="H458">
        <v>37.299999999999997</v>
      </c>
      <c r="I458">
        <v>0.23799999999999999</v>
      </c>
      <c r="J458">
        <v>40</v>
      </c>
      <c r="K458">
        <v>0</v>
      </c>
      <c r="L458">
        <f t="shared" si="36"/>
        <v>0</v>
      </c>
      <c r="M458">
        <f t="shared" si="37"/>
        <v>1</v>
      </c>
    </row>
    <row r="459" spans="1:13">
      <c r="A459">
        <v>458</v>
      </c>
      <c r="B459">
        <v>386</v>
      </c>
      <c r="C459">
        <v>1</v>
      </c>
      <c r="D459">
        <v>119</v>
      </c>
      <c r="E459">
        <v>54</v>
      </c>
      <c r="F459">
        <v>13</v>
      </c>
      <c r="G459">
        <v>50</v>
      </c>
      <c r="H459">
        <v>22.3</v>
      </c>
      <c r="I459">
        <v>0.20499999999999999</v>
      </c>
      <c r="J459">
        <v>24</v>
      </c>
      <c r="K459">
        <v>0</v>
      </c>
      <c r="L459">
        <f t="shared" si="36"/>
        <v>0</v>
      </c>
      <c r="M459">
        <f t="shared" si="37"/>
        <v>1</v>
      </c>
    </row>
    <row r="460" spans="1:13">
      <c r="A460">
        <v>459</v>
      </c>
      <c r="B460">
        <v>760</v>
      </c>
      <c r="C460">
        <v>6</v>
      </c>
      <c r="D460">
        <v>190</v>
      </c>
      <c r="E460">
        <v>92</v>
      </c>
      <c r="F460">
        <v>0</v>
      </c>
      <c r="G460">
        <v>0</v>
      </c>
      <c r="H460">
        <v>35.5</v>
      </c>
      <c r="I460">
        <v>0.27800000000000002</v>
      </c>
      <c r="J460">
        <v>66</v>
      </c>
      <c r="K460">
        <v>1</v>
      </c>
      <c r="L460">
        <f t="shared" si="36"/>
        <v>0</v>
      </c>
      <c r="M460">
        <f t="shared" si="37"/>
        <v>0</v>
      </c>
    </row>
    <row r="461" spans="1:13">
      <c r="A461">
        <v>460</v>
      </c>
      <c r="B461">
        <v>40</v>
      </c>
      <c r="C461">
        <v>4</v>
      </c>
      <c r="D461">
        <v>111</v>
      </c>
      <c r="E461">
        <v>72</v>
      </c>
      <c r="F461">
        <v>47</v>
      </c>
      <c r="G461">
        <v>207</v>
      </c>
      <c r="H461">
        <v>37.1</v>
      </c>
      <c r="I461">
        <v>1.39</v>
      </c>
      <c r="J461">
        <v>56</v>
      </c>
      <c r="K461">
        <v>1</v>
      </c>
      <c r="L461">
        <f t="shared" si="36"/>
        <v>1</v>
      </c>
      <c r="M461">
        <f t="shared" si="37"/>
        <v>1</v>
      </c>
    </row>
    <row r="462" spans="1:13">
      <c r="A462">
        <v>461</v>
      </c>
      <c r="B462">
        <v>146</v>
      </c>
      <c r="C462">
        <v>0</v>
      </c>
      <c r="D462">
        <v>102</v>
      </c>
      <c r="E462">
        <v>75</v>
      </c>
      <c r="F462">
        <v>23</v>
      </c>
      <c r="G462">
        <v>0</v>
      </c>
      <c r="H462">
        <v>0</v>
      </c>
      <c r="I462">
        <v>0.57199999999999995</v>
      </c>
      <c r="J462">
        <v>21</v>
      </c>
      <c r="K462">
        <v>0</v>
      </c>
      <c r="L462">
        <f t="shared" si="36"/>
        <v>0</v>
      </c>
      <c r="M462">
        <f t="shared" si="37"/>
        <v>1</v>
      </c>
    </row>
    <row r="463" spans="1:13">
      <c r="A463">
        <v>462</v>
      </c>
      <c r="B463">
        <v>365</v>
      </c>
      <c r="C463">
        <v>4</v>
      </c>
      <c r="D463">
        <v>147</v>
      </c>
      <c r="E463">
        <v>74</v>
      </c>
      <c r="F463">
        <v>25</v>
      </c>
      <c r="G463">
        <v>293</v>
      </c>
      <c r="H463">
        <v>34.9</v>
      </c>
      <c r="I463">
        <v>0.38500000000000001</v>
      </c>
      <c r="J463">
        <v>30</v>
      </c>
      <c r="K463">
        <v>0</v>
      </c>
      <c r="L463">
        <f t="shared" si="36"/>
        <v>0</v>
      </c>
      <c r="M463">
        <f t="shared" si="37"/>
        <v>1</v>
      </c>
    </row>
    <row r="464" spans="1:13">
      <c r="A464">
        <v>463</v>
      </c>
      <c r="B464">
        <v>74</v>
      </c>
      <c r="C464">
        <v>4</v>
      </c>
      <c r="D464">
        <v>129</v>
      </c>
      <c r="E464">
        <v>86</v>
      </c>
      <c r="F464">
        <v>20</v>
      </c>
      <c r="G464">
        <v>270</v>
      </c>
      <c r="H464">
        <v>35.1</v>
      </c>
      <c r="I464">
        <v>0.23100000000000001</v>
      </c>
      <c r="J464">
        <v>23</v>
      </c>
      <c r="K464">
        <v>0</v>
      </c>
      <c r="L464">
        <f t="shared" si="36"/>
        <v>0</v>
      </c>
      <c r="M464">
        <f t="shared" si="37"/>
        <v>1</v>
      </c>
    </row>
    <row r="465" spans="1:13">
      <c r="A465">
        <v>464</v>
      </c>
      <c r="B465">
        <v>46</v>
      </c>
      <c r="C465">
        <v>0</v>
      </c>
      <c r="D465">
        <v>180</v>
      </c>
      <c r="E465">
        <v>66</v>
      </c>
      <c r="F465">
        <v>39</v>
      </c>
      <c r="G465">
        <v>0</v>
      </c>
      <c r="H465">
        <v>42</v>
      </c>
      <c r="I465">
        <v>1.893</v>
      </c>
      <c r="J465">
        <v>25</v>
      </c>
      <c r="K465">
        <v>1</v>
      </c>
      <c r="L465">
        <f t="shared" si="36"/>
        <v>0</v>
      </c>
      <c r="M465">
        <f t="shared" si="37"/>
        <v>0</v>
      </c>
    </row>
    <row r="466" spans="1:13">
      <c r="A466">
        <v>465</v>
      </c>
      <c r="B466">
        <v>504</v>
      </c>
      <c r="C466">
        <v>7</v>
      </c>
      <c r="D466">
        <v>94</v>
      </c>
      <c r="E466">
        <v>64</v>
      </c>
      <c r="F466">
        <v>25</v>
      </c>
      <c r="G466">
        <v>79</v>
      </c>
      <c r="H466">
        <v>33.299999999999997</v>
      </c>
      <c r="I466">
        <v>0.73799999999999999</v>
      </c>
      <c r="J466">
        <v>41</v>
      </c>
      <c r="K466">
        <v>0</v>
      </c>
      <c r="L466">
        <f t="shared" si="36"/>
        <v>0</v>
      </c>
      <c r="M466">
        <f t="shared" si="37"/>
        <v>1</v>
      </c>
    </row>
    <row r="467" spans="1:13">
      <c r="A467">
        <v>466</v>
      </c>
      <c r="B467">
        <v>214</v>
      </c>
      <c r="C467">
        <v>0</v>
      </c>
      <c r="D467">
        <v>140</v>
      </c>
      <c r="E467">
        <v>65</v>
      </c>
      <c r="F467">
        <v>26</v>
      </c>
      <c r="G467">
        <v>130</v>
      </c>
      <c r="H467">
        <v>42.6</v>
      </c>
      <c r="I467">
        <v>0.43099999999999999</v>
      </c>
      <c r="J467">
        <v>24</v>
      </c>
      <c r="K467">
        <v>1</v>
      </c>
      <c r="L467">
        <f t="shared" si="36"/>
        <v>1</v>
      </c>
      <c r="M467">
        <f t="shared" si="37"/>
        <v>1</v>
      </c>
    </row>
    <row r="468" spans="1:13">
      <c r="A468">
        <v>467</v>
      </c>
      <c r="B468">
        <v>560</v>
      </c>
      <c r="C468">
        <v>11</v>
      </c>
      <c r="D468">
        <v>85</v>
      </c>
      <c r="E468">
        <v>74</v>
      </c>
      <c r="F468">
        <v>0</v>
      </c>
      <c r="G468">
        <v>0</v>
      </c>
      <c r="H468">
        <v>30.1</v>
      </c>
      <c r="I468">
        <v>0.3</v>
      </c>
      <c r="J468">
        <v>35</v>
      </c>
      <c r="K468">
        <v>0</v>
      </c>
      <c r="L468">
        <f t="shared" si="36"/>
        <v>0</v>
      </c>
      <c r="M468">
        <f t="shared" si="37"/>
        <v>1</v>
      </c>
    </row>
    <row r="469" spans="1:13">
      <c r="A469">
        <v>468</v>
      </c>
      <c r="B469">
        <v>205</v>
      </c>
      <c r="C469">
        <v>6</v>
      </c>
      <c r="D469">
        <v>103</v>
      </c>
      <c r="E469">
        <v>72</v>
      </c>
      <c r="F469">
        <v>32</v>
      </c>
      <c r="G469">
        <v>190</v>
      </c>
      <c r="H469">
        <v>37.700000000000003</v>
      </c>
      <c r="I469">
        <v>0.32400000000000001</v>
      </c>
      <c r="J469">
        <v>55</v>
      </c>
      <c r="K469">
        <v>0</v>
      </c>
      <c r="L469">
        <f t="shared" si="36"/>
        <v>1</v>
      </c>
      <c r="M469">
        <f t="shared" si="37"/>
        <v>0</v>
      </c>
    </row>
    <row r="470" spans="1:13">
      <c r="A470">
        <v>469</v>
      </c>
      <c r="B470">
        <v>707</v>
      </c>
      <c r="C470">
        <v>10</v>
      </c>
      <c r="D470">
        <v>115</v>
      </c>
      <c r="E470">
        <v>0</v>
      </c>
      <c r="F470">
        <v>0</v>
      </c>
      <c r="G470">
        <v>0</v>
      </c>
      <c r="H470">
        <v>0</v>
      </c>
      <c r="I470">
        <v>0.26100000000000001</v>
      </c>
      <c r="J470">
        <v>30</v>
      </c>
      <c r="K470">
        <v>1</v>
      </c>
      <c r="L470">
        <f t="shared" si="36"/>
        <v>0</v>
      </c>
      <c r="M470">
        <f t="shared" si="37"/>
        <v>0</v>
      </c>
    </row>
    <row r="471" spans="1:13">
      <c r="A471">
        <v>470</v>
      </c>
      <c r="B471">
        <v>499</v>
      </c>
      <c r="C471">
        <v>7</v>
      </c>
      <c r="D471">
        <v>195</v>
      </c>
      <c r="E471">
        <v>70</v>
      </c>
      <c r="F471">
        <v>33</v>
      </c>
      <c r="G471">
        <v>145</v>
      </c>
      <c r="H471">
        <v>25.1</v>
      </c>
      <c r="I471">
        <v>0.16300000000000001</v>
      </c>
      <c r="J471">
        <v>55</v>
      </c>
      <c r="K471">
        <v>1</v>
      </c>
      <c r="L471">
        <f t="shared" si="36"/>
        <v>1</v>
      </c>
      <c r="M471">
        <f t="shared" si="37"/>
        <v>1</v>
      </c>
    </row>
    <row r="472" spans="1:13">
      <c r="A472">
        <v>471</v>
      </c>
      <c r="B472">
        <v>484</v>
      </c>
      <c r="C472">
        <v>0</v>
      </c>
      <c r="D472">
        <v>84</v>
      </c>
      <c r="E472">
        <v>82</v>
      </c>
      <c r="F472">
        <v>31</v>
      </c>
      <c r="G472">
        <v>125</v>
      </c>
      <c r="H472">
        <v>38.200000000000003</v>
      </c>
      <c r="I472">
        <v>0.23300000000000001</v>
      </c>
      <c r="J472">
        <v>23</v>
      </c>
      <c r="K472">
        <v>0</v>
      </c>
      <c r="L472">
        <f t="shared" si="36"/>
        <v>1</v>
      </c>
      <c r="M472">
        <f t="shared" si="37"/>
        <v>0</v>
      </c>
    </row>
    <row r="473" spans="1:13">
      <c r="A473">
        <v>472</v>
      </c>
      <c r="B473">
        <v>316</v>
      </c>
      <c r="C473">
        <v>2</v>
      </c>
      <c r="D473">
        <v>112</v>
      </c>
      <c r="E473">
        <v>68</v>
      </c>
      <c r="F473">
        <v>22</v>
      </c>
      <c r="G473">
        <v>94</v>
      </c>
      <c r="H473">
        <v>34.1</v>
      </c>
      <c r="I473">
        <v>0.315</v>
      </c>
      <c r="J473">
        <v>26</v>
      </c>
      <c r="K473">
        <v>0</v>
      </c>
      <c r="L473">
        <f t="shared" si="36"/>
        <v>0</v>
      </c>
      <c r="M473">
        <f t="shared" si="37"/>
        <v>1</v>
      </c>
    </row>
    <row r="474" spans="1:13">
      <c r="A474">
        <v>473</v>
      </c>
      <c r="B474">
        <v>364</v>
      </c>
      <c r="C474">
        <v>4</v>
      </c>
      <c r="D474">
        <v>146</v>
      </c>
      <c r="E474">
        <v>78</v>
      </c>
      <c r="F474">
        <v>0</v>
      </c>
      <c r="G474">
        <v>0</v>
      </c>
      <c r="H474">
        <v>38.5</v>
      </c>
      <c r="I474">
        <v>0.52</v>
      </c>
      <c r="J474">
        <v>67</v>
      </c>
      <c r="K474">
        <v>1</v>
      </c>
      <c r="L474">
        <f t="shared" si="36"/>
        <v>0</v>
      </c>
      <c r="M474">
        <f t="shared" si="37"/>
        <v>0</v>
      </c>
    </row>
    <row r="475" spans="1:13">
      <c r="A475">
        <v>474</v>
      </c>
      <c r="B475">
        <v>648</v>
      </c>
      <c r="C475">
        <v>0</v>
      </c>
      <c r="D475">
        <v>179</v>
      </c>
      <c r="E475">
        <v>50</v>
      </c>
      <c r="F475">
        <v>36</v>
      </c>
      <c r="G475">
        <v>159</v>
      </c>
      <c r="H475">
        <v>37.799999999999997</v>
      </c>
      <c r="I475">
        <v>0.45500000000000002</v>
      </c>
      <c r="J475">
        <v>22</v>
      </c>
      <c r="K475">
        <v>1</v>
      </c>
      <c r="L475">
        <f t="shared" si="36"/>
        <v>1</v>
      </c>
      <c r="M475">
        <f t="shared" si="37"/>
        <v>1</v>
      </c>
    </row>
    <row r="476" spans="1:13">
      <c r="A476">
        <v>475</v>
      </c>
      <c r="B476">
        <v>286</v>
      </c>
      <c r="C476">
        <v>7</v>
      </c>
      <c r="D476">
        <v>136</v>
      </c>
      <c r="E476">
        <v>74</v>
      </c>
      <c r="F476">
        <v>26</v>
      </c>
      <c r="G476">
        <v>135</v>
      </c>
      <c r="H476">
        <v>26</v>
      </c>
      <c r="I476">
        <v>0.64700000000000002</v>
      </c>
      <c r="J476">
        <v>51</v>
      </c>
      <c r="K476">
        <v>0</v>
      </c>
      <c r="L476">
        <f t="shared" si="36"/>
        <v>1</v>
      </c>
      <c r="M476">
        <f t="shared" si="37"/>
        <v>0</v>
      </c>
    </row>
    <row r="477" spans="1:13">
      <c r="A477">
        <v>476</v>
      </c>
      <c r="B477">
        <v>267</v>
      </c>
      <c r="C477">
        <v>0</v>
      </c>
      <c r="D477">
        <v>138</v>
      </c>
      <c r="E477">
        <v>0</v>
      </c>
      <c r="F477">
        <v>0</v>
      </c>
      <c r="G477">
        <v>0</v>
      </c>
      <c r="H477">
        <v>36.299999999999997</v>
      </c>
      <c r="I477">
        <v>0.93300000000000005</v>
      </c>
      <c r="J477">
        <v>25</v>
      </c>
      <c r="K477">
        <v>1</v>
      </c>
      <c r="L477">
        <f t="shared" si="36"/>
        <v>0</v>
      </c>
      <c r="M477">
        <f t="shared" si="37"/>
        <v>0</v>
      </c>
    </row>
    <row r="478" spans="1:13">
      <c r="A478">
        <v>477</v>
      </c>
      <c r="B478">
        <v>435</v>
      </c>
      <c r="C478">
        <v>1</v>
      </c>
      <c r="D478">
        <v>90</v>
      </c>
      <c r="E478">
        <v>68</v>
      </c>
      <c r="F478">
        <v>8</v>
      </c>
      <c r="G478">
        <v>0</v>
      </c>
      <c r="H478">
        <v>24.5</v>
      </c>
      <c r="I478">
        <v>1.1379999999999999</v>
      </c>
      <c r="J478">
        <v>36</v>
      </c>
      <c r="K478">
        <v>0</v>
      </c>
      <c r="L478">
        <f t="shared" si="36"/>
        <v>0</v>
      </c>
      <c r="M478">
        <f t="shared" si="37"/>
        <v>1</v>
      </c>
    </row>
    <row r="479" spans="1:13">
      <c r="A479">
        <v>478</v>
      </c>
      <c r="B479">
        <v>721</v>
      </c>
      <c r="C479">
        <v>4</v>
      </c>
      <c r="D479">
        <v>83</v>
      </c>
      <c r="E479">
        <v>86</v>
      </c>
      <c r="F479">
        <v>19</v>
      </c>
      <c r="G479">
        <v>0</v>
      </c>
      <c r="H479">
        <v>29.3</v>
      </c>
      <c r="I479">
        <v>0.317</v>
      </c>
      <c r="J479">
        <v>34</v>
      </c>
      <c r="K479">
        <v>0</v>
      </c>
      <c r="L479">
        <f t="shared" si="36"/>
        <v>0</v>
      </c>
      <c r="M479">
        <f t="shared" si="37"/>
        <v>1</v>
      </c>
    </row>
    <row r="480" spans="1:13">
      <c r="A480">
        <v>479</v>
      </c>
      <c r="B480">
        <v>652</v>
      </c>
      <c r="C480">
        <v>1</v>
      </c>
      <c r="D480">
        <v>117</v>
      </c>
      <c r="E480">
        <v>60</v>
      </c>
      <c r="F480">
        <v>23</v>
      </c>
      <c r="G480">
        <v>106</v>
      </c>
      <c r="H480">
        <v>33.799999999999997</v>
      </c>
      <c r="I480">
        <v>0.46600000000000003</v>
      </c>
      <c r="J480">
        <v>27</v>
      </c>
      <c r="K480">
        <v>0</v>
      </c>
      <c r="L480">
        <f t="shared" si="36"/>
        <v>0</v>
      </c>
      <c r="M480">
        <f t="shared" si="37"/>
        <v>1</v>
      </c>
    </row>
    <row r="481" spans="1:13">
      <c r="A481">
        <v>480</v>
      </c>
      <c r="B481">
        <v>734</v>
      </c>
      <c r="C481">
        <v>2</v>
      </c>
      <c r="D481">
        <v>106</v>
      </c>
      <c r="E481">
        <v>56</v>
      </c>
      <c r="F481">
        <v>27</v>
      </c>
      <c r="G481">
        <v>165</v>
      </c>
      <c r="H481">
        <v>29</v>
      </c>
      <c r="I481">
        <v>0.42599999999999999</v>
      </c>
      <c r="J481">
        <v>22</v>
      </c>
      <c r="K481">
        <v>0</v>
      </c>
      <c r="L481">
        <f t="shared" si="36"/>
        <v>0</v>
      </c>
      <c r="M481">
        <f t="shared" si="37"/>
        <v>1</v>
      </c>
    </row>
    <row r="482" spans="1:13">
      <c r="A482">
        <v>481</v>
      </c>
      <c r="B482">
        <v>208</v>
      </c>
      <c r="C482">
        <v>5</v>
      </c>
      <c r="D482">
        <v>162</v>
      </c>
      <c r="E482">
        <v>104</v>
      </c>
      <c r="F482">
        <v>0</v>
      </c>
      <c r="G482">
        <v>0</v>
      </c>
      <c r="H482">
        <v>37.700000000000003</v>
      </c>
      <c r="I482">
        <v>0.151</v>
      </c>
      <c r="J482">
        <v>52</v>
      </c>
      <c r="K482">
        <v>1</v>
      </c>
      <c r="L482">
        <f t="shared" si="36"/>
        <v>1</v>
      </c>
      <c r="M482">
        <f t="shared" si="37"/>
        <v>1</v>
      </c>
    </row>
    <row r="483" spans="1:13">
      <c r="A483">
        <v>482</v>
      </c>
      <c r="B483">
        <v>307</v>
      </c>
      <c r="C483">
        <v>10</v>
      </c>
      <c r="D483">
        <v>161</v>
      </c>
      <c r="E483">
        <v>68</v>
      </c>
      <c r="F483">
        <v>23</v>
      </c>
      <c r="G483">
        <v>132</v>
      </c>
      <c r="H483">
        <v>25.5</v>
      </c>
      <c r="I483">
        <v>0.32600000000000001</v>
      </c>
      <c r="J483">
        <v>47</v>
      </c>
      <c r="K483">
        <v>1</v>
      </c>
      <c r="L483">
        <f t="shared" si="36"/>
        <v>1</v>
      </c>
      <c r="M483">
        <f t="shared" si="37"/>
        <v>1</v>
      </c>
    </row>
    <row r="484" spans="1:13">
      <c r="A484">
        <v>483</v>
      </c>
      <c r="B484">
        <v>545</v>
      </c>
      <c r="C484">
        <v>1</v>
      </c>
      <c r="D484">
        <v>88</v>
      </c>
      <c r="E484">
        <v>78</v>
      </c>
      <c r="F484">
        <v>29</v>
      </c>
      <c r="G484">
        <v>76</v>
      </c>
      <c r="H484">
        <v>32</v>
      </c>
      <c r="I484">
        <v>0.36499999999999999</v>
      </c>
      <c r="J484">
        <v>29</v>
      </c>
      <c r="K484">
        <v>0</v>
      </c>
      <c r="L484">
        <f t="shared" si="36"/>
        <v>0</v>
      </c>
      <c r="M484">
        <f t="shared" si="37"/>
        <v>1</v>
      </c>
    </row>
    <row r="485" spans="1:13">
      <c r="A485">
        <v>484</v>
      </c>
      <c r="B485">
        <v>59</v>
      </c>
      <c r="C485">
        <v>0</v>
      </c>
      <c r="D485">
        <v>146</v>
      </c>
      <c r="E485">
        <v>82</v>
      </c>
      <c r="F485">
        <v>0</v>
      </c>
      <c r="G485">
        <v>0</v>
      </c>
      <c r="H485">
        <v>40.5</v>
      </c>
      <c r="I485">
        <v>1.7809999999999999</v>
      </c>
      <c r="J485">
        <v>44</v>
      </c>
      <c r="K485">
        <v>0</v>
      </c>
      <c r="L485">
        <f t="shared" si="36"/>
        <v>1</v>
      </c>
      <c r="M485">
        <f t="shared" si="37"/>
        <v>0</v>
      </c>
    </row>
    <row r="486" spans="1:13">
      <c r="A486">
        <v>485</v>
      </c>
      <c r="B486">
        <v>548</v>
      </c>
      <c r="C486">
        <v>4</v>
      </c>
      <c r="D486">
        <v>131</v>
      </c>
      <c r="E486">
        <v>68</v>
      </c>
      <c r="F486">
        <v>21</v>
      </c>
      <c r="G486">
        <v>166</v>
      </c>
      <c r="H486">
        <v>33.1</v>
      </c>
      <c r="I486">
        <v>0.16</v>
      </c>
      <c r="J486">
        <v>28</v>
      </c>
      <c r="K486">
        <v>0</v>
      </c>
      <c r="L486">
        <f t="shared" si="36"/>
        <v>0</v>
      </c>
      <c r="M486">
        <f t="shared" si="37"/>
        <v>1</v>
      </c>
    </row>
    <row r="487" spans="1:13">
      <c r="A487">
        <v>486</v>
      </c>
      <c r="B487">
        <v>556</v>
      </c>
      <c r="C487">
        <v>7</v>
      </c>
      <c r="D487">
        <v>124</v>
      </c>
      <c r="E487">
        <v>70</v>
      </c>
      <c r="F487">
        <v>33</v>
      </c>
      <c r="G487">
        <v>215</v>
      </c>
      <c r="H487">
        <v>25.5</v>
      </c>
      <c r="I487">
        <v>0.161</v>
      </c>
      <c r="J487">
        <v>37</v>
      </c>
      <c r="K487">
        <v>0</v>
      </c>
      <c r="L487">
        <f t="shared" si="36"/>
        <v>0</v>
      </c>
      <c r="M487">
        <f t="shared" si="37"/>
        <v>1</v>
      </c>
    </row>
    <row r="488" spans="1:13">
      <c r="A488">
        <v>487</v>
      </c>
      <c r="B488">
        <v>286</v>
      </c>
      <c r="C488">
        <v>7</v>
      </c>
      <c r="D488">
        <v>136</v>
      </c>
      <c r="E488">
        <v>74</v>
      </c>
      <c r="F488">
        <v>26</v>
      </c>
      <c r="G488">
        <v>135</v>
      </c>
      <c r="H488">
        <v>26</v>
      </c>
      <c r="I488">
        <v>0.64700000000000002</v>
      </c>
      <c r="J488">
        <v>51</v>
      </c>
      <c r="K488">
        <v>0</v>
      </c>
      <c r="L488">
        <f t="shared" si="36"/>
        <v>1</v>
      </c>
      <c r="M488">
        <f t="shared" si="37"/>
        <v>0</v>
      </c>
    </row>
    <row r="489" spans="1:13">
      <c r="A489">
        <v>488</v>
      </c>
      <c r="B489">
        <v>61</v>
      </c>
      <c r="C489">
        <v>2</v>
      </c>
      <c r="D489">
        <v>84</v>
      </c>
      <c r="E489">
        <v>0</v>
      </c>
      <c r="F489">
        <v>0</v>
      </c>
      <c r="G489">
        <v>0</v>
      </c>
      <c r="H489">
        <v>0</v>
      </c>
      <c r="I489">
        <v>0.30399999999999999</v>
      </c>
      <c r="J489">
        <v>21</v>
      </c>
      <c r="K489">
        <v>0</v>
      </c>
      <c r="L489">
        <f t="shared" si="36"/>
        <v>0</v>
      </c>
      <c r="M489">
        <f t="shared" si="37"/>
        <v>1</v>
      </c>
    </row>
    <row r="490" spans="1:13">
      <c r="A490">
        <v>489</v>
      </c>
      <c r="B490">
        <v>155</v>
      </c>
      <c r="C490">
        <v>8</v>
      </c>
      <c r="D490">
        <v>188</v>
      </c>
      <c r="E490">
        <v>78</v>
      </c>
      <c r="F490">
        <v>0</v>
      </c>
      <c r="G490">
        <v>0</v>
      </c>
      <c r="H490">
        <v>47.9</v>
      </c>
      <c r="I490">
        <v>0.13700000000000001</v>
      </c>
      <c r="J490">
        <v>43</v>
      </c>
      <c r="K490">
        <v>1</v>
      </c>
      <c r="L490">
        <f t="shared" si="36"/>
        <v>1</v>
      </c>
      <c r="M490">
        <f t="shared" si="37"/>
        <v>1</v>
      </c>
    </row>
    <row r="491" spans="1:13">
      <c r="A491">
        <v>490</v>
      </c>
      <c r="B491">
        <v>432</v>
      </c>
      <c r="C491">
        <v>3</v>
      </c>
      <c r="D491">
        <v>89</v>
      </c>
      <c r="E491">
        <v>74</v>
      </c>
      <c r="F491">
        <v>16</v>
      </c>
      <c r="G491">
        <v>85</v>
      </c>
      <c r="H491">
        <v>30.4</v>
      </c>
      <c r="I491">
        <v>0.55100000000000005</v>
      </c>
      <c r="J491">
        <v>38</v>
      </c>
      <c r="K491">
        <v>0</v>
      </c>
      <c r="L491">
        <f t="shared" si="36"/>
        <v>0</v>
      </c>
      <c r="M491">
        <f t="shared" si="37"/>
        <v>1</v>
      </c>
    </row>
    <row r="492" spans="1:13">
      <c r="A492">
        <v>491</v>
      </c>
      <c r="B492">
        <v>687</v>
      </c>
      <c r="C492">
        <v>3</v>
      </c>
      <c r="D492">
        <v>130</v>
      </c>
      <c r="E492">
        <v>64</v>
      </c>
      <c r="F492">
        <v>0</v>
      </c>
      <c r="G492">
        <v>0</v>
      </c>
      <c r="H492">
        <v>23.1</v>
      </c>
      <c r="I492">
        <v>0.314</v>
      </c>
      <c r="J492">
        <v>22</v>
      </c>
      <c r="K492">
        <v>0</v>
      </c>
      <c r="L492">
        <f t="shared" si="36"/>
        <v>0</v>
      </c>
      <c r="M492">
        <f t="shared" si="37"/>
        <v>1</v>
      </c>
    </row>
    <row r="493" spans="1:13">
      <c r="A493">
        <v>492</v>
      </c>
      <c r="B493">
        <v>77</v>
      </c>
      <c r="C493">
        <v>7</v>
      </c>
      <c r="D493">
        <v>62</v>
      </c>
      <c r="E493">
        <v>78</v>
      </c>
      <c r="F493">
        <v>0</v>
      </c>
      <c r="G493">
        <v>0</v>
      </c>
      <c r="H493">
        <v>32.6</v>
      </c>
      <c r="I493">
        <v>0.39100000000000001</v>
      </c>
      <c r="J493">
        <v>41</v>
      </c>
      <c r="K493">
        <v>0</v>
      </c>
      <c r="L493">
        <f t="shared" si="36"/>
        <v>0</v>
      </c>
      <c r="M493">
        <f t="shared" si="37"/>
        <v>1</v>
      </c>
    </row>
    <row r="494" spans="1:13">
      <c r="A494">
        <v>493</v>
      </c>
      <c r="B494">
        <v>527</v>
      </c>
      <c r="C494">
        <v>1</v>
      </c>
      <c r="D494">
        <v>97</v>
      </c>
      <c r="E494">
        <v>64</v>
      </c>
      <c r="F494">
        <v>19</v>
      </c>
      <c r="G494">
        <v>82</v>
      </c>
      <c r="H494">
        <v>18.2</v>
      </c>
      <c r="I494">
        <v>0.29899999999999999</v>
      </c>
      <c r="J494">
        <v>21</v>
      </c>
      <c r="K494">
        <v>0</v>
      </c>
      <c r="L494">
        <f t="shared" si="36"/>
        <v>0</v>
      </c>
      <c r="M494">
        <f t="shared" si="37"/>
        <v>1</v>
      </c>
    </row>
    <row r="495" spans="1:13">
      <c r="A495">
        <v>494</v>
      </c>
      <c r="B495">
        <v>325</v>
      </c>
      <c r="C495">
        <v>2</v>
      </c>
      <c r="D495">
        <v>112</v>
      </c>
      <c r="E495">
        <v>75</v>
      </c>
      <c r="F495">
        <v>32</v>
      </c>
      <c r="G495">
        <v>0</v>
      </c>
      <c r="H495">
        <v>35.700000000000003</v>
      </c>
      <c r="I495">
        <v>0.14799999999999999</v>
      </c>
      <c r="J495">
        <v>21</v>
      </c>
      <c r="K495">
        <v>0</v>
      </c>
      <c r="L495">
        <f t="shared" si="36"/>
        <v>0</v>
      </c>
      <c r="M495">
        <f t="shared" si="37"/>
        <v>1</v>
      </c>
    </row>
    <row r="496" spans="1:13">
      <c r="A496">
        <v>495</v>
      </c>
      <c r="B496">
        <v>49</v>
      </c>
      <c r="C496">
        <v>7</v>
      </c>
      <c r="D496">
        <v>103</v>
      </c>
      <c r="E496">
        <v>66</v>
      </c>
      <c r="F496">
        <v>32</v>
      </c>
      <c r="G496">
        <v>0</v>
      </c>
      <c r="H496">
        <v>39.1</v>
      </c>
      <c r="I496">
        <v>0.34399999999999997</v>
      </c>
      <c r="J496">
        <v>31</v>
      </c>
      <c r="K496">
        <v>1</v>
      </c>
      <c r="L496">
        <f t="shared" si="36"/>
        <v>0</v>
      </c>
      <c r="M496">
        <f t="shared" si="37"/>
        <v>0</v>
      </c>
    </row>
    <row r="497" spans="1:13">
      <c r="A497">
        <v>496</v>
      </c>
      <c r="B497">
        <v>15</v>
      </c>
      <c r="C497">
        <v>5</v>
      </c>
      <c r="D497">
        <v>166</v>
      </c>
      <c r="E497">
        <v>72</v>
      </c>
      <c r="F497">
        <v>19</v>
      </c>
      <c r="G497">
        <v>175</v>
      </c>
      <c r="H497">
        <v>25.8</v>
      </c>
      <c r="I497">
        <v>0.58699999999999997</v>
      </c>
      <c r="J497">
        <v>51</v>
      </c>
      <c r="K497">
        <v>1</v>
      </c>
      <c r="L497">
        <f t="shared" si="36"/>
        <v>1</v>
      </c>
      <c r="M497">
        <f t="shared" si="37"/>
        <v>1</v>
      </c>
    </row>
    <row r="498" spans="1:13">
      <c r="A498">
        <v>497</v>
      </c>
      <c r="B498">
        <v>501</v>
      </c>
      <c r="C498">
        <v>2</v>
      </c>
      <c r="D498">
        <v>117</v>
      </c>
      <c r="E498">
        <v>90</v>
      </c>
      <c r="F498">
        <v>19</v>
      </c>
      <c r="G498">
        <v>71</v>
      </c>
      <c r="H498">
        <v>25.2</v>
      </c>
      <c r="I498">
        <v>0.313</v>
      </c>
      <c r="J498">
        <v>21</v>
      </c>
      <c r="K498">
        <v>0</v>
      </c>
      <c r="L498">
        <f t="shared" si="36"/>
        <v>0</v>
      </c>
      <c r="M498">
        <f t="shared" si="37"/>
        <v>1</v>
      </c>
    </row>
    <row r="499" spans="1:13">
      <c r="A499">
        <v>498</v>
      </c>
      <c r="B499">
        <v>147</v>
      </c>
      <c r="C499">
        <v>9</v>
      </c>
      <c r="D499">
        <v>57</v>
      </c>
      <c r="E499">
        <v>80</v>
      </c>
      <c r="F499">
        <v>37</v>
      </c>
      <c r="G499">
        <v>0</v>
      </c>
      <c r="H499">
        <v>32.799999999999997</v>
      </c>
      <c r="I499">
        <v>9.6000000000000002E-2</v>
      </c>
      <c r="J499">
        <v>41</v>
      </c>
      <c r="K499">
        <v>0</v>
      </c>
      <c r="L499">
        <f t="shared" si="36"/>
        <v>0</v>
      </c>
      <c r="M499">
        <f t="shared" si="37"/>
        <v>1</v>
      </c>
    </row>
    <row r="500" spans="1:13">
      <c r="A500">
        <v>499</v>
      </c>
      <c r="B500">
        <v>328</v>
      </c>
      <c r="C500">
        <v>10</v>
      </c>
      <c r="D500">
        <v>179</v>
      </c>
      <c r="E500">
        <v>70</v>
      </c>
      <c r="F500">
        <v>0</v>
      </c>
      <c r="G500">
        <v>0</v>
      </c>
      <c r="H500">
        <v>35.1</v>
      </c>
      <c r="I500">
        <v>0.2</v>
      </c>
      <c r="J500">
        <v>37</v>
      </c>
      <c r="K500">
        <v>0</v>
      </c>
      <c r="L500">
        <f t="shared" si="36"/>
        <v>0</v>
      </c>
      <c r="M500">
        <f t="shared" si="37"/>
        <v>1</v>
      </c>
    </row>
    <row r="501" spans="1:13">
      <c r="A501">
        <v>500</v>
      </c>
      <c r="B501">
        <v>404</v>
      </c>
      <c r="C501">
        <v>9</v>
      </c>
      <c r="D501">
        <v>72</v>
      </c>
      <c r="E501">
        <v>78</v>
      </c>
      <c r="F501">
        <v>25</v>
      </c>
      <c r="G501">
        <v>0</v>
      </c>
      <c r="H501">
        <v>31.6</v>
      </c>
      <c r="I501">
        <v>0.28000000000000003</v>
      </c>
      <c r="J501">
        <v>38</v>
      </c>
      <c r="K501">
        <v>0</v>
      </c>
      <c r="L501">
        <f t="shared" si="36"/>
        <v>0</v>
      </c>
      <c r="M501">
        <f t="shared" si="37"/>
        <v>1</v>
      </c>
    </row>
    <row r="502" spans="1:13">
      <c r="A502">
        <v>501</v>
      </c>
      <c r="B502">
        <v>139</v>
      </c>
      <c r="C502">
        <v>0</v>
      </c>
      <c r="D502">
        <v>129</v>
      </c>
      <c r="E502">
        <v>80</v>
      </c>
      <c r="F502">
        <v>0</v>
      </c>
      <c r="G502">
        <v>0</v>
      </c>
      <c r="H502">
        <v>31.2</v>
      </c>
      <c r="I502">
        <v>0.70299999999999996</v>
      </c>
      <c r="J502">
        <v>29</v>
      </c>
      <c r="K502">
        <v>0</v>
      </c>
      <c r="L502">
        <f t="shared" si="36"/>
        <v>0</v>
      </c>
      <c r="M502">
        <f t="shared" si="37"/>
        <v>1</v>
      </c>
    </row>
    <row r="503" spans="1:13">
      <c r="A503">
        <v>502</v>
      </c>
      <c r="B503">
        <v>69</v>
      </c>
      <c r="C503">
        <v>1</v>
      </c>
      <c r="D503">
        <v>95</v>
      </c>
      <c r="E503">
        <v>66</v>
      </c>
      <c r="F503">
        <v>13</v>
      </c>
      <c r="G503">
        <v>38</v>
      </c>
      <c r="H503">
        <v>19.600000000000001</v>
      </c>
      <c r="I503">
        <v>0.33400000000000002</v>
      </c>
      <c r="J503">
        <v>25</v>
      </c>
      <c r="K503">
        <v>0</v>
      </c>
      <c r="L503">
        <f t="shared" si="36"/>
        <v>0</v>
      </c>
      <c r="M503">
        <f t="shared" si="37"/>
        <v>1</v>
      </c>
    </row>
    <row r="504" spans="1:13">
      <c r="A504">
        <v>503</v>
      </c>
      <c r="B504">
        <v>70</v>
      </c>
      <c r="C504">
        <v>4</v>
      </c>
      <c r="D504">
        <v>146</v>
      </c>
      <c r="E504">
        <v>85</v>
      </c>
      <c r="F504">
        <v>27</v>
      </c>
      <c r="G504">
        <v>100</v>
      </c>
      <c r="H504">
        <v>28.9</v>
      </c>
      <c r="I504">
        <v>0.189</v>
      </c>
      <c r="J504">
        <v>27</v>
      </c>
      <c r="K504">
        <v>0</v>
      </c>
      <c r="L504">
        <f t="shared" si="36"/>
        <v>0</v>
      </c>
      <c r="M504">
        <f t="shared" si="37"/>
        <v>1</v>
      </c>
    </row>
    <row r="505" spans="1:13">
      <c r="A505">
        <v>504</v>
      </c>
      <c r="B505">
        <v>753</v>
      </c>
      <c r="C505">
        <v>3</v>
      </c>
      <c r="D505">
        <v>108</v>
      </c>
      <c r="E505">
        <v>62</v>
      </c>
      <c r="F505">
        <v>24</v>
      </c>
      <c r="G505">
        <v>0</v>
      </c>
      <c r="H505">
        <v>26</v>
      </c>
      <c r="I505">
        <v>0.223</v>
      </c>
      <c r="J505">
        <v>25</v>
      </c>
      <c r="K505">
        <v>0</v>
      </c>
      <c r="L505">
        <f t="shared" si="36"/>
        <v>0</v>
      </c>
      <c r="M505">
        <f t="shared" si="37"/>
        <v>1</v>
      </c>
    </row>
    <row r="506" spans="1:13">
      <c r="A506">
        <v>505</v>
      </c>
      <c r="B506">
        <v>647</v>
      </c>
      <c r="C506">
        <v>1</v>
      </c>
      <c r="D506">
        <v>167</v>
      </c>
      <c r="E506">
        <v>74</v>
      </c>
      <c r="F506">
        <v>17</v>
      </c>
      <c r="G506">
        <v>144</v>
      </c>
      <c r="H506">
        <v>23.4</v>
      </c>
      <c r="I506">
        <v>0.44700000000000001</v>
      </c>
      <c r="J506">
        <v>33</v>
      </c>
      <c r="K506">
        <v>1</v>
      </c>
      <c r="L506">
        <f t="shared" si="36"/>
        <v>0</v>
      </c>
      <c r="M506">
        <f t="shared" si="37"/>
        <v>0</v>
      </c>
    </row>
    <row r="507" spans="1:13">
      <c r="A507">
        <v>506</v>
      </c>
      <c r="B507">
        <v>291</v>
      </c>
      <c r="C507">
        <v>0</v>
      </c>
      <c r="D507">
        <v>78</v>
      </c>
      <c r="E507">
        <v>88</v>
      </c>
      <c r="F507">
        <v>29</v>
      </c>
      <c r="G507">
        <v>40</v>
      </c>
      <c r="H507">
        <v>36.9</v>
      </c>
      <c r="I507">
        <v>0.434</v>
      </c>
      <c r="J507">
        <v>21</v>
      </c>
      <c r="K507">
        <v>0</v>
      </c>
      <c r="L507">
        <f t="shared" si="36"/>
        <v>0</v>
      </c>
      <c r="M507">
        <f t="shared" si="37"/>
        <v>1</v>
      </c>
    </row>
    <row r="508" spans="1:13">
      <c r="A508">
        <v>507</v>
      </c>
      <c r="B508">
        <v>565</v>
      </c>
      <c r="C508">
        <v>0</v>
      </c>
      <c r="D508">
        <v>91</v>
      </c>
      <c r="E508">
        <v>80</v>
      </c>
      <c r="F508">
        <v>0</v>
      </c>
      <c r="G508">
        <v>0</v>
      </c>
      <c r="H508">
        <v>32.4</v>
      </c>
      <c r="I508">
        <v>0.60099999999999998</v>
      </c>
      <c r="J508">
        <v>27</v>
      </c>
      <c r="K508">
        <v>0</v>
      </c>
      <c r="L508">
        <f t="shared" si="36"/>
        <v>0</v>
      </c>
      <c r="M508">
        <f t="shared" si="37"/>
        <v>1</v>
      </c>
    </row>
    <row r="509" spans="1:13">
      <c r="A509">
        <v>508</v>
      </c>
      <c r="B509">
        <v>237</v>
      </c>
      <c r="C509">
        <v>7</v>
      </c>
      <c r="D509">
        <v>181</v>
      </c>
      <c r="E509">
        <v>84</v>
      </c>
      <c r="F509">
        <v>21</v>
      </c>
      <c r="G509">
        <v>192</v>
      </c>
      <c r="H509">
        <v>35.9</v>
      </c>
      <c r="I509">
        <v>0.58599999999999997</v>
      </c>
      <c r="J509">
        <v>51</v>
      </c>
      <c r="K509">
        <v>1</v>
      </c>
      <c r="L509">
        <f t="shared" si="36"/>
        <v>1</v>
      </c>
      <c r="M509">
        <f t="shared" si="37"/>
        <v>1</v>
      </c>
    </row>
    <row r="510" spans="1:13">
      <c r="A510">
        <v>509</v>
      </c>
      <c r="B510">
        <v>733</v>
      </c>
      <c r="C510">
        <v>2</v>
      </c>
      <c r="D510">
        <v>174</v>
      </c>
      <c r="E510">
        <v>88</v>
      </c>
      <c r="F510">
        <v>37</v>
      </c>
      <c r="G510">
        <v>120</v>
      </c>
      <c r="H510">
        <v>44.5</v>
      </c>
      <c r="I510">
        <v>0.64600000000000002</v>
      </c>
      <c r="J510">
        <v>24</v>
      </c>
      <c r="K510">
        <v>1</v>
      </c>
      <c r="L510">
        <f t="shared" si="36"/>
        <v>0</v>
      </c>
      <c r="M510">
        <f t="shared" si="37"/>
        <v>0</v>
      </c>
    </row>
    <row r="511" spans="1:13">
      <c r="A511">
        <v>510</v>
      </c>
      <c r="B511">
        <v>458</v>
      </c>
      <c r="C511">
        <v>5</v>
      </c>
      <c r="D511">
        <v>86</v>
      </c>
      <c r="E511">
        <v>68</v>
      </c>
      <c r="F511">
        <v>28</v>
      </c>
      <c r="G511">
        <v>71</v>
      </c>
      <c r="H511">
        <v>30.2</v>
      </c>
      <c r="I511">
        <v>0.36399999999999999</v>
      </c>
      <c r="J511">
        <v>24</v>
      </c>
      <c r="K511">
        <v>0</v>
      </c>
      <c r="L511">
        <f t="shared" si="36"/>
        <v>0</v>
      </c>
      <c r="M511">
        <f t="shared" si="37"/>
        <v>1</v>
      </c>
    </row>
    <row r="512" spans="1:13">
      <c r="A512">
        <v>511</v>
      </c>
      <c r="B512">
        <v>492</v>
      </c>
      <c r="C512">
        <v>2</v>
      </c>
      <c r="D512">
        <v>89</v>
      </c>
      <c r="E512">
        <v>90</v>
      </c>
      <c r="F512">
        <v>30</v>
      </c>
      <c r="G512">
        <v>0</v>
      </c>
      <c r="H512">
        <v>33.5</v>
      </c>
      <c r="I512">
        <v>0.29199999999999998</v>
      </c>
      <c r="J512">
        <v>42</v>
      </c>
      <c r="K512">
        <v>0</v>
      </c>
      <c r="L512">
        <f t="shared" si="36"/>
        <v>0</v>
      </c>
      <c r="M512">
        <f t="shared" si="37"/>
        <v>1</v>
      </c>
    </row>
    <row r="513" spans="1:13">
      <c r="A513">
        <v>512</v>
      </c>
      <c r="B513">
        <v>209</v>
      </c>
      <c r="C513">
        <v>1</v>
      </c>
      <c r="D513">
        <v>96</v>
      </c>
      <c r="E513">
        <v>64</v>
      </c>
      <c r="F513">
        <v>27</v>
      </c>
      <c r="G513">
        <v>87</v>
      </c>
      <c r="H513">
        <v>33.200000000000003</v>
      </c>
      <c r="I513">
        <v>0.28899999999999998</v>
      </c>
      <c r="J513">
        <v>21</v>
      </c>
      <c r="K513">
        <v>0</v>
      </c>
      <c r="L513">
        <f t="shared" si="36"/>
        <v>0</v>
      </c>
      <c r="M513">
        <f t="shared" si="37"/>
        <v>1</v>
      </c>
    </row>
    <row r="514" spans="1:13">
      <c r="A514">
        <v>513</v>
      </c>
      <c r="B514">
        <v>343</v>
      </c>
      <c r="C514">
        <v>1</v>
      </c>
      <c r="D514">
        <v>0</v>
      </c>
      <c r="E514">
        <v>68</v>
      </c>
      <c r="F514">
        <v>35</v>
      </c>
      <c r="G514">
        <v>0</v>
      </c>
      <c r="H514">
        <v>32</v>
      </c>
      <c r="I514">
        <v>0.38900000000000001</v>
      </c>
      <c r="J514">
        <v>22</v>
      </c>
      <c r="K514">
        <v>0</v>
      </c>
      <c r="L514">
        <f t="shared" si="36"/>
        <v>0</v>
      </c>
      <c r="M514">
        <f t="shared" si="37"/>
        <v>1</v>
      </c>
    </row>
    <row r="515" spans="1:13">
      <c r="A515">
        <v>514</v>
      </c>
      <c r="B515">
        <v>321</v>
      </c>
      <c r="C515">
        <v>4</v>
      </c>
      <c r="D515">
        <v>129</v>
      </c>
      <c r="E515">
        <v>60</v>
      </c>
      <c r="F515">
        <v>12</v>
      </c>
      <c r="G515">
        <v>231</v>
      </c>
      <c r="H515">
        <v>27.5</v>
      </c>
      <c r="I515">
        <v>0.52700000000000002</v>
      </c>
      <c r="J515">
        <v>31</v>
      </c>
      <c r="K515">
        <v>0</v>
      </c>
      <c r="L515">
        <f t="shared" ref="L515:L538" si="38">IF(J515&lt;=42.5,IF(G515&lt;=119.5,IF(C515&lt;=2.5,0,0),IF(C515&lt;=0.5,1,0)),IF(G515&lt;=139.5,IF(J515&lt;=55.5,1,0),1))</f>
        <v>0</v>
      </c>
      <c r="M515">
        <f t="shared" ref="M515:M538" si="39">IF(L515=K515,1,0)</f>
        <v>1</v>
      </c>
    </row>
    <row r="516" spans="1:13">
      <c r="A516">
        <v>515</v>
      </c>
      <c r="B516">
        <v>291</v>
      </c>
      <c r="C516">
        <v>0</v>
      </c>
      <c r="D516">
        <v>78</v>
      </c>
      <c r="E516">
        <v>88</v>
      </c>
      <c r="F516">
        <v>29</v>
      </c>
      <c r="G516">
        <v>40</v>
      </c>
      <c r="H516">
        <v>36.9</v>
      </c>
      <c r="I516">
        <v>0.434</v>
      </c>
      <c r="J516">
        <v>21</v>
      </c>
      <c r="K516">
        <v>0</v>
      </c>
      <c r="L516">
        <f t="shared" si="38"/>
        <v>0</v>
      </c>
      <c r="M516">
        <f t="shared" si="39"/>
        <v>1</v>
      </c>
    </row>
    <row r="517" spans="1:13">
      <c r="A517">
        <v>516</v>
      </c>
      <c r="B517">
        <v>553</v>
      </c>
      <c r="C517">
        <v>6</v>
      </c>
      <c r="D517">
        <v>114</v>
      </c>
      <c r="E517">
        <v>88</v>
      </c>
      <c r="F517">
        <v>0</v>
      </c>
      <c r="G517">
        <v>0</v>
      </c>
      <c r="H517">
        <v>27.8</v>
      </c>
      <c r="I517">
        <v>0.247</v>
      </c>
      <c r="J517">
        <v>66</v>
      </c>
      <c r="K517">
        <v>0</v>
      </c>
      <c r="L517">
        <f t="shared" si="38"/>
        <v>0</v>
      </c>
      <c r="M517">
        <f t="shared" si="39"/>
        <v>1</v>
      </c>
    </row>
    <row r="518" spans="1:13">
      <c r="A518">
        <v>517</v>
      </c>
      <c r="B518">
        <v>488</v>
      </c>
      <c r="C518">
        <v>0</v>
      </c>
      <c r="D518">
        <v>173</v>
      </c>
      <c r="E518">
        <v>78</v>
      </c>
      <c r="F518">
        <v>32</v>
      </c>
      <c r="G518">
        <v>265</v>
      </c>
      <c r="H518">
        <v>46.5</v>
      </c>
      <c r="I518">
        <v>1.159</v>
      </c>
      <c r="J518">
        <v>58</v>
      </c>
      <c r="K518">
        <v>0</v>
      </c>
      <c r="L518">
        <f t="shared" si="38"/>
        <v>1</v>
      </c>
      <c r="M518">
        <f t="shared" si="39"/>
        <v>0</v>
      </c>
    </row>
    <row r="519" spans="1:13">
      <c r="A519">
        <v>518</v>
      </c>
      <c r="B519">
        <v>530</v>
      </c>
      <c r="C519">
        <v>0</v>
      </c>
      <c r="D519">
        <v>111</v>
      </c>
      <c r="E519">
        <v>65</v>
      </c>
      <c r="F519">
        <v>0</v>
      </c>
      <c r="G519">
        <v>0</v>
      </c>
      <c r="H519">
        <v>24.6</v>
      </c>
      <c r="I519">
        <v>0.66</v>
      </c>
      <c r="J519">
        <v>31</v>
      </c>
      <c r="K519">
        <v>0</v>
      </c>
      <c r="L519">
        <f t="shared" si="38"/>
        <v>0</v>
      </c>
      <c r="M519">
        <f t="shared" si="39"/>
        <v>1</v>
      </c>
    </row>
    <row r="520" spans="1:13">
      <c r="A520">
        <v>519</v>
      </c>
      <c r="B520">
        <v>755</v>
      </c>
      <c r="C520">
        <v>8</v>
      </c>
      <c r="D520">
        <v>154</v>
      </c>
      <c r="E520">
        <v>78</v>
      </c>
      <c r="F520">
        <v>32</v>
      </c>
      <c r="G520">
        <v>0</v>
      </c>
      <c r="H520">
        <v>32.4</v>
      </c>
      <c r="I520">
        <v>0.443</v>
      </c>
      <c r="J520">
        <v>45</v>
      </c>
      <c r="K520">
        <v>1</v>
      </c>
      <c r="L520">
        <f t="shared" si="38"/>
        <v>1</v>
      </c>
      <c r="M520">
        <f t="shared" si="39"/>
        <v>1</v>
      </c>
    </row>
    <row r="521" spans="1:13">
      <c r="A521">
        <v>520</v>
      </c>
      <c r="B521">
        <v>139</v>
      </c>
      <c r="C521">
        <v>0</v>
      </c>
      <c r="D521">
        <v>129</v>
      </c>
      <c r="E521">
        <v>80</v>
      </c>
      <c r="F521">
        <v>0</v>
      </c>
      <c r="G521">
        <v>0</v>
      </c>
      <c r="H521">
        <v>31.2</v>
      </c>
      <c r="I521">
        <v>0.70299999999999996</v>
      </c>
      <c r="J521">
        <v>29</v>
      </c>
      <c r="K521">
        <v>0</v>
      </c>
      <c r="L521">
        <f t="shared" si="38"/>
        <v>0</v>
      </c>
      <c r="M521">
        <f t="shared" si="39"/>
        <v>1</v>
      </c>
    </row>
    <row r="522" spans="1:13">
      <c r="A522">
        <v>521</v>
      </c>
      <c r="B522">
        <v>504</v>
      </c>
      <c r="C522">
        <v>7</v>
      </c>
      <c r="D522">
        <v>94</v>
      </c>
      <c r="E522">
        <v>64</v>
      </c>
      <c r="F522">
        <v>25</v>
      </c>
      <c r="G522">
        <v>79</v>
      </c>
      <c r="H522">
        <v>33.299999999999997</v>
      </c>
      <c r="I522">
        <v>0.73799999999999999</v>
      </c>
      <c r="J522">
        <v>41</v>
      </c>
      <c r="K522">
        <v>0</v>
      </c>
      <c r="L522">
        <f t="shared" si="38"/>
        <v>0</v>
      </c>
      <c r="M522">
        <f t="shared" si="39"/>
        <v>1</v>
      </c>
    </row>
    <row r="523" spans="1:13">
      <c r="A523">
        <v>522</v>
      </c>
      <c r="B523">
        <v>443</v>
      </c>
      <c r="C523">
        <v>4</v>
      </c>
      <c r="D523">
        <v>117</v>
      </c>
      <c r="E523">
        <v>64</v>
      </c>
      <c r="F523">
        <v>27</v>
      </c>
      <c r="G523">
        <v>120</v>
      </c>
      <c r="H523">
        <v>33.200000000000003</v>
      </c>
      <c r="I523">
        <v>0.23</v>
      </c>
      <c r="J523">
        <v>24</v>
      </c>
      <c r="K523">
        <v>0</v>
      </c>
      <c r="L523">
        <f t="shared" si="38"/>
        <v>0</v>
      </c>
      <c r="M523">
        <f t="shared" si="39"/>
        <v>1</v>
      </c>
    </row>
    <row r="524" spans="1:13">
      <c r="A524">
        <v>523</v>
      </c>
      <c r="B524">
        <v>173</v>
      </c>
      <c r="C524">
        <v>2</v>
      </c>
      <c r="D524">
        <v>87</v>
      </c>
      <c r="E524">
        <v>0</v>
      </c>
      <c r="F524">
        <v>23</v>
      </c>
      <c r="G524">
        <v>0</v>
      </c>
      <c r="H524">
        <v>28.9</v>
      </c>
      <c r="I524">
        <v>0.77300000000000002</v>
      </c>
      <c r="J524">
        <v>25</v>
      </c>
      <c r="K524">
        <v>0</v>
      </c>
      <c r="L524">
        <f t="shared" si="38"/>
        <v>0</v>
      </c>
      <c r="M524">
        <f t="shared" si="39"/>
        <v>1</v>
      </c>
    </row>
    <row r="525" spans="1:13">
      <c r="A525">
        <v>524</v>
      </c>
      <c r="B525">
        <v>412</v>
      </c>
      <c r="C525">
        <v>1</v>
      </c>
      <c r="D525">
        <v>112</v>
      </c>
      <c r="E525">
        <v>72</v>
      </c>
      <c r="F525">
        <v>30</v>
      </c>
      <c r="G525">
        <v>176</v>
      </c>
      <c r="H525">
        <v>34.4</v>
      </c>
      <c r="I525">
        <v>0.52800000000000002</v>
      </c>
      <c r="J525">
        <v>25</v>
      </c>
      <c r="K525">
        <v>0</v>
      </c>
      <c r="L525">
        <f t="shared" si="38"/>
        <v>0</v>
      </c>
      <c r="M525">
        <f t="shared" si="39"/>
        <v>1</v>
      </c>
    </row>
    <row r="526" spans="1:13">
      <c r="A526">
        <v>525</v>
      </c>
      <c r="B526">
        <v>92</v>
      </c>
      <c r="C526">
        <v>4</v>
      </c>
      <c r="D526">
        <v>123</v>
      </c>
      <c r="E526">
        <v>80</v>
      </c>
      <c r="F526">
        <v>15</v>
      </c>
      <c r="G526">
        <v>176</v>
      </c>
      <c r="H526">
        <v>32</v>
      </c>
      <c r="I526">
        <v>0.443</v>
      </c>
      <c r="J526">
        <v>34</v>
      </c>
      <c r="K526">
        <v>0</v>
      </c>
      <c r="L526">
        <f t="shared" si="38"/>
        <v>0</v>
      </c>
      <c r="M526">
        <f t="shared" si="39"/>
        <v>1</v>
      </c>
    </row>
    <row r="527" spans="1:13">
      <c r="A527">
        <v>526</v>
      </c>
      <c r="B527">
        <v>626</v>
      </c>
      <c r="C527">
        <v>4</v>
      </c>
      <c r="D527">
        <v>90</v>
      </c>
      <c r="E527">
        <v>88</v>
      </c>
      <c r="F527">
        <v>47</v>
      </c>
      <c r="G527">
        <v>54</v>
      </c>
      <c r="H527">
        <v>37.700000000000003</v>
      </c>
      <c r="I527">
        <v>0.36199999999999999</v>
      </c>
      <c r="J527">
        <v>29</v>
      </c>
      <c r="K527">
        <v>0</v>
      </c>
      <c r="L527">
        <f t="shared" si="38"/>
        <v>0</v>
      </c>
      <c r="M527">
        <f t="shared" si="39"/>
        <v>1</v>
      </c>
    </row>
    <row r="528" spans="1:13">
      <c r="A528">
        <v>527</v>
      </c>
      <c r="B528">
        <v>80</v>
      </c>
      <c r="C528">
        <v>2</v>
      </c>
      <c r="D528">
        <v>112</v>
      </c>
      <c r="E528">
        <v>66</v>
      </c>
      <c r="F528">
        <v>22</v>
      </c>
      <c r="G528">
        <v>0</v>
      </c>
      <c r="H528">
        <v>25</v>
      </c>
      <c r="I528">
        <v>0.307</v>
      </c>
      <c r="J528">
        <v>24</v>
      </c>
      <c r="K528">
        <v>0</v>
      </c>
      <c r="L528">
        <f t="shared" si="38"/>
        <v>0</v>
      </c>
      <c r="M528">
        <f t="shared" si="39"/>
        <v>1</v>
      </c>
    </row>
    <row r="529" spans="1:13">
      <c r="A529">
        <v>528</v>
      </c>
      <c r="B529">
        <v>734</v>
      </c>
      <c r="C529">
        <v>2</v>
      </c>
      <c r="D529">
        <v>106</v>
      </c>
      <c r="E529">
        <v>56</v>
      </c>
      <c r="F529">
        <v>27</v>
      </c>
      <c r="G529">
        <v>165</v>
      </c>
      <c r="H529">
        <v>29</v>
      </c>
      <c r="I529">
        <v>0.42599999999999999</v>
      </c>
      <c r="J529">
        <v>22</v>
      </c>
      <c r="K529">
        <v>0</v>
      </c>
      <c r="L529">
        <f t="shared" si="38"/>
        <v>0</v>
      </c>
      <c r="M529">
        <f t="shared" si="39"/>
        <v>1</v>
      </c>
    </row>
    <row r="530" spans="1:13">
      <c r="A530">
        <v>529</v>
      </c>
      <c r="B530">
        <v>410</v>
      </c>
      <c r="C530">
        <v>1</v>
      </c>
      <c r="D530">
        <v>172</v>
      </c>
      <c r="E530">
        <v>68</v>
      </c>
      <c r="F530">
        <v>49</v>
      </c>
      <c r="G530">
        <v>579</v>
      </c>
      <c r="H530">
        <v>42.4</v>
      </c>
      <c r="I530">
        <v>0.70199999999999996</v>
      </c>
      <c r="J530">
        <v>28</v>
      </c>
      <c r="K530">
        <v>1</v>
      </c>
      <c r="L530">
        <f t="shared" si="38"/>
        <v>0</v>
      </c>
      <c r="M530">
        <f t="shared" si="39"/>
        <v>0</v>
      </c>
    </row>
    <row r="531" spans="1:13">
      <c r="A531">
        <v>530</v>
      </c>
      <c r="B531">
        <v>462</v>
      </c>
      <c r="C531">
        <v>1</v>
      </c>
      <c r="D531">
        <v>71</v>
      </c>
      <c r="E531">
        <v>62</v>
      </c>
      <c r="F531">
        <v>0</v>
      </c>
      <c r="G531">
        <v>0</v>
      </c>
      <c r="H531">
        <v>21.8</v>
      </c>
      <c r="I531">
        <v>0.41599999999999998</v>
      </c>
      <c r="J531">
        <v>26</v>
      </c>
      <c r="K531">
        <v>0</v>
      </c>
      <c r="L531">
        <f t="shared" si="38"/>
        <v>0</v>
      </c>
      <c r="M531">
        <f t="shared" si="39"/>
        <v>1</v>
      </c>
    </row>
    <row r="532" spans="1:13">
      <c r="A532">
        <v>531</v>
      </c>
      <c r="B532">
        <v>415</v>
      </c>
      <c r="C532">
        <v>0</v>
      </c>
      <c r="D532">
        <v>138</v>
      </c>
      <c r="E532">
        <v>60</v>
      </c>
      <c r="F532">
        <v>35</v>
      </c>
      <c r="G532">
        <v>167</v>
      </c>
      <c r="H532">
        <v>34.6</v>
      </c>
      <c r="I532">
        <v>0.53400000000000003</v>
      </c>
      <c r="J532">
        <v>21</v>
      </c>
      <c r="K532">
        <v>1</v>
      </c>
      <c r="L532">
        <f t="shared" si="38"/>
        <v>1</v>
      </c>
      <c r="M532">
        <f t="shared" si="39"/>
        <v>1</v>
      </c>
    </row>
    <row r="533" spans="1:13">
      <c r="A533">
        <v>532</v>
      </c>
      <c r="B533">
        <v>144</v>
      </c>
      <c r="C533">
        <v>10</v>
      </c>
      <c r="D533">
        <v>108</v>
      </c>
      <c r="E533">
        <v>66</v>
      </c>
      <c r="F533">
        <v>0</v>
      </c>
      <c r="G533">
        <v>0</v>
      </c>
      <c r="H533">
        <v>32.4</v>
      </c>
      <c r="I533">
        <v>0.27200000000000002</v>
      </c>
      <c r="J533">
        <v>42</v>
      </c>
      <c r="K533">
        <v>1</v>
      </c>
      <c r="L533">
        <f t="shared" si="38"/>
        <v>0</v>
      </c>
      <c r="M533">
        <f t="shared" si="39"/>
        <v>0</v>
      </c>
    </row>
    <row r="534" spans="1:13">
      <c r="A534">
        <v>533</v>
      </c>
      <c r="B534">
        <v>424</v>
      </c>
      <c r="C534">
        <v>2</v>
      </c>
      <c r="D534">
        <v>115</v>
      </c>
      <c r="E534">
        <v>64</v>
      </c>
      <c r="F534">
        <v>22</v>
      </c>
      <c r="G534">
        <v>0</v>
      </c>
      <c r="H534">
        <v>30.8</v>
      </c>
      <c r="I534">
        <v>0.42099999999999999</v>
      </c>
      <c r="J534">
        <v>21</v>
      </c>
      <c r="K534">
        <v>0</v>
      </c>
      <c r="L534">
        <f t="shared" si="38"/>
        <v>0</v>
      </c>
      <c r="M534">
        <f t="shared" si="39"/>
        <v>1</v>
      </c>
    </row>
    <row r="535" spans="1:13">
      <c r="A535">
        <v>534</v>
      </c>
      <c r="B535">
        <v>688</v>
      </c>
      <c r="C535">
        <v>1</v>
      </c>
      <c r="D535">
        <v>107</v>
      </c>
      <c r="E535">
        <v>50</v>
      </c>
      <c r="F535">
        <v>19</v>
      </c>
      <c r="G535">
        <v>0</v>
      </c>
      <c r="H535">
        <v>28.3</v>
      </c>
      <c r="I535">
        <v>0.18099999999999999</v>
      </c>
      <c r="J535">
        <v>29</v>
      </c>
      <c r="K535">
        <v>0</v>
      </c>
      <c r="L535">
        <f t="shared" si="38"/>
        <v>0</v>
      </c>
      <c r="M535">
        <f t="shared" si="39"/>
        <v>1</v>
      </c>
    </row>
    <row r="536" spans="1:13">
      <c r="A536">
        <v>535</v>
      </c>
      <c r="B536">
        <v>300</v>
      </c>
      <c r="C536">
        <v>8</v>
      </c>
      <c r="D536">
        <v>112</v>
      </c>
      <c r="E536">
        <v>72</v>
      </c>
      <c r="F536">
        <v>0</v>
      </c>
      <c r="G536">
        <v>0</v>
      </c>
      <c r="H536">
        <v>23.6</v>
      </c>
      <c r="I536">
        <v>0.84</v>
      </c>
      <c r="J536">
        <v>58</v>
      </c>
      <c r="K536">
        <v>0</v>
      </c>
      <c r="L536">
        <f t="shared" si="38"/>
        <v>0</v>
      </c>
      <c r="M536">
        <f t="shared" si="39"/>
        <v>1</v>
      </c>
    </row>
    <row r="537" spans="1:13">
      <c r="A537">
        <v>536</v>
      </c>
      <c r="B537">
        <v>505</v>
      </c>
      <c r="C537">
        <v>3</v>
      </c>
      <c r="D537">
        <v>96</v>
      </c>
      <c r="E537">
        <v>78</v>
      </c>
      <c r="F537">
        <v>39</v>
      </c>
      <c r="G537">
        <v>0</v>
      </c>
      <c r="H537">
        <v>37.299999999999997</v>
      </c>
      <c r="I537">
        <v>0.23799999999999999</v>
      </c>
      <c r="J537">
        <v>40</v>
      </c>
      <c r="K537">
        <v>0</v>
      </c>
      <c r="L537">
        <f t="shared" si="38"/>
        <v>0</v>
      </c>
      <c r="M537">
        <f t="shared" si="39"/>
        <v>1</v>
      </c>
    </row>
    <row r="538" spans="1:13">
      <c r="A538">
        <v>537</v>
      </c>
      <c r="B538">
        <v>373</v>
      </c>
      <c r="C538">
        <v>0</v>
      </c>
      <c r="D538">
        <v>84</v>
      </c>
      <c r="E538">
        <v>64</v>
      </c>
      <c r="F538">
        <v>22</v>
      </c>
      <c r="G538">
        <v>66</v>
      </c>
      <c r="H538">
        <v>35.799999999999997</v>
      </c>
      <c r="I538">
        <v>0.54500000000000004</v>
      </c>
      <c r="J538">
        <v>21</v>
      </c>
      <c r="K538">
        <v>0</v>
      </c>
      <c r="L538">
        <f t="shared" si="38"/>
        <v>0</v>
      </c>
      <c r="M538">
        <f t="shared" si="39"/>
        <v>1</v>
      </c>
    </row>
  </sheetData>
  <mergeCells count="1">
    <mergeCell ref="AA7:AJ7"/>
  </mergeCells>
  <phoneticPr fontId="17" type="noConversion"/>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538"/>
  <sheetViews>
    <sheetView topLeftCell="U5" zoomScale="108" workbookViewId="0">
      <selection activeCell="AK8" sqref="AK8:AO10"/>
    </sheetView>
  </sheetViews>
  <sheetFormatPr defaultRowHeight="14.4"/>
  <cols>
    <col min="15" max="15" width="39.5546875" bestFit="1" customWidth="1"/>
  </cols>
  <sheetData>
    <row r="1" spans="1:41">
      <c r="A1" s="1" t="s">
        <v>0</v>
      </c>
      <c r="B1" s="1" t="s">
        <v>1</v>
      </c>
      <c r="C1" s="1" t="s">
        <v>2</v>
      </c>
      <c r="D1" s="1" t="s">
        <v>3</v>
      </c>
      <c r="E1" s="1" t="s">
        <v>4</v>
      </c>
      <c r="F1" s="1" t="s">
        <v>5</v>
      </c>
      <c r="G1" s="1" t="s">
        <v>6</v>
      </c>
      <c r="H1" s="1" t="s">
        <v>7</v>
      </c>
      <c r="I1" s="1" t="s">
        <v>8</v>
      </c>
      <c r="J1" s="1" t="s">
        <v>9</v>
      </c>
      <c r="K1" s="1" t="s">
        <v>10</v>
      </c>
      <c r="L1" s="3" t="s">
        <v>15</v>
      </c>
      <c r="M1" s="3" t="s">
        <v>29</v>
      </c>
    </row>
    <row r="2" spans="1:41">
      <c r="A2">
        <v>1</v>
      </c>
      <c r="B2">
        <v>267</v>
      </c>
      <c r="C2">
        <v>0</v>
      </c>
      <c r="D2">
        <v>138</v>
      </c>
      <c r="E2">
        <v>0</v>
      </c>
      <c r="F2">
        <v>0</v>
      </c>
      <c r="G2">
        <v>0</v>
      </c>
      <c r="H2">
        <v>36.299999999999997</v>
      </c>
      <c r="I2">
        <v>0.93300000000000005</v>
      </c>
      <c r="J2">
        <v>25</v>
      </c>
      <c r="K2">
        <v>1</v>
      </c>
      <c r="L2">
        <f>IF(J2&lt;=30.5,IF(H2&lt;=36.25,IF(J2&lt;=26.5,0,0),IF(H2&lt;=42.75,0,1)),IF(H2&lt;=27.45,IF(H2&lt;=24.8,0,0),IF(J2&lt;=42.5,1,1)))</f>
        <v>0</v>
      </c>
      <c r="M2">
        <f>IF(L2=K2,1,0)</f>
        <v>0</v>
      </c>
      <c r="O2" t="s">
        <v>298</v>
      </c>
      <c r="P2">
        <f>COUNTA($K$2:$K$769)</f>
        <v>537</v>
      </c>
    </row>
    <row r="3" spans="1:41">
      <c r="A3">
        <v>2</v>
      </c>
      <c r="B3">
        <v>290</v>
      </c>
      <c r="C3">
        <v>5</v>
      </c>
      <c r="D3">
        <v>108</v>
      </c>
      <c r="E3">
        <v>72</v>
      </c>
      <c r="F3">
        <v>43</v>
      </c>
      <c r="G3">
        <v>75</v>
      </c>
      <c r="H3">
        <v>36.1</v>
      </c>
      <c r="I3">
        <v>0.26300000000000001</v>
      </c>
      <c r="J3">
        <v>33</v>
      </c>
      <c r="K3">
        <v>0</v>
      </c>
      <c r="L3">
        <f t="shared" ref="L3:L66" si="0">IF(J3&lt;=30.5,IF(H3&lt;=36.25,IF(J3&lt;=26.5,0,0),IF(H3&lt;=42.75,0,1)),IF(H3&lt;=27.45,IF(H3&lt;=24.8,0,0),IF(J3&lt;=42.5,1,1)))</f>
        <v>1</v>
      </c>
      <c r="M3">
        <f t="shared" ref="M3:M66" si="1">IF(L3=K3,1,0)</f>
        <v>0</v>
      </c>
      <c r="O3" t="s">
        <v>299</v>
      </c>
      <c r="P3">
        <f>SUM($K$2:$K$769)</f>
        <v>197</v>
      </c>
    </row>
    <row r="4" spans="1:41">
      <c r="A4">
        <v>3</v>
      </c>
      <c r="B4">
        <v>177</v>
      </c>
      <c r="C4">
        <v>6</v>
      </c>
      <c r="D4">
        <v>85</v>
      </c>
      <c r="E4">
        <v>78</v>
      </c>
      <c r="F4">
        <v>0</v>
      </c>
      <c r="G4">
        <v>0</v>
      </c>
      <c r="H4">
        <v>31.2</v>
      </c>
      <c r="I4">
        <v>0.38200000000000001</v>
      </c>
      <c r="J4">
        <v>42</v>
      </c>
      <c r="K4">
        <v>0</v>
      </c>
      <c r="L4">
        <f t="shared" si="0"/>
        <v>1</v>
      </c>
      <c r="M4">
        <f t="shared" si="1"/>
        <v>0</v>
      </c>
      <c r="O4" t="s">
        <v>246</v>
      </c>
      <c r="P4">
        <f>P3/P2</f>
        <v>0.36685288640595903</v>
      </c>
    </row>
    <row r="5" spans="1:41">
      <c r="A5">
        <v>4</v>
      </c>
      <c r="B5">
        <v>257</v>
      </c>
      <c r="C5">
        <v>3</v>
      </c>
      <c r="D5">
        <v>111</v>
      </c>
      <c r="E5">
        <v>56</v>
      </c>
      <c r="F5">
        <v>39</v>
      </c>
      <c r="G5">
        <v>0</v>
      </c>
      <c r="H5">
        <v>30.1</v>
      </c>
      <c r="I5">
        <v>0.55700000000000005</v>
      </c>
      <c r="J5">
        <v>30</v>
      </c>
      <c r="K5">
        <v>0</v>
      </c>
      <c r="L5">
        <f t="shared" si="0"/>
        <v>0</v>
      </c>
      <c r="M5">
        <f t="shared" si="1"/>
        <v>1</v>
      </c>
      <c r="O5" t="s">
        <v>247</v>
      </c>
      <c r="P5">
        <f>2*P4*(1-P4)</f>
        <v>0.46454369228315112</v>
      </c>
    </row>
    <row r="6" spans="1:41" ht="15" thickBot="1">
      <c r="A6">
        <v>5</v>
      </c>
      <c r="B6">
        <v>455</v>
      </c>
      <c r="C6">
        <v>2</v>
      </c>
      <c r="D6">
        <v>100</v>
      </c>
      <c r="E6">
        <v>54</v>
      </c>
      <c r="F6">
        <v>28</v>
      </c>
      <c r="G6">
        <v>105</v>
      </c>
      <c r="H6">
        <v>37.799999999999997</v>
      </c>
      <c r="I6">
        <v>0.498</v>
      </c>
      <c r="J6">
        <v>24</v>
      </c>
      <c r="K6">
        <v>0</v>
      </c>
      <c r="L6">
        <f t="shared" si="0"/>
        <v>0</v>
      </c>
      <c r="M6">
        <f t="shared" si="1"/>
        <v>1</v>
      </c>
    </row>
    <row r="7" spans="1:41" ht="15" thickBot="1">
      <c r="A7">
        <v>6</v>
      </c>
      <c r="B7">
        <v>469</v>
      </c>
      <c r="C7">
        <v>8</v>
      </c>
      <c r="D7">
        <v>120</v>
      </c>
      <c r="E7">
        <v>0</v>
      </c>
      <c r="F7">
        <v>0</v>
      </c>
      <c r="G7">
        <v>0</v>
      </c>
      <c r="H7">
        <v>30</v>
      </c>
      <c r="I7">
        <v>0.183</v>
      </c>
      <c r="J7">
        <v>38</v>
      </c>
      <c r="K7">
        <v>1</v>
      </c>
      <c r="L7">
        <f t="shared" si="0"/>
        <v>1</v>
      </c>
      <c r="M7">
        <f t="shared" si="1"/>
        <v>1</v>
      </c>
      <c r="AA7" s="44" t="s">
        <v>328</v>
      </c>
      <c r="AB7" s="45"/>
      <c r="AC7" s="45"/>
      <c r="AD7" s="45"/>
      <c r="AE7" s="45"/>
      <c r="AF7" s="45"/>
      <c r="AG7" s="45"/>
      <c r="AH7" s="45"/>
      <c r="AI7" s="45"/>
      <c r="AJ7" s="46"/>
    </row>
    <row r="8" spans="1:41">
      <c r="A8">
        <v>7</v>
      </c>
      <c r="B8">
        <v>392</v>
      </c>
      <c r="C8">
        <v>5</v>
      </c>
      <c r="D8">
        <v>166</v>
      </c>
      <c r="E8">
        <v>76</v>
      </c>
      <c r="F8">
        <v>0</v>
      </c>
      <c r="G8">
        <v>0</v>
      </c>
      <c r="H8">
        <v>45.7</v>
      </c>
      <c r="I8">
        <v>0.34</v>
      </c>
      <c r="J8">
        <v>27</v>
      </c>
      <c r="K8">
        <v>1</v>
      </c>
      <c r="L8">
        <f t="shared" si="0"/>
        <v>1</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655</v>
      </c>
      <c r="C9">
        <v>1</v>
      </c>
      <c r="D9">
        <v>106</v>
      </c>
      <c r="E9">
        <v>70</v>
      </c>
      <c r="F9">
        <v>28</v>
      </c>
      <c r="G9">
        <v>135</v>
      </c>
      <c r="H9">
        <v>34.200000000000003</v>
      </c>
      <c r="I9">
        <v>0.14199999999999999</v>
      </c>
      <c r="J9">
        <v>22</v>
      </c>
      <c r="K9">
        <v>0</v>
      </c>
      <c r="L9">
        <f t="shared" si="0"/>
        <v>0</v>
      </c>
      <c r="M9">
        <f t="shared" si="1"/>
        <v>1</v>
      </c>
      <c r="O9" t="s">
        <v>329</v>
      </c>
      <c r="P9">
        <f>COUNTIFS($J$2:$J$769,"&lt;=30.5")</f>
        <v>283</v>
      </c>
      <c r="Q9">
        <f>COUNTIFS($J$2:$J$769,"&lt;=30.5",$K$2:$K$769,1)</f>
        <v>61</v>
      </c>
      <c r="R9">
        <f>$P$2-P9</f>
        <v>254</v>
      </c>
      <c r="S9">
        <f>$P$3-Q9</f>
        <v>136</v>
      </c>
      <c r="T9" s="24">
        <f>IF(P9=0,"",Q9/P9)</f>
        <v>0.21554770318021202</v>
      </c>
      <c r="U9" s="31">
        <f>IF(R9=0,"",S9/R9)</f>
        <v>0.53543307086614178</v>
      </c>
      <c r="V9">
        <f t="shared" ref="V9:W12" si="2">IF(T9="","",2*T9*(1-T9))</f>
        <v>0.33817378166789447</v>
      </c>
      <c r="W9">
        <f t="shared" si="2"/>
        <v>0.49748899497798993</v>
      </c>
      <c r="X9">
        <f>IF(OR(V9="",W9=""),"",
   (P9/$P$2)*V9 + (R9/$P$2)*W9)</f>
        <v>0.41352958088719477</v>
      </c>
      <c r="Y9">
        <f>IF(X9="","",$P$5 - X9)</f>
        <v>5.1014111395956352E-2</v>
      </c>
      <c r="Z9">
        <f>IF(Y9="","",(P9+R9)/$P$2 * Y9)</f>
        <v>5.1014111395956352E-2</v>
      </c>
      <c r="AA9">
        <f>P2</f>
        <v>537</v>
      </c>
      <c r="AB9">
        <f>P3</f>
        <v>197</v>
      </c>
      <c r="AD9">
        <f>IF(OR(T9="",$P$4=0),"", T9/$P$4)</f>
        <v>0.58755896755215153</v>
      </c>
      <c r="AE9">
        <f>IF(OR(U9="",$P$4=0),"", U9/$P$4)</f>
        <v>1.4595307566249651</v>
      </c>
      <c r="AF9">
        <f>IF(OR(T9="",U9=""),"", ABS(T9-U9))</f>
        <v>0.31988536768592979</v>
      </c>
      <c r="AG9">
        <f>IF(V9="","", 1 - V9)</f>
        <v>0.66182621833210553</v>
      </c>
      <c r="AH9">
        <f>IF(W9="","", 1 - W9)</f>
        <v>0.50251100502201007</v>
      </c>
      <c r="AI9">
        <f>IF(T9="","", MAX(T9,1-T9))</f>
        <v>0.78445229681978801</v>
      </c>
      <c r="AJ9">
        <f>IF(U9="","", MAX(U9,1-U9))</f>
        <v>0.53543307086614178</v>
      </c>
      <c r="AK9">
        <f>(LEN($O9)-LEN(SUBSTITUTE($O9," AND ","")))/5</f>
        <v>0</v>
      </c>
      <c r="AL9" t="str">
        <f>IF(AK9=0, $O9, SUBSTITUTE($O9," AND ","|", AK9))</f>
        <v>age ≤ 30.5</v>
      </c>
      <c r="AM9" t="str">
        <f>IF(AK9=0, AL9, TRIM(MID(AL9, FIND("|",AL9)+1, 999)))</f>
        <v>age ≤ 30.5</v>
      </c>
      <c r="AN9" t="str">
        <f>LEFT(AM9, FIND(" ", AM9 &amp; " ") - 1)</f>
        <v>age</v>
      </c>
      <c r="AO9">
        <f>Y9</f>
        <v>5.1014111395956352E-2</v>
      </c>
    </row>
    <row r="10" spans="1:41">
      <c r="A10">
        <v>9</v>
      </c>
      <c r="B10">
        <v>389</v>
      </c>
      <c r="C10">
        <v>5</v>
      </c>
      <c r="D10">
        <v>144</v>
      </c>
      <c r="E10">
        <v>82</v>
      </c>
      <c r="F10">
        <v>26</v>
      </c>
      <c r="G10">
        <v>285</v>
      </c>
      <c r="H10">
        <v>32</v>
      </c>
      <c r="I10">
        <v>0.45200000000000001</v>
      </c>
      <c r="J10">
        <v>58</v>
      </c>
      <c r="K10">
        <v>1</v>
      </c>
      <c r="L10">
        <f t="shared" si="0"/>
        <v>1</v>
      </c>
      <c r="M10">
        <f t="shared" si="1"/>
        <v>1</v>
      </c>
      <c r="O10" t="s">
        <v>330</v>
      </c>
      <c r="P10">
        <f>COUNTIFS($J$2:$J$538,"&lt;=30.5",$H$2:$H$538,"&lt;=36.25")</f>
        <v>220</v>
      </c>
      <c r="Q10">
        <f>SUMIFS($K$2:$K$538,$J$2:$J$538,"&lt;=30.5",$H$2:$H$538,"&lt;=36.25")</f>
        <v>28</v>
      </c>
      <c r="R10">
        <f t="shared" ref="R10:S12" si="3">AA10-P10</f>
        <v>63</v>
      </c>
      <c r="S10">
        <f t="shared" si="3"/>
        <v>33</v>
      </c>
      <c r="T10" s="32">
        <f>IF(P10=0,"",Q10/P10)</f>
        <v>0.12727272727272726</v>
      </c>
      <c r="U10" s="33">
        <f>IF(R10=0,"",S10/R10)</f>
        <v>0.52380952380952384</v>
      </c>
      <c r="V10">
        <f t="shared" si="2"/>
        <v>0.22214876033057851</v>
      </c>
      <c r="W10">
        <f t="shared" si="2"/>
        <v>0.49886621315192742</v>
      </c>
      <c r="X10">
        <f>IF(OR(V10="",W10=""),"",
   (P10/$P$2)*V10 + (R10/$P$2)*W10)</f>
        <v>0.14953686908994174</v>
      </c>
      <c r="Y10" s="34">
        <f>IF(X10="","",$P$5 - X10)</f>
        <v>0.31500682319320938</v>
      </c>
      <c r="Z10">
        <f>IF(Y10="","",(P10+R10)/$P$2 * Y10)</f>
        <v>0.16600918242770626</v>
      </c>
      <c r="AA10">
        <f>P9</f>
        <v>283</v>
      </c>
      <c r="AB10">
        <f>Q9</f>
        <v>61</v>
      </c>
      <c r="AC10">
        <f>IF(AA10=0,"",2*(AB10/AA10)*(1-AB10/AA10))</f>
        <v>0.33817378166789447</v>
      </c>
      <c r="AD10">
        <f t="shared" ref="AD10:AE12" si="4">IF(OR(T10="",$P$4=0),"", T10/$P$4)</f>
        <v>0.34693124134748499</v>
      </c>
      <c r="AE10">
        <f t="shared" si="4"/>
        <v>1.4278462654097173</v>
      </c>
      <c r="AF10">
        <f t="shared" ref="AF10:AF12" si="5">IF(OR(T10="",U10=""),"", ABS(T10-U10))</f>
        <v>0.39653679653679658</v>
      </c>
      <c r="AG10">
        <f t="shared" ref="AG10:AH12" si="6">IF(V10="","", 1 - V10)</f>
        <v>0.77785123966942149</v>
      </c>
      <c r="AH10">
        <f t="shared" si="6"/>
        <v>0.50113378684807253</v>
      </c>
      <c r="AI10">
        <f t="shared" ref="AI10:AJ12" si="7">IF(T10="","", MAX(T10,1-T10))</f>
        <v>0.8727272727272728</v>
      </c>
      <c r="AJ10">
        <f t="shared" si="7"/>
        <v>0.52380952380952384</v>
      </c>
      <c r="AK10">
        <f t="shared" ref="AK10:AK12" si="8">(LEN($O10)-LEN(SUBSTITUTE($O10," AND ","")))/5</f>
        <v>1</v>
      </c>
      <c r="AL10" t="str">
        <f t="shared" ref="AL10:AL12" si="9">IF(AK10=0, $O10, SUBSTITUTE($O10," AND ","|", AK10))</f>
        <v>age ≤ 30.5|mass ≤ 36.25</v>
      </c>
      <c r="AM10" t="str">
        <f t="shared" ref="AM10:AM12" si="10">IF(AK10=0, AL10, TRIM(MID(AL10, FIND("|",AL10)+1, 999)))</f>
        <v>mass ≤ 36.25</v>
      </c>
      <c r="AN10" t="str">
        <f t="shared" ref="AN10:AN12" si="11">LEFT(AM10, FIND(" ", AM10 &amp; " ") - 1)</f>
        <v>mass</v>
      </c>
      <c r="AO10">
        <f t="shared" ref="AO10:AO12" si="12">Y10</f>
        <v>0.31500682319320938</v>
      </c>
    </row>
    <row r="11" spans="1:41">
      <c r="A11">
        <v>10</v>
      </c>
      <c r="B11">
        <v>516</v>
      </c>
      <c r="C11">
        <v>3</v>
      </c>
      <c r="D11">
        <v>163</v>
      </c>
      <c r="E11">
        <v>70</v>
      </c>
      <c r="F11">
        <v>18</v>
      </c>
      <c r="G11">
        <v>105</v>
      </c>
      <c r="H11">
        <v>31.6</v>
      </c>
      <c r="I11">
        <v>0.26800000000000002</v>
      </c>
      <c r="J11">
        <v>28</v>
      </c>
      <c r="K11">
        <v>1</v>
      </c>
      <c r="L11">
        <f t="shared" si="0"/>
        <v>0</v>
      </c>
      <c r="M11">
        <f t="shared" si="1"/>
        <v>0</v>
      </c>
      <c r="O11" t="s">
        <v>331</v>
      </c>
      <c r="P11">
        <f>COUNTIFS($J$2:$J$538,"&lt;=30.5",$H$2:$H$538,"&gt;36.25",$H$2:$H$538,"&lt;=42.75")</f>
        <v>41</v>
      </c>
      <c r="Q11">
        <f>SUMIFS($K$2:$K$538,  $J$2:$J$538,"&lt;=30.5",   $H$2:$H$538,"&gt;36.25",  $H$2:$H$538,"&lt;=42.75")</f>
        <v>16</v>
      </c>
      <c r="R11">
        <f t="shared" si="3"/>
        <v>22</v>
      </c>
      <c r="S11">
        <f t="shared" si="3"/>
        <v>17</v>
      </c>
      <c r="T11">
        <f>IF(P11=0,"",Q11/P11)</f>
        <v>0.3902439024390244</v>
      </c>
      <c r="U11">
        <f>IF(R11=0,"",S11/R11)</f>
        <v>0.77272727272727271</v>
      </c>
      <c r="V11">
        <f t="shared" si="2"/>
        <v>0.47590719809637122</v>
      </c>
      <c r="W11">
        <f t="shared" si="2"/>
        <v>0.3512396694214876</v>
      </c>
      <c r="X11">
        <f>IF(OR(V11="",W11=""),"",
   (P11/$P$2)*V11 + (R11/$P$2)*W11)</f>
        <v>5.0725266013452418E-2</v>
      </c>
      <c r="Y11">
        <f>IF(X11="","",$P$5 - X11)</f>
        <v>0.41381842626969872</v>
      </c>
      <c r="Z11">
        <f>IF(Y11="","",(P11+R11)/$P$2 * Y11)</f>
        <v>4.8548530456221636E-2</v>
      </c>
      <c r="AA11">
        <f>R10</f>
        <v>63</v>
      </c>
      <c r="AB11">
        <f>S10</f>
        <v>33</v>
      </c>
      <c r="AC11">
        <f>IF(AA11=0,"", 2*(AB11/AA11)*(1 - AB11/AA11))</f>
        <v>0.49886621315192742</v>
      </c>
      <c r="AD11">
        <f t="shared" si="4"/>
        <v>1.0637612975114523</v>
      </c>
      <c r="AE11">
        <f t="shared" si="4"/>
        <v>2.1063682510383019</v>
      </c>
      <c r="AF11">
        <f t="shared" si="5"/>
        <v>0.3824833702882483</v>
      </c>
      <c r="AG11">
        <f t="shared" si="6"/>
        <v>0.52409280190362884</v>
      </c>
      <c r="AH11">
        <f t="shared" si="6"/>
        <v>0.64876033057851235</v>
      </c>
      <c r="AI11">
        <f t="shared" si="7"/>
        <v>0.6097560975609756</v>
      </c>
      <c r="AJ11">
        <f t="shared" si="7"/>
        <v>0.77272727272727271</v>
      </c>
      <c r="AK11">
        <f t="shared" si="8"/>
        <v>2</v>
      </c>
      <c r="AL11" t="str">
        <f t="shared" si="9"/>
        <v>age ≤ 30.5 AND mass &gt; 36.25|mass ≤ 42.75</v>
      </c>
      <c r="AM11" t="str">
        <f t="shared" si="10"/>
        <v>mass ≤ 42.75</v>
      </c>
      <c r="AN11" t="str">
        <f t="shared" si="11"/>
        <v>mass</v>
      </c>
      <c r="AO11">
        <f t="shared" si="12"/>
        <v>0.41381842626969872</v>
      </c>
    </row>
    <row r="12" spans="1:41">
      <c r="A12">
        <v>11</v>
      </c>
      <c r="B12">
        <v>31</v>
      </c>
      <c r="C12">
        <v>5</v>
      </c>
      <c r="D12">
        <v>109</v>
      </c>
      <c r="E12">
        <v>75</v>
      </c>
      <c r="F12">
        <v>26</v>
      </c>
      <c r="G12">
        <v>0</v>
      </c>
      <c r="H12">
        <v>36</v>
      </c>
      <c r="I12">
        <v>0.54600000000000004</v>
      </c>
      <c r="J12">
        <v>60</v>
      </c>
      <c r="K12">
        <v>0</v>
      </c>
      <c r="L12">
        <f t="shared" si="0"/>
        <v>1</v>
      </c>
      <c r="M12">
        <f t="shared" si="1"/>
        <v>0</v>
      </c>
      <c r="O12" t="s">
        <v>332</v>
      </c>
      <c r="P12">
        <f>COUNTIFS($J$2:$J$538,"&gt;30.5",$H$2:$H$538,"&lt;=27.45")</f>
        <v>41</v>
      </c>
      <c r="Q12">
        <f>SUMIFS($K$2:$K$538,$J$2:$J$538,"&gt;30.5",$H$2:$H$538,"&lt;=27.45")</f>
        <v>9</v>
      </c>
      <c r="R12">
        <f t="shared" si="3"/>
        <v>213</v>
      </c>
      <c r="S12">
        <f t="shared" si="3"/>
        <v>127</v>
      </c>
      <c r="T12">
        <f>IF(P12=0,"",Q12/P12)</f>
        <v>0.21951219512195122</v>
      </c>
      <c r="U12">
        <f>IF(R12=0,"",S12/R12)</f>
        <v>0.59624413145539901</v>
      </c>
      <c r="V12">
        <f t="shared" si="2"/>
        <v>0.34265318262938727</v>
      </c>
      <c r="W12">
        <f t="shared" si="2"/>
        <v>0.48147413432079172</v>
      </c>
      <c r="X12">
        <f>IF(OR(V12="",W12=""),"",
   (P12/$P$2)*V12 + (R12/$P$2)*W12)</f>
        <v>0.21713737634661737</v>
      </c>
      <c r="Y12">
        <f>IF(X12="","",$P$5 - X12)</f>
        <v>0.24740631593653375</v>
      </c>
      <c r="Z12">
        <f>IF(Y12="","",(P12+R12)/$P$2 * Y12)</f>
        <v>0.11702272671858394</v>
      </c>
      <c r="AA12">
        <f>R9</f>
        <v>254</v>
      </c>
      <c r="AB12">
        <f>S9</f>
        <v>136</v>
      </c>
      <c r="AC12">
        <f>IF(AA12=0,"", 2*(AB12/AA12)*(1 - AB12/AA12))</f>
        <v>0.49748899497798993</v>
      </c>
      <c r="AD12">
        <f t="shared" si="4"/>
        <v>0.59836572985019187</v>
      </c>
      <c r="AE12">
        <f t="shared" si="4"/>
        <v>1.6252949167083719</v>
      </c>
      <c r="AF12">
        <f t="shared" si="5"/>
        <v>0.37673193633344781</v>
      </c>
      <c r="AG12">
        <f t="shared" si="6"/>
        <v>0.65734681737061273</v>
      </c>
      <c r="AH12">
        <f t="shared" si="6"/>
        <v>0.51852586567920822</v>
      </c>
      <c r="AI12">
        <f t="shared" si="7"/>
        <v>0.78048780487804881</v>
      </c>
      <c r="AJ12">
        <f t="shared" si="7"/>
        <v>0.59624413145539901</v>
      </c>
      <c r="AK12">
        <f t="shared" si="8"/>
        <v>1</v>
      </c>
      <c r="AL12" t="str">
        <f t="shared" si="9"/>
        <v>age &gt; 30.5|mass ≤ 27.45</v>
      </c>
      <c r="AM12" t="str">
        <f t="shared" si="10"/>
        <v>mass ≤ 27.45</v>
      </c>
      <c r="AN12" t="str">
        <f t="shared" si="11"/>
        <v>mass</v>
      </c>
      <c r="AO12">
        <f t="shared" si="12"/>
        <v>0.24740631593653375</v>
      </c>
    </row>
    <row r="13" spans="1:41">
      <c r="A13">
        <v>12</v>
      </c>
      <c r="B13">
        <v>181</v>
      </c>
      <c r="C13">
        <v>6</v>
      </c>
      <c r="D13">
        <v>87</v>
      </c>
      <c r="E13">
        <v>80</v>
      </c>
      <c r="F13">
        <v>0</v>
      </c>
      <c r="G13">
        <v>0</v>
      </c>
      <c r="H13">
        <v>23.2</v>
      </c>
      <c r="I13">
        <v>8.4000000000000005E-2</v>
      </c>
      <c r="J13">
        <v>32</v>
      </c>
      <c r="K13">
        <v>0</v>
      </c>
      <c r="L13">
        <f t="shared" si="0"/>
        <v>0</v>
      </c>
      <c r="M13">
        <f t="shared" si="1"/>
        <v>1</v>
      </c>
    </row>
    <row r="14" spans="1:41">
      <c r="A14">
        <v>13</v>
      </c>
      <c r="B14">
        <v>171</v>
      </c>
      <c r="C14">
        <v>6</v>
      </c>
      <c r="D14">
        <v>102</v>
      </c>
      <c r="E14">
        <v>82</v>
      </c>
      <c r="F14">
        <v>0</v>
      </c>
      <c r="G14">
        <v>0</v>
      </c>
      <c r="H14">
        <v>30.8</v>
      </c>
      <c r="I14">
        <v>0.18</v>
      </c>
      <c r="J14">
        <v>36</v>
      </c>
      <c r="K14">
        <v>1</v>
      </c>
      <c r="L14">
        <f t="shared" si="0"/>
        <v>1</v>
      </c>
      <c r="M14">
        <f t="shared" si="1"/>
        <v>1</v>
      </c>
    </row>
    <row r="15" spans="1:41">
      <c r="A15">
        <v>14</v>
      </c>
      <c r="B15">
        <v>31</v>
      </c>
      <c r="C15">
        <v>5</v>
      </c>
      <c r="D15">
        <v>109</v>
      </c>
      <c r="E15">
        <v>75</v>
      </c>
      <c r="F15">
        <v>26</v>
      </c>
      <c r="G15">
        <v>0</v>
      </c>
      <c r="H15">
        <v>36</v>
      </c>
      <c r="I15">
        <v>0.54600000000000004</v>
      </c>
      <c r="J15">
        <v>60</v>
      </c>
      <c r="K15">
        <v>0</v>
      </c>
      <c r="L15">
        <f t="shared" si="0"/>
        <v>1</v>
      </c>
      <c r="M15">
        <f t="shared" si="1"/>
        <v>0</v>
      </c>
    </row>
    <row r="16" spans="1:41">
      <c r="A16">
        <v>15</v>
      </c>
      <c r="B16">
        <v>405</v>
      </c>
      <c r="C16">
        <v>5</v>
      </c>
      <c r="D16">
        <v>168</v>
      </c>
      <c r="E16">
        <v>64</v>
      </c>
      <c r="F16">
        <v>0</v>
      </c>
      <c r="G16">
        <v>0</v>
      </c>
      <c r="H16">
        <v>32.9</v>
      </c>
      <c r="I16">
        <v>0.13500000000000001</v>
      </c>
      <c r="J16">
        <v>41</v>
      </c>
      <c r="K16">
        <v>1</v>
      </c>
      <c r="L16">
        <f t="shared" si="0"/>
        <v>1</v>
      </c>
      <c r="M16">
        <f t="shared" si="1"/>
        <v>1</v>
      </c>
    </row>
    <row r="17" spans="1:13">
      <c r="A17">
        <v>16</v>
      </c>
      <c r="B17">
        <v>407</v>
      </c>
      <c r="C17">
        <v>4</v>
      </c>
      <c r="D17">
        <v>115</v>
      </c>
      <c r="E17">
        <v>72</v>
      </c>
      <c r="F17">
        <v>0</v>
      </c>
      <c r="G17">
        <v>0</v>
      </c>
      <c r="H17">
        <v>28.9</v>
      </c>
      <c r="I17">
        <v>0.376</v>
      </c>
      <c r="J17">
        <v>46</v>
      </c>
      <c r="K17">
        <v>1</v>
      </c>
      <c r="L17">
        <f t="shared" si="0"/>
        <v>1</v>
      </c>
      <c r="M17">
        <f t="shared" si="1"/>
        <v>1</v>
      </c>
    </row>
    <row r="18" spans="1:13">
      <c r="A18">
        <v>17</v>
      </c>
      <c r="B18">
        <v>30</v>
      </c>
      <c r="C18">
        <v>5</v>
      </c>
      <c r="D18">
        <v>117</v>
      </c>
      <c r="E18">
        <v>92</v>
      </c>
      <c r="F18">
        <v>0</v>
      </c>
      <c r="G18">
        <v>0</v>
      </c>
      <c r="H18">
        <v>34.1</v>
      </c>
      <c r="I18">
        <v>0.33700000000000002</v>
      </c>
      <c r="J18">
        <v>38</v>
      </c>
      <c r="K18">
        <v>0</v>
      </c>
      <c r="L18">
        <f t="shared" si="0"/>
        <v>1</v>
      </c>
      <c r="M18">
        <f t="shared" si="1"/>
        <v>0</v>
      </c>
    </row>
    <row r="19" spans="1:13">
      <c r="A19">
        <v>18</v>
      </c>
      <c r="B19">
        <v>202</v>
      </c>
      <c r="C19">
        <v>1</v>
      </c>
      <c r="D19">
        <v>138</v>
      </c>
      <c r="E19">
        <v>82</v>
      </c>
      <c r="F19">
        <v>0</v>
      </c>
      <c r="G19">
        <v>0</v>
      </c>
      <c r="H19">
        <v>40.1</v>
      </c>
      <c r="I19">
        <v>0.23599999999999999</v>
      </c>
      <c r="J19">
        <v>28</v>
      </c>
      <c r="K19">
        <v>0</v>
      </c>
      <c r="L19">
        <f t="shared" si="0"/>
        <v>0</v>
      </c>
      <c r="M19">
        <f t="shared" si="1"/>
        <v>1</v>
      </c>
    </row>
    <row r="20" spans="1:13">
      <c r="A20">
        <v>19</v>
      </c>
      <c r="B20">
        <v>28</v>
      </c>
      <c r="C20">
        <v>1</v>
      </c>
      <c r="D20">
        <v>97</v>
      </c>
      <c r="E20">
        <v>66</v>
      </c>
      <c r="F20">
        <v>15</v>
      </c>
      <c r="G20">
        <v>140</v>
      </c>
      <c r="H20">
        <v>23.2</v>
      </c>
      <c r="I20">
        <v>0.48699999999999999</v>
      </c>
      <c r="J20">
        <v>22</v>
      </c>
      <c r="K20">
        <v>0</v>
      </c>
      <c r="L20">
        <f t="shared" si="0"/>
        <v>0</v>
      </c>
      <c r="M20">
        <f t="shared" si="1"/>
        <v>1</v>
      </c>
    </row>
    <row r="21" spans="1:13">
      <c r="A21">
        <v>20</v>
      </c>
      <c r="B21">
        <v>665</v>
      </c>
      <c r="C21">
        <v>6</v>
      </c>
      <c r="D21">
        <v>115</v>
      </c>
      <c r="E21">
        <v>60</v>
      </c>
      <c r="F21">
        <v>39</v>
      </c>
      <c r="G21">
        <v>0</v>
      </c>
      <c r="H21">
        <v>33.700000000000003</v>
      </c>
      <c r="I21">
        <v>0.245</v>
      </c>
      <c r="J21">
        <v>40</v>
      </c>
      <c r="K21">
        <v>1</v>
      </c>
      <c r="L21">
        <f t="shared" si="0"/>
        <v>1</v>
      </c>
      <c r="M21">
        <f t="shared" si="1"/>
        <v>1</v>
      </c>
    </row>
    <row r="22" spans="1:13">
      <c r="A22">
        <v>21</v>
      </c>
      <c r="B22">
        <v>241</v>
      </c>
      <c r="C22">
        <v>1</v>
      </c>
      <c r="D22">
        <v>91</v>
      </c>
      <c r="E22">
        <v>64</v>
      </c>
      <c r="F22">
        <v>24</v>
      </c>
      <c r="G22">
        <v>0</v>
      </c>
      <c r="H22">
        <v>29.2</v>
      </c>
      <c r="I22">
        <v>0.192</v>
      </c>
      <c r="J22">
        <v>21</v>
      </c>
      <c r="K22">
        <v>0</v>
      </c>
      <c r="L22">
        <f t="shared" si="0"/>
        <v>0</v>
      </c>
      <c r="M22">
        <f t="shared" si="1"/>
        <v>1</v>
      </c>
    </row>
    <row r="23" spans="1:13">
      <c r="A23">
        <v>22</v>
      </c>
      <c r="B23">
        <v>705</v>
      </c>
      <c r="C23">
        <v>4</v>
      </c>
      <c r="D23">
        <v>110</v>
      </c>
      <c r="E23">
        <v>76</v>
      </c>
      <c r="F23">
        <v>20</v>
      </c>
      <c r="G23">
        <v>100</v>
      </c>
      <c r="H23">
        <v>28.4</v>
      </c>
      <c r="I23">
        <v>0.11799999999999999</v>
      </c>
      <c r="J23">
        <v>27</v>
      </c>
      <c r="K23">
        <v>0</v>
      </c>
      <c r="L23">
        <f t="shared" si="0"/>
        <v>0</v>
      </c>
      <c r="M23">
        <f t="shared" si="1"/>
        <v>1</v>
      </c>
    </row>
    <row r="24" spans="1:13">
      <c r="A24">
        <v>23</v>
      </c>
      <c r="B24">
        <v>498</v>
      </c>
      <c r="C24">
        <v>2</v>
      </c>
      <c r="D24">
        <v>81</v>
      </c>
      <c r="E24">
        <v>72</v>
      </c>
      <c r="F24">
        <v>15</v>
      </c>
      <c r="G24">
        <v>76</v>
      </c>
      <c r="H24">
        <v>30.1</v>
      </c>
      <c r="I24">
        <v>0.54700000000000004</v>
      </c>
      <c r="J24">
        <v>25</v>
      </c>
      <c r="K24">
        <v>0</v>
      </c>
      <c r="L24">
        <f t="shared" si="0"/>
        <v>0</v>
      </c>
      <c r="M24">
        <f t="shared" si="1"/>
        <v>1</v>
      </c>
    </row>
    <row r="25" spans="1:13">
      <c r="A25">
        <v>24</v>
      </c>
      <c r="B25">
        <v>520</v>
      </c>
      <c r="C25">
        <v>6</v>
      </c>
      <c r="D25">
        <v>129</v>
      </c>
      <c r="E25">
        <v>90</v>
      </c>
      <c r="F25">
        <v>7</v>
      </c>
      <c r="G25">
        <v>326</v>
      </c>
      <c r="H25">
        <v>19.600000000000001</v>
      </c>
      <c r="I25">
        <v>0.58199999999999996</v>
      </c>
      <c r="J25">
        <v>60</v>
      </c>
      <c r="K25">
        <v>0</v>
      </c>
      <c r="L25">
        <f t="shared" si="0"/>
        <v>0</v>
      </c>
      <c r="M25">
        <f t="shared" si="1"/>
        <v>1</v>
      </c>
    </row>
    <row r="26" spans="1:13">
      <c r="A26">
        <v>25</v>
      </c>
      <c r="B26">
        <v>703</v>
      </c>
      <c r="C26">
        <v>1</v>
      </c>
      <c r="D26">
        <v>168</v>
      </c>
      <c r="E26">
        <v>88</v>
      </c>
      <c r="F26">
        <v>29</v>
      </c>
      <c r="G26">
        <v>0</v>
      </c>
      <c r="H26">
        <v>35</v>
      </c>
      <c r="I26">
        <v>0.90500000000000003</v>
      </c>
      <c r="J26">
        <v>52</v>
      </c>
      <c r="K26">
        <v>1</v>
      </c>
      <c r="L26">
        <f t="shared" si="0"/>
        <v>1</v>
      </c>
      <c r="M26">
        <f t="shared" si="1"/>
        <v>1</v>
      </c>
    </row>
    <row r="27" spans="1:13">
      <c r="A27">
        <v>26</v>
      </c>
      <c r="B27">
        <v>570</v>
      </c>
      <c r="C27">
        <v>0</v>
      </c>
      <c r="D27">
        <v>121</v>
      </c>
      <c r="E27">
        <v>66</v>
      </c>
      <c r="F27">
        <v>30</v>
      </c>
      <c r="G27">
        <v>165</v>
      </c>
      <c r="H27">
        <v>34.299999999999997</v>
      </c>
      <c r="I27">
        <v>0.20300000000000001</v>
      </c>
      <c r="J27">
        <v>33</v>
      </c>
      <c r="K27">
        <v>1</v>
      </c>
      <c r="L27">
        <f t="shared" si="0"/>
        <v>1</v>
      </c>
      <c r="M27">
        <f t="shared" si="1"/>
        <v>1</v>
      </c>
    </row>
    <row r="28" spans="1:13">
      <c r="A28">
        <v>27</v>
      </c>
      <c r="B28">
        <v>623</v>
      </c>
      <c r="C28">
        <v>6</v>
      </c>
      <c r="D28">
        <v>183</v>
      </c>
      <c r="E28">
        <v>94</v>
      </c>
      <c r="F28">
        <v>0</v>
      </c>
      <c r="G28">
        <v>0</v>
      </c>
      <c r="H28">
        <v>40.799999999999997</v>
      </c>
      <c r="I28">
        <v>1.4610000000000001</v>
      </c>
      <c r="J28">
        <v>45</v>
      </c>
      <c r="K28">
        <v>0</v>
      </c>
      <c r="L28">
        <f t="shared" si="0"/>
        <v>1</v>
      </c>
      <c r="M28">
        <f t="shared" si="1"/>
        <v>0</v>
      </c>
    </row>
    <row r="29" spans="1:13">
      <c r="A29">
        <v>28</v>
      </c>
      <c r="B29">
        <v>271</v>
      </c>
      <c r="C29">
        <v>10</v>
      </c>
      <c r="D29">
        <v>101</v>
      </c>
      <c r="E29">
        <v>86</v>
      </c>
      <c r="F29">
        <v>37</v>
      </c>
      <c r="G29">
        <v>0</v>
      </c>
      <c r="H29">
        <v>45.6</v>
      </c>
      <c r="I29">
        <v>1.1359999999999999</v>
      </c>
      <c r="J29">
        <v>38</v>
      </c>
      <c r="K29">
        <v>1</v>
      </c>
      <c r="L29">
        <f t="shared" si="0"/>
        <v>1</v>
      </c>
      <c r="M29">
        <f t="shared" si="1"/>
        <v>1</v>
      </c>
    </row>
    <row r="30" spans="1:13">
      <c r="A30">
        <v>29</v>
      </c>
      <c r="B30">
        <v>570</v>
      </c>
      <c r="C30">
        <v>0</v>
      </c>
      <c r="D30">
        <v>121</v>
      </c>
      <c r="E30">
        <v>66</v>
      </c>
      <c r="F30">
        <v>30</v>
      </c>
      <c r="G30">
        <v>165</v>
      </c>
      <c r="H30">
        <v>34.299999999999997</v>
      </c>
      <c r="I30">
        <v>0.20300000000000001</v>
      </c>
      <c r="J30">
        <v>33</v>
      </c>
      <c r="K30">
        <v>1</v>
      </c>
      <c r="L30">
        <f t="shared" si="0"/>
        <v>1</v>
      </c>
      <c r="M30">
        <f t="shared" si="1"/>
        <v>1</v>
      </c>
    </row>
    <row r="31" spans="1:13">
      <c r="A31">
        <v>30</v>
      </c>
      <c r="B31">
        <v>30</v>
      </c>
      <c r="C31">
        <v>5</v>
      </c>
      <c r="D31">
        <v>117</v>
      </c>
      <c r="E31">
        <v>92</v>
      </c>
      <c r="F31">
        <v>0</v>
      </c>
      <c r="G31">
        <v>0</v>
      </c>
      <c r="H31">
        <v>34.1</v>
      </c>
      <c r="I31">
        <v>0.33700000000000002</v>
      </c>
      <c r="J31">
        <v>38</v>
      </c>
      <c r="K31">
        <v>0</v>
      </c>
      <c r="L31">
        <f t="shared" si="0"/>
        <v>1</v>
      </c>
      <c r="M31">
        <f t="shared" si="1"/>
        <v>0</v>
      </c>
    </row>
    <row r="32" spans="1:13">
      <c r="A32">
        <v>31</v>
      </c>
      <c r="B32">
        <v>288</v>
      </c>
      <c r="C32">
        <v>1</v>
      </c>
      <c r="D32">
        <v>119</v>
      </c>
      <c r="E32">
        <v>86</v>
      </c>
      <c r="F32">
        <v>39</v>
      </c>
      <c r="G32">
        <v>220</v>
      </c>
      <c r="H32">
        <v>45.6</v>
      </c>
      <c r="I32">
        <v>0.80800000000000005</v>
      </c>
      <c r="J32">
        <v>29</v>
      </c>
      <c r="K32">
        <v>1</v>
      </c>
      <c r="L32">
        <f t="shared" si="0"/>
        <v>1</v>
      </c>
      <c r="M32">
        <f t="shared" si="1"/>
        <v>1</v>
      </c>
    </row>
    <row r="33" spans="1:13">
      <c r="A33">
        <v>32</v>
      </c>
      <c r="B33">
        <v>78</v>
      </c>
      <c r="C33">
        <v>5</v>
      </c>
      <c r="D33">
        <v>95</v>
      </c>
      <c r="E33">
        <v>72</v>
      </c>
      <c r="F33">
        <v>33</v>
      </c>
      <c r="G33">
        <v>0</v>
      </c>
      <c r="H33">
        <v>37.700000000000003</v>
      </c>
      <c r="I33">
        <v>0.37</v>
      </c>
      <c r="J33">
        <v>27</v>
      </c>
      <c r="K33">
        <v>0</v>
      </c>
      <c r="L33">
        <f t="shared" si="0"/>
        <v>0</v>
      </c>
      <c r="M33">
        <f t="shared" si="1"/>
        <v>1</v>
      </c>
    </row>
    <row r="34" spans="1:13">
      <c r="A34">
        <v>33</v>
      </c>
      <c r="B34">
        <v>108</v>
      </c>
      <c r="C34">
        <v>4</v>
      </c>
      <c r="D34">
        <v>144</v>
      </c>
      <c r="E34">
        <v>58</v>
      </c>
      <c r="F34">
        <v>28</v>
      </c>
      <c r="G34">
        <v>140</v>
      </c>
      <c r="H34">
        <v>29.5</v>
      </c>
      <c r="I34">
        <v>0.28699999999999998</v>
      </c>
      <c r="J34">
        <v>37</v>
      </c>
      <c r="K34">
        <v>0</v>
      </c>
      <c r="L34">
        <f t="shared" si="0"/>
        <v>1</v>
      </c>
      <c r="M34">
        <f t="shared" si="1"/>
        <v>0</v>
      </c>
    </row>
    <row r="35" spans="1:13">
      <c r="A35">
        <v>34</v>
      </c>
      <c r="B35">
        <v>284</v>
      </c>
      <c r="C35">
        <v>7</v>
      </c>
      <c r="D35">
        <v>161</v>
      </c>
      <c r="E35">
        <v>86</v>
      </c>
      <c r="F35">
        <v>0</v>
      </c>
      <c r="G35">
        <v>0</v>
      </c>
      <c r="H35">
        <v>30.4</v>
      </c>
      <c r="I35">
        <v>0.16500000000000001</v>
      </c>
      <c r="J35">
        <v>47</v>
      </c>
      <c r="K35">
        <v>1</v>
      </c>
      <c r="L35">
        <f t="shared" si="0"/>
        <v>1</v>
      </c>
      <c r="M35">
        <f t="shared" si="1"/>
        <v>1</v>
      </c>
    </row>
    <row r="36" spans="1:13">
      <c r="A36">
        <v>35</v>
      </c>
      <c r="B36">
        <v>19</v>
      </c>
      <c r="C36">
        <v>1</v>
      </c>
      <c r="D36">
        <v>103</v>
      </c>
      <c r="E36">
        <v>30</v>
      </c>
      <c r="F36">
        <v>38</v>
      </c>
      <c r="G36">
        <v>83</v>
      </c>
      <c r="H36">
        <v>43.3</v>
      </c>
      <c r="I36">
        <v>0.183</v>
      </c>
      <c r="J36">
        <v>33</v>
      </c>
      <c r="K36">
        <v>0</v>
      </c>
      <c r="L36">
        <f t="shared" si="0"/>
        <v>1</v>
      </c>
      <c r="M36">
        <f t="shared" si="1"/>
        <v>0</v>
      </c>
    </row>
    <row r="37" spans="1:13">
      <c r="A37">
        <v>36</v>
      </c>
      <c r="B37">
        <v>424</v>
      </c>
      <c r="C37">
        <v>2</v>
      </c>
      <c r="D37">
        <v>115</v>
      </c>
      <c r="E37">
        <v>64</v>
      </c>
      <c r="F37">
        <v>22</v>
      </c>
      <c r="G37">
        <v>0</v>
      </c>
      <c r="H37">
        <v>30.8</v>
      </c>
      <c r="I37">
        <v>0.42099999999999999</v>
      </c>
      <c r="J37">
        <v>21</v>
      </c>
      <c r="K37">
        <v>0</v>
      </c>
      <c r="L37">
        <f t="shared" si="0"/>
        <v>0</v>
      </c>
      <c r="M37">
        <f t="shared" si="1"/>
        <v>1</v>
      </c>
    </row>
    <row r="38" spans="1:13">
      <c r="A38">
        <v>37</v>
      </c>
      <c r="B38">
        <v>212</v>
      </c>
      <c r="C38">
        <v>0</v>
      </c>
      <c r="D38">
        <v>147</v>
      </c>
      <c r="E38">
        <v>85</v>
      </c>
      <c r="F38">
        <v>54</v>
      </c>
      <c r="G38">
        <v>0</v>
      </c>
      <c r="H38">
        <v>42.8</v>
      </c>
      <c r="I38">
        <v>0.375</v>
      </c>
      <c r="J38">
        <v>24</v>
      </c>
      <c r="K38">
        <v>0</v>
      </c>
      <c r="L38">
        <f t="shared" si="0"/>
        <v>1</v>
      </c>
      <c r="M38">
        <f t="shared" si="1"/>
        <v>0</v>
      </c>
    </row>
    <row r="39" spans="1:13">
      <c r="A39">
        <v>38</v>
      </c>
      <c r="B39">
        <v>158</v>
      </c>
      <c r="C39">
        <v>1</v>
      </c>
      <c r="D39">
        <v>109</v>
      </c>
      <c r="E39">
        <v>56</v>
      </c>
      <c r="F39">
        <v>21</v>
      </c>
      <c r="G39">
        <v>135</v>
      </c>
      <c r="H39">
        <v>25.2</v>
      </c>
      <c r="I39">
        <v>0.83299999999999996</v>
      </c>
      <c r="J39">
        <v>23</v>
      </c>
      <c r="K39">
        <v>0</v>
      </c>
      <c r="L39">
        <f t="shared" si="0"/>
        <v>0</v>
      </c>
      <c r="M39">
        <f t="shared" si="1"/>
        <v>1</v>
      </c>
    </row>
    <row r="40" spans="1:13">
      <c r="A40">
        <v>39</v>
      </c>
      <c r="B40">
        <v>660</v>
      </c>
      <c r="C40">
        <v>3</v>
      </c>
      <c r="D40">
        <v>80</v>
      </c>
      <c r="E40">
        <v>82</v>
      </c>
      <c r="F40">
        <v>31</v>
      </c>
      <c r="G40">
        <v>70</v>
      </c>
      <c r="H40">
        <v>34.200000000000003</v>
      </c>
      <c r="I40">
        <v>1.292</v>
      </c>
      <c r="J40">
        <v>27</v>
      </c>
      <c r="K40">
        <v>1</v>
      </c>
      <c r="L40">
        <f t="shared" si="0"/>
        <v>0</v>
      </c>
      <c r="M40">
        <f t="shared" si="1"/>
        <v>0</v>
      </c>
    </row>
    <row r="41" spans="1:13">
      <c r="A41">
        <v>40</v>
      </c>
      <c r="B41">
        <v>156</v>
      </c>
      <c r="C41">
        <v>7</v>
      </c>
      <c r="D41">
        <v>152</v>
      </c>
      <c r="E41">
        <v>88</v>
      </c>
      <c r="F41">
        <v>44</v>
      </c>
      <c r="G41">
        <v>0</v>
      </c>
      <c r="H41">
        <v>50</v>
      </c>
      <c r="I41">
        <v>0.33700000000000002</v>
      </c>
      <c r="J41">
        <v>36</v>
      </c>
      <c r="K41">
        <v>1</v>
      </c>
      <c r="L41">
        <f t="shared" si="0"/>
        <v>1</v>
      </c>
      <c r="M41">
        <f t="shared" si="1"/>
        <v>1</v>
      </c>
    </row>
    <row r="42" spans="1:13">
      <c r="A42">
        <v>41</v>
      </c>
      <c r="B42">
        <v>155</v>
      </c>
      <c r="C42">
        <v>8</v>
      </c>
      <c r="D42">
        <v>188</v>
      </c>
      <c r="E42">
        <v>78</v>
      </c>
      <c r="F42">
        <v>0</v>
      </c>
      <c r="G42">
        <v>0</v>
      </c>
      <c r="H42">
        <v>47.9</v>
      </c>
      <c r="I42">
        <v>0.13700000000000001</v>
      </c>
      <c r="J42">
        <v>43</v>
      </c>
      <c r="K42">
        <v>1</v>
      </c>
      <c r="L42">
        <f t="shared" si="0"/>
        <v>1</v>
      </c>
      <c r="M42">
        <f t="shared" si="1"/>
        <v>1</v>
      </c>
    </row>
    <row r="43" spans="1:13">
      <c r="A43">
        <v>42</v>
      </c>
      <c r="B43">
        <v>712</v>
      </c>
      <c r="C43">
        <v>5</v>
      </c>
      <c r="D43">
        <v>126</v>
      </c>
      <c r="E43">
        <v>78</v>
      </c>
      <c r="F43">
        <v>27</v>
      </c>
      <c r="G43">
        <v>22</v>
      </c>
      <c r="H43">
        <v>29.6</v>
      </c>
      <c r="I43">
        <v>0.439</v>
      </c>
      <c r="J43">
        <v>40</v>
      </c>
      <c r="K43">
        <v>0</v>
      </c>
      <c r="L43">
        <f t="shared" si="0"/>
        <v>1</v>
      </c>
      <c r="M43">
        <f t="shared" si="1"/>
        <v>0</v>
      </c>
    </row>
    <row r="44" spans="1:13">
      <c r="A44">
        <v>43</v>
      </c>
      <c r="B44">
        <v>64</v>
      </c>
      <c r="C44">
        <v>2</v>
      </c>
      <c r="D44">
        <v>141</v>
      </c>
      <c r="E44">
        <v>58</v>
      </c>
      <c r="F44">
        <v>34</v>
      </c>
      <c r="G44">
        <v>128</v>
      </c>
      <c r="H44">
        <v>25.4</v>
      </c>
      <c r="I44">
        <v>0.69899999999999995</v>
      </c>
      <c r="J44">
        <v>24</v>
      </c>
      <c r="K44">
        <v>0</v>
      </c>
      <c r="L44">
        <f t="shared" si="0"/>
        <v>0</v>
      </c>
      <c r="M44">
        <f t="shared" si="1"/>
        <v>1</v>
      </c>
    </row>
    <row r="45" spans="1:13">
      <c r="A45">
        <v>44</v>
      </c>
      <c r="B45">
        <v>192</v>
      </c>
      <c r="C45">
        <v>9</v>
      </c>
      <c r="D45">
        <v>123</v>
      </c>
      <c r="E45">
        <v>70</v>
      </c>
      <c r="F45">
        <v>44</v>
      </c>
      <c r="G45">
        <v>94</v>
      </c>
      <c r="H45">
        <v>33.1</v>
      </c>
      <c r="I45">
        <v>0.374</v>
      </c>
      <c r="J45">
        <v>40</v>
      </c>
      <c r="K45">
        <v>0</v>
      </c>
      <c r="L45">
        <f t="shared" si="0"/>
        <v>1</v>
      </c>
      <c r="M45">
        <f t="shared" si="1"/>
        <v>0</v>
      </c>
    </row>
    <row r="46" spans="1:13">
      <c r="A46">
        <v>45</v>
      </c>
      <c r="B46">
        <v>303</v>
      </c>
      <c r="C46">
        <v>5</v>
      </c>
      <c r="D46">
        <v>77</v>
      </c>
      <c r="E46">
        <v>82</v>
      </c>
      <c r="F46">
        <v>41</v>
      </c>
      <c r="G46">
        <v>42</v>
      </c>
      <c r="H46">
        <v>35.799999999999997</v>
      </c>
      <c r="I46">
        <v>0.156</v>
      </c>
      <c r="J46">
        <v>35</v>
      </c>
      <c r="K46">
        <v>0</v>
      </c>
      <c r="L46">
        <f t="shared" si="0"/>
        <v>1</v>
      </c>
      <c r="M46">
        <f t="shared" si="1"/>
        <v>0</v>
      </c>
    </row>
    <row r="47" spans="1:13">
      <c r="A47">
        <v>46</v>
      </c>
      <c r="B47">
        <v>231</v>
      </c>
      <c r="C47">
        <v>4</v>
      </c>
      <c r="D47">
        <v>142</v>
      </c>
      <c r="E47">
        <v>86</v>
      </c>
      <c r="F47">
        <v>0</v>
      </c>
      <c r="G47">
        <v>0</v>
      </c>
      <c r="H47">
        <v>44</v>
      </c>
      <c r="I47">
        <v>0.64500000000000002</v>
      </c>
      <c r="J47">
        <v>22</v>
      </c>
      <c r="K47">
        <v>1</v>
      </c>
      <c r="L47">
        <f t="shared" si="0"/>
        <v>1</v>
      </c>
      <c r="M47">
        <f t="shared" si="1"/>
        <v>1</v>
      </c>
    </row>
    <row r="48" spans="1:13">
      <c r="A48">
        <v>47</v>
      </c>
      <c r="B48">
        <v>515</v>
      </c>
      <c r="C48">
        <v>3</v>
      </c>
      <c r="D48">
        <v>99</v>
      </c>
      <c r="E48">
        <v>54</v>
      </c>
      <c r="F48">
        <v>19</v>
      </c>
      <c r="G48">
        <v>86</v>
      </c>
      <c r="H48">
        <v>25.6</v>
      </c>
      <c r="I48">
        <v>0.154</v>
      </c>
      <c r="J48">
        <v>24</v>
      </c>
      <c r="K48">
        <v>0</v>
      </c>
      <c r="L48">
        <f t="shared" si="0"/>
        <v>0</v>
      </c>
      <c r="M48">
        <f t="shared" si="1"/>
        <v>1</v>
      </c>
    </row>
    <row r="49" spans="1:13">
      <c r="A49">
        <v>48</v>
      </c>
      <c r="B49">
        <v>112</v>
      </c>
      <c r="C49">
        <v>8</v>
      </c>
      <c r="D49">
        <v>155</v>
      </c>
      <c r="E49">
        <v>62</v>
      </c>
      <c r="F49">
        <v>26</v>
      </c>
      <c r="G49">
        <v>495</v>
      </c>
      <c r="H49">
        <v>34</v>
      </c>
      <c r="I49">
        <v>0.54300000000000004</v>
      </c>
      <c r="J49">
        <v>46</v>
      </c>
      <c r="K49">
        <v>1</v>
      </c>
      <c r="L49">
        <f t="shared" si="0"/>
        <v>1</v>
      </c>
      <c r="M49">
        <f t="shared" si="1"/>
        <v>1</v>
      </c>
    </row>
    <row r="50" spans="1:13">
      <c r="A50">
        <v>49</v>
      </c>
      <c r="B50">
        <v>736</v>
      </c>
      <c r="C50">
        <v>4</v>
      </c>
      <c r="D50">
        <v>95</v>
      </c>
      <c r="E50">
        <v>60</v>
      </c>
      <c r="F50">
        <v>32</v>
      </c>
      <c r="G50">
        <v>0</v>
      </c>
      <c r="H50">
        <v>35.4</v>
      </c>
      <c r="I50">
        <v>0.28399999999999997</v>
      </c>
      <c r="J50">
        <v>28</v>
      </c>
      <c r="K50">
        <v>0</v>
      </c>
      <c r="L50">
        <f t="shared" si="0"/>
        <v>0</v>
      </c>
      <c r="M50">
        <f t="shared" si="1"/>
        <v>1</v>
      </c>
    </row>
    <row r="51" spans="1:13">
      <c r="A51">
        <v>50</v>
      </c>
      <c r="B51">
        <v>584</v>
      </c>
      <c r="C51">
        <v>8</v>
      </c>
      <c r="D51">
        <v>100</v>
      </c>
      <c r="E51">
        <v>76</v>
      </c>
      <c r="F51">
        <v>0</v>
      </c>
      <c r="G51">
        <v>0</v>
      </c>
      <c r="H51">
        <v>38.700000000000003</v>
      </c>
      <c r="I51">
        <v>0.19</v>
      </c>
      <c r="J51">
        <v>42</v>
      </c>
      <c r="K51">
        <v>0</v>
      </c>
      <c r="L51">
        <f t="shared" si="0"/>
        <v>1</v>
      </c>
      <c r="M51">
        <f t="shared" si="1"/>
        <v>0</v>
      </c>
    </row>
    <row r="52" spans="1:13">
      <c r="A52">
        <v>51</v>
      </c>
      <c r="B52">
        <v>650</v>
      </c>
      <c r="C52">
        <v>0</v>
      </c>
      <c r="D52">
        <v>107</v>
      </c>
      <c r="E52">
        <v>60</v>
      </c>
      <c r="F52">
        <v>25</v>
      </c>
      <c r="G52">
        <v>0</v>
      </c>
      <c r="H52">
        <v>26.4</v>
      </c>
      <c r="I52">
        <v>0.13300000000000001</v>
      </c>
      <c r="J52">
        <v>23</v>
      </c>
      <c r="K52">
        <v>0</v>
      </c>
      <c r="L52">
        <f t="shared" si="0"/>
        <v>0</v>
      </c>
      <c r="M52">
        <f t="shared" si="1"/>
        <v>1</v>
      </c>
    </row>
    <row r="53" spans="1:13">
      <c r="A53">
        <v>52</v>
      </c>
      <c r="B53">
        <v>767</v>
      </c>
      <c r="C53">
        <v>1</v>
      </c>
      <c r="D53">
        <v>126</v>
      </c>
      <c r="E53">
        <v>60</v>
      </c>
      <c r="F53">
        <v>0</v>
      </c>
      <c r="G53">
        <v>0</v>
      </c>
      <c r="H53">
        <v>30.1</v>
      </c>
      <c r="I53">
        <v>0.34899999999999998</v>
      </c>
      <c r="J53">
        <v>47</v>
      </c>
      <c r="K53">
        <v>1</v>
      </c>
      <c r="L53">
        <f t="shared" si="0"/>
        <v>1</v>
      </c>
      <c r="M53">
        <f t="shared" si="1"/>
        <v>1</v>
      </c>
    </row>
    <row r="54" spans="1:13">
      <c r="A54">
        <v>53</v>
      </c>
      <c r="B54">
        <v>12</v>
      </c>
      <c r="C54">
        <v>10</v>
      </c>
      <c r="D54">
        <v>168</v>
      </c>
      <c r="E54">
        <v>74</v>
      </c>
      <c r="F54">
        <v>0</v>
      </c>
      <c r="G54">
        <v>0</v>
      </c>
      <c r="H54">
        <v>38</v>
      </c>
      <c r="I54">
        <v>0.53700000000000003</v>
      </c>
      <c r="J54">
        <v>34</v>
      </c>
      <c r="K54">
        <v>1</v>
      </c>
      <c r="L54">
        <f t="shared" si="0"/>
        <v>1</v>
      </c>
      <c r="M54">
        <f t="shared" si="1"/>
        <v>1</v>
      </c>
    </row>
    <row r="55" spans="1:13">
      <c r="A55">
        <v>54</v>
      </c>
      <c r="B55">
        <v>264</v>
      </c>
      <c r="C55">
        <v>3</v>
      </c>
      <c r="D55">
        <v>142</v>
      </c>
      <c r="E55">
        <v>80</v>
      </c>
      <c r="F55">
        <v>15</v>
      </c>
      <c r="G55">
        <v>0</v>
      </c>
      <c r="H55">
        <v>32.4</v>
      </c>
      <c r="I55">
        <v>0.2</v>
      </c>
      <c r="J55">
        <v>63</v>
      </c>
      <c r="K55">
        <v>0</v>
      </c>
      <c r="L55">
        <f t="shared" si="0"/>
        <v>1</v>
      </c>
      <c r="M55">
        <f t="shared" si="1"/>
        <v>0</v>
      </c>
    </row>
    <row r="56" spans="1:13">
      <c r="A56">
        <v>55</v>
      </c>
      <c r="B56">
        <v>739</v>
      </c>
      <c r="C56">
        <v>2</v>
      </c>
      <c r="D56">
        <v>99</v>
      </c>
      <c r="E56">
        <v>60</v>
      </c>
      <c r="F56">
        <v>17</v>
      </c>
      <c r="G56">
        <v>160</v>
      </c>
      <c r="H56">
        <v>36.6</v>
      </c>
      <c r="I56">
        <v>0.45300000000000001</v>
      </c>
      <c r="J56">
        <v>21</v>
      </c>
      <c r="K56">
        <v>0</v>
      </c>
      <c r="L56">
        <f t="shared" si="0"/>
        <v>0</v>
      </c>
      <c r="M56">
        <f t="shared" si="1"/>
        <v>1</v>
      </c>
    </row>
    <row r="57" spans="1:13">
      <c r="A57">
        <v>56</v>
      </c>
      <c r="B57">
        <v>406</v>
      </c>
      <c r="C57">
        <v>2</v>
      </c>
      <c r="D57">
        <v>123</v>
      </c>
      <c r="E57">
        <v>48</v>
      </c>
      <c r="F57">
        <v>32</v>
      </c>
      <c r="G57">
        <v>165</v>
      </c>
      <c r="H57">
        <v>42.1</v>
      </c>
      <c r="I57">
        <v>0.52</v>
      </c>
      <c r="J57">
        <v>26</v>
      </c>
      <c r="K57">
        <v>0</v>
      </c>
      <c r="L57">
        <f t="shared" si="0"/>
        <v>0</v>
      </c>
      <c r="M57">
        <f t="shared" si="1"/>
        <v>1</v>
      </c>
    </row>
    <row r="58" spans="1:13">
      <c r="A58">
        <v>57</v>
      </c>
      <c r="B58">
        <v>51</v>
      </c>
      <c r="C58">
        <v>1</v>
      </c>
      <c r="D58">
        <v>103</v>
      </c>
      <c r="E58">
        <v>80</v>
      </c>
      <c r="F58">
        <v>11</v>
      </c>
      <c r="G58">
        <v>82</v>
      </c>
      <c r="H58">
        <v>19.399999999999999</v>
      </c>
      <c r="I58">
        <v>0.49099999999999999</v>
      </c>
      <c r="J58">
        <v>22</v>
      </c>
      <c r="K58">
        <v>0</v>
      </c>
      <c r="L58">
        <f t="shared" si="0"/>
        <v>0</v>
      </c>
      <c r="M58">
        <f t="shared" si="1"/>
        <v>1</v>
      </c>
    </row>
    <row r="59" spans="1:13">
      <c r="A59">
        <v>58</v>
      </c>
      <c r="B59">
        <v>210</v>
      </c>
      <c r="C59">
        <v>7</v>
      </c>
      <c r="D59">
        <v>184</v>
      </c>
      <c r="E59">
        <v>84</v>
      </c>
      <c r="F59">
        <v>33</v>
      </c>
      <c r="G59">
        <v>0</v>
      </c>
      <c r="H59">
        <v>35.5</v>
      </c>
      <c r="I59">
        <v>0.35499999999999998</v>
      </c>
      <c r="J59">
        <v>41</v>
      </c>
      <c r="K59">
        <v>1</v>
      </c>
      <c r="L59">
        <f t="shared" si="0"/>
        <v>1</v>
      </c>
      <c r="M59">
        <f t="shared" si="1"/>
        <v>1</v>
      </c>
    </row>
    <row r="60" spans="1:13">
      <c r="A60">
        <v>59</v>
      </c>
      <c r="B60">
        <v>578</v>
      </c>
      <c r="C60">
        <v>2</v>
      </c>
      <c r="D60">
        <v>118</v>
      </c>
      <c r="E60">
        <v>80</v>
      </c>
      <c r="F60">
        <v>0</v>
      </c>
      <c r="G60">
        <v>0</v>
      </c>
      <c r="H60">
        <v>42.9</v>
      </c>
      <c r="I60">
        <v>0.69299999999999995</v>
      </c>
      <c r="J60">
        <v>21</v>
      </c>
      <c r="K60">
        <v>1</v>
      </c>
      <c r="L60">
        <f t="shared" si="0"/>
        <v>1</v>
      </c>
      <c r="M60">
        <f t="shared" si="1"/>
        <v>1</v>
      </c>
    </row>
    <row r="61" spans="1:13">
      <c r="A61">
        <v>60</v>
      </c>
      <c r="B61">
        <v>23</v>
      </c>
      <c r="C61">
        <v>7</v>
      </c>
      <c r="D61">
        <v>196</v>
      </c>
      <c r="E61">
        <v>90</v>
      </c>
      <c r="F61">
        <v>0</v>
      </c>
      <c r="G61">
        <v>0</v>
      </c>
      <c r="H61">
        <v>39.799999999999997</v>
      </c>
      <c r="I61">
        <v>0.45100000000000001</v>
      </c>
      <c r="J61">
        <v>41</v>
      </c>
      <c r="K61">
        <v>1</v>
      </c>
      <c r="L61">
        <f t="shared" si="0"/>
        <v>1</v>
      </c>
      <c r="M61">
        <f t="shared" si="1"/>
        <v>1</v>
      </c>
    </row>
    <row r="62" spans="1:13">
      <c r="A62">
        <v>61</v>
      </c>
      <c r="B62">
        <v>317</v>
      </c>
      <c r="C62">
        <v>3</v>
      </c>
      <c r="D62">
        <v>99</v>
      </c>
      <c r="E62">
        <v>80</v>
      </c>
      <c r="F62">
        <v>11</v>
      </c>
      <c r="G62">
        <v>64</v>
      </c>
      <c r="H62">
        <v>19.3</v>
      </c>
      <c r="I62">
        <v>0.28399999999999997</v>
      </c>
      <c r="J62">
        <v>30</v>
      </c>
      <c r="K62">
        <v>0</v>
      </c>
      <c r="L62">
        <f t="shared" si="0"/>
        <v>0</v>
      </c>
      <c r="M62">
        <f t="shared" si="1"/>
        <v>1</v>
      </c>
    </row>
    <row r="63" spans="1:13">
      <c r="A63">
        <v>62</v>
      </c>
      <c r="B63">
        <v>761</v>
      </c>
      <c r="C63">
        <v>2</v>
      </c>
      <c r="D63">
        <v>88</v>
      </c>
      <c r="E63">
        <v>58</v>
      </c>
      <c r="F63">
        <v>26</v>
      </c>
      <c r="G63">
        <v>16</v>
      </c>
      <c r="H63">
        <v>28.4</v>
      </c>
      <c r="I63">
        <v>0.76600000000000001</v>
      </c>
      <c r="J63">
        <v>22</v>
      </c>
      <c r="K63">
        <v>0</v>
      </c>
      <c r="L63">
        <f t="shared" si="0"/>
        <v>0</v>
      </c>
      <c r="M63">
        <f t="shared" si="1"/>
        <v>1</v>
      </c>
    </row>
    <row r="64" spans="1:13">
      <c r="A64">
        <v>63</v>
      </c>
      <c r="B64">
        <v>232</v>
      </c>
      <c r="C64">
        <v>6</v>
      </c>
      <c r="D64">
        <v>134</v>
      </c>
      <c r="E64">
        <v>80</v>
      </c>
      <c r="F64">
        <v>37</v>
      </c>
      <c r="G64">
        <v>370</v>
      </c>
      <c r="H64">
        <v>46.2</v>
      </c>
      <c r="I64">
        <v>0.23799999999999999</v>
      </c>
      <c r="J64">
        <v>46</v>
      </c>
      <c r="K64">
        <v>1</v>
      </c>
      <c r="L64">
        <f t="shared" si="0"/>
        <v>1</v>
      </c>
      <c r="M64">
        <f t="shared" si="1"/>
        <v>1</v>
      </c>
    </row>
    <row r="65" spans="1:13">
      <c r="A65">
        <v>64</v>
      </c>
      <c r="B65">
        <v>315</v>
      </c>
      <c r="C65">
        <v>7</v>
      </c>
      <c r="D65">
        <v>109</v>
      </c>
      <c r="E65">
        <v>80</v>
      </c>
      <c r="F65">
        <v>31</v>
      </c>
      <c r="G65">
        <v>0</v>
      </c>
      <c r="H65">
        <v>35.9</v>
      </c>
      <c r="I65">
        <v>1.127</v>
      </c>
      <c r="J65">
        <v>43</v>
      </c>
      <c r="K65">
        <v>1</v>
      </c>
      <c r="L65">
        <f t="shared" si="0"/>
        <v>1</v>
      </c>
      <c r="M65">
        <f t="shared" si="1"/>
        <v>1</v>
      </c>
    </row>
    <row r="66" spans="1:13">
      <c r="A66">
        <v>65</v>
      </c>
      <c r="B66">
        <v>694</v>
      </c>
      <c r="C66">
        <v>7</v>
      </c>
      <c r="D66">
        <v>129</v>
      </c>
      <c r="E66">
        <v>68</v>
      </c>
      <c r="F66">
        <v>49</v>
      </c>
      <c r="G66">
        <v>125</v>
      </c>
      <c r="H66">
        <v>38.5</v>
      </c>
      <c r="I66">
        <v>0.439</v>
      </c>
      <c r="J66">
        <v>43</v>
      </c>
      <c r="K66">
        <v>1</v>
      </c>
      <c r="L66">
        <f t="shared" si="0"/>
        <v>1</v>
      </c>
      <c r="M66">
        <f t="shared" si="1"/>
        <v>1</v>
      </c>
    </row>
    <row r="67" spans="1:13">
      <c r="A67">
        <v>66</v>
      </c>
      <c r="B67">
        <v>672</v>
      </c>
      <c r="C67">
        <v>1</v>
      </c>
      <c r="D67">
        <v>99</v>
      </c>
      <c r="E67">
        <v>58</v>
      </c>
      <c r="F67">
        <v>10</v>
      </c>
      <c r="G67">
        <v>0</v>
      </c>
      <c r="H67">
        <v>25.4</v>
      </c>
      <c r="I67">
        <v>0.55100000000000005</v>
      </c>
      <c r="J67">
        <v>21</v>
      </c>
      <c r="K67">
        <v>0</v>
      </c>
      <c r="L67">
        <f t="shared" ref="L67:L130" si="13">IF(J67&lt;=30.5,IF(H67&lt;=36.25,IF(J67&lt;=26.5,0,0),IF(H67&lt;=42.75,0,1)),IF(H67&lt;=27.45,IF(H67&lt;=24.8,0,0),IF(J67&lt;=42.5,1,1)))</f>
        <v>0</v>
      </c>
      <c r="M67">
        <f t="shared" ref="M67:M130" si="14">IF(L67=K67,1,0)</f>
        <v>1</v>
      </c>
    </row>
    <row r="68" spans="1:13">
      <c r="A68">
        <v>67</v>
      </c>
      <c r="B68">
        <v>126</v>
      </c>
      <c r="C68">
        <v>1</v>
      </c>
      <c r="D68">
        <v>88</v>
      </c>
      <c r="E68">
        <v>30</v>
      </c>
      <c r="F68">
        <v>42</v>
      </c>
      <c r="G68">
        <v>99</v>
      </c>
      <c r="H68">
        <v>55</v>
      </c>
      <c r="I68">
        <v>0.496</v>
      </c>
      <c r="J68">
        <v>26</v>
      </c>
      <c r="K68">
        <v>1</v>
      </c>
      <c r="L68">
        <f t="shared" si="13"/>
        <v>1</v>
      </c>
      <c r="M68">
        <f t="shared" si="14"/>
        <v>1</v>
      </c>
    </row>
    <row r="69" spans="1:13">
      <c r="A69">
        <v>68</v>
      </c>
      <c r="B69">
        <v>763</v>
      </c>
      <c r="C69">
        <v>9</v>
      </c>
      <c r="D69">
        <v>89</v>
      </c>
      <c r="E69">
        <v>62</v>
      </c>
      <c r="F69">
        <v>0</v>
      </c>
      <c r="G69">
        <v>0</v>
      </c>
      <c r="H69">
        <v>22.5</v>
      </c>
      <c r="I69">
        <v>0.14199999999999999</v>
      </c>
      <c r="J69">
        <v>33</v>
      </c>
      <c r="K69">
        <v>0</v>
      </c>
      <c r="L69">
        <f t="shared" si="13"/>
        <v>0</v>
      </c>
      <c r="M69">
        <f t="shared" si="14"/>
        <v>1</v>
      </c>
    </row>
    <row r="70" spans="1:13">
      <c r="A70">
        <v>69</v>
      </c>
      <c r="B70">
        <v>28</v>
      </c>
      <c r="C70">
        <v>1</v>
      </c>
      <c r="D70">
        <v>97</v>
      </c>
      <c r="E70">
        <v>66</v>
      </c>
      <c r="F70">
        <v>15</v>
      </c>
      <c r="G70">
        <v>140</v>
      </c>
      <c r="H70">
        <v>23.2</v>
      </c>
      <c r="I70">
        <v>0.48699999999999999</v>
      </c>
      <c r="J70">
        <v>22</v>
      </c>
      <c r="K70">
        <v>0</v>
      </c>
      <c r="L70">
        <f t="shared" si="13"/>
        <v>0</v>
      </c>
      <c r="M70">
        <f t="shared" si="14"/>
        <v>1</v>
      </c>
    </row>
    <row r="71" spans="1:13">
      <c r="A71">
        <v>70</v>
      </c>
      <c r="B71">
        <v>593</v>
      </c>
      <c r="C71">
        <v>3</v>
      </c>
      <c r="D71">
        <v>132</v>
      </c>
      <c r="E71">
        <v>80</v>
      </c>
      <c r="F71">
        <v>0</v>
      </c>
      <c r="G71">
        <v>0</v>
      </c>
      <c r="H71">
        <v>34.4</v>
      </c>
      <c r="I71">
        <v>0.40200000000000002</v>
      </c>
      <c r="J71">
        <v>44</v>
      </c>
      <c r="K71">
        <v>1</v>
      </c>
      <c r="L71">
        <f t="shared" si="13"/>
        <v>1</v>
      </c>
      <c r="M71">
        <f t="shared" si="14"/>
        <v>1</v>
      </c>
    </row>
    <row r="72" spans="1:13">
      <c r="A72">
        <v>71</v>
      </c>
      <c r="B72">
        <v>605</v>
      </c>
      <c r="C72">
        <v>4</v>
      </c>
      <c r="D72">
        <v>183</v>
      </c>
      <c r="E72">
        <v>0</v>
      </c>
      <c r="F72">
        <v>0</v>
      </c>
      <c r="G72">
        <v>0</v>
      </c>
      <c r="H72">
        <v>28.4</v>
      </c>
      <c r="I72">
        <v>0.21199999999999999</v>
      </c>
      <c r="J72">
        <v>36</v>
      </c>
      <c r="K72">
        <v>1</v>
      </c>
      <c r="L72">
        <f t="shared" si="13"/>
        <v>1</v>
      </c>
      <c r="M72">
        <f t="shared" si="14"/>
        <v>1</v>
      </c>
    </row>
    <row r="73" spans="1:13">
      <c r="A73">
        <v>72</v>
      </c>
      <c r="B73">
        <v>761</v>
      </c>
      <c r="C73">
        <v>2</v>
      </c>
      <c r="D73">
        <v>88</v>
      </c>
      <c r="E73">
        <v>58</v>
      </c>
      <c r="F73">
        <v>26</v>
      </c>
      <c r="G73">
        <v>16</v>
      </c>
      <c r="H73">
        <v>28.4</v>
      </c>
      <c r="I73">
        <v>0.76600000000000001</v>
      </c>
      <c r="J73">
        <v>22</v>
      </c>
      <c r="K73">
        <v>0</v>
      </c>
      <c r="L73">
        <f t="shared" si="13"/>
        <v>0</v>
      </c>
      <c r="M73">
        <f t="shared" si="14"/>
        <v>1</v>
      </c>
    </row>
    <row r="74" spans="1:13">
      <c r="A74">
        <v>73</v>
      </c>
      <c r="B74">
        <v>589</v>
      </c>
      <c r="C74">
        <v>3</v>
      </c>
      <c r="D74">
        <v>176</v>
      </c>
      <c r="E74">
        <v>86</v>
      </c>
      <c r="F74">
        <v>27</v>
      </c>
      <c r="G74">
        <v>156</v>
      </c>
      <c r="H74">
        <v>33.299999999999997</v>
      </c>
      <c r="I74">
        <v>1.1539999999999999</v>
      </c>
      <c r="J74">
        <v>52</v>
      </c>
      <c r="K74">
        <v>1</v>
      </c>
      <c r="L74">
        <f t="shared" si="13"/>
        <v>1</v>
      </c>
      <c r="M74">
        <f t="shared" si="14"/>
        <v>1</v>
      </c>
    </row>
    <row r="75" spans="1:13">
      <c r="A75">
        <v>74</v>
      </c>
      <c r="B75">
        <v>273</v>
      </c>
      <c r="C75">
        <v>3</v>
      </c>
      <c r="D75">
        <v>122</v>
      </c>
      <c r="E75">
        <v>78</v>
      </c>
      <c r="F75">
        <v>0</v>
      </c>
      <c r="G75">
        <v>0</v>
      </c>
      <c r="H75">
        <v>23</v>
      </c>
      <c r="I75">
        <v>0.254</v>
      </c>
      <c r="J75">
        <v>40</v>
      </c>
      <c r="K75">
        <v>0</v>
      </c>
      <c r="L75">
        <f t="shared" si="13"/>
        <v>0</v>
      </c>
      <c r="M75">
        <f t="shared" si="14"/>
        <v>1</v>
      </c>
    </row>
    <row r="76" spans="1:13">
      <c r="A76">
        <v>75</v>
      </c>
      <c r="B76">
        <v>508</v>
      </c>
      <c r="C76">
        <v>1</v>
      </c>
      <c r="D76">
        <v>130</v>
      </c>
      <c r="E76">
        <v>60</v>
      </c>
      <c r="F76">
        <v>23</v>
      </c>
      <c r="G76">
        <v>170</v>
      </c>
      <c r="H76">
        <v>28.6</v>
      </c>
      <c r="I76">
        <v>0.69199999999999995</v>
      </c>
      <c r="J76">
        <v>21</v>
      </c>
      <c r="K76">
        <v>0</v>
      </c>
      <c r="L76">
        <f t="shared" si="13"/>
        <v>0</v>
      </c>
      <c r="M76">
        <f t="shared" si="14"/>
        <v>1</v>
      </c>
    </row>
    <row r="77" spans="1:13">
      <c r="A77">
        <v>76</v>
      </c>
      <c r="B77">
        <v>467</v>
      </c>
      <c r="C77">
        <v>0</v>
      </c>
      <c r="D77">
        <v>74</v>
      </c>
      <c r="E77">
        <v>52</v>
      </c>
      <c r="F77">
        <v>10</v>
      </c>
      <c r="G77">
        <v>36</v>
      </c>
      <c r="H77">
        <v>27.8</v>
      </c>
      <c r="I77">
        <v>0.26900000000000002</v>
      </c>
      <c r="J77">
        <v>22</v>
      </c>
      <c r="K77">
        <v>0</v>
      </c>
      <c r="L77">
        <f t="shared" si="13"/>
        <v>0</v>
      </c>
      <c r="M77">
        <f t="shared" si="14"/>
        <v>1</v>
      </c>
    </row>
    <row r="78" spans="1:13">
      <c r="A78">
        <v>77</v>
      </c>
      <c r="B78">
        <v>112</v>
      </c>
      <c r="C78">
        <v>8</v>
      </c>
      <c r="D78">
        <v>155</v>
      </c>
      <c r="E78">
        <v>62</v>
      </c>
      <c r="F78">
        <v>26</v>
      </c>
      <c r="G78">
        <v>495</v>
      </c>
      <c r="H78">
        <v>34</v>
      </c>
      <c r="I78">
        <v>0.54300000000000004</v>
      </c>
      <c r="J78">
        <v>46</v>
      </c>
      <c r="K78">
        <v>1</v>
      </c>
      <c r="L78">
        <f t="shared" si="13"/>
        <v>1</v>
      </c>
      <c r="M78">
        <f t="shared" si="14"/>
        <v>1</v>
      </c>
    </row>
    <row r="79" spans="1:13">
      <c r="A79">
        <v>78</v>
      </c>
      <c r="B79">
        <v>344</v>
      </c>
      <c r="C79">
        <v>5</v>
      </c>
      <c r="D79">
        <v>122</v>
      </c>
      <c r="E79">
        <v>86</v>
      </c>
      <c r="F79">
        <v>0</v>
      </c>
      <c r="G79">
        <v>0</v>
      </c>
      <c r="H79">
        <v>34.700000000000003</v>
      </c>
      <c r="I79">
        <v>0.28999999999999998</v>
      </c>
      <c r="J79">
        <v>33</v>
      </c>
      <c r="K79">
        <v>0</v>
      </c>
      <c r="L79">
        <f t="shared" si="13"/>
        <v>1</v>
      </c>
      <c r="M79">
        <f t="shared" si="14"/>
        <v>0</v>
      </c>
    </row>
    <row r="80" spans="1:13">
      <c r="A80">
        <v>79</v>
      </c>
      <c r="B80">
        <v>266</v>
      </c>
      <c r="C80">
        <v>5</v>
      </c>
      <c r="D80">
        <v>96</v>
      </c>
      <c r="E80">
        <v>74</v>
      </c>
      <c r="F80">
        <v>18</v>
      </c>
      <c r="G80">
        <v>67</v>
      </c>
      <c r="H80">
        <v>33.6</v>
      </c>
      <c r="I80">
        <v>0.997</v>
      </c>
      <c r="J80">
        <v>43</v>
      </c>
      <c r="K80">
        <v>0</v>
      </c>
      <c r="L80">
        <f t="shared" si="13"/>
        <v>1</v>
      </c>
      <c r="M80">
        <f t="shared" si="14"/>
        <v>0</v>
      </c>
    </row>
    <row r="81" spans="1:13">
      <c r="A81">
        <v>80</v>
      </c>
      <c r="B81">
        <v>114</v>
      </c>
      <c r="C81">
        <v>4</v>
      </c>
      <c r="D81">
        <v>76</v>
      </c>
      <c r="E81">
        <v>62</v>
      </c>
      <c r="F81">
        <v>0</v>
      </c>
      <c r="G81">
        <v>0</v>
      </c>
      <c r="H81">
        <v>34</v>
      </c>
      <c r="I81">
        <v>0.39100000000000001</v>
      </c>
      <c r="J81">
        <v>25</v>
      </c>
      <c r="K81">
        <v>0</v>
      </c>
      <c r="L81">
        <f t="shared" si="13"/>
        <v>0</v>
      </c>
      <c r="M81">
        <f t="shared" si="14"/>
        <v>1</v>
      </c>
    </row>
    <row r="82" spans="1:13">
      <c r="A82">
        <v>81</v>
      </c>
      <c r="B82">
        <v>460</v>
      </c>
      <c r="C82">
        <v>9</v>
      </c>
      <c r="D82">
        <v>134</v>
      </c>
      <c r="E82">
        <v>74</v>
      </c>
      <c r="F82">
        <v>33</v>
      </c>
      <c r="G82">
        <v>60</v>
      </c>
      <c r="H82">
        <v>25.9</v>
      </c>
      <c r="I82">
        <v>0.46</v>
      </c>
      <c r="J82">
        <v>81</v>
      </c>
      <c r="K82">
        <v>0</v>
      </c>
      <c r="L82">
        <f t="shared" si="13"/>
        <v>0</v>
      </c>
      <c r="M82">
        <f t="shared" si="14"/>
        <v>1</v>
      </c>
    </row>
    <row r="83" spans="1:13">
      <c r="A83">
        <v>82</v>
      </c>
      <c r="B83">
        <v>189</v>
      </c>
      <c r="C83">
        <v>8</v>
      </c>
      <c r="D83">
        <v>109</v>
      </c>
      <c r="E83">
        <v>76</v>
      </c>
      <c r="F83">
        <v>39</v>
      </c>
      <c r="G83">
        <v>114</v>
      </c>
      <c r="H83">
        <v>27.9</v>
      </c>
      <c r="I83">
        <v>0.64</v>
      </c>
      <c r="J83">
        <v>31</v>
      </c>
      <c r="K83">
        <v>1</v>
      </c>
      <c r="L83">
        <f t="shared" si="13"/>
        <v>1</v>
      </c>
      <c r="M83">
        <f t="shared" si="14"/>
        <v>1</v>
      </c>
    </row>
    <row r="84" spans="1:13">
      <c r="A84">
        <v>83</v>
      </c>
      <c r="B84">
        <v>71</v>
      </c>
      <c r="C84">
        <v>2</v>
      </c>
      <c r="D84">
        <v>100</v>
      </c>
      <c r="E84">
        <v>66</v>
      </c>
      <c r="F84">
        <v>20</v>
      </c>
      <c r="G84">
        <v>90</v>
      </c>
      <c r="H84">
        <v>32.9</v>
      </c>
      <c r="I84">
        <v>0.86699999999999999</v>
      </c>
      <c r="J84">
        <v>28</v>
      </c>
      <c r="K84">
        <v>1</v>
      </c>
      <c r="L84">
        <f t="shared" si="13"/>
        <v>0</v>
      </c>
      <c r="M84">
        <f t="shared" si="14"/>
        <v>0</v>
      </c>
    </row>
    <row r="85" spans="1:13">
      <c r="A85">
        <v>84</v>
      </c>
      <c r="B85">
        <v>170</v>
      </c>
      <c r="C85">
        <v>3</v>
      </c>
      <c r="D85">
        <v>111</v>
      </c>
      <c r="E85">
        <v>90</v>
      </c>
      <c r="F85">
        <v>12</v>
      </c>
      <c r="G85">
        <v>78</v>
      </c>
      <c r="H85">
        <v>28.4</v>
      </c>
      <c r="I85">
        <v>0.495</v>
      </c>
      <c r="J85">
        <v>29</v>
      </c>
      <c r="K85">
        <v>0</v>
      </c>
      <c r="L85">
        <f t="shared" si="13"/>
        <v>0</v>
      </c>
      <c r="M85">
        <f t="shared" si="14"/>
        <v>1</v>
      </c>
    </row>
    <row r="86" spans="1:13">
      <c r="A86">
        <v>85</v>
      </c>
      <c r="B86">
        <v>615</v>
      </c>
      <c r="C86">
        <v>11</v>
      </c>
      <c r="D86">
        <v>138</v>
      </c>
      <c r="E86">
        <v>74</v>
      </c>
      <c r="F86">
        <v>26</v>
      </c>
      <c r="G86">
        <v>144</v>
      </c>
      <c r="H86">
        <v>36.1</v>
      </c>
      <c r="I86">
        <v>0.55700000000000005</v>
      </c>
      <c r="J86">
        <v>50</v>
      </c>
      <c r="K86">
        <v>1</v>
      </c>
      <c r="L86">
        <f t="shared" si="13"/>
        <v>1</v>
      </c>
      <c r="M86">
        <f t="shared" si="14"/>
        <v>1</v>
      </c>
    </row>
    <row r="87" spans="1:13">
      <c r="A87">
        <v>86</v>
      </c>
      <c r="B87">
        <v>682</v>
      </c>
      <c r="C87">
        <v>0</v>
      </c>
      <c r="D87">
        <v>162</v>
      </c>
      <c r="E87">
        <v>76</v>
      </c>
      <c r="F87">
        <v>36</v>
      </c>
      <c r="G87">
        <v>0</v>
      </c>
      <c r="H87">
        <v>49.6</v>
      </c>
      <c r="I87">
        <v>0.36399999999999999</v>
      </c>
      <c r="J87">
        <v>26</v>
      </c>
      <c r="K87">
        <v>1</v>
      </c>
      <c r="L87">
        <f t="shared" si="13"/>
        <v>1</v>
      </c>
      <c r="M87">
        <f t="shared" si="14"/>
        <v>1</v>
      </c>
    </row>
    <row r="88" spans="1:13">
      <c r="A88">
        <v>87</v>
      </c>
      <c r="B88">
        <v>182</v>
      </c>
      <c r="C88">
        <v>0</v>
      </c>
      <c r="D88">
        <v>119</v>
      </c>
      <c r="E88">
        <v>64</v>
      </c>
      <c r="F88">
        <v>18</v>
      </c>
      <c r="G88">
        <v>92</v>
      </c>
      <c r="H88">
        <v>34.9</v>
      </c>
      <c r="I88">
        <v>0.72499999999999998</v>
      </c>
      <c r="J88">
        <v>23</v>
      </c>
      <c r="K88">
        <v>0</v>
      </c>
      <c r="L88">
        <f t="shared" si="13"/>
        <v>0</v>
      </c>
      <c r="M88">
        <f t="shared" si="14"/>
        <v>1</v>
      </c>
    </row>
    <row r="89" spans="1:13">
      <c r="A89">
        <v>88</v>
      </c>
      <c r="B89">
        <v>96</v>
      </c>
      <c r="C89">
        <v>6</v>
      </c>
      <c r="D89">
        <v>144</v>
      </c>
      <c r="E89">
        <v>72</v>
      </c>
      <c r="F89">
        <v>27</v>
      </c>
      <c r="G89">
        <v>228</v>
      </c>
      <c r="H89">
        <v>33.9</v>
      </c>
      <c r="I89">
        <v>0.255</v>
      </c>
      <c r="J89">
        <v>40</v>
      </c>
      <c r="K89">
        <v>0</v>
      </c>
      <c r="L89">
        <f t="shared" si="13"/>
        <v>1</v>
      </c>
      <c r="M89">
        <f t="shared" si="14"/>
        <v>0</v>
      </c>
    </row>
    <row r="90" spans="1:13">
      <c r="A90">
        <v>89</v>
      </c>
      <c r="B90">
        <v>343</v>
      </c>
      <c r="C90">
        <v>1</v>
      </c>
      <c r="D90">
        <v>0</v>
      </c>
      <c r="E90">
        <v>68</v>
      </c>
      <c r="F90">
        <v>35</v>
      </c>
      <c r="G90">
        <v>0</v>
      </c>
      <c r="H90">
        <v>32</v>
      </c>
      <c r="I90">
        <v>0.38900000000000001</v>
      </c>
      <c r="J90">
        <v>22</v>
      </c>
      <c r="K90">
        <v>0</v>
      </c>
      <c r="L90">
        <f t="shared" si="13"/>
        <v>0</v>
      </c>
      <c r="M90">
        <f t="shared" si="14"/>
        <v>1</v>
      </c>
    </row>
    <row r="91" spans="1:13">
      <c r="A91">
        <v>90</v>
      </c>
      <c r="B91">
        <v>54</v>
      </c>
      <c r="C91">
        <v>8</v>
      </c>
      <c r="D91">
        <v>176</v>
      </c>
      <c r="E91">
        <v>90</v>
      </c>
      <c r="F91">
        <v>34</v>
      </c>
      <c r="G91">
        <v>300</v>
      </c>
      <c r="H91">
        <v>33.700000000000003</v>
      </c>
      <c r="I91">
        <v>0.46700000000000003</v>
      </c>
      <c r="J91">
        <v>58</v>
      </c>
      <c r="K91">
        <v>1</v>
      </c>
      <c r="L91">
        <f t="shared" si="13"/>
        <v>1</v>
      </c>
      <c r="M91">
        <f t="shared" si="14"/>
        <v>1</v>
      </c>
    </row>
    <row r="92" spans="1:13">
      <c r="A92">
        <v>91</v>
      </c>
      <c r="B92">
        <v>238</v>
      </c>
      <c r="C92">
        <v>0</v>
      </c>
      <c r="D92">
        <v>179</v>
      </c>
      <c r="E92">
        <v>90</v>
      </c>
      <c r="F92">
        <v>27</v>
      </c>
      <c r="G92">
        <v>0</v>
      </c>
      <c r="H92">
        <v>44.1</v>
      </c>
      <c r="I92">
        <v>0.68600000000000005</v>
      </c>
      <c r="J92">
        <v>23</v>
      </c>
      <c r="K92">
        <v>1</v>
      </c>
      <c r="L92">
        <f t="shared" si="13"/>
        <v>1</v>
      </c>
      <c r="M92">
        <f t="shared" si="14"/>
        <v>1</v>
      </c>
    </row>
    <row r="93" spans="1:13">
      <c r="A93">
        <v>92</v>
      </c>
      <c r="B93">
        <v>37</v>
      </c>
      <c r="C93">
        <v>11</v>
      </c>
      <c r="D93">
        <v>138</v>
      </c>
      <c r="E93">
        <v>76</v>
      </c>
      <c r="F93">
        <v>0</v>
      </c>
      <c r="G93">
        <v>0</v>
      </c>
      <c r="H93">
        <v>33.200000000000003</v>
      </c>
      <c r="I93">
        <v>0.42</v>
      </c>
      <c r="J93">
        <v>35</v>
      </c>
      <c r="K93">
        <v>0</v>
      </c>
      <c r="L93">
        <f t="shared" si="13"/>
        <v>1</v>
      </c>
      <c r="M93">
        <f t="shared" si="14"/>
        <v>0</v>
      </c>
    </row>
    <row r="94" spans="1:13">
      <c r="A94">
        <v>93</v>
      </c>
      <c r="B94">
        <v>160</v>
      </c>
      <c r="C94">
        <v>17</v>
      </c>
      <c r="D94">
        <v>163</v>
      </c>
      <c r="E94">
        <v>72</v>
      </c>
      <c r="F94">
        <v>41</v>
      </c>
      <c r="G94">
        <v>114</v>
      </c>
      <c r="H94">
        <v>40.9</v>
      </c>
      <c r="I94">
        <v>0.81699999999999995</v>
      </c>
      <c r="J94">
        <v>47</v>
      </c>
      <c r="K94">
        <v>1</v>
      </c>
      <c r="L94">
        <f t="shared" si="13"/>
        <v>1</v>
      </c>
      <c r="M94">
        <f t="shared" si="14"/>
        <v>1</v>
      </c>
    </row>
    <row r="95" spans="1:13">
      <c r="A95">
        <v>94</v>
      </c>
      <c r="B95">
        <v>214</v>
      </c>
      <c r="C95">
        <v>0</v>
      </c>
      <c r="D95">
        <v>140</v>
      </c>
      <c r="E95">
        <v>65</v>
      </c>
      <c r="F95">
        <v>26</v>
      </c>
      <c r="G95">
        <v>130</v>
      </c>
      <c r="H95">
        <v>42.6</v>
      </c>
      <c r="I95">
        <v>0.43099999999999999</v>
      </c>
      <c r="J95">
        <v>24</v>
      </c>
      <c r="K95">
        <v>1</v>
      </c>
      <c r="L95">
        <f t="shared" si="13"/>
        <v>0</v>
      </c>
      <c r="M95">
        <f t="shared" si="14"/>
        <v>0</v>
      </c>
    </row>
    <row r="96" spans="1:13">
      <c r="A96">
        <v>95</v>
      </c>
      <c r="B96">
        <v>156</v>
      </c>
      <c r="C96">
        <v>7</v>
      </c>
      <c r="D96">
        <v>152</v>
      </c>
      <c r="E96">
        <v>88</v>
      </c>
      <c r="F96">
        <v>44</v>
      </c>
      <c r="G96">
        <v>0</v>
      </c>
      <c r="H96">
        <v>50</v>
      </c>
      <c r="I96">
        <v>0.33700000000000002</v>
      </c>
      <c r="J96">
        <v>36</v>
      </c>
      <c r="K96">
        <v>1</v>
      </c>
      <c r="L96">
        <f t="shared" si="13"/>
        <v>1</v>
      </c>
      <c r="M96">
        <f t="shared" si="14"/>
        <v>1</v>
      </c>
    </row>
    <row r="97" spans="1:13">
      <c r="A97">
        <v>96</v>
      </c>
      <c r="B97">
        <v>717</v>
      </c>
      <c r="C97">
        <v>3</v>
      </c>
      <c r="D97">
        <v>173</v>
      </c>
      <c r="E97">
        <v>78</v>
      </c>
      <c r="F97">
        <v>39</v>
      </c>
      <c r="G97">
        <v>185</v>
      </c>
      <c r="H97">
        <v>33.799999999999997</v>
      </c>
      <c r="I97">
        <v>0.97</v>
      </c>
      <c r="J97">
        <v>31</v>
      </c>
      <c r="K97">
        <v>1</v>
      </c>
      <c r="L97">
        <f t="shared" si="13"/>
        <v>1</v>
      </c>
      <c r="M97">
        <f t="shared" si="14"/>
        <v>1</v>
      </c>
    </row>
    <row r="98" spans="1:13">
      <c r="A98">
        <v>97</v>
      </c>
      <c r="B98">
        <v>447</v>
      </c>
      <c r="C98">
        <v>1</v>
      </c>
      <c r="D98">
        <v>100</v>
      </c>
      <c r="E98">
        <v>72</v>
      </c>
      <c r="F98">
        <v>12</v>
      </c>
      <c r="G98">
        <v>70</v>
      </c>
      <c r="H98">
        <v>25.3</v>
      </c>
      <c r="I98">
        <v>0.65800000000000003</v>
      </c>
      <c r="J98">
        <v>28</v>
      </c>
      <c r="K98">
        <v>0</v>
      </c>
      <c r="L98">
        <f t="shared" si="13"/>
        <v>0</v>
      </c>
      <c r="M98">
        <f t="shared" si="14"/>
        <v>1</v>
      </c>
    </row>
    <row r="99" spans="1:13">
      <c r="A99">
        <v>98</v>
      </c>
      <c r="B99">
        <v>556</v>
      </c>
      <c r="C99">
        <v>7</v>
      </c>
      <c r="D99">
        <v>124</v>
      </c>
      <c r="E99">
        <v>70</v>
      </c>
      <c r="F99">
        <v>33</v>
      </c>
      <c r="G99">
        <v>215</v>
      </c>
      <c r="H99">
        <v>25.5</v>
      </c>
      <c r="I99">
        <v>0.161</v>
      </c>
      <c r="J99">
        <v>37</v>
      </c>
      <c r="K99">
        <v>0</v>
      </c>
      <c r="L99">
        <f t="shared" si="13"/>
        <v>0</v>
      </c>
      <c r="M99">
        <f t="shared" si="14"/>
        <v>1</v>
      </c>
    </row>
    <row r="100" spans="1:13">
      <c r="A100">
        <v>99</v>
      </c>
      <c r="B100">
        <v>233</v>
      </c>
      <c r="C100">
        <v>1</v>
      </c>
      <c r="D100">
        <v>79</v>
      </c>
      <c r="E100">
        <v>80</v>
      </c>
      <c r="F100">
        <v>25</v>
      </c>
      <c r="G100">
        <v>37</v>
      </c>
      <c r="H100">
        <v>25.4</v>
      </c>
      <c r="I100">
        <v>0.58299999999999996</v>
      </c>
      <c r="J100">
        <v>22</v>
      </c>
      <c r="K100">
        <v>0</v>
      </c>
      <c r="L100">
        <f t="shared" si="13"/>
        <v>0</v>
      </c>
      <c r="M100">
        <f t="shared" si="14"/>
        <v>1</v>
      </c>
    </row>
    <row r="101" spans="1:13">
      <c r="A101">
        <v>100</v>
      </c>
      <c r="B101">
        <v>1</v>
      </c>
      <c r="C101">
        <v>6</v>
      </c>
      <c r="D101">
        <v>148</v>
      </c>
      <c r="E101">
        <v>72</v>
      </c>
      <c r="F101">
        <v>35</v>
      </c>
      <c r="G101">
        <v>0</v>
      </c>
      <c r="H101">
        <v>33.6</v>
      </c>
      <c r="I101">
        <v>0.627</v>
      </c>
      <c r="J101">
        <v>50</v>
      </c>
      <c r="K101">
        <v>1</v>
      </c>
      <c r="L101">
        <f t="shared" si="13"/>
        <v>1</v>
      </c>
      <c r="M101">
        <f t="shared" si="14"/>
        <v>1</v>
      </c>
    </row>
    <row r="102" spans="1:13">
      <c r="A102">
        <v>101</v>
      </c>
      <c r="B102">
        <v>475</v>
      </c>
      <c r="C102">
        <v>4</v>
      </c>
      <c r="D102">
        <v>114</v>
      </c>
      <c r="E102">
        <v>64</v>
      </c>
      <c r="F102">
        <v>0</v>
      </c>
      <c r="G102">
        <v>0</v>
      </c>
      <c r="H102">
        <v>28.9</v>
      </c>
      <c r="I102">
        <v>0.126</v>
      </c>
      <c r="J102">
        <v>24</v>
      </c>
      <c r="K102">
        <v>0</v>
      </c>
      <c r="L102">
        <f t="shared" si="13"/>
        <v>0</v>
      </c>
      <c r="M102">
        <f t="shared" si="14"/>
        <v>1</v>
      </c>
    </row>
    <row r="103" spans="1:13">
      <c r="A103">
        <v>102</v>
      </c>
      <c r="B103">
        <v>445</v>
      </c>
      <c r="C103">
        <v>4</v>
      </c>
      <c r="D103">
        <v>117</v>
      </c>
      <c r="E103">
        <v>62</v>
      </c>
      <c r="F103">
        <v>12</v>
      </c>
      <c r="G103">
        <v>0</v>
      </c>
      <c r="H103">
        <v>29.7</v>
      </c>
      <c r="I103">
        <v>0.38</v>
      </c>
      <c r="J103">
        <v>30</v>
      </c>
      <c r="K103">
        <v>1</v>
      </c>
      <c r="L103">
        <f t="shared" si="13"/>
        <v>0</v>
      </c>
      <c r="M103">
        <f t="shared" si="14"/>
        <v>0</v>
      </c>
    </row>
    <row r="104" spans="1:13">
      <c r="A104">
        <v>103</v>
      </c>
      <c r="B104">
        <v>537</v>
      </c>
      <c r="C104">
        <v>0</v>
      </c>
      <c r="D104">
        <v>105</v>
      </c>
      <c r="E104">
        <v>90</v>
      </c>
      <c r="F104">
        <v>0</v>
      </c>
      <c r="G104">
        <v>0</v>
      </c>
      <c r="H104">
        <v>29.6</v>
      </c>
      <c r="I104">
        <v>0.19700000000000001</v>
      </c>
      <c r="J104">
        <v>46</v>
      </c>
      <c r="K104">
        <v>0</v>
      </c>
      <c r="L104">
        <f t="shared" si="13"/>
        <v>1</v>
      </c>
      <c r="M104">
        <f t="shared" si="14"/>
        <v>0</v>
      </c>
    </row>
    <row r="105" spans="1:13">
      <c r="A105">
        <v>104</v>
      </c>
      <c r="B105">
        <v>637</v>
      </c>
      <c r="C105">
        <v>5</v>
      </c>
      <c r="D105">
        <v>104</v>
      </c>
      <c r="E105">
        <v>74</v>
      </c>
      <c r="F105">
        <v>0</v>
      </c>
      <c r="G105">
        <v>0</v>
      </c>
      <c r="H105">
        <v>28.8</v>
      </c>
      <c r="I105">
        <v>0.153</v>
      </c>
      <c r="J105">
        <v>48</v>
      </c>
      <c r="K105">
        <v>0</v>
      </c>
      <c r="L105">
        <f t="shared" si="13"/>
        <v>1</v>
      </c>
      <c r="M105">
        <f t="shared" si="14"/>
        <v>0</v>
      </c>
    </row>
    <row r="106" spans="1:13">
      <c r="A106">
        <v>105</v>
      </c>
      <c r="B106">
        <v>475</v>
      </c>
      <c r="C106">
        <v>4</v>
      </c>
      <c r="D106">
        <v>114</v>
      </c>
      <c r="E106">
        <v>64</v>
      </c>
      <c r="F106">
        <v>0</v>
      </c>
      <c r="G106">
        <v>0</v>
      </c>
      <c r="H106">
        <v>28.9</v>
      </c>
      <c r="I106">
        <v>0.126</v>
      </c>
      <c r="J106">
        <v>24</v>
      </c>
      <c r="K106">
        <v>0</v>
      </c>
      <c r="L106">
        <f t="shared" si="13"/>
        <v>0</v>
      </c>
      <c r="M106">
        <f t="shared" si="14"/>
        <v>1</v>
      </c>
    </row>
    <row r="107" spans="1:13">
      <c r="A107">
        <v>106</v>
      </c>
      <c r="B107">
        <v>567</v>
      </c>
      <c r="C107">
        <v>1</v>
      </c>
      <c r="D107">
        <v>99</v>
      </c>
      <c r="E107">
        <v>72</v>
      </c>
      <c r="F107">
        <v>30</v>
      </c>
      <c r="G107">
        <v>18</v>
      </c>
      <c r="H107">
        <v>38.6</v>
      </c>
      <c r="I107">
        <v>0.41199999999999998</v>
      </c>
      <c r="J107">
        <v>21</v>
      </c>
      <c r="K107">
        <v>0</v>
      </c>
      <c r="L107">
        <f t="shared" si="13"/>
        <v>0</v>
      </c>
      <c r="M107">
        <f t="shared" si="14"/>
        <v>1</v>
      </c>
    </row>
    <row r="108" spans="1:13">
      <c r="A108">
        <v>107</v>
      </c>
      <c r="B108">
        <v>660</v>
      </c>
      <c r="C108">
        <v>3</v>
      </c>
      <c r="D108">
        <v>80</v>
      </c>
      <c r="E108">
        <v>82</v>
      </c>
      <c r="F108">
        <v>31</v>
      </c>
      <c r="G108">
        <v>70</v>
      </c>
      <c r="H108">
        <v>34.200000000000003</v>
      </c>
      <c r="I108">
        <v>1.292</v>
      </c>
      <c r="J108">
        <v>27</v>
      </c>
      <c r="K108">
        <v>1</v>
      </c>
      <c r="L108">
        <f t="shared" si="13"/>
        <v>0</v>
      </c>
      <c r="M108">
        <f t="shared" si="14"/>
        <v>0</v>
      </c>
    </row>
    <row r="109" spans="1:13">
      <c r="A109">
        <v>108</v>
      </c>
      <c r="B109">
        <v>287</v>
      </c>
      <c r="C109">
        <v>5</v>
      </c>
      <c r="D109">
        <v>155</v>
      </c>
      <c r="E109">
        <v>84</v>
      </c>
      <c r="F109">
        <v>44</v>
      </c>
      <c r="G109">
        <v>545</v>
      </c>
      <c r="H109">
        <v>38.700000000000003</v>
      </c>
      <c r="I109">
        <v>0.61899999999999999</v>
      </c>
      <c r="J109">
        <v>34</v>
      </c>
      <c r="K109">
        <v>0</v>
      </c>
      <c r="L109">
        <f t="shared" si="13"/>
        <v>1</v>
      </c>
      <c r="M109">
        <f t="shared" si="14"/>
        <v>0</v>
      </c>
    </row>
    <row r="110" spans="1:13">
      <c r="A110">
        <v>109</v>
      </c>
      <c r="B110">
        <v>615</v>
      </c>
      <c r="C110">
        <v>11</v>
      </c>
      <c r="D110">
        <v>138</v>
      </c>
      <c r="E110">
        <v>74</v>
      </c>
      <c r="F110">
        <v>26</v>
      </c>
      <c r="G110">
        <v>144</v>
      </c>
      <c r="H110">
        <v>36.1</v>
      </c>
      <c r="I110">
        <v>0.55700000000000005</v>
      </c>
      <c r="J110">
        <v>50</v>
      </c>
      <c r="K110">
        <v>1</v>
      </c>
      <c r="L110">
        <f t="shared" si="13"/>
        <v>1</v>
      </c>
      <c r="M110">
        <f t="shared" si="14"/>
        <v>1</v>
      </c>
    </row>
    <row r="111" spans="1:13">
      <c r="A111">
        <v>110</v>
      </c>
      <c r="B111">
        <v>62</v>
      </c>
      <c r="C111">
        <v>8</v>
      </c>
      <c r="D111">
        <v>133</v>
      </c>
      <c r="E111">
        <v>72</v>
      </c>
      <c r="F111">
        <v>0</v>
      </c>
      <c r="G111">
        <v>0</v>
      </c>
      <c r="H111">
        <v>32.9</v>
      </c>
      <c r="I111">
        <v>0.27</v>
      </c>
      <c r="J111">
        <v>39</v>
      </c>
      <c r="K111">
        <v>1</v>
      </c>
      <c r="L111">
        <f t="shared" si="13"/>
        <v>1</v>
      </c>
      <c r="M111">
        <f t="shared" si="14"/>
        <v>1</v>
      </c>
    </row>
    <row r="112" spans="1:13">
      <c r="A112">
        <v>111</v>
      </c>
      <c r="B112">
        <v>688</v>
      </c>
      <c r="C112">
        <v>1</v>
      </c>
      <c r="D112">
        <v>107</v>
      </c>
      <c r="E112">
        <v>50</v>
      </c>
      <c r="F112">
        <v>19</v>
      </c>
      <c r="G112">
        <v>0</v>
      </c>
      <c r="H112">
        <v>28.3</v>
      </c>
      <c r="I112">
        <v>0.18099999999999999</v>
      </c>
      <c r="J112">
        <v>29</v>
      </c>
      <c r="K112">
        <v>0</v>
      </c>
      <c r="L112">
        <f t="shared" si="13"/>
        <v>0</v>
      </c>
      <c r="M112">
        <f t="shared" si="14"/>
        <v>1</v>
      </c>
    </row>
    <row r="113" spans="1:13">
      <c r="A113">
        <v>112</v>
      </c>
      <c r="B113">
        <v>414</v>
      </c>
      <c r="C113">
        <v>1</v>
      </c>
      <c r="D113">
        <v>143</v>
      </c>
      <c r="E113">
        <v>74</v>
      </c>
      <c r="F113">
        <v>22</v>
      </c>
      <c r="G113">
        <v>61</v>
      </c>
      <c r="H113">
        <v>26.2</v>
      </c>
      <c r="I113">
        <v>0.25600000000000001</v>
      </c>
      <c r="J113">
        <v>21</v>
      </c>
      <c r="K113">
        <v>0</v>
      </c>
      <c r="L113">
        <f t="shared" si="13"/>
        <v>0</v>
      </c>
      <c r="M113">
        <f t="shared" si="14"/>
        <v>1</v>
      </c>
    </row>
    <row r="114" spans="1:13">
      <c r="A114">
        <v>113</v>
      </c>
      <c r="B114">
        <v>461</v>
      </c>
      <c r="C114">
        <v>9</v>
      </c>
      <c r="D114">
        <v>120</v>
      </c>
      <c r="E114">
        <v>72</v>
      </c>
      <c r="F114">
        <v>22</v>
      </c>
      <c r="G114">
        <v>56</v>
      </c>
      <c r="H114">
        <v>20.8</v>
      </c>
      <c r="I114">
        <v>0.73299999999999998</v>
      </c>
      <c r="J114">
        <v>48</v>
      </c>
      <c r="K114">
        <v>0</v>
      </c>
      <c r="L114">
        <f t="shared" si="13"/>
        <v>0</v>
      </c>
      <c r="M114">
        <f t="shared" si="14"/>
        <v>1</v>
      </c>
    </row>
    <row r="115" spans="1:13">
      <c r="A115">
        <v>114</v>
      </c>
      <c r="B115">
        <v>232</v>
      </c>
      <c r="C115">
        <v>6</v>
      </c>
      <c r="D115">
        <v>134</v>
      </c>
      <c r="E115">
        <v>80</v>
      </c>
      <c r="F115">
        <v>37</v>
      </c>
      <c r="G115">
        <v>370</v>
      </c>
      <c r="H115">
        <v>46.2</v>
      </c>
      <c r="I115">
        <v>0.23799999999999999</v>
      </c>
      <c r="J115">
        <v>46</v>
      </c>
      <c r="K115">
        <v>1</v>
      </c>
      <c r="L115">
        <f t="shared" si="13"/>
        <v>1</v>
      </c>
      <c r="M115">
        <f t="shared" si="14"/>
        <v>1</v>
      </c>
    </row>
    <row r="116" spans="1:13">
      <c r="A116">
        <v>115</v>
      </c>
      <c r="B116">
        <v>756</v>
      </c>
      <c r="C116">
        <v>1</v>
      </c>
      <c r="D116">
        <v>128</v>
      </c>
      <c r="E116">
        <v>88</v>
      </c>
      <c r="F116">
        <v>39</v>
      </c>
      <c r="G116">
        <v>110</v>
      </c>
      <c r="H116">
        <v>36.5</v>
      </c>
      <c r="I116">
        <v>1.0569999999999999</v>
      </c>
      <c r="J116">
        <v>37</v>
      </c>
      <c r="K116">
        <v>1</v>
      </c>
      <c r="L116">
        <f t="shared" si="13"/>
        <v>1</v>
      </c>
      <c r="M116">
        <f t="shared" si="14"/>
        <v>1</v>
      </c>
    </row>
    <row r="117" spans="1:13">
      <c r="A117">
        <v>116</v>
      </c>
      <c r="B117">
        <v>257</v>
      </c>
      <c r="C117">
        <v>3</v>
      </c>
      <c r="D117">
        <v>111</v>
      </c>
      <c r="E117">
        <v>56</v>
      </c>
      <c r="F117">
        <v>39</v>
      </c>
      <c r="G117">
        <v>0</v>
      </c>
      <c r="H117">
        <v>30.1</v>
      </c>
      <c r="I117">
        <v>0.55700000000000005</v>
      </c>
      <c r="J117">
        <v>30</v>
      </c>
      <c r="K117">
        <v>0</v>
      </c>
      <c r="L117">
        <f t="shared" si="13"/>
        <v>0</v>
      </c>
      <c r="M117">
        <f t="shared" si="14"/>
        <v>1</v>
      </c>
    </row>
    <row r="118" spans="1:13">
      <c r="A118">
        <v>117</v>
      </c>
      <c r="B118">
        <v>51</v>
      </c>
      <c r="C118">
        <v>1</v>
      </c>
      <c r="D118">
        <v>103</v>
      </c>
      <c r="E118">
        <v>80</v>
      </c>
      <c r="F118">
        <v>11</v>
      </c>
      <c r="G118">
        <v>82</v>
      </c>
      <c r="H118">
        <v>19.399999999999999</v>
      </c>
      <c r="I118">
        <v>0.49099999999999999</v>
      </c>
      <c r="J118">
        <v>22</v>
      </c>
      <c r="K118">
        <v>0</v>
      </c>
      <c r="L118">
        <f t="shared" si="13"/>
        <v>0</v>
      </c>
      <c r="M118">
        <f t="shared" si="14"/>
        <v>1</v>
      </c>
    </row>
    <row r="119" spans="1:13">
      <c r="A119">
        <v>118</v>
      </c>
      <c r="B119">
        <v>365</v>
      </c>
      <c r="C119">
        <v>4</v>
      </c>
      <c r="D119">
        <v>147</v>
      </c>
      <c r="E119">
        <v>74</v>
      </c>
      <c r="F119">
        <v>25</v>
      </c>
      <c r="G119">
        <v>293</v>
      </c>
      <c r="H119">
        <v>34.9</v>
      </c>
      <c r="I119">
        <v>0.38500000000000001</v>
      </c>
      <c r="J119">
        <v>30</v>
      </c>
      <c r="K119">
        <v>0</v>
      </c>
      <c r="L119">
        <f t="shared" si="13"/>
        <v>0</v>
      </c>
      <c r="M119">
        <f t="shared" si="14"/>
        <v>1</v>
      </c>
    </row>
    <row r="120" spans="1:13">
      <c r="A120">
        <v>119</v>
      </c>
      <c r="B120">
        <v>729</v>
      </c>
      <c r="C120">
        <v>2</v>
      </c>
      <c r="D120">
        <v>175</v>
      </c>
      <c r="E120">
        <v>88</v>
      </c>
      <c r="F120">
        <v>0</v>
      </c>
      <c r="G120">
        <v>0</v>
      </c>
      <c r="H120">
        <v>22.9</v>
      </c>
      <c r="I120">
        <v>0.32600000000000001</v>
      </c>
      <c r="J120">
        <v>22</v>
      </c>
      <c r="K120">
        <v>0</v>
      </c>
      <c r="L120">
        <f t="shared" si="13"/>
        <v>0</v>
      </c>
      <c r="M120">
        <f t="shared" si="14"/>
        <v>1</v>
      </c>
    </row>
    <row r="121" spans="1:13">
      <c r="A121">
        <v>120</v>
      </c>
      <c r="B121">
        <v>13</v>
      </c>
      <c r="C121">
        <v>10</v>
      </c>
      <c r="D121">
        <v>139</v>
      </c>
      <c r="E121">
        <v>80</v>
      </c>
      <c r="F121">
        <v>0</v>
      </c>
      <c r="G121">
        <v>0</v>
      </c>
      <c r="H121">
        <v>27.1</v>
      </c>
      <c r="I121">
        <v>1.4410000000000001</v>
      </c>
      <c r="J121">
        <v>57</v>
      </c>
      <c r="K121">
        <v>0</v>
      </c>
      <c r="L121">
        <f t="shared" si="13"/>
        <v>0</v>
      </c>
      <c r="M121">
        <f t="shared" si="14"/>
        <v>1</v>
      </c>
    </row>
    <row r="122" spans="1:13">
      <c r="A122">
        <v>121</v>
      </c>
      <c r="B122">
        <v>326</v>
      </c>
      <c r="C122">
        <v>1</v>
      </c>
      <c r="D122">
        <v>157</v>
      </c>
      <c r="E122">
        <v>72</v>
      </c>
      <c r="F122">
        <v>21</v>
      </c>
      <c r="G122">
        <v>168</v>
      </c>
      <c r="H122">
        <v>25.6</v>
      </c>
      <c r="I122">
        <v>0.123</v>
      </c>
      <c r="J122">
        <v>24</v>
      </c>
      <c r="K122">
        <v>0</v>
      </c>
      <c r="L122">
        <f t="shared" si="13"/>
        <v>0</v>
      </c>
      <c r="M122">
        <f t="shared" si="14"/>
        <v>1</v>
      </c>
    </row>
    <row r="123" spans="1:13">
      <c r="A123">
        <v>122</v>
      </c>
      <c r="B123">
        <v>326</v>
      </c>
      <c r="C123">
        <v>1</v>
      </c>
      <c r="D123">
        <v>157</v>
      </c>
      <c r="E123">
        <v>72</v>
      </c>
      <c r="F123">
        <v>21</v>
      </c>
      <c r="G123">
        <v>168</v>
      </c>
      <c r="H123">
        <v>25.6</v>
      </c>
      <c r="I123">
        <v>0.123</v>
      </c>
      <c r="J123">
        <v>24</v>
      </c>
      <c r="K123">
        <v>0</v>
      </c>
      <c r="L123">
        <f t="shared" si="13"/>
        <v>0</v>
      </c>
      <c r="M123">
        <f t="shared" si="14"/>
        <v>1</v>
      </c>
    </row>
    <row r="124" spans="1:13">
      <c r="A124">
        <v>123</v>
      </c>
      <c r="B124">
        <v>763</v>
      </c>
      <c r="C124">
        <v>9</v>
      </c>
      <c r="D124">
        <v>89</v>
      </c>
      <c r="E124">
        <v>62</v>
      </c>
      <c r="F124">
        <v>0</v>
      </c>
      <c r="G124">
        <v>0</v>
      </c>
      <c r="H124">
        <v>22.5</v>
      </c>
      <c r="I124">
        <v>0.14199999999999999</v>
      </c>
      <c r="J124">
        <v>33</v>
      </c>
      <c r="K124">
        <v>0</v>
      </c>
      <c r="L124">
        <f t="shared" si="13"/>
        <v>0</v>
      </c>
      <c r="M124">
        <f t="shared" si="14"/>
        <v>1</v>
      </c>
    </row>
    <row r="125" spans="1:13">
      <c r="A125">
        <v>124</v>
      </c>
      <c r="B125">
        <v>584</v>
      </c>
      <c r="C125">
        <v>8</v>
      </c>
      <c r="D125">
        <v>100</v>
      </c>
      <c r="E125">
        <v>76</v>
      </c>
      <c r="F125">
        <v>0</v>
      </c>
      <c r="G125">
        <v>0</v>
      </c>
      <c r="H125">
        <v>38.700000000000003</v>
      </c>
      <c r="I125">
        <v>0.19</v>
      </c>
      <c r="J125">
        <v>42</v>
      </c>
      <c r="K125">
        <v>0</v>
      </c>
      <c r="L125">
        <f t="shared" si="13"/>
        <v>1</v>
      </c>
      <c r="M125">
        <f t="shared" si="14"/>
        <v>0</v>
      </c>
    </row>
    <row r="126" spans="1:13">
      <c r="A126">
        <v>125</v>
      </c>
      <c r="B126">
        <v>521</v>
      </c>
      <c r="C126">
        <v>2</v>
      </c>
      <c r="D126">
        <v>68</v>
      </c>
      <c r="E126">
        <v>70</v>
      </c>
      <c r="F126">
        <v>32</v>
      </c>
      <c r="G126">
        <v>66</v>
      </c>
      <c r="H126">
        <v>25</v>
      </c>
      <c r="I126">
        <v>0.187</v>
      </c>
      <c r="J126">
        <v>25</v>
      </c>
      <c r="K126">
        <v>0</v>
      </c>
      <c r="L126">
        <f t="shared" si="13"/>
        <v>0</v>
      </c>
      <c r="M126">
        <f t="shared" si="14"/>
        <v>1</v>
      </c>
    </row>
    <row r="127" spans="1:13">
      <c r="A127">
        <v>126</v>
      </c>
      <c r="B127">
        <v>672</v>
      </c>
      <c r="C127">
        <v>1</v>
      </c>
      <c r="D127">
        <v>99</v>
      </c>
      <c r="E127">
        <v>58</v>
      </c>
      <c r="F127">
        <v>10</v>
      </c>
      <c r="G127">
        <v>0</v>
      </c>
      <c r="H127">
        <v>25.4</v>
      </c>
      <c r="I127">
        <v>0.55100000000000005</v>
      </c>
      <c r="J127">
        <v>21</v>
      </c>
      <c r="K127">
        <v>0</v>
      </c>
      <c r="L127">
        <f t="shared" si="13"/>
        <v>0</v>
      </c>
      <c r="M127">
        <f t="shared" si="14"/>
        <v>1</v>
      </c>
    </row>
    <row r="128" spans="1:13">
      <c r="A128">
        <v>127</v>
      </c>
      <c r="B128">
        <v>573</v>
      </c>
      <c r="C128">
        <v>3</v>
      </c>
      <c r="D128">
        <v>111</v>
      </c>
      <c r="E128">
        <v>58</v>
      </c>
      <c r="F128">
        <v>31</v>
      </c>
      <c r="G128">
        <v>44</v>
      </c>
      <c r="H128">
        <v>29.5</v>
      </c>
      <c r="I128">
        <v>0.43</v>
      </c>
      <c r="J128">
        <v>22</v>
      </c>
      <c r="K128">
        <v>0</v>
      </c>
      <c r="L128">
        <f t="shared" si="13"/>
        <v>0</v>
      </c>
      <c r="M128">
        <f t="shared" si="14"/>
        <v>1</v>
      </c>
    </row>
    <row r="129" spans="1:13">
      <c r="A129">
        <v>128</v>
      </c>
      <c r="B129">
        <v>709</v>
      </c>
      <c r="C129">
        <v>9</v>
      </c>
      <c r="D129">
        <v>164</v>
      </c>
      <c r="E129">
        <v>78</v>
      </c>
      <c r="F129">
        <v>0</v>
      </c>
      <c r="G129">
        <v>0</v>
      </c>
      <c r="H129">
        <v>32.799999999999997</v>
      </c>
      <c r="I129">
        <v>0.14799999999999999</v>
      </c>
      <c r="J129">
        <v>45</v>
      </c>
      <c r="K129">
        <v>1</v>
      </c>
      <c r="L129">
        <f t="shared" si="13"/>
        <v>1</v>
      </c>
      <c r="M129">
        <f t="shared" si="14"/>
        <v>1</v>
      </c>
    </row>
    <row r="130" spans="1:13">
      <c r="A130">
        <v>129</v>
      </c>
      <c r="B130">
        <v>690</v>
      </c>
      <c r="C130">
        <v>1</v>
      </c>
      <c r="D130">
        <v>144</v>
      </c>
      <c r="E130">
        <v>82</v>
      </c>
      <c r="F130">
        <v>46</v>
      </c>
      <c r="G130">
        <v>180</v>
      </c>
      <c r="H130">
        <v>46.1</v>
      </c>
      <c r="I130">
        <v>0.33500000000000002</v>
      </c>
      <c r="J130">
        <v>46</v>
      </c>
      <c r="K130">
        <v>1</v>
      </c>
      <c r="L130">
        <f t="shared" si="13"/>
        <v>1</v>
      </c>
      <c r="M130">
        <f t="shared" si="14"/>
        <v>1</v>
      </c>
    </row>
    <row r="131" spans="1:13">
      <c r="A131">
        <v>130</v>
      </c>
      <c r="B131">
        <v>643</v>
      </c>
      <c r="C131">
        <v>6</v>
      </c>
      <c r="D131">
        <v>147</v>
      </c>
      <c r="E131">
        <v>80</v>
      </c>
      <c r="F131">
        <v>0</v>
      </c>
      <c r="G131">
        <v>0</v>
      </c>
      <c r="H131">
        <v>29.5</v>
      </c>
      <c r="I131">
        <v>0.17799999999999999</v>
      </c>
      <c r="J131">
        <v>50</v>
      </c>
      <c r="K131">
        <v>1</v>
      </c>
      <c r="L131">
        <f t="shared" ref="L131:L194" si="15">IF(J131&lt;=30.5,IF(H131&lt;=36.25,IF(J131&lt;=26.5,0,0),IF(H131&lt;=42.75,0,1)),IF(H131&lt;=27.45,IF(H131&lt;=24.8,0,0),IF(J131&lt;=42.5,1,1)))</f>
        <v>1</v>
      </c>
      <c r="M131">
        <f t="shared" ref="M131:M194" si="16">IF(L131=K131,1,0)</f>
        <v>1</v>
      </c>
    </row>
    <row r="132" spans="1:13">
      <c r="A132">
        <v>131</v>
      </c>
      <c r="B132">
        <v>160</v>
      </c>
      <c r="C132">
        <v>17</v>
      </c>
      <c r="D132">
        <v>163</v>
      </c>
      <c r="E132">
        <v>72</v>
      </c>
      <c r="F132">
        <v>41</v>
      </c>
      <c r="G132">
        <v>114</v>
      </c>
      <c r="H132">
        <v>40.9</v>
      </c>
      <c r="I132">
        <v>0.81699999999999995</v>
      </c>
      <c r="J132">
        <v>47</v>
      </c>
      <c r="K132">
        <v>1</v>
      </c>
      <c r="L132">
        <f t="shared" si="15"/>
        <v>1</v>
      </c>
      <c r="M132">
        <f t="shared" si="16"/>
        <v>1</v>
      </c>
    </row>
    <row r="133" spans="1:13">
      <c r="A133">
        <v>132</v>
      </c>
      <c r="B133">
        <v>690</v>
      </c>
      <c r="C133">
        <v>1</v>
      </c>
      <c r="D133">
        <v>144</v>
      </c>
      <c r="E133">
        <v>82</v>
      </c>
      <c r="F133">
        <v>46</v>
      </c>
      <c r="G133">
        <v>180</v>
      </c>
      <c r="H133">
        <v>46.1</v>
      </c>
      <c r="I133">
        <v>0.33500000000000002</v>
      </c>
      <c r="J133">
        <v>46</v>
      </c>
      <c r="K133">
        <v>1</v>
      </c>
      <c r="L133">
        <f t="shared" si="15"/>
        <v>1</v>
      </c>
      <c r="M133">
        <f t="shared" si="16"/>
        <v>1</v>
      </c>
    </row>
    <row r="134" spans="1:13">
      <c r="A134">
        <v>133</v>
      </c>
      <c r="B134">
        <v>23</v>
      </c>
      <c r="C134">
        <v>7</v>
      </c>
      <c r="D134">
        <v>196</v>
      </c>
      <c r="E134">
        <v>90</v>
      </c>
      <c r="F134">
        <v>0</v>
      </c>
      <c r="G134">
        <v>0</v>
      </c>
      <c r="H134">
        <v>39.799999999999997</v>
      </c>
      <c r="I134">
        <v>0.45100000000000001</v>
      </c>
      <c r="J134">
        <v>41</v>
      </c>
      <c r="K134">
        <v>1</v>
      </c>
      <c r="L134">
        <f t="shared" si="15"/>
        <v>1</v>
      </c>
      <c r="M134">
        <f t="shared" si="16"/>
        <v>1</v>
      </c>
    </row>
    <row r="135" spans="1:13">
      <c r="A135">
        <v>134</v>
      </c>
      <c r="B135">
        <v>752</v>
      </c>
      <c r="C135">
        <v>1</v>
      </c>
      <c r="D135">
        <v>121</v>
      </c>
      <c r="E135">
        <v>78</v>
      </c>
      <c r="F135">
        <v>39</v>
      </c>
      <c r="G135">
        <v>74</v>
      </c>
      <c r="H135">
        <v>39</v>
      </c>
      <c r="I135">
        <v>0.26100000000000001</v>
      </c>
      <c r="J135">
        <v>28</v>
      </c>
      <c r="K135">
        <v>0</v>
      </c>
      <c r="L135">
        <f t="shared" si="15"/>
        <v>0</v>
      </c>
      <c r="M135">
        <f t="shared" si="16"/>
        <v>1</v>
      </c>
    </row>
    <row r="136" spans="1:13">
      <c r="A136">
        <v>135</v>
      </c>
      <c r="B136">
        <v>183</v>
      </c>
      <c r="C136">
        <v>1</v>
      </c>
      <c r="D136">
        <v>0</v>
      </c>
      <c r="E136">
        <v>74</v>
      </c>
      <c r="F136">
        <v>20</v>
      </c>
      <c r="G136">
        <v>23</v>
      </c>
      <c r="H136">
        <v>27.7</v>
      </c>
      <c r="I136">
        <v>0.29899999999999999</v>
      </c>
      <c r="J136">
        <v>21</v>
      </c>
      <c r="K136">
        <v>0</v>
      </c>
      <c r="L136">
        <f t="shared" si="15"/>
        <v>0</v>
      </c>
      <c r="M136">
        <f t="shared" si="16"/>
        <v>1</v>
      </c>
    </row>
    <row r="137" spans="1:13">
      <c r="A137">
        <v>136</v>
      </c>
      <c r="B137">
        <v>298</v>
      </c>
      <c r="C137">
        <v>0</v>
      </c>
      <c r="D137">
        <v>126</v>
      </c>
      <c r="E137">
        <v>84</v>
      </c>
      <c r="F137">
        <v>29</v>
      </c>
      <c r="G137">
        <v>215</v>
      </c>
      <c r="H137">
        <v>30.7</v>
      </c>
      <c r="I137">
        <v>0.52</v>
      </c>
      <c r="J137">
        <v>24</v>
      </c>
      <c r="K137">
        <v>0</v>
      </c>
      <c r="L137">
        <f t="shared" si="15"/>
        <v>0</v>
      </c>
      <c r="M137">
        <f t="shared" si="16"/>
        <v>1</v>
      </c>
    </row>
    <row r="138" spans="1:13">
      <c r="A138">
        <v>137</v>
      </c>
      <c r="B138">
        <v>687</v>
      </c>
      <c r="C138">
        <v>3</v>
      </c>
      <c r="D138">
        <v>130</v>
      </c>
      <c r="E138">
        <v>64</v>
      </c>
      <c r="F138">
        <v>0</v>
      </c>
      <c r="G138">
        <v>0</v>
      </c>
      <c r="H138">
        <v>23.1</v>
      </c>
      <c r="I138">
        <v>0.314</v>
      </c>
      <c r="J138">
        <v>22</v>
      </c>
      <c r="K138">
        <v>0</v>
      </c>
      <c r="L138">
        <f t="shared" si="15"/>
        <v>0</v>
      </c>
      <c r="M138">
        <f t="shared" si="16"/>
        <v>1</v>
      </c>
    </row>
    <row r="139" spans="1:13">
      <c r="A139">
        <v>138</v>
      </c>
      <c r="B139">
        <v>61</v>
      </c>
      <c r="C139">
        <v>2</v>
      </c>
      <c r="D139">
        <v>84</v>
      </c>
      <c r="E139">
        <v>0</v>
      </c>
      <c r="F139">
        <v>0</v>
      </c>
      <c r="G139">
        <v>0</v>
      </c>
      <c r="H139">
        <v>0</v>
      </c>
      <c r="I139">
        <v>0.30399999999999999</v>
      </c>
      <c r="J139">
        <v>21</v>
      </c>
      <c r="K139">
        <v>0</v>
      </c>
      <c r="L139">
        <f t="shared" si="15"/>
        <v>0</v>
      </c>
      <c r="M139">
        <f t="shared" si="16"/>
        <v>1</v>
      </c>
    </row>
    <row r="140" spans="1:13">
      <c r="A140">
        <v>139</v>
      </c>
      <c r="B140">
        <v>71</v>
      </c>
      <c r="C140">
        <v>2</v>
      </c>
      <c r="D140">
        <v>100</v>
      </c>
      <c r="E140">
        <v>66</v>
      </c>
      <c r="F140">
        <v>20</v>
      </c>
      <c r="G140">
        <v>90</v>
      </c>
      <c r="H140">
        <v>32.9</v>
      </c>
      <c r="I140">
        <v>0.86699999999999999</v>
      </c>
      <c r="J140">
        <v>28</v>
      </c>
      <c r="K140">
        <v>1</v>
      </c>
      <c r="L140">
        <f t="shared" si="15"/>
        <v>0</v>
      </c>
      <c r="M140">
        <f t="shared" si="16"/>
        <v>0</v>
      </c>
    </row>
    <row r="141" spans="1:13">
      <c r="A141">
        <v>140</v>
      </c>
      <c r="B141">
        <v>549</v>
      </c>
      <c r="C141">
        <v>1</v>
      </c>
      <c r="D141">
        <v>164</v>
      </c>
      <c r="E141">
        <v>82</v>
      </c>
      <c r="F141">
        <v>43</v>
      </c>
      <c r="G141">
        <v>67</v>
      </c>
      <c r="H141">
        <v>32.799999999999997</v>
      </c>
      <c r="I141">
        <v>0.34100000000000003</v>
      </c>
      <c r="J141">
        <v>50</v>
      </c>
      <c r="K141">
        <v>0</v>
      </c>
      <c r="L141">
        <f t="shared" si="15"/>
        <v>1</v>
      </c>
      <c r="M141">
        <f t="shared" si="16"/>
        <v>0</v>
      </c>
    </row>
    <row r="142" spans="1:13">
      <c r="A142">
        <v>141</v>
      </c>
      <c r="B142">
        <v>74</v>
      </c>
      <c r="C142">
        <v>4</v>
      </c>
      <c r="D142">
        <v>129</v>
      </c>
      <c r="E142">
        <v>86</v>
      </c>
      <c r="F142">
        <v>20</v>
      </c>
      <c r="G142">
        <v>270</v>
      </c>
      <c r="H142">
        <v>35.1</v>
      </c>
      <c r="I142">
        <v>0.23100000000000001</v>
      </c>
      <c r="J142">
        <v>23</v>
      </c>
      <c r="K142">
        <v>0</v>
      </c>
      <c r="L142">
        <f t="shared" si="15"/>
        <v>0</v>
      </c>
      <c r="M142">
        <f t="shared" si="16"/>
        <v>1</v>
      </c>
    </row>
    <row r="143" spans="1:13">
      <c r="A143">
        <v>142</v>
      </c>
      <c r="B143">
        <v>507</v>
      </c>
      <c r="C143">
        <v>0</v>
      </c>
      <c r="D143">
        <v>180</v>
      </c>
      <c r="E143">
        <v>90</v>
      </c>
      <c r="F143">
        <v>26</v>
      </c>
      <c r="G143">
        <v>90</v>
      </c>
      <c r="H143">
        <v>36.5</v>
      </c>
      <c r="I143">
        <v>0.314</v>
      </c>
      <c r="J143">
        <v>35</v>
      </c>
      <c r="K143">
        <v>1</v>
      </c>
      <c r="L143">
        <f t="shared" si="15"/>
        <v>1</v>
      </c>
      <c r="M143">
        <f t="shared" si="16"/>
        <v>1</v>
      </c>
    </row>
    <row r="144" spans="1:13">
      <c r="A144">
        <v>143</v>
      </c>
      <c r="B144">
        <v>224</v>
      </c>
      <c r="C144">
        <v>7</v>
      </c>
      <c r="D144">
        <v>142</v>
      </c>
      <c r="E144">
        <v>60</v>
      </c>
      <c r="F144">
        <v>33</v>
      </c>
      <c r="G144">
        <v>190</v>
      </c>
      <c r="H144">
        <v>28.8</v>
      </c>
      <c r="I144">
        <v>0.68700000000000006</v>
      </c>
      <c r="J144">
        <v>61</v>
      </c>
      <c r="K144">
        <v>0</v>
      </c>
      <c r="L144">
        <f t="shared" si="15"/>
        <v>1</v>
      </c>
      <c r="M144">
        <f t="shared" si="16"/>
        <v>0</v>
      </c>
    </row>
    <row r="145" spans="1:13">
      <c r="A145">
        <v>144</v>
      </c>
      <c r="B145">
        <v>598</v>
      </c>
      <c r="C145">
        <v>1</v>
      </c>
      <c r="D145">
        <v>89</v>
      </c>
      <c r="E145">
        <v>24</v>
      </c>
      <c r="F145">
        <v>19</v>
      </c>
      <c r="G145">
        <v>25</v>
      </c>
      <c r="H145">
        <v>27.8</v>
      </c>
      <c r="I145">
        <v>0.55900000000000005</v>
      </c>
      <c r="J145">
        <v>21</v>
      </c>
      <c r="K145">
        <v>0</v>
      </c>
      <c r="L145">
        <f t="shared" si="15"/>
        <v>0</v>
      </c>
      <c r="M145">
        <f t="shared" si="16"/>
        <v>1</v>
      </c>
    </row>
    <row r="146" spans="1:13">
      <c r="A146">
        <v>145</v>
      </c>
      <c r="B146">
        <v>131</v>
      </c>
      <c r="C146">
        <v>4</v>
      </c>
      <c r="D146">
        <v>173</v>
      </c>
      <c r="E146">
        <v>70</v>
      </c>
      <c r="F146">
        <v>14</v>
      </c>
      <c r="G146">
        <v>168</v>
      </c>
      <c r="H146">
        <v>29.7</v>
      </c>
      <c r="I146">
        <v>0.36099999999999999</v>
      </c>
      <c r="J146">
        <v>33</v>
      </c>
      <c r="K146">
        <v>1</v>
      </c>
      <c r="L146">
        <f t="shared" si="15"/>
        <v>1</v>
      </c>
      <c r="M146">
        <f t="shared" si="16"/>
        <v>1</v>
      </c>
    </row>
    <row r="147" spans="1:13">
      <c r="A147">
        <v>146</v>
      </c>
      <c r="B147">
        <v>235</v>
      </c>
      <c r="C147">
        <v>3</v>
      </c>
      <c r="D147">
        <v>74</v>
      </c>
      <c r="E147">
        <v>68</v>
      </c>
      <c r="F147">
        <v>28</v>
      </c>
      <c r="G147">
        <v>45</v>
      </c>
      <c r="H147">
        <v>29.7</v>
      </c>
      <c r="I147">
        <v>0.29299999999999998</v>
      </c>
      <c r="J147">
        <v>23</v>
      </c>
      <c r="K147">
        <v>0</v>
      </c>
      <c r="L147">
        <f t="shared" si="15"/>
        <v>0</v>
      </c>
      <c r="M147">
        <f t="shared" si="16"/>
        <v>1</v>
      </c>
    </row>
    <row r="148" spans="1:13">
      <c r="A148">
        <v>147</v>
      </c>
      <c r="B148">
        <v>704</v>
      </c>
      <c r="C148">
        <v>2</v>
      </c>
      <c r="D148">
        <v>129</v>
      </c>
      <c r="E148">
        <v>0</v>
      </c>
      <c r="F148">
        <v>0</v>
      </c>
      <c r="G148">
        <v>0</v>
      </c>
      <c r="H148">
        <v>38.5</v>
      </c>
      <c r="I148">
        <v>0.30399999999999999</v>
      </c>
      <c r="J148">
        <v>41</v>
      </c>
      <c r="K148">
        <v>0</v>
      </c>
      <c r="L148">
        <f t="shared" si="15"/>
        <v>1</v>
      </c>
      <c r="M148">
        <f t="shared" si="16"/>
        <v>0</v>
      </c>
    </row>
    <row r="149" spans="1:13">
      <c r="A149">
        <v>148</v>
      </c>
      <c r="B149">
        <v>252</v>
      </c>
      <c r="C149">
        <v>2</v>
      </c>
      <c r="D149">
        <v>129</v>
      </c>
      <c r="E149">
        <v>84</v>
      </c>
      <c r="F149">
        <v>0</v>
      </c>
      <c r="G149">
        <v>0</v>
      </c>
      <c r="H149">
        <v>28</v>
      </c>
      <c r="I149">
        <v>0.28399999999999997</v>
      </c>
      <c r="J149">
        <v>27</v>
      </c>
      <c r="K149">
        <v>0</v>
      </c>
      <c r="L149">
        <f t="shared" si="15"/>
        <v>0</v>
      </c>
      <c r="M149">
        <f t="shared" si="16"/>
        <v>1</v>
      </c>
    </row>
    <row r="150" spans="1:13">
      <c r="A150">
        <v>149</v>
      </c>
      <c r="B150">
        <v>586</v>
      </c>
      <c r="C150">
        <v>1</v>
      </c>
      <c r="D150">
        <v>93</v>
      </c>
      <c r="E150">
        <v>56</v>
      </c>
      <c r="F150">
        <v>11</v>
      </c>
      <c r="G150">
        <v>0</v>
      </c>
      <c r="H150">
        <v>22.5</v>
      </c>
      <c r="I150">
        <v>0.41699999999999998</v>
      </c>
      <c r="J150">
        <v>22</v>
      </c>
      <c r="K150">
        <v>0</v>
      </c>
      <c r="L150">
        <f t="shared" si="15"/>
        <v>0</v>
      </c>
      <c r="M150">
        <f t="shared" si="16"/>
        <v>1</v>
      </c>
    </row>
    <row r="151" spans="1:13">
      <c r="A151">
        <v>150</v>
      </c>
      <c r="B151">
        <v>632</v>
      </c>
      <c r="C151">
        <v>0</v>
      </c>
      <c r="D151">
        <v>102</v>
      </c>
      <c r="E151">
        <v>78</v>
      </c>
      <c r="F151">
        <v>40</v>
      </c>
      <c r="G151">
        <v>90</v>
      </c>
      <c r="H151">
        <v>34.5</v>
      </c>
      <c r="I151">
        <v>0.23799999999999999</v>
      </c>
      <c r="J151">
        <v>24</v>
      </c>
      <c r="K151">
        <v>0</v>
      </c>
      <c r="L151">
        <f t="shared" si="15"/>
        <v>0</v>
      </c>
      <c r="M151">
        <f t="shared" si="16"/>
        <v>1</v>
      </c>
    </row>
    <row r="152" spans="1:13">
      <c r="A152">
        <v>151</v>
      </c>
      <c r="B152">
        <v>150</v>
      </c>
      <c r="C152">
        <v>2</v>
      </c>
      <c r="D152">
        <v>90</v>
      </c>
      <c r="E152">
        <v>70</v>
      </c>
      <c r="F152">
        <v>17</v>
      </c>
      <c r="G152">
        <v>0</v>
      </c>
      <c r="H152">
        <v>27.3</v>
      </c>
      <c r="I152">
        <v>8.5000000000000006E-2</v>
      </c>
      <c r="J152">
        <v>22</v>
      </c>
      <c r="K152">
        <v>0</v>
      </c>
      <c r="L152">
        <f t="shared" si="15"/>
        <v>0</v>
      </c>
      <c r="M152">
        <f t="shared" si="16"/>
        <v>1</v>
      </c>
    </row>
    <row r="153" spans="1:13">
      <c r="A153">
        <v>152</v>
      </c>
      <c r="B153">
        <v>641</v>
      </c>
      <c r="C153">
        <v>0</v>
      </c>
      <c r="D153">
        <v>102</v>
      </c>
      <c r="E153">
        <v>86</v>
      </c>
      <c r="F153">
        <v>17</v>
      </c>
      <c r="G153">
        <v>105</v>
      </c>
      <c r="H153">
        <v>29.3</v>
      </c>
      <c r="I153">
        <v>0.69499999999999995</v>
      </c>
      <c r="J153">
        <v>27</v>
      </c>
      <c r="K153">
        <v>0</v>
      </c>
      <c r="L153">
        <f t="shared" si="15"/>
        <v>0</v>
      </c>
      <c r="M153">
        <f t="shared" si="16"/>
        <v>1</v>
      </c>
    </row>
    <row r="154" spans="1:13">
      <c r="A154">
        <v>153</v>
      </c>
      <c r="B154">
        <v>162</v>
      </c>
      <c r="C154">
        <v>7</v>
      </c>
      <c r="D154">
        <v>102</v>
      </c>
      <c r="E154">
        <v>74</v>
      </c>
      <c r="F154">
        <v>40</v>
      </c>
      <c r="G154">
        <v>105</v>
      </c>
      <c r="H154">
        <v>37.200000000000003</v>
      </c>
      <c r="I154">
        <v>0.20399999999999999</v>
      </c>
      <c r="J154">
        <v>45</v>
      </c>
      <c r="K154">
        <v>0</v>
      </c>
      <c r="L154">
        <f t="shared" si="15"/>
        <v>1</v>
      </c>
      <c r="M154">
        <f t="shared" si="16"/>
        <v>0</v>
      </c>
    </row>
    <row r="155" spans="1:13">
      <c r="A155">
        <v>154</v>
      </c>
      <c r="B155">
        <v>399</v>
      </c>
      <c r="C155">
        <v>3</v>
      </c>
      <c r="D155">
        <v>82</v>
      </c>
      <c r="E155">
        <v>70</v>
      </c>
      <c r="F155">
        <v>0</v>
      </c>
      <c r="G155">
        <v>0</v>
      </c>
      <c r="H155">
        <v>21.1</v>
      </c>
      <c r="I155">
        <v>0.38900000000000001</v>
      </c>
      <c r="J155">
        <v>25</v>
      </c>
      <c r="K155">
        <v>0</v>
      </c>
      <c r="L155">
        <f t="shared" si="15"/>
        <v>0</v>
      </c>
      <c r="M155">
        <f t="shared" si="16"/>
        <v>1</v>
      </c>
    </row>
    <row r="156" spans="1:13">
      <c r="A156">
        <v>155</v>
      </c>
      <c r="B156">
        <v>521</v>
      </c>
      <c r="C156">
        <v>2</v>
      </c>
      <c r="D156">
        <v>68</v>
      </c>
      <c r="E156">
        <v>70</v>
      </c>
      <c r="F156">
        <v>32</v>
      </c>
      <c r="G156">
        <v>66</v>
      </c>
      <c r="H156">
        <v>25</v>
      </c>
      <c r="I156">
        <v>0.187</v>
      </c>
      <c r="J156">
        <v>25</v>
      </c>
      <c r="K156">
        <v>0</v>
      </c>
      <c r="L156">
        <f t="shared" si="15"/>
        <v>0</v>
      </c>
      <c r="M156">
        <f t="shared" si="16"/>
        <v>1</v>
      </c>
    </row>
    <row r="157" spans="1:13">
      <c r="A157">
        <v>156</v>
      </c>
      <c r="B157">
        <v>749</v>
      </c>
      <c r="C157">
        <v>3</v>
      </c>
      <c r="D157">
        <v>187</v>
      </c>
      <c r="E157">
        <v>70</v>
      </c>
      <c r="F157">
        <v>22</v>
      </c>
      <c r="G157">
        <v>200</v>
      </c>
      <c r="H157">
        <v>36.4</v>
      </c>
      <c r="I157">
        <v>0.40799999999999997</v>
      </c>
      <c r="J157">
        <v>36</v>
      </c>
      <c r="K157">
        <v>1</v>
      </c>
      <c r="L157">
        <f t="shared" si="15"/>
        <v>1</v>
      </c>
      <c r="M157">
        <f t="shared" si="16"/>
        <v>1</v>
      </c>
    </row>
    <row r="158" spans="1:13">
      <c r="A158">
        <v>157</v>
      </c>
      <c r="B158">
        <v>647</v>
      </c>
      <c r="C158">
        <v>1</v>
      </c>
      <c r="D158">
        <v>167</v>
      </c>
      <c r="E158">
        <v>74</v>
      </c>
      <c r="F158">
        <v>17</v>
      </c>
      <c r="G158">
        <v>144</v>
      </c>
      <c r="H158">
        <v>23.4</v>
      </c>
      <c r="I158">
        <v>0.44700000000000001</v>
      </c>
      <c r="J158">
        <v>33</v>
      </c>
      <c r="K158">
        <v>1</v>
      </c>
      <c r="L158">
        <f t="shared" si="15"/>
        <v>0</v>
      </c>
      <c r="M158">
        <f t="shared" si="16"/>
        <v>0</v>
      </c>
    </row>
    <row r="159" spans="1:13">
      <c r="A159">
        <v>158</v>
      </c>
      <c r="B159">
        <v>151</v>
      </c>
      <c r="C159">
        <v>1</v>
      </c>
      <c r="D159">
        <v>136</v>
      </c>
      <c r="E159">
        <v>74</v>
      </c>
      <c r="F159">
        <v>50</v>
      </c>
      <c r="G159">
        <v>204</v>
      </c>
      <c r="H159">
        <v>37.4</v>
      </c>
      <c r="I159">
        <v>0.39900000000000002</v>
      </c>
      <c r="J159">
        <v>24</v>
      </c>
      <c r="K159">
        <v>0</v>
      </c>
      <c r="L159">
        <f t="shared" si="15"/>
        <v>0</v>
      </c>
      <c r="M159">
        <f t="shared" si="16"/>
        <v>1</v>
      </c>
    </row>
    <row r="160" spans="1:13">
      <c r="A160">
        <v>159</v>
      </c>
      <c r="B160">
        <v>440</v>
      </c>
      <c r="C160">
        <v>6</v>
      </c>
      <c r="D160">
        <v>107</v>
      </c>
      <c r="E160">
        <v>88</v>
      </c>
      <c r="F160">
        <v>0</v>
      </c>
      <c r="G160">
        <v>0</v>
      </c>
      <c r="H160">
        <v>36.799999999999997</v>
      </c>
      <c r="I160">
        <v>0.72699999999999998</v>
      </c>
      <c r="J160">
        <v>31</v>
      </c>
      <c r="K160">
        <v>0</v>
      </c>
      <c r="L160">
        <f t="shared" si="15"/>
        <v>1</v>
      </c>
      <c r="M160">
        <f t="shared" si="16"/>
        <v>0</v>
      </c>
    </row>
    <row r="161" spans="1:13">
      <c r="A161">
        <v>160</v>
      </c>
      <c r="B161">
        <v>197</v>
      </c>
      <c r="C161">
        <v>1</v>
      </c>
      <c r="D161">
        <v>105</v>
      </c>
      <c r="E161">
        <v>58</v>
      </c>
      <c r="F161">
        <v>0</v>
      </c>
      <c r="G161">
        <v>0</v>
      </c>
      <c r="H161">
        <v>24.3</v>
      </c>
      <c r="I161">
        <v>0.187</v>
      </c>
      <c r="J161">
        <v>21</v>
      </c>
      <c r="K161">
        <v>0</v>
      </c>
      <c r="L161">
        <f t="shared" si="15"/>
        <v>0</v>
      </c>
      <c r="M161">
        <f t="shared" si="16"/>
        <v>1</v>
      </c>
    </row>
    <row r="162" spans="1:13">
      <c r="A162">
        <v>161</v>
      </c>
      <c r="B162">
        <v>473</v>
      </c>
      <c r="C162">
        <v>0</v>
      </c>
      <c r="D162">
        <v>119</v>
      </c>
      <c r="E162">
        <v>66</v>
      </c>
      <c r="F162">
        <v>27</v>
      </c>
      <c r="G162">
        <v>0</v>
      </c>
      <c r="H162">
        <v>38.799999999999997</v>
      </c>
      <c r="I162">
        <v>0.25900000000000001</v>
      </c>
      <c r="J162">
        <v>22</v>
      </c>
      <c r="K162">
        <v>0</v>
      </c>
      <c r="L162">
        <f t="shared" si="15"/>
        <v>0</v>
      </c>
      <c r="M162">
        <f t="shared" si="16"/>
        <v>1</v>
      </c>
    </row>
    <row r="163" spans="1:13">
      <c r="A163">
        <v>162</v>
      </c>
      <c r="B163">
        <v>42</v>
      </c>
      <c r="C163">
        <v>7</v>
      </c>
      <c r="D163">
        <v>133</v>
      </c>
      <c r="E163">
        <v>84</v>
      </c>
      <c r="F163">
        <v>0</v>
      </c>
      <c r="G163">
        <v>0</v>
      </c>
      <c r="H163">
        <v>40.200000000000003</v>
      </c>
      <c r="I163">
        <v>0.69599999999999995</v>
      </c>
      <c r="J163">
        <v>37</v>
      </c>
      <c r="K163">
        <v>0</v>
      </c>
      <c r="L163">
        <f t="shared" si="15"/>
        <v>1</v>
      </c>
      <c r="M163">
        <f t="shared" si="16"/>
        <v>0</v>
      </c>
    </row>
    <row r="164" spans="1:13">
      <c r="A164">
        <v>163</v>
      </c>
      <c r="B164">
        <v>545</v>
      </c>
      <c r="C164">
        <v>1</v>
      </c>
      <c r="D164">
        <v>88</v>
      </c>
      <c r="E164">
        <v>78</v>
      </c>
      <c r="F164">
        <v>29</v>
      </c>
      <c r="G164">
        <v>76</v>
      </c>
      <c r="H164">
        <v>32</v>
      </c>
      <c r="I164">
        <v>0.36499999999999999</v>
      </c>
      <c r="J164">
        <v>29</v>
      </c>
      <c r="K164">
        <v>0</v>
      </c>
      <c r="L164">
        <f t="shared" si="15"/>
        <v>0</v>
      </c>
      <c r="M164">
        <f t="shared" si="16"/>
        <v>1</v>
      </c>
    </row>
    <row r="165" spans="1:13">
      <c r="A165">
        <v>164</v>
      </c>
      <c r="B165">
        <v>172</v>
      </c>
      <c r="C165">
        <v>6</v>
      </c>
      <c r="D165">
        <v>134</v>
      </c>
      <c r="E165">
        <v>70</v>
      </c>
      <c r="F165">
        <v>23</v>
      </c>
      <c r="G165">
        <v>130</v>
      </c>
      <c r="H165">
        <v>35.4</v>
      </c>
      <c r="I165">
        <v>0.54200000000000004</v>
      </c>
      <c r="J165">
        <v>29</v>
      </c>
      <c r="K165">
        <v>1</v>
      </c>
      <c r="L165">
        <f t="shared" si="15"/>
        <v>0</v>
      </c>
      <c r="M165">
        <f t="shared" si="16"/>
        <v>0</v>
      </c>
    </row>
    <row r="166" spans="1:13">
      <c r="A166">
        <v>165</v>
      </c>
      <c r="B166">
        <v>572</v>
      </c>
      <c r="C166">
        <v>2</v>
      </c>
      <c r="D166">
        <v>130</v>
      </c>
      <c r="E166">
        <v>96</v>
      </c>
      <c r="F166">
        <v>0</v>
      </c>
      <c r="G166">
        <v>0</v>
      </c>
      <c r="H166">
        <v>22.6</v>
      </c>
      <c r="I166">
        <v>0.26800000000000002</v>
      </c>
      <c r="J166">
        <v>21</v>
      </c>
      <c r="K166">
        <v>0</v>
      </c>
      <c r="L166">
        <f t="shared" si="15"/>
        <v>0</v>
      </c>
      <c r="M166">
        <f t="shared" si="16"/>
        <v>1</v>
      </c>
    </row>
    <row r="167" spans="1:13">
      <c r="A167">
        <v>166</v>
      </c>
      <c r="B167">
        <v>642</v>
      </c>
      <c r="C167">
        <v>4</v>
      </c>
      <c r="D167">
        <v>128</v>
      </c>
      <c r="E167">
        <v>70</v>
      </c>
      <c r="F167">
        <v>0</v>
      </c>
      <c r="G167">
        <v>0</v>
      </c>
      <c r="H167">
        <v>34.299999999999997</v>
      </c>
      <c r="I167">
        <v>0.30299999999999999</v>
      </c>
      <c r="J167">
        <v>24</v>
      </c>
      <c r="K167">
        <v>0</v>
      </c>
      <c r="L167">
        <f t="shared" si="15"/>
        <v>0</v>
      </c>
      <c r="M167">
        <f t="shared" si="16"/>
        <v>1</v>
      </c>
    </row>
    <row r="168" spans="1:13">
      <c r="A168">
        <v>167</v>
      </c>
      <c r="B168">
        <v>354</v>
      </c>
      <c r="C168">
        <v>1</v>
      </c>
      <c r="D168">
        <v>90</v>
      </c>
      <c r="E168">
        <v>62</v>
      </c>
      <c r="F168">
        <v>12</v>
      </c>
      <c r="G168">
        <v>43</v>
      </c>
      <c r="H168">
        <v>27.2</v>
      </c>
      <c r="I168">
        <v>0.57999999999999996</v>
      </c>
      <c r="J168">
        <v>24</v>
      </c>
      <c r="K168">
        <v>0</v>
      </c>
      <c r="L168">
        <f t="shared" si="15"/>
        <v>0</v>
      </c>
      <c r="M168">
        <f t="shared" si="16"/>
        <v>1</v>
      </c>
    </row>
    <row r="169" spans="1:13">
      <c r="A169">
        <v>168</v>
      </c>
      <c r="B169">
        <v>385</v>
      </c>
      <c r="C169">
        <v>1</v>
      </c>
      <c r="D169">
        <v>125</v>
      </c>
      <c r="E169">
        <v>70</v>
      </c>
      <c r="F169">
        <v>24</v>
      </c>
      <c r="G169">
        <v>110</v>
      </c>
      <c r="H169">
        <v>24.3</v>
      </c>
      <c r="I169">
        <v>0.221</v>
      </c>
      <c r="J169">
        <v>25</v>
      </c>
      <c r="K169">
        <v>0</v>
      </c>
      <c r="L169">
        <f t="shared" si="15"/>
        <v>0</v>
      </c>
      <c r="M169">
        <f t="shared" si="16"/>
        <v>1</v>
      </c>
    </row>
    <row r="170" spans="1:13">
      <c r="A170">
        <v>169</v>
      </c>
      <c r="B170">
        <v>627</v>
      </c>
      <c r="C170">
        <v>0</v>
      </c>
      <c r="D170">
        <v>125</v>
      </c>
      <c r="E170">
        <v>68</v>
      </c>
      <c r="F170">
        <v>0</v>
      </c>
      <c r="G170">
        <v>0</v>
      </c>
      <c r="H170">
        <v>24.7</v>
      </c>
      <c r="I170">
        <v>0.20599999999999999</v>
      </c>
      <c r="J170">
        <v>21</v>
      </c>
      <c r="K170">
        <v>0</v>
      </c>
      <c r="L170">
        <f t="shared" si="15"/>
        <v>0</v>
      </c>
      <c r="M170">
        <f t="shared" si="16"/>
        <v>1</v>
      </c>
    </row>
    <row r="171" spans="1:13">
      <c r="A171">
        <v>170</v>
      </c>
      <c r="B171">
        <v>557</v>
      </c>
      <c r="C171">
        <v>1</v>
      </c>
      <c r="D171">
        <v>97</v>
      </c>
      <c r="E171">
        <v>70</v>
      </c>
      <c r="F171">
        <v>40</v>
      </c>
      <c r="G171">
        <v>0</v>
      </c>
      <c r="H171">
        <v>38.1</v>
      </c>
      <c r="I171">
        <v>0.218</v>
      </c>
      <c r="J171">
        <v>30</v>
      </c>
      <c r="K171">
        <v>0</v>
      </c>
      <c r="L171">
        <f t="shared" si="15"/>
        <v>0</v>
      </c>
      <c r="M171">
        <f t="shared" si="16"/>
        <v>1</v>
      </c>
    </row>
    <row r="172" spans="1:13">
      <c r="A172">
        <v>171</v>
      </c>
      <c r="B172">
        <v>385</v>
      </c>
      <c r="C172">
        <v>1</v>
      </c>
      <c r="D172">
        <v>125</v>
      </c>
      <c r="E172">
        <v>70</v>
      </c>
      <c r="F172">
        <v>24</v>
      </c>
      <c r="G172">
        <v>110</v>
      </c>
      <c r="H172">
        <v>24.3</v>
      </c>
      <c r="I172">
        <v>0.221</v>
      </c>
      <c r="J172">
        <v>25</v>
      </c>
      <c r="K172">
        <v>0</v>
      </c>
      <c r="L172">
        <f t="shared" si="15"/>
        <v>0</v>
      </c>
      <c r="M172">
        <f t="shared" si="16"/>
        <v>1</v>
      </c>
    </row>
    <row r="173" spans="1:13">
      <c r="A173">
        <v>172</v>
      </c>
      <c r="B173">
        <v>375</v>
      </c>
      <c r="C173">
        <v>2</v>
      </c>
      <c r="D173">
        <v>122</v>
      </c>
      <c r="E173">
        <v>52</v>
      </c>
      <c r="F173">
        <v>43</v>
      </c>
      <c r="G173">
        <v>158</v>
      </c>
      <c r="H173">
        <v>36.200000000000003</v>
      </c>
      <c r="I173">
        <v>0.81599999999999995</v>
      </c>
      <c r="J173">
        <v>28</v>
      </c>
      <c r="K173">
        <v>0</v>
      </c>
      <c r="L173">
        <f t="shared" si="15"/>
        <v>0</v>
      </c>
      <c r="M173">
        <f t="shared" si="16"/>
        <v>1</v>
      </c>
    </row>
    <row r="174" spans="1:13">
      <c r="A174">
        <v>173</v>
      </c>
      <c r="B174">
        <v>394</v>
      </c>
      <c r="C174">
        <v>4</v>
      </c>
      <c r="D174">
        <v>116</v>
      </c>
      <c r="E174">
        <v>72</v>
      </c>
      <c r="F174">
        <v>12</v>
      </c>
      <c r="G174">
        <v>87</v>
      </c>
      <c r="H174">
        <v>22.1</v>
      </c>
      <c r="I174">
        <v>0.46300000000000002</v>
      </c>
      <c r="J174">
        <v>37</v>
      </c>
      <c r="K174">
        <v>0</v>
      </c>
      <c r="L174">
        <f t="shared" si="15"/>
        <v>0</v>
      </c>
      <c r="M174">
        <f t="shared" si="16"/>
        <v>1</v>
      </c>
    </row>
    <row r="175" spans="1:13">
      <c r="A175">
        <v>174</v>
      </c>
      <c r="B175">
        <v>359</v>
      </c>
      <c r="C175">
        <v>12</v>
      </c>
      <c r="D175">
        <v>88</v>
      </c>
      <c r="E175">
        <v>74</v>
      </c>
      <c r="F175">
        <v>40</v>
      </c>
      <c r="G175">
        <v>54</v>
      </c>
      <c r="H175">
        <v>35.299999999999997</v>
      </c>
      <c r="I175">
        <v>0.378</v>
      </c>
      <c r="J175">
        <v>48</v>
      </c>
      <c r="K175">
        <v>0</v>
      </c>
      <c r="L175">
        <f t="shared" si="15"/>
        <v>1</v>
      </c>
      <c r="M175">
        <f t="shared" si="16"/>
        <v>0</v>
      </c>
    </row>
    <row r="176" spans="1:13">
      <c r="A176">
        <v>175</v>
      </c>
      <c r="B176">
        <v>432</v>
      </c>
      <c r="C176">
        <v>3</v>
      </c>
      <c r="D176">
        <v>89</v>
      </c>
      <c r="E176">
        <v>74</v>
      </c>
      <c r="F176">
        <v>16</v>
      </c>
      <c r="G176">
        <v>85</v>
      </c>
      <c r="H176">
        <v>30.4</v>
      </c>
      <c r="I176">
        <v>0.55100000000000005</v>
      </c>
      <c r="J176">
        <v>38</v>
      </c>
      <c r="K176">
        <v>0</v>
      </c>
      <c r="L176">
        <f t="shared" si="15"/>
        <v>1</v>
      </c>
      <c r="M176">
        <f t="shared" si="16"/>
        <v>0</v>
      </c>
    </row>
    <row r="177" spans="1:13">
      <c r="A177">
        <v>176</v>
      </c>
      <c r="B177">
        <v>238</v>
      </c>
      <c r="C177">
        <v>0</v>
      </c>
      <c r="D177">
        <v>179</v>
      </c>
      <c r="E177">
        <v>90</v>
      </c>
      <c r="F177">
        <v>27</v>
      </c>
      <c r="G177">
        <v>0</v>
      </c>
      <c r="H177">
        <v>44.1</v>
      </c>
      <c r="I177">
        <v>0.68600000000000005</v>
      </c>
      <c r="J177">
        <v>23</v>
      </c>
      <c r="K177">
        <v>1</v>
      </c>
      <c r="L177">
        <f t="shared" si="15"/>
        <v>1</v>
      </c>
      <c r="M177">
        <f t="shared" si="16"/>
        <v>1</v>
      </c>
    </row>
    <row r="178" spans="1:13">
      <c r="A178">
        <v>177</v>
      </c>
      <c r="B178">
        <v>48</v>
      </c>
      <c r="C178">
        <v>2</v>
      </c>
      <c r="D178">
        <v>71</v>
      </c>
      <c r="E178">
        <v>70</v>
      </c>
      <c r="F178">
        <v>27</v>
      </c>
      <c r="G178">
        <v>0</v>
      </c>
      <c r="H178">
        <v>28</v>
      </c>
      <c r="I178">
        <v>0.58599999999999997</v>
      </c>
      <c r="J178">
        <v>22</v>
      </c>
      <c r="K178">
        <v>0</v>
      </c>
      <c r="L178">
        <f t="shared" si="15"/>
        <v>0</v>
      </c>
      <c r="M178">
        <f t="shared" si="16"/>
        <v>1</v>
      </c>
    </row>
    <row r="179" spans="1:13">
      <c r="A179">
        <v>178</v>
      </c>
      <c r="B179">
        <v>596</v>
      </c>
      <c r="C179">
        <v>0</v>
      </c>
      <c r="D179">
        <v>188</v>
      </c>
      <c r="E179">
        <v>82</v>
      </c>
      <c r="F179">
        <v>14</v>
      </c>
      <c r="G179">
        <v>185</v>
      </c>
      <c r="H179">
        <v>32</v>
      </c>
      <c r="I179">
        <v>0.68200000000000005</v>
      </c>
      <c r="J179">
        <v>22</v>
      </c>
      <c r="K179">
        <v>1</v>
      </c>
      <c r="L179">
        <f t="shared" si="15"/>
        <v>0</v>
      </c>
      <c r="M179">
        <f t="shared" si="16"/>
        <v>0</v>
      </c>
    </row>
    <row r="180" spans="1:13">
      <c r="A180">
        <v>179</v>
      </c>
      <c r="B180">
        <v>19</v>
      </c>
      <c r="C180">
        <v>1</v>
      </c>
      <c r="D180">
        <v>103</v>
      </c>
      <c r="E180">
        <v>30</v>
      </c>
      <c r="F180">
        <v>38</v>
      </c>
      <c r="G180">
        <v>83</v>
      </c>
      <c r="H180">
        <v>43.3</v>
      </c>
      <c r="I180">
        <v>0.183</v>
      </c>
      <c r="J180">
        <v>33</v>
      </c>
      <c r="K180">
        <v>0</v>
      </c>
      <c r="L180">
        <f t="shared" si="15"/>
        <v>1</v>
      </c>
      <c r="M180">
        <f t="shared" si="16"/>
        <v>0</v>
      </c>
    </row>
    <row r="181" spans="1:13">
      <c r="A181">
        <v>180</v>
      </c>
      <c r="B181">
        <v>111</v>
      </c>
      <c r="C181">
        <v>3</v>
      </c>
      <c r="D181">
        <v>171</v>
      </c>
      <c r="E181">
        <v>72</v>
      </c>
      <c r="F181">
        <v>33</v>
      </c>
      <c r="G181">
        <v>135</v>
      </c>
      <c r="H181">
        <v>33.299999999999997</v>
      </c>
      <c r="I181">
        <v>0.19900000000000001</v>
      </c>
      <c r="J181">
        <v>24</v>
      </c>
      <c r="K181">
        <v>1</v>
      </c>
      <c r="L181">
        <f t="shared" si="15"/>
        <v>0</v>
      </c>
      <c r="M181">
        <f t="shared" si="16"/>
        <v>0</v>
      </c>
    </row>
    <row r="182" spans="1:13">
      <c r="A182">
        <v>181</v>
      </c>
      <c r="B182">
        <v>541</v>
      </c>
      <c r="C182">
        <v>8</v>
      </c>
      <c r="D182">
        <v>100</v>
      </c>
      <c r="E182">
        <v>74</v>
      </c>
      <c r="F182">
        <v>40</v>
      </c>
      <c r="G182">
        <v>215</v>
      </c>
      <c r="H182">
        <v>39.4</v>
      </c>
      <c r="I182">
        <v>0.66100000000000003</v>
      </c>
      <c r="J182">
        <v>43</v>
      </c>
      <c r="K182">
        <v>1</v>
      </c>
      <c r="L182">
        <f t="shared" si="15"/>
        <v>1</v>
      </c>
      <c r="M182">
        <f t="shared" si="16"/>
        <v>1</v>
      </c>
    </row>
    <row r="183" spans="1:13">
      <c r="A183">
        <v>182</v>
      </c>
      <c r="B183">
        <v>689</v>
      </c>
      <c r="C183">
        <v>1</v>
      </c>
      <c r="D183">
        <v>140</v>
      </c>
      <c r="E183">
        <v>74</v>
      </c>
      <c r="F183">
        <v>26</v>
      </c>
      <c r="G183">
        <v>180</v>
      </c>
      <c r="H183">
        <v>24.1</v>
      </c>
      <c r="I183">
        <v>0.82799999999999996</v>
      </c>
      <c r="J183">
        <v>23</v>
      </c>
      <c r="K183">
        <v>0</v>
      </c>
      <c r="L183">
        <f t="shared" si="15"/>
        <v>0</v>
      </c>
      <c r="M183">
        <f t="shared" si="16"/>
        <v>1</v>
      </c>
    </row>
    <row r="184" spans="1:13">
      <c r="A184">
        <v>183</v>
      </c>
      <c r="B184">
        <v>450</v>
      </c>
      <c r="C184">
        <v>0</v>
      </c>
      <c r="D184">
        <v>120</v>
      </c>
      <c r="E184">
        <v>74</v>
      </c>
      <c r="F184">
        <v>18</v>
      </c>
      <c r="G184">
        <v>63</v>
      </c>
      <c r="H184">
        <v>30.5</v>
      </c>
      <c r="I184">
        <v>0.28499999999999998</v>
      </c>
      <c r="J184">
        <v>26</v>
      </c>
      <c r="K184">
        <v>0</v>
      </c>
      <c r="L184">
        <f t="shared" si="15"/>
        <v>0</v>
      </c>
      <c r="M184">
        <f t="shared" si="16"/>
        <v>1</v>
      </c>
    </row>
    <row r="185" spans="1:13">
      <c r="A185">
        <v>184</v>
      </c>
      <c r="B185">
        <v>234</v>
      </c>
      <c r="C185">
        <v>4</v>
      </c>
      <c r="D185">
        <v>122</v>
      </c>
      <c r="E185">
        <v>68</v>
      </c>
      <c r="F185">
        <v>0</v>
      </c>
      <c r="G185">
        <v>0</v>
      </c>
      <c r="H185">
        <v>35</v>
      </c>
      <c r="I185">
        <v>0.39400000000000002</v>
      </c>
      <c r="J185">
        <v>29</v>
      </c>
      <c r="K185">
        <v>0</v>
      </c>
      <c r="L185">
        <f t="shared" si="15"/>
        <v>0</v>
      </c>
      <c r="M185">
        <f t="shared" si="16"/>
        <v>1</v>
      </c>
    </row>
    <row r="186" spans="1:13">
      <c r="A186">
        <v>185</v>
      </c>
      <c r="B186">
        <v>143</v>
      </c>
      <c r="C186">
        <v>2</v>
      </c>
      <c r="D186">
        <v>108</v>
      </c>
      <c r="E186">
        <v>52</v>
      </c>
      <c r="F186">
        <v>26</v>
      </c>
      <c r="G186">
        <v>63</v>
      </c>
      <c r="H186">
        <v>32.5</v>
      </c>
      <c r="I186">
        <v>0.318</v>
      </c>
      <c r="J186">
        <v>22</v>
      </c>
      <c r="K186">
        <v>0</v>
      </c>
      <c r="L186">
        <f t="shared" si="15"/>
        <v>0</v>
      </c>
      <c r="M186">
        <f t="shared" si="16"/>
        <v>1</v>
      </c>
    </row>
    <row r="187" spans="1:13">
      <c r="A187">
        <v>186</v>
      </c>
      <c r="B187">
        <v>722</v>
      </c>
      <c r="C187">
        <v>1</v>
      </c>
      <c r="D187">
        <v>114</v>
      </c>
      <c r="E187">
        <v>66</v>
      </c>
      <c r="F187">
        <v>36</v>
      </c>
      <c r="G187">
        <v>200</v>
      </c>
      <c r="H187">
        <v>38.1</v>
      </c>
      <c r="I187">
        <v>0.28899999999999998</v>
      </c>
      <c r="J187">
        <v>21</v>
      </c>
      <c r="K187">
        <v>0</v>
      </c>
      <c r="L187">
        <f t="shared" si="15"/>
        <v>0</v>
      </c>
      <c r="M187">
        <f t="shared" si="16"/>
        <v>1</v>
      </c>
    </row>
    <row r="188" spans="1:13">
      <c r="A188">
        <v>187</v>
      </c>
      <c r="B188">
        <v>756</v>
      </c>
      <c r="C188">
        <v>1</v>
      </c>
      <c r="D188">
        <v>128</v>
      </c>
      <c r="E188">
        <v>88</v>
      </c>
      <c r="F188">
        <v>39</v>
      </c>
      <c r="G188">
        <v>110</v>
      </c>
      <c r="H188">
        <v>36.5</v>
      </c>
      <c r="I188">
        <v>1.0569999999999999</v>
      </c>
      <c r="J188">
        <v>37</v>
      </c>
      <c r="K188">
        <v>1</v>
      </c>
      <c r="L188">
        <f t="shared" si="15"/>
        <v>1</v>
      </c>
      <c r="M188">
        <f t="shared" si="16"/>
        <v>1</v>
      </c>
    </row>
    <row r="189" spans="1:13">
      <c r="A189">
        <v>188</v>
      </c>
      <c r="B189">
        <v>410</v>
      </c>
      <c r="C189">
        <v>1</v>
      </c>
      <c r="D189">
        <v>172</v>
      </c>
      <c r="E189">
        <v>68</v>
      </c>
      <c r="F189">
        <v>49</v>
      </c>
      <c r="G189">
        <v>579</v>
      </c>
      <c r="H189">
        <v>42.4</v>
      </c>
      <c r="I189">
        <v>0.70199999999999996</v>
      </c>
      <c r="J189">
        <v>28</v>
      </c>
      <c r="K189">
        <v>1</v>
      </c>
      <c r="L189">
        <f t="shared" si="15"/>
        <v>0</v>
      </c>
      <c r="M189">
        <f t="shared" si="16"/>
        <v>0</v>
      </c>
    </row>
    <row r="190" spans="1:13">
      <c r="A190">
        <v>189</v>
      </c>
      <c r="B190">
        <v>406</v>
      </c>
      <c r="C190">
        <v>2</v>
      </c>
      <c r="D190">
        <v>123</v>
      </c>
      <c r="E190">
        <v>48</v>
      </c>
      <c r="F190">
        <v>32</v>
      </c>
      <c r="G190">
        <v>165</v>
      </c>
      <c r="H190">
        <v>42.1</v>
      </c>
      <c r="I190">
        <v>0.52</v>
      </c>
      <c r="J190">
        <v>26</v>
      </c>
      <c r="K190">
        <v>0</v>
      </c>
      <c r="L190">
        <f t="shared" si="15"/>
        <v>0</v>
      </c>
      <c r="M190">
        <f t="shared" si="16"/>
        <v>1</v>
      </c>
    </row>
    <row r="191" spans="1:13">
      <c r="A191">
        <v>190</v>
      </c>
      <c r="B191">
        <v>609</v>
      </c>
      <c r="C191">
        <v>0</v>
      </c>
      <c r="D191">
        <v>152</v>
      </c>
      <c r="E191">
        <v>82</v>
      </c>
      <c r="F191">
        <v>39</v>
      </c>
      <c r="G191">
        <v>272</v>
      </c>
      <c r="H191">
        <v>41.5</v>
      </c>
      <c r="I191">
        <v>0.27</v>
      </c>
      <c r="J191">
        <v>27</v>
      </c>
      <c r="K191">
        <v>0</v>
      </c>
      <c r="L191">
        <f t="shared" si="15"/>
        <v>0</v>
      </c>
      <c r="M191">
        <f t="shared" si="16"/>
        <v>1</v>
      </c>
    </row>
    <row r="192" spans="1:13">
      <c r="A192">
        <v>191</v>
      </c>
      <c r="B192">
        <v>496</v>
      </c>
      <c r="C192">
        <v>6</v>
      </c>
      <c r="D192">
        <v>166</v>
      </c>
      <c r="E192">
        <v>74</v>
      </c>
      <c r="F192">
        <v>0</v>
      </c>
      <c r="G192">
        <v>0</v>
      </c>
      <c r="H192">
        <v>26.6</v>
      </c>
      <c r="I192">
        <v>0.30399999999999999</v>
      </c>
      <c r="J192">
        <v>66</v>
      </c>
      <c r="K192">
        <v>0</v>
      </c>
      <c r="L192">
        <f t="shared" si="15"/>
        <v>0</v>
      </c>
      <c r="M192">
        <f t="shared" si="16"/>
        <v>1</v>
      </c>
    </row>
    <row r="193" spans="1:13">
      <c r="A193">
        <v>192</v>
      </c>
      <c r="B193">
        <v>364</v>
      </c>
      <c r="C193">
        <v>4</v>
      </c>
      <c r="D193">
        <v>146</v>
      </c>
      <c r="E193">
        <v>78</v>
      </c>
      <c r="F193">
        <v>0</v>
      </c>
      <c r="G193">
        <v>0</v>
      </c>
      <c r="H193">
        <v>38.5</v>
      </c>
      <c r="I193">
        <v>0.52</v>
      </c>
      <c r="J193">
        <v>67</v>
      </c>
      <c r="K193">
        <v>1</v>
      </c>
      <c r="L193">
        <f t="shared" si="15"/>
        <v>1</v>
      </c>
      <c r="M193">
        <f t="shared" si="16"/>
        <v>1</v>
      </c>
    </row>
    <row r="194" spans="1:13">
      <c r="A194">
        <v>193</v>
      </c>
      <c r="B194">
        <v>129</v>
      </c>
      <c r="C194">
        <v>1</v>
      </c>
      <c r="D194">
        <v>117</v>
      </c>
      <c r="E194">
        <v>88</v>
      </c>
      <c r="F194">
        <v>24</v>
      </c>
      <c r="G194">
        <v>145</v>
      </c>
      <c r="H194">
        <v>34.5</v>
      </c>
      <c r="I194">
        <v>0.40300000000000002</v>
      </c>
      <c r="J194">
        <v>40</v>
      </c>
      <c r="K194">
        <v>1</v>
      </c>
      <c r="L194">
        <f t="shared" si="15"/>
        <v>1</v>
      </c>
      <c r="M194">
        <f t="shared" si="16"/>
        <v>1</v>
      </c>
    </row>
    <row r="195" spans="1:13">
      <c r="A195">
        <v>194</v>
      </c>
      <c r="B195">
        <v>255</v>
      </c>
      <c r="C195">
        <v>12</v>
      </c>
      <c r="D195">
        <v>92</v>
      </c>
      <c r="E195">
        <v>62</v>
      </c>
      <c r="F195">
        <v>7</v>
      </c>
      <c r="G195">
        <v>258</v>
      </c>
      <c r="H195">
        <v>27.6</v>
      </c>
      <c r="I195">
        <v>0.92600000000000005</v>
      </c>
      <c r="J195">
        <v>44</v>
      </c>
      <c r="K195">
        <v>1</v>
      </c>
      <c r="L195">
        <f t="shared" ref="L195:L258" si="17">IF(J195&lt;=30.5,IF(H195&lt;=36.25,IF(J195&lt;=26.5,0,0),IF(H195&lt;=42.75,0,1)),IF(H195&lt;=27.45,IF(H195&lt;=24.8,0,0),IF(J195&lt;=42.5,1,1)))</f>
        <v>1</v>
      </c>
      <c r="M195">
        <f t="shared" ref="M195:M258" si="18">IF(L195=K195,1,0)</f>
        <v>1</v>
      </c>
    </row>
    <row r="196" spans="1:13">
      <c r="A196">
        <v>195</v>
      </c>
      <c r="B196">
        <v>711</v>
      </c>
      <c r="C196">
        <v>3</v>
      </c>
      <c r="D196">
        <v>158</v>
      </c>
      <c r="E196">
        <v>64</v>
      </c>
      <c r="F196">
        <v>13</v>
      </c>
      <c r="G196">
        <v>387</v>
      </c>
      <c r="H196">
        <v>31.2</v>
      </c>
      <c r="I196">
        <v>0.29499999999999998</v>
      </c>
      <c r="J196">
        <v>24</v>
      </c>
      <c r="K196">
        <v>0</v>
      </c>
      <c r="L196">
        <f t="shared" si="17"/>
        <v>0</v>
      </c>
      <c r="M196">
        <f t="shared" si="18"/>
        <v>1</v>
      </c>
    </row>
    <row r="197" spans="1:13">
      <c r="A197">
        <v>196</v>
      </c>
      <c r="B197">
        <v>42</v>
      </c>
      <c r="C197">
        <v>7</v>
      </c>
      <c r="D197">
        <v>133</v>
      </c>
      <c r="E197">
        <v>84</v>
      </c>
      <c r="F197">
        <v>0</v>
      </c>
      <c r="G197">
        <v>0</v>
      </c>
      <c r="H197">
        <v>40.200000000000003</v>
      </c>
      <c r="I197">
        <v>0.69599999999999995</v>
      </c>
      <c r="J197">
        <v>37</v>
      </c>
      <c r="K197">
        <v>0</v>
      </c>
      <c r="L197">
        <f t="shared" si="17"/>
        <v>1</v>
      </c>
      <c r="M197">
        <f t="shared" si="18"/>
        <v>0</v>
      </c>
    </row>
    <row r="198" spans="1:13">
      <c r="A198">
        <v>197</v>
      </c>
      <c r="B198">
        <v>144</v>
      </c>
      <c r="C198">
        <v>10</v>
      </c>
      <c r="D198">
        <v>108</v>
      </c>
      <c r="E198">
        <v>66</v>
      </c>
      <c r="F198">
        <v>0</v>
      </c>
      <c r="G198">
        <v>0</v>
      </c>
      <c r="H198">
        <v>32.4</v>
      </c>
      <c r="I198">
        <v>0.27200000000000002</v>
      </c>
      <c r="J198">
        <v>42</v>
      </c>
      <c r="K198">
        <v>1</v>
      </c>
      <c r="L198">
        <f t="shared" si="17"/>
        <v>1</v>
      </c>
      <c r="M198">
        <f t="shared" si="18"/>
        <v>1</v>
      </c>
    </row>
    <row r="199" spans="1:13">
      <c r="A199">
        <v>198</v>
      </c>
      <c r="B199">
        <v>556</v>
      </c>
      <c r="C199">
        <v>7</v>
      </c>
      <c r="D199">
        <v>124</v>
      </c>
      <c r="E199">
        <v>70</v>
      </c>
      <c r="F199">
        <v>33</v>
      </c>
      <c r="G199">
        <v>215</v>
      </c>
      <c r="H199">
        <v>25.5</v>
      </c>
      <c r="I199">
        <v>0.161</v>
      </c>
      <c r="J199">
        <v>37</v>
      </c>
      <c r="K199">
        <v>0</v>
      </c>
      <c r="L199">
        <f t="shared" si="17"/>
        <v>0</v>
      </c>
      <c r="M199">
        <f t="shared" si="18"/>
        <v>1</v>
      </c>
    </row>
    <row r="200" spans="1:13">
      <c r="A200">
        <v>199</v>
      </c>
      <c r="B200">
        <v>91</v>
      </c>
      <c r="C200">
        <v>1</v>
      </c>
      <c r="D200">
        <v>80</v>
      </c>
      <c r="E200">
        <v>55</v>
      </c>
      <c r="F200">
        <v>0</v>
      </c>
      <c r="G200">
        <v>0</v>
      </c>
      <c r="H200">
        <v>19.100000000000001</v>
      </c>
      <c r="I200">
        <v>0.25800000000000001</v>
      </c>
      <c r="J200">
        <v>21</v>
      </c>
      <c r="K200">
        <v>0</v>
      </c>
      <c r="L200">
        <f t="shared" si="17"/>
        <v>0</v>
      </c>
      <c r="M200">
        <f t="shared" si="18"/>
        <v>1</v>
      </c>
    </row>
    <row r="201" spans="1:13">
      <c r="A201">
        <v>200</v>
      </c>
      <c r="B201">
        <v>179</v>
      </c>
      <c r="C201">
        <v>5</v>
      </c>
      <c r="D201">
        <v>143</v>
      </c>
      <c r="E201">
        <v>78</v>
      </c>
      <c r="F201">
        <v>0</v>
      </c>
      <c r="G201">
        <v>0</v>
      </c>
      <c r="H201">
        <v>45</v>
      </c>
      <c r="I201">
        <v>0.19</v>
      </c>
      <c r="J201">
        <v>47</v>
      </c>
      <c r="K201">
        <v>0</v>
      </c>
      <c r="L201">
        <f t="shared" si="17"/>
        <v>1</v>
      </c>
      <c r="M201">
        <f t="shared" si="18"/>
        <v>0</v>
      </c>
    </row>
    <row r="202" spans="1:13">
      <c r="A202">
        <v>201</v>
      </c>
      <c r="B202">
        <v>387</v>
      </c>
      <c r="C202">
        <v>5</v>
      </c>
      <c r="D202">
        <v>116</v>
      </c>
      <c r="E202">
        <v>74</v>
      </c>
      <c r="F202">
        <v>29</v>
      </c>
      <c r="G202">
        <v>0</v>
      </c>
      <c r="H202">
        <v>32.299999999999997</v>
      </c>
      <c r="I202">
        <v>0.66</v>
      </c>
      <c r="J202">
        <v>35</v>
      </c>
      <c r="K202">
        <v>1</v>
      </c>
      <c r="L202">
        <f t="shared" si="17"/>
        <v>1</v>
      </c>
      <c r="M202">
        <f t="shared" si="18"/>
        <v>1</v>
      </c>
    </row>
    <row r="203" spans="1:13">
      <c r="A203">
        <v>202</v>
      </c>
      <c r="B203">
        <v>721</v>
      </c>
      <c r="C203">
        <v>4</v>
      </c>
      <c r="D203">
        <v>83</v>
      </c>
      <c r="E203">
        <v>86</v>
      </c>
      <c r="F203">
        <v>19</v>
      </c>
      <c r="G203">
        <v>0</v>
      </c>
      <c r="H203">
        <v>29.3</v>
      </c>
      <c r="I203">
        <v>0.317</v>
      </c>
      <c r="J203">
        <v>34</v>
      </c>
      <c r="K203">
        <v>0</v>
      </c>
      <c r="L203">
        <f t="shared" si="17"/>
        <v>1</v>
      </c>
      <c r="M203">
        <f t="shared" si="18"/>
        <v>0</v>
      </c>
    </row>
    <row r="204" spans="1:13">
      <c r="A204">
        <v>203</v>
      </c>
      <c r="B204">
        <v>473</v>
      </c>
      <c r="C204">
        <v>0</v>
      </c>
      <c r="D204">
        <v>119</v>
      </c>
      <c r="E204">
        <v>66</v>
      </c>
      <c r="F204">
        <v>27</v>
      </c>
      <c r="G204">
        <v>0</v>
      </c>
      <c r="H204">
        <v>38.799999999999997</v>
      </c>
      <c r="I204">
        <v>0.25900000000000001</v>
      </c>
      <c r="J204">
        <v>22</v>
      </c>
      <c r="K204">
        <v>0</v>
      </c>
      <c r="L204">
        <f t="shared" si="17"/>
        <v>0</v>
      </c>
      <c r="M204">
        <f t="shared" si="18"/>
        <v>1</v>
      </c>
    </row>
    <row r="205" spans="1:13">
      <c r="A205">
        <v>204</v>
      </c>
      <c r="B205">
        <v>158</v>
      </c>
      <c r="C205">
        <v>1</v>
      </c>
      <c r="D205">
        <v>109</v>
      </c>
      <c r="E205">
        <v>56</v>
      </c>
      <c r="F205">
        <v>21</v>
      </c>
      <c r="G205">
        <v>135</v>
      </c>
      <c r="H205">
        <v>25.2</v>
      </c>
      <c r="I205">
        <v>0.83299999999999996</v>
      </c>
      <c r="J205">
        <v>23</v>
      </c>
      <c r="K205">
        <v>0</v>
      </c>
      <c r="L205">
        <f t="shared" si="17"/>
        <v>0</v>
      </c>
      <c r="M205">
        <f t="shared" si="18"/>
        <v>1</v>
      </c>
    </row>
    <row r="206" spans="1:13">
      <c r="A206">
        <v>205</v>
      </c>
      <c r="B206">
        <v>424</v>
      </c>
      <c r="C206">
        <v>2</v>
      </c>
      <c r="D206">
        <v>115</v>
      </c>
      <c r="E206">
        <v>64</v>
      </c>
      <c r="F206">
        <v>22</v>
      </c>
      <c r="G206">
        <v>0</v>
      </c>
      <c r="H206">
        <v>30.8</v>
      </c>
      <c r="I206">
        <v>0.42099999999999999</v>
      </c>
      <c r="J206">
        <v>21</v>
      </c>
      <c r="K206">
        <v>0</v>
      </c>
      <c r="L206">
        <f t="shared" si="17"/>
        <v>0</v>
      </c>
      <c r="M206">
        <f t="shared" si="18"/>
        <v>1</v>
      </c>
    </row>
    <row r="207" spans="1:13">
      <c r="A207">
        <v>206</v>
      </c>
      <c r="B207">
        <v>338</v>
      </c>
      <c r="C207">
        <v>5</v>
      </c>
      <c r="D207">
        <v>115</v>
      </c>
      <c r="E207">
        <v>76</v>
      </c>
      <c r="F207">
        <v>0</v>
      </c>
      <c r="G207">
        <v>0</v>
      </c>
      <c r="H207">
        <v>31.2</v>
      </c>
      <c r="I207">
        <v>0.34300000000000003</v>
      </c>
      <c r="J207">
        <v>44</v>
      </c>
      <c r="K207">
        <v>1</v>
      </c>
      <c r="L207">
        <f t="shared" si="17"/>
        <v>1</v>
      </c>
      <c r="M207">
        <f t="shared" si="18"/>
        <v>1</v>
      </c>
    </row>
    <row r="208" spans="1:13">
      <c r="A208">
        <v>207</v>
      </c>
      <c r="B208">
        <v>620</v>
      </c>
      <c r="C208">
        <v>0</v>
      </c>
      <c r="D208">
        <v>119</v>
      </c>
      <c r="E208">
        <v>0</v>
      </c>
      <c r="F208">
        <v>0</v>
      </c>
      <c r="G208">
        <v>0</v>
      </c>
      <c r="H208">
        <v>32.4</v>
      </c>
      <c r="I208">
        <v>0.14099999999999999</v>
      </c>
      <c r="J208">
        <v>24</v>
      </c>
      <c r="K208">
        <v>1</v>
      </c>
      <c r="L208">
        <f t="shared" si="17"/>
        <v>0</v>
      </c>
      <c r="M208">
        <f t="shared" si="18"/>
        <v>0</v>
      </c>
    </row>
    <row r="209" spans="1:13">
      <c r="A209">
        <v>208</v>
      </c>
      <c r="B209">
        <v>637</v>
      </c>
      <c r="C209">
        <v>5</v>
      </c>
      <c r="D209">
        <v>104</v>
      </c>
      <c r="E209">
        <v>74</v>
      </c>
      <c r="F209">
        <v>0</v>
      </c>
      <c r="G209">
        <v>0</v>
      </c>
      <c r="H209">
        <v>28.8</v>
      </c>
      <c r="I209">
        <v>0.153</v>
      </c>
      <c r="J209">
        <v>48</v>
      </c>
      <c r="K209">
        <v>0</v>
      </c>
      <c r="L209">
        <f t="shared" si="17"/>
        <v>1</v>
      </c>
      <c r="M209">
        <f t="shared" si="18"/>
        <v>0</v>
      </c>
    </row>
    <row r="210" spans="1:13">
      <c r="A210">
        <v>209</v>
      </c>
      <c r="B210">
        <v>355</v>
      </c>
      <c r="C210">
        <v>3</v>
      </c>
      <c r="D210">
        <v>90</v>
      </c>
      <c r="E210">
        <v>78</v>
      </c>
      <c r="F210">
        <v>0</v>
      </c>
      <c r="G210">
        <v>0</v>
      </c>
      <c r="H210">
        <v>42.7</v>
      </c>
      <c r="I210">
        <v>0.55900000000000005</v>
      </c>
      <c r="J210">
        <v>21</v>
      </c>
      <c r="K210">
        <v>0</v>
      </c>
      <c r="L210">
        <f t="shared" si="17"/>
        <v>0</v>
      </c>
      <c r="M210">
        <f t="shared" si="18"/>
        <v>1</v>
      </c>
    </row>
    <row r="211" spans="1:13">
      <c r="A211">
        <v>210</v>
      </c>
      <c r="B211">
        <v>271</v>
      </c>
      <c r="C211">
        <v>10</v>
      </c>
      <c r="D211">
        <v>101</v>
      </c>
      <c r="E211">
        <v>86</v>
      </c>
      <c r="F211">
        <v>37</v>
      </c>
      <c r="G211">
        <v>0</v>
      </c>
      <c r="H211">
        <v>45.6</v>
      </c>
      <c r="I211">
        <v>1.1359999999999999</v>
      </c>
      <c r="J211">
        <v>38</v>
      </c>
      <c r="K211">
        <v>1</v>
      </c>
      <c r="L211">
        <f t="shared" si="17"/>
        <v>1</v>
      </c>
      <c r="M211">
        <f t="shared" si="18"/>
        <v>1</v>
      </c>
    </row>
    <row r="212" spans="1:13">
      <c r="A212">
        <v>211</v>
      </c>
      <c r="B212">
        <v>720</v>
      </c>
      <c r="C212">
        <v>5</v>
      </c>
      <c r="D212">
        <v>97</v>
      </c>
      <c r="E212">
        <v>76</v>
      </c>
      <c r="F212">
        <v>27</v>
      </c>
      <c r="G212">
        <v>0</v>
      </c>
      <c r="H212">
        <v>35.6</v>
      </c>
      <c r="I212">
        <v>0.378</v>
      </c>
      <c r="J212">
        <v>52</v>
      </c>
      <c r="K212">
        <v>1</v>
      </c>
      <c r="L212">
        <f t="shared" si="17"/>
        <v>1</v>
      </c>
      <c r="M212">
        <f t="shared" si="18"/>
        <v>1</v>
      </c>
    </row>
    <row r="213" spans="1:13">
      <c r="A213">
        <v>212</v>
      </c>
      <c r="B213">
        <v>226</v>
      </c>
      <c r="C213">
        <v>1</v>
      </c>
      <c r="D213">
        <v>87</v>
      </c>
      <c r="E213">
        <v>78</v>
      </c>
      <c r="F213">
        <v>27</v>
      </c>
      <c r="G213">
        <v>32</v>
      </c>
      <c r="H213">
        <v>34.6</v>
      </c>
      <c r="I213">
        <v>0.10100000000000001</v>
      </c>
      <c r="J213">
        <v>22</v>
      </c>
      <c r="K213">
        <v>0</v>
      </c>
      <c r="L213">
        <f t="shared" si="17"/>
        <v>0</v>
      </c>
      <c r="M213">
        <f t="shared" si="18"/>
        <v>1</v>
      </c>
    </row>
    <row r="214" spans="1:13">
      <c r="A214">
        <v>213</v>
      </c>
      <c r="B214">
        <v>179</v>
      </c>
      <c r="C214">
        <v>5</v>
      </c>
      <c r="D214">
        <v>143</v>
      </c>
      <c r="E214">
        <v>78</v>
      </c>
      <c r="F214">
        <v>0</v>
      </c>
      <c r="G214">
        <v>0</v>
      </c>
      <c r="H214">
        <v>45</v>
      </c>
      <c r="I214">
        <v>0.19</v>
      </c>
      <c r="J214">
        <v>47</v>
      </c>
      <c r="K214">
        <v>0</v>
      </c>
      <c r="L214">
        <f t="shared" si="17"/>
        <v>1</v>
      </c>
      <c r="M214">
        <f t="shared" si="18"/>
        <v>0</v>
      </c>
    </row>
    <row r="215" spans="1:13">
      <c r="A215">
        <v>214</v>
      </c>
      <c r="B215">
        <v>37</v>
      </c>
      <c r="C215">
        <v>11</v>
      </c>
      <c r="D215">
        <v>138</v>
      </c>
      <c r="E215">
        <v>76</v>
      </c>
      <c r="F215">
        <v>0</v>
      </c>
      <c r="G215">
        <v>0</v>
      </c>
      <c r="H215">
        <v>33.200000000000003</v>
      </c>
      <c r="I215">
        <v>0.42</v>
      </c>
      <c r="J215">
        <v>35</v>
      </c>
      <c r="K215">
        <v>0</v>
      </c>
      <c r="L215">
        <f t="shared" si="17"/>
        <v>1</v>
      </c>
      <c r="M215">
        <f t="shared" si="18"/>
        <v>0</v>
      </c>
    </row>
    <row r="216" spans="1:13">
      <c r="A216">
        <v>215</v>
      </c>
      <c r="B216">
        <v>375</v>
      </c>
      <c r="C216">
        <v>2</v>
      </c>
      <c r="D216">
        <v>122</v>
      </c>
      <c r="E216">
        <v>52</v>
      </c>
      <c r="F216">
        <v>43</v>
      </c>
      <c r="G216">
        <v>158</v>
      </c>
      <c r="H216">
        <v>36.200000000000003</v>
      </c>
      <c r="I216">
        <v>0.81599999999999995</v>
      </c>
      <c r="J216">
        <v>28</v>
      </c>
      <c r="K216">
        <v>0</v>
      </c>
      <c r="L216">
        <f t="shared" si="17"/>
        <v>0</v>
      </c>
      <c r="M216">
        <f t="shared" si="18"/>
        <v>1</v>
      </c>
    </row>
    <row r="217" spans="1:13">
      <c r="A217">
        <v>216</v>
      </c>
      <c r="B217">
        <v>603</v>
      </c>
      <c r="C217">
        <v>1</v>
      </c>
      <c r="D217">
        <v>124</v>
      </c>
      <c r="E217">
        <v>74</v>
      </c>
      <c r="F217">
        <v>36</v>
      </c>
      <c r="G217">
        <v>0</v>
      </c>
      <c r="H217">
        <v>27.8</v>
      </c>
      <c r="I217">
        <v>0.1</v>
      </c>
      <c r="J217">
        <v>30</v>
      </c>
      <c r="K217">
        <v>0</v>
      </c>
      <c r="L217">
        <f t="shared" si="17"/>
        <v>0</v>
      </c>
      <c r="M217">
        <f t="shared" si="18"/>
        <v>1</v>
      </c>
    </row>
    <row r="218" spans="1:13">
      <c r="A218">
        <v>217</v>
      </c>
      <c r="B218">
        <v>350</v>
      </c>
      <c r="C218">
        <v>5</v>
      </c>
      <c r="D218">
        <v>0</v>
      </c>
      <c r="E218">
        <v>80</v>
      </c>
      <c r="F218">
        <v>32</v>
      </c>
      <c r="G218">
        <v>0</v>
      </c>
      <c r="H218">
        <v>41</v>
      </c>
      <c r="I218">
        <v>0.34599999999999997</v>
      </c>
      <c r="J218">
        <v>37</v>
      </c>
      <c r="K218">
        <v>1</v>
      </c>
      <c r="L218">
        <f t="shared" si="17"/>
        <v>1</v>
      </c>
      <c r="M218">
        <f t="shared" si="18"/>
        <v>1</v>
      </c>
    </row>
    <row r="219" spans="1:13">
      <c r="A219">
        <v>218</v>
      </c>
      <c r="B219">
        <v>726</v>
      </c>
      <c r="C219">
        <v>4</v>
      </c>
      <c r="D219">
        <v>112</v>
      </c>
      <c r="E219">
        <v>78</v>
      </c>
      <c r="F219">
        <v>40</v>
      </c>
      <c r="G219">
        <v>0</v>
      </c>
      <c r="H219">
        <v>39.4</v>
      </c>
      <c r="I219">
        <v>0.23599999999999999</v>
      </c>
      <c r="J219">
        <v>38</v>
      </c>
      <c r="K219">
        <v>0</v>
      </c>
      <c r="L219">
        <f t="shared" si="17"/>
        <v>1</v>
      </c>
      <c r="M219">
        <f t="shared" si="18"/>
        <v>0</v>
      </c>
    </row>
    <row r="220" spans="1:13">
      <c r="A220">
        <v>219</v>
      </c>
      <c r="B220">
        <v>10</v>
      </c>
      <c r="C220">
        <v>8</v>
      </c>
      <c r="D220">
        <v>125</v>
      </c>
      <c r="E220">
        <v>96</v>
      </c>
      <c r="F220">
        <v>0</v>
      </c>
      <c r="G220">
        <v>0</v>
      </c>
      <c r="H220">
        <v>0</v>
      </c>
      <c r="I220">
        <v>0.23200000000000001</v>
      </c>
      <c r="J220">
        <v>54</v>
      </c>
      <c r="K220">
        <v>1</v>
      </c>
      <c r="L220">
        <f t="shared" si="17"/>
        <v>0</v>
      </c>
      <c r="M220">
        <f t="shared" si="18"/>
        <v>0</v>
      </c>
    </row>
    <row r="221" spans="1:13">
      <c r="A221">
        <v>220</v>
      </c>
      <c r="B221">
        <v>504</v>
      </c>
      <c r="C221">
        <v>7</v>
      </c>
      <c r="D221">
        <v>94</v>
      </c>
      <c r="E221">
        <v>64</v>
      </c>
      <c r="F221">
        <v>25</v>
      </c>
      <c r="G221">
        <v>79</v>
      </c>
      <c r="H221">
        <v>33.299999999999997</v>
      </c>
      <c r="I221">
        <v>0.73799999999999999</v>
      </c>
      <c r="J221">
        <v>41</v>
      </c>
      <c r="K221">
        <v>0</v>
      </c>
      <c r="L221">
        <f t="shared" si="17"/>
        <v>1</v>
      </c>
      <c r="M221">
        <f t="shared" si="18"/>
        <v>0</v>
      </c>
    </row>
    <row r="222" spans="1:13">
      <c r="A222">
        <v>221</v>
      </c>
      <c r="B222">
        <v>591</v>
      </c>
      <c r="C222">
        <v>11</v>
      </c>
      <c r="D222">
        <v>111</v>
      </c>
      <c r="E222">
        <v>84</v>
      </c>
      <c r="F222">
        <v>40</v>
      </c>
      <c r="G222">
        <v>0</v>
      </c>
      <c r="H222">
        <v>46.8</v>
      </c>
      <c r="I222">
        <v>0.92500000000000004</v>
      </c>
      <c r="J222">
        <v>45</v>
      </c>
      <c r="K222">
        <v>1</v>
      </c>
      <c r="L222">
        <f t="shared" si="17"/>
        <v>1</v>
      </c>
      <c r="M222">
        <f t="shared" si="18"/>
        <v>1</v>
      </c>
    </row>
    <row r="223" spans="1:13">
      <c r="A223">
        <v>222</v>
      </c>
      <c r="B223">
        <v>329</v>
      </c>
      <c r="C223">
        <v>2</v>
      </c>
      <c r="D223">
        <v>102</v>
      </c>
      <c r="E223">
        <v>86</v>
      </c>
      <c r="F223">
        <v>36</v>
      </c>
      <c r="G223">
        <v>120</v>
      </c>
      <c r="H223">
        <v>45.5</v>
      </c>
      <c r="I223">
        <v>0.127</v>
      </c>
      <c r="J223">
        <v>23</v>
      </c>
      <c r="K223">
        <v>1</v>
      </c>
      <c r="L223">
        <f t="shared" si="17"/>
        <v>1</v>
      </c>
      <c r="M223">
        <f t="shared" si="18"/>
        <v>1</v>
      </c>
    </row>
    <row r="224" spans="1:13">
      <c r="A224">
        <v>223</v>
      </c>
      <c r="B224">
        <v>143</v>
      </c>
      <c r="C224">
        <v>2</v>
      </c>
      <c r="D224">
        <v>108</v>
      </c>
      <c r="E224">
        <v>52</v>
      </c>
      <c r="F224">
        <v>26</v>
      </c>
      <c r="G224">
        <v>63</v>
      </c>
      <c r="H224">
        <v>32.5</v>
      </c>
      <c r="I224">
        <v>0.318</v>
      </c>
      <c r="J224">
        <v>22</v>
      </c>
      <c r="K224">
        <v>0</v>
      </c>
      <c r="L224">
        <f t="shared" si="17"/>
        <v>0</v>
      </c>
      <c r="M224">
        <f t="shared" si="18"/>
        <v>1</v>
      </c>
    </row>
    <row r="225" spans="1:13">
      <c r="A225">
        <v>224</v>
      </c>
      <c r="B225">
        <v>460</v>
      </c>
      <c r="C225">
        <v>9</v>
      </c>
      <c r="D225">
        <v>134</v>
      </c>
      <c r="E225">
        <v>74</v>
      </c>
      <c r="F225">
        <v>33</v>
      </c>
      <c r="G225">
        <v>60</v>
      </c>
      <c r="H225">
        <v>25.9</v>
      </c>
      <c r="I225">
        <v>0.46</v>
      </c>
      <c r="J225">
        <v>81</v>
      </c>
      <c r="K225">
        <v>0</v>
      </c>
      <c r="L225">
        <f t="shared" si="17"/>
        <v>0</v>
      </c>
      <c r="M225">
        <f t="shared" si="18"/>
        <v>1</v>
      </c>
    </row>
    <row r="226" spans="1:13">
      <c r="A226">
        <v>225</v>
      </c>
      <c r="B226">
        <v>56</v>
      </c>
      <c r="C226">
        <v>1</v>
      </c>
      <c r="D226">
        <v>73</v>
      </c>
      <c r="E226">
        <v>50</v>
      </c>
      <c r="F226">
        <v>10</v>
      </c>
      <c r="G226">
        <v>0</v>
      </c>
      <c r="H226">
        <v>23</v>
      </c>
      <c r="I226">
        <v>0.248</v>
      </c>
      <c r="J226">
        <v>21</v>
      </c>
      <c r="K226">
        <v>0</v>
      </c>
      <c r="L226">
        <f t="shared" si="17"/>
        <v>0</v>
      </c>
      <c r="M226">
        <f t="shared" si="18"/>
        <v>1</v>
      </c>
    </row>
    <row r="227" spans="1:13">
      <c r="A227">
        <v>226</v>
      </c>
      <c r="B227">
        <v>69</v>
      </c>
      <c r="C227">
        <v>1</v>
      </c>
      <c r="D227">
        <v>95</v>
      </c>
      <c r="E227">
        <v>66</v>
      </c>
      <c r="F227">
        <v>13</v>
      </c>
      <c r="G227">
        <v>38</v>
      </c>
      <c r="H227">
        <v>19.600000000000001</v>
      </c>
      <c r="I227">
        <v>0.33400000000000002</v>
      </c>
      <c r="J227">
        <v>25</v>
      </c>
      <c r="K227">
        <v>0</v>
      </c>
      <c r="L227">
        <f t="shared" si="17"/>
        <v>0</v>
      </c>
      <c r="M227">
        <f t="shared" si="18"/>
        <v>1</v>
      </c>
    </row>
    <row r="228" spans="1:13">
      <c r="A228">
        <v>227</v>
      </c>
      <c r="B228">
        <v>180</v>
      </c>
      <c r="C228">
        <v>5</v>
      </c>
      <c r="D228">
        <v>130</v>
      </c>
      <c r="E228">
        <v>82</v>
      </c>
      <c r="F228">
        <v>0</v>
      </c>
      <c r="G228">
        <v>0</v>
      </c>
      <c r="H228">
        <v>39.1</v>
      </c>
      <c r="I228">
        <v>0.95599999999999996</v>
      </c>
      <c r="J228">
        <v>37</v>
      </c>
      <c r="K228">
        <v>1</v>
      </c>
      <c r="L228">
        <f t="shared" si="17"/>
        <v>1</v>
      </c>
      <c r="M228">
        <f t="shared" si="18"/>
        <v>1</v>
      </c>
    </row>
    <row r="229" spans="1:13">
      <c r="A229">
        <v>228</v>
      </c>
      <c r="B229">
        <v>342</v>
      </c>
      <c r="C229">
        <v>1</v>
      </c>
      <c r="D229">
        <v>95</v>
      </c>
      <c r="E229">
        <v>74</v>
      </c>
      <c r="F229">
        <v>21</v>
      </c>
      <c r="G229">
        <v>73</v>
      </c>
      <c r="H229">
        <v>25.9</v>
      </c>
      <c r="I229">
        <v>0.67300000000000004</v>
      </c>
      <c r="J229">
        <v>36</v>
      </c>
      <c r="K229">
        <v>0</v>
      </c>
      <c r="L229">
        <f t="shared" si="17"/>
        <v>0</v>
      </c>
      <c r="M229">
        <f t="shared" si="18"/>
        <v>1</v>
      </c>
    </row>
    <row r="230" spans="1:13">
      <c r="A230">
        <v>229</v>
      </c>
      <c r="B230">
        <v>705</v>
      </c>
      <c r="C230">
        <v>4</v>
      </c>
      <c r="D230">
        <v>110</v>
      </c>
      <c r="E230">
        <v>76</v>
      </c>
      <c r="F230">
        <v>20</v>
      </c>
      <c r="G230">
        <v>100</v>
      </c>
      <c r="H230">
        <v>28.4</v>
      </c>
      <c r="I230">
        <v>0.11799999999999999</v>
      </c>
      <c r="J230">
        <v>27</v>
      </c>
      <c r="K230">
        <v>0</v>
      </c>
      <c r="L230">
        <f t="shared" si="17"/>
        <v>0</v>
      </c>
      <c r="M230">
        <f t="shared" si="18"/>
        <v>1</v>
      </c>
    </row>
    <row r="231" spans="1:13">
      <c r="A231">
        <v>230</v>
      </c>
      <c r="B231">
        <v>238</v>
      </c>
      <c r="C231">
        <v>0</v>
      </c>
      <c r="D231">
        <v>179</v>
      </c>
      <c r="E231">
        <v>90</v>
      </c>
      <c r="F231">
        <v>27</v>
      </c>
      <c r="G231">
        <v>0</v>
      </c>
      <c r="H231">
        <v>44.1</v>
      </c>
      <c r="I231">
        <v>0.68600000000000005</v>
      </c>
      <c r="J231">
        <v>23</v>
      </c>
      <c r="K231">
        <v>1</v>
      </c>
      <c r="L231">
        <f t="shared" si="17"/>
        <v>1</v>
      </c>
      <c r="M231">
        <f t="shared" si="18"/>
        <v>1</v>
      </c>
    </row>
    <row r="232" spans="1:13">
      <c r="A232">
        <v>231</v>
      </c>
      <c r="B232">
        <v>593</v>
      </c>
      <c r="C232">
        <v>3</v>
      </c>
      <c r="D232">
        <v>132</v>
      </c>
      <c r="E232">
        <v>80</v>
      </c>
      <c r="F232">
        <v>0</v>
      </c>
      <c r="G232">
        <v>0</v>
      </c>
      <c r="H232">
        <v>34.4</v>
      </c>
      <c r="I232">
        <v>0.40200000000000002</v>
      </c>
      <c r="J232">
        <v>44</v>
      </c>
      <c r="K232">
        <v>1</v>
      </c>
      <c r="L232">
        <f t="shared" si="17"/>
        <v>1</v>
      </c>
      <c r="M232">
        <f t="shared" si="18"/>
        <v>1</v>
      </c>
    </row>
    <row r="233" spans="1:13">
      <c r="A233">
        <v>232</v>
      </c>
      <c r="B233">
        <v>517</v>
      </c>
      <c r="C233">
        <v>9</v>
      </c>
      <c r="D233">
        <v>145</v>
      </c>
      <c r="E233">
        <v>88</v>
      </c>
      <c r="F233">
        <v>34</v>
      </c>
      <c r="G233">
        <v>165</v>
      </c>
      <c r="H233">
        <v>30.3</v>
      </c>
      <c r="I233">
        <v>0.77100000000000002</v>
      </c>
      <c r="J233">
        <v>53</v>
      </c>
      <c r="K233">
        <v>1</v>
      </c>
      <c r="L233">
        <f t="shared" si="17"/>
        <v>1</v>
      </c>
      <c r="M233">
        <f t="shared" si="18"/>
        <v>1</v>
      </c>
    </row>
    <row r="234" spans="1:13">
      <c r="A234">
        <v>233</v>
      </c>
      <c r="B234">
        <v>466</v>
      </c>
      <c r="C234">
        <v>0</v>
      </c>
      <c r="D234">
        <v>124</v>
      </c>
      <c r="E234">
        <v>56</v>
      </c>
      <c r="F234">
        <v>13</v>
      </c>
      <c r="G234">
        <v>105</v>
      </c>
      <c r="H234">
        <v>21.8</v>
      </c>
      <c r="I234">
        <v>0.45200000000000001</v>
      </c>
      <c r="J234">
        <v>21</v>
      </c>
      <c r="K234">
        <v>0</v>
      </c>
      <c r="L234">
        <f t="shared" si="17"/>
        <v>0</v>
      </c>
      <c r="M234">
        <f t="shared" si="18"/>
        <v>1</v>
      </c>
    </row>
    <row r="235" spans="1:13">
      <c r="A235">
        <v>234</v>
      </c>
      <c r="B235">
        <v>530</v>
      </c>
      <c r="C235">
        <v>0</v>
      </c>
      <c r="D235">
        <v>111</v>
      </c>
      <c r="E235">
        <v>65</v>
      </c>
      <c r="F235">
        <v>0</v>
      </c>
      <c r="G235">
        <v>0</v>
      </c>
      <c r="H235">
        <v>24.6</v>
      </c>
      <c r="I235">
        <v>0.66</v>
      </c>
      <c r="J235">
        <v>31</v>
      </c>
      <c r="K235">
        <v>0</v>
      </c>
      <c r="L235">
        <f t="shared" si="17"/>
        <v>0</v>
      </c>
      <c r="M235">
        <f t="shared" si="18"/>
        <v>1</v>
      </c>
    </row>
    <row r="236" spans="1:13">
      <c r="A236">
        <v>235</v>
      </c>
      <c r="B236">
        <v>292</v>
      </c>
      <c r="C236">
        <v>0</v>
      </c>
      <c r="D236">
        <v>107</v>
      </c>
      <c r="E236">
        <v>62</v>
      </c>
      <c r="F236">
        <v>30</v>
      </c>
      <c r="G236">
        <v>74</v>
      </c>
      <c r="H236">
        <v>36.6</v>
      </c>
      <c r="I236">
        <v>0.75700000000000001</v>
      </c>
      <c r="J236">
        <v>25</v>
      </c>
      <c r="K236">
        <v>1</v>
      </c>
      <c r="L236">
        <f t="shared" si="17"/>
        <v>0</v>
      </c>
      <c r="M236">
        <f t="shared" si="18"/>
        <v>0</v>
      </c>
    </row>
    <row r="237" spans="1:13">
      <c r="A237">
        <v>236</v>
      </c>
      <c r="B237">
        <v>459</v>
      </c>
      <c r="C237">
        <v>10</v>
      </c>
      <c r="D237">
        <v>148</v>
      </c>
      <c r="E237">
        <v>84</v>
      </c>
      <c r="F237">
        <v>48</v>
      </c>
      <c r="G237">
        <v>237</v>
      </c>
      <c r="H237">
        <v>37.6</v>
      </c>
      <c r="I237">
        <v>1.0009999999999999</v>
      </c>
      <c r="J237">
        <v>51</v>
      </c>
      <c r="K237">
        <v>1</v>
      </c>
      <c r="L237">
        <f t="shared" si="17"/>
        <v>1</v>
      </c>
      <c r="M237">
        <f t="shared" si="18"/>
        <v>1</v>
      </c>
    </row>
    <row r="238" spans="1:13">
      <c r="A238">
        <v>237</v>
      </c>
      <c r="B238">
        <v>275</v>
      </c>
      <c r="C238">
        <v>13</v>
      </c>
      <c r="D238">
        <v>106</v>
      </c>
      <c r="E238">
        <v>70</v>
      </c>
      <c r="F238">
        <v>0</v>
      </c>
      <c r="G238">
        <v>0</v>
      </c>
      <c r="H238">
        <v>34.200000000000003</v>
      </c>
      <c r="I238">
        <v>0.251</v>
      </c>
      <c r="J238">
        <v>52</v>
      </c>
      <c r="K238">
        <v>0</v>
      </c>
      <c r="L238">
        <f t="shared" si="17"/>
        <v>1</v>
      </c>
      <c r="M238">
        <f t="shared" si="18"/>
        <v>0</v>
      </c>
    </row>
    <row r="239" spans="1:13">
      <c r="A239">
        <v>238</v>
      </c>
      <c r="B239">
        <v>584</v>
      </c>
      <c r="C239">
        <v>8</v>
      </c>
      <c r="D239">
        <v>100</v>
      </c>
      <c r="E239">
        <v>76</v>
      </c>
      <c r="F239">
        <v>0</v>
      </c>
      <c r="G239">
        <v>0</v>
      </c>
      <c r="H239">
        <v>38.700000000000003</v>
      </c>
      <c r="I239">
        <v>0.19</v>
      </c>
      <c r="J239">
        <v>42</v>
      </c>
      <c r="K239">
        <v>0</v>
      </c>
      <c r="L239">
        <f t="shared" si="17"/>
        <v>1</v>
      </c>
      <c r="M239">
        <f t="shared" si="18"/>
        <v>0</v>
      </c>
    </row>
    <row r="240" spans="1:13">
      <c r="A240">
        <v>239</v>
      </c>
      <c r="B240">
        <v>736</v>
      </c>
      <c r="C240">
        <v>4</v>
      </c>
      <c r="D240">
        <v>95</v>
      </c>
      <c r="E240">
        <v>60</v>
      </c>
      <c r="F240">
        <v>32</v>
      </c>
      <c r="G240">
        <v>0</v>
      </c>
      <c r="H240">
        <v>35.4</v>
      </c>
      <c r="I240">
        <v>0.28399999999999997</v>
      </c>
      <c r="J240">
        <v>28</v>
      </c>
      <c r="K240">
        <v>0</v>
      </c>
      <c r="L240">
        <f t="shared" si="17"/>
        <v>0</v>
      </c>
      <c r="M240">
        <f t="shared" si="18"/>
        <v>1</v>
      </c>
    </row>
    <row r="241" spans="1:13">
      <c r="A241">
        <v>240</v>
      </c>
      <c r="B241">
        <v>642</v>
      </c>
      <c r="C241">
        <v>4</v>
      </c>
      <c r="D241">
        <v>128</v>
      </c>
      <c r="E241">
        <v>70</v>
      </c>
      <c r="F241">
        <v>0</v>
      </c>
      <c r="G241">
        <v>0</v>
      </c>
      <c r="H241">
        <v>34.299999999999997</v>
      </c>
      <c r="I241">
        <v>0.30299999999999999</v>
      </c>
      <c r="J241">
        <v>24</v>
      </c>
      <c r="K241">
        <v>0</v>
      </c>
      <c r="L241">
        <f t="shared" si="17"/>
        <v>0</v>
      </c>
      <c r="M241">
        <f t="shared" si="18"/>
        <v>1</v>
      </c>
    </row>
    <row r="242" spans="1:13">
      <c r="A242">
        <v>241</v>
      </c>
      <c r="B242">
        <v>64</v>
      </c>
      <c r="C242">
        <v>2</v>
      </c>
      <c r="D242">
        <v>141</v>
      </c>
      <c r="E242">
        <v>58</v>
      </c>
      <c r="F242">
        <v>34</v>
      </c>
      <c r="G242">
        <v>128</v>
      </c>
      <c r="H242">
        <v>25.4</v>
      </c>
      <c r="I242">
        <v>0.69899999999999995</v>
      </c>
      <c r="J242">
        <v>24</v>
      </c>
      <c r="K242">
        <v>0</v>
      </c>
      <c r="L242">
        <f t="shared" si="17"/>
        <v>0</v>
      </c>
      <c r="M242">
        <f t="shared" si="18"/>
        <v>1</v>
      </c>
    </row>
    <row r="243" spans="1:13">
      <c r="A243">
        <v>242</v>
      </c>
      <c r="B243">
        <v>640</v>
      </c>
      <c r="C243">
        <v>1</v>
      </c>
      <c r="D243">
        <v>100</v>
      </c>
      <c r="E243">
        <v>74</v>
      </c>
      <c r="F243">
        <v>12</v>
      </c>
      <c r="G243">
        <v>46</v>
      </c>
      <c r="H243">
        <v>19.5</v>
      </c>
      <c r="I243">
        <v>0.14899999999999999</v>
      </c>
      <c r="J243">
        <v>28</v>
      </c>
      <c r="K243">
        <v>0</v>
      </c>
      <c r="L243">
        <f t="shared" si="17"/>
        <v>0</v>
      </c>
      <c r="M243">
        <f t="shared" si="18"/>
        <v>1</v>
      </c>
    </row>
    <row r="244" spans="1:13">
      <c r="A244">
        <v>243</v>
      </c>
      <c r="B244">
        <v>354</v>
      </c>
      <c r="C244">
        <v>1</v>
      </c>
      <c r="D244">
        <v>90</v>
      </c>
      <c r="E244">
        <v>62</v>
      </c>
      <c r="F244">
        <v>12</v>
      </c>
      <c r="G244">
        <v>43</v>
      </c>
      <c r="H244">
        <v>27.2</v>
      </c>
      <c r="I244">
        <v>0.57999999999999996</v>
      </c>
      <c r="J244">
        <v>24</v>
      </c>
      <c r="K244">
        <v>0</v>
      </c>
      <c r="L244">
        <f t="shared" si="17"/>
        <v>0</v>
      </c>
      <c r="M244">
        <f t="shared" si="18"/>
        <v>1</v>
      </c>
    </row>
    <row r="245" spans="1:13">
      <c r="A245">
        <v>244</v>
      </c>
      <c r="B245">
        <v>354</v>
      </c>
      <c r="C245">
        <v>1</v>
      </c>
      <c r="D245">
        <v>90</v>
      </c>
      <c r="E245">
        <v>62</v>
      </c>
      <c r="F245">
        <v>12</v>
      </c>
      <c r="G245">
        <v>43</v>
      </c>
      <c r="H245">
        <v>27.2</v>
      </c>
      <c r="I245">
        <v>0.57999999999999996</v>
      </c>
      <c r="J245">
        <v>24</v>
      </c>
      <c r="K245">
        <v>0</v>
      </c>
      <c r="L245">
        <f t="shared" si="17"/>
        <v>0</v>
      </c>
      <c r="M245">
        <f t="shared" si="18"/>
        <v>1</v>
      </c>
    </row>
    <row r="246" spans="1:13">
      <c r="A246">
        <v>245</v>
      </c>
      <c r="B246">
        <v>108</v>
      </c>
      <c r="C246">
        <v>4</v>
      </c>
      <c r="D246">
        <v>144</v>
      </c>
      <c r="E246">
        <v>58</v>
      </c>
      <c r="F246">
        <v>28</v>
      </c>
      <c r="G246">
        <v>140</v>
      </c>
      <c r="H246">
        <v>29.5</v>
      </c>
      <c r="I246">
        <v>0.28699999999999998</v>
      </c>
      <c r="J246">
        <v>37</v>
      </c>
      <c r="K246">
        <v>0</v>
      </c>
      <c r="L246">
        <f t="shared" si="17"/>
        <v>1</v>
      </c>
      <c r="M246">
        <f t="shared" si="18"/>
        <v>0</v>
      </c>
    </row>
    <row r="247" spans="1:13">
      <c r="A247">
        <v>246</v>
      </c>
      <c r="B247">
        <v>655</v>
      </c>
      <c r="C247">
        <v>1</v>
      </c>
      <c r="D247">
        <v>106</v>
      </c>
      <c r="E247">
        <v>70</v>
      </c>
      <c r="F247">
        <v>28</v>
      </c>
      <c r="G247">
        <v>135</v>
      </c>
      <c r="H247">
        <v>34.200000000000003</v>
      </c>
      <c r="I247">
        <v>0.14199999999999999</v>
      </c>
      <c r="J247">
        <v>22</v>
      </c>
      <c r="K247">
        <v>0</v>
      </c>
      <c r="L247">
        <f t="shared" si="17"/>
        <v>0</v>
      </c>
      <c r="M247">
        <f t="shared" si="18"/>
        <v>1</v>
      </c>
    </row>
    <row r="248" spans="1:13">
      <c r="A248">
        <v>247</v>
      </c>
      <c r="B248">
        <v>443</v>
      </c>
      <c r="C248">
        <v>4</v>
      </c>
      <c r="D248">
        <v>117</v>
      </c>
      <c r="E248">
        <v>64</v>
      </c>
      <c r="F248">
        <v>27</v>
      </c>
      <c r="G248">
        <v>120</v>
      </c>
      <c r="H248">
        <v>33.200000000000003</v>
      </c>
      <c r="I248">
        <v>0.23</v>
      </c>
      <c r="J248">
        <v>24</v>
      </c>
      <c r="K248">
        <v>0</v>
      </c>
      <c r="L248">
        <f t="shared" si="17"/>
        <v>0</v>
      </c>
      <c r="M248">
        <f t="shared" si="18"/>
        <v>1</v>
      </c>
    </row>
    <row r="249" spans="1:13">
      <c r="A249">
        <v>248</v>
      </c>
      <c r="B249">
        <v>525</v>
      </c>
      <c r="C249">
        <v>3</v>
      </c>
      <c r="D249">
        <v>125</v>
      </c>
      <c r="E249">
        <v>58</v>
      </c>
      <c r="F249">
        <v>0</v>
      </c>
      <c r="G249">
        <v>0</v>
      </c>
      <c r="H249">
        <v>31.6</v>
      </c>
      <c r="I249">
        <v>0.151</v>
      </c>
      <c r="J249">
        <v>24</v>
      </c>
      <c r="K249">
        <v>0</v>
      </c>
      <c r="L249">
        <f t="shared" si="17"/>
        <v>0</v>
      </c>
      <c r="M249">
        <f t="shared" si="18"/>
        <v>1</v>
      </c>
    </row>
    <row r="250" spans="1:13">
      <c r="A250">
        <v>249</v>
      </c>
      <c r="B250">
        <v>359</v>
      </c>
      <c r="C250">
        <v>12</v>
      </c>
      <c r="D250">
        <v>88</v>
      </c>
      <c r="E250">
        <v>74</v>
      </c>
      <c r="F250">
        <v>40</v>
      </c>
      <c r="G250">
        <v>54</v>
      </c>
      <c r="H250">
        <v>35.299999999999997</v>
      </c>
      <c r="I250">
        <v>0.378</v>
      </c>
      <c r="J250">
        <v>48</v>
      </c>
      <c r="K250">
        <v>0</v>
      </c>
      <c r="L250">
        <f t="shared" si="17"/>
        <v>1</v>
      </c>
      <c r="M250">
        <f t="shared" si="18"/>
        <v>0</v>
      </c>
    </row>
    <row r="251" spans="1:13">
      <c r="A251">
        <v>250</v>
      </c>
      <c r="B251">
        <v>258</v>
      </c>
      <c r="C251">
        <v>2</v>
      </c>
      <c r="D251">
        <v>114</v>
      </c>
      <c r="E251">
        <v>68</v>
      </c>
      <c r="F251">
        <v>22</v>
      </c>
      <c r="G251">
        <v>0</v>
      </c>
      <c r="H251">
        <v>28.7</v>
      </c>
      <c r="I251">
        <v>9.1999999999999998E-2</v>
      </c>
      <c r="J251">
        <v>25</v>
      </c>
      <c r="K251">
        <v>0</v>
      </c>
      <c r="L251">
        <f t="shared" si="17"/>
        <v>0</v>
      </c>
      <c r="M251">
        <f t="shared" si="18"/>
        <v>1</v>
      </c>
    </row>
    <row r="252" spans="1:13">
      <c r="A252">
        <v>251</v>
      </c>
      <c r="B252">
        <v>254</v>
      </c>
      <c r="C252">
        <v>0</v>
      </c>
      <c r="D252">
        <v>86</v>
      </c>
      <c r="E252">
        <v>68</v>
      </c>
      <c r="F252">
        <v>32</v>
      </c>
      <c r="G252">
        <v>0</v>
      </c>
      <c r="H252">
        <v>35.799999999999997</v>
      </c>
      <c r="I252">
        <v>0.23799999999999999</v>
      </c>
      <c r="J252">
        <v>25</v>
      </c>
      <c r="K252">
        <v>0</v>
      </c>
      <c r="L252">
        <f t="shared" si="17"/>
        <v>0</v>
      </c>
      <c r="M252">
        <f t="shared" si="18"/>
        <v>1</v>
      </c>
    </row>
    <row r="253" spans="1:13">
      <c r="A253">
        <v>252</v>
      </c>
      <c r="B253">
        <v>456</v>
      </c>
      <c r="C253">
        <v>14</v>
      </c>
      <c r="D253">
        <v>175</v>
      </c>
      <c r="E253">
        <v>62</v>
      </c>
      <c r="F253">
        <v>30</v>
      </c>
      <c r="G253">
        <v>0</v>
      </c>
      <c r="H253">
        <v>33.6</v>
      </c>
      <c r="I253">
        <v>0.21199999999999999</v>
      </c>
      <c r="J253">
        <v>38</v>
      </c>
      <c r="K253">
        <v>1</v>
      </c>
      <c r="L253">
        <f t="shared" si="17"/>
        <v>1</v>
      </c>
      <c r="M253">
        <f t="shared" si="18"/>
        <v>1</v>
      </c>
    </row>
    <row r="254" spans="1:13">
      <c r="A254">
        <v>253</v>
      </c>
      <c r="B254">
        <v>143</v>
      </c>
      <c r="C254">
        <v>2</v>
      </c>
      <c r="D254">
        <v>108</v>
      </c>
      <c r="E254">
        <v>52</v>
      </c>
      <c r="F254">
        <v>26</v>
      </c>
      <c r="G254">
        <v>63</v>
      </c>
      <c r="H254">
        <v>32.5</v>
      </c>
      <c r="I254">
        <v>0.318</v>
      </c>
      <c r="J254">
        <v>22</v>
      </c>
      <c r="K254">
        <v>0</v>
      </c>
      <c r="L254">
        <f t="shared" si="17"/>
        <v>0</v>
      </c>
      <c r="M254">
        <f t="shared" si="18"/>
        <v>1</v>
      </c>
    </row>
    <row r="255" spans="1:13">
      <c r="A255">
        <v>254</v>
      </c>
      <c r="B255">
        <v>315</v>
      </c>
      <c r="C255">
        <v>7</v>
      </c>
      <c r="D255">
        <v>109</v>
      </c>
      <c r="E255">
        <v>80</v>
      </c>
      <c r="F255">
        <v>31</v>
      </c>
      <c r="G255">
        <v>0</v>
      </c>
      <c r="H255">
        <v>35.9</v>
      </c>
      <c r="I255">
        <v>1.127</v>
      </c>
      <c r="J255">
        <v>43</v>
      </c>
      <c r="K255">
        <v>1</v>
      </c>
      <c r="L255">
        <f t="shared" si="17"/>
        <v>1</v>
      </c>
      <c r="M255">
        <f t="shared" si="18"/>
        <v>1</v>
      </c>
    </row>
    <row r="256" spans="1:13">
      <c r="A256">
        <v>255</v>
      </c>
      <c r="B256">
        <v>603</v>
      </c>
      <c r="C256">
        <v>1</v>
      </c>
      <c r="D256">
        <v>124</v>
      </c>
      <c r="E256">
        <v>74</v>
      </c>
      <c r="F256">
        <v>36</v>
      </c>
      <c r="G256">
        <v>0</v>
      </c>
      <c r="H256">
        <v>27.8</v>
      </c>
      <c r="I256">
        <v>0.1</v>
      </c>
      <c r="J256">
        <v>30</v>
      </c>
      <c r="K256">
        <v>0</v>
      </c>
      <c r="L256">
        <f t="shared" si="17"/>
        <v>0</v>
      </c>
      <c r="M256">
        <f t="shared" si="18"/>
        <v>1</v>
      </c>
    </row>
    <row r="257" spans="1:13">
      <c r="A257">
        <v>256</v>
      </c>
      <c r="B257">
        <v>657</v>
      </c>
      <c r="C257">
        <v>2</v>
      </c>
      <c r="D257">
        <v>101</v>
      </c>
      <c r="E257">
        <v>58</v>
      </c>
      <c r="F257">
        <v>35</v>
      </c>
      <c r="G257">
        <v>90</v>
      </c>
      <c r="H257">
        <v>21.8</v>
      </c>
      <c r="I257">
        <v>0.155</v>
      </c>
      <c r="J257">
        <v>22</v>
      </c>
      <c r="K257">
        <v>0</v>
      </c>
      <c r="L257">
        <f t="shared" si="17"/>
        <v>0</v>
      </c>
      <c r="M257">
        <f t="shared" si="18"/>
        <v>1</v>
      </c>
    </row>
    <row r="258" spans="1:13">
      <c r="A258">
        <v>257</v>
      </c>
      <c r="B258">
        <v>695</v>
      </c>
      <c r="C258">
        <v>2</v>
      </c>
      <c r="D258">
        <v>90</v>
      </c>
      <c r="E258">
        <v>60</v>
      </c>
      <c r="F258">
        <v>0</v>
      </c>
      <c r="G258">
        <v>0</v>
      </c>
      <c r="H258">
        <v>23.5</v>
      </c>
      <c r="I258">
        <v>0.191</v>
      </c>
      <c r="J258">
        <v>25</v>
      </c>
      <c r="K258">
        <v>0</v>
      </c>
      <c r="L258">
        <f t="shared" si="17"/>
        <v>0</v>
      </c>
      <c r="M258">
        <f t="shared" si="18"/>
        <v>1</v>
      </c>
    </row>
    <row r="259" spans="1:13">
      <c r="A259">
        <v>258</v>
      </c>
      <c r="B259">
        <v>190</v>
      </c>
      <c r="C259">
        <v>5</v>
      </c>
      <c r="D259">
        <v>139</v>
      </c>
      <c r="E259">
        <v>80</v>
      </c>
      <c r="F259">
        <v>35</v>
      </c>
      <c r="G259">
        <v>160</v>
      </c>
      <c r="H259">
        <v>31.6</v>
      </c>
      <c r="I259">
        <v>0.36099999999999999</v>
      </c>
      <c r="J259">
        <v>25</v>
      </c>
      <c r="K259">
        <v>1</v>
      </c>
      <c r="L259">
        <f t="shared" ref="L259:L322" si="19">IF(J259&lt;=30.5,IF(H259&lt;=36.25,IF(J259&lt;=26.5,0,0),IF(H259&lt;=42.75,0,1)),IF(H259&lt;=27.45,IF(H259&lt;=24.8,0,0),IF(J259&lt;=42.5,1,1)))</f>
        <v>0</v>
      </c>
      <c r="M259">
        <f t="shared" ref="M259:M322" si="20">IF(L259=K259,1,0)</f>
        <v>0</v>
      </c>
    </row>
    <row r="260" spans="1:13">
      <c r="A260">
        <v>259</v>
      </c>
      <c r="B260">
        <v>355</v>
      </c>
      <c r="C260">
        <v>3</v>
      </c>
      <c r="D260">
        <v>90</v>
      </c>
      <c r="E260">
        <v>78</v>
      </c>
      <c r="F260">
        <v>0</v>
      </c>
      <c r="G260">
        <v>0</v>
      </c>
      <c r="H260">
        <v>42.7</v>
      </c>
      <c r="I260">
        <v>0.55900000000000005</v>
      </c>
      <c r="J260">
        <v>21</v>
      </c>
      <c r="K260">
        <v>0</v>
      </c>
      <c r="L260">
        <f t="shared" si="19"/>
        <v>0</v>
      </c>
      <c r="M260">
        <f t="shared" si="20"/>
        <v>1</v>
      </c>
    </row>
    <row r="261" spans="1:13">
      <c r="A261">
        <v>260</v>
      </c>
      <c r="B261">
        <v>326</v>
      </c>
      <c r="C261">
        <v>1</v>
      </c>
      <c r="D261">
        <v>157</v>
      </c>
      <c r="E261">
        <v>72</v>
      </c>
      <c r="F261">
        <v>21</v>
      </c>
      <c r="G261">
        <v>168</v>
      </c>
      <c r="H261">
        <v>25.6</v>
      </c>
      <c r="I261">
        <v>0.123</v>
      </c>
      <c r="J261">
        <v>24</v>
      </c>
      <c r="K261">
        <v>0</v>
      </c>
      <c r="L261">
        <f t="shared" si="19"/>
        <v>0</v>
      </c>
      <c r="M261">
        <f t="shared" si="20"/>
        <v>1</v>
      </c>
    </row>
    <row r="262" spans="1:13">
      <c r="A262">
        <v>261</v>
      </c>
      <c r="B262">
        <v>149</v>
      </c>
      <c r="C262">
        <v>5</v>
      </c>
      <c r="D262">
        <v>147</v>
      </c>
      <c r="E262">
        <v>78</v>
      </c>
      <c r="F262">
        <v>0</v>
      </c>
      <c r="G262">
        <v>0</v>
      </c>
      <c r="H262">
        <v>33.700000000000003</v>
      </c>
      <c r="I262">
        <v>0.218</v>
      </c>
      <c r="J262">
        <v>65</v>
      </c>
      <c r="K262">
        <v>0</v>
      </c>
      <c r="L262">
        <f t="shared" si="19"/>
        <v>1</v>
      </c>
      <c r="M262">
        <f t="shared" si="20"/>
        <v>0</v>
      </c>
    </row>
    <row r="263" spans="1:13">
      <c r="A263">
        <v>262</v>
      </c>
      <c r="B263">
        <v>102</v>
      </c>
      <c r="C263">
        <v>1</v>
      </c>
      <c r="D263">
        <v>151</v>
      </c>
      <c r="E263">
        <v>60</v>
      </c>
      <c r="F263">
        <v>0</v>
      </c>
      <c r="G263">
        <v>0</v>
      </c>
      <c r="H263">
        <v>26.1</v>
      </c>
      <c r="I263">
        <v>0.17899999999999999</v>
      </c>
      <c r="J263">
        <v>22</v>
      </c>
      <c r="K263">
        <v>0</v>
      </c>
      <c r="L263">
        <f t="shared" si="19"/>
        <v>0</v>
      </c>
      <c r="M263">
        <f t="shared" si="20"/>
        <v>1</v>
      </c>
    </row>
    <row r="264" spans="1:13">
      <c r="A264">
        <v>263</v>
      </c>
      <c r="B264">
        <v>632</v>
      </c>
      <c r="C264">
        <v>0</v>
      </c>
      <c r="D264">
        <v>102</v>
      </c>
      <c r="E264">
        <v>78</v>
      </c>
      <c r="F264">
        <v>40</v>
      </c>
      <c r="G264">
        <v>90</v>
      </c>
      <c r="H264">
        <v>34.5</v>
      </c>
      <c r="I264">
        <v>0.23799999999999999</v>
      </c>
      <c r="J264">
        <v>24</v>
      </c>
      <c r="K264">
        <v>0</v>
      </c>
      <c r="L264">
        <f t="shared" si="19"/>
        <v>0</v>
      </c>
      <c r="M264">
        <f t="shared" si="20"/>
        <v>1</v>
      </c>
    </row>
    <row r="265" spans="1:13">
      <c r="A265">
        <v>264</v>
      </c>
      <c r="B265">
        <v>131</v>
      </c>
      <c r="C265">
        <v>4</v>
      </c>
      <c r="D265">
        <v>173</v>
      </c>
      <c r="E265">
        <v>70</v>
      </c>
      <c r="F265">
        <v>14</v>
      </c>
      <c r="G265">
        <v>168</v>
      </c>
      <c r="H265">
        <v>29.7</v>
      </c>
      <c r="I265">
        <v>0.36099999999999999</v>
      </c>
      <c r="J265">
        <v>33</v>
      </c>
      <c r="K265">
        <v>1</v>
      </c>
      <c r="L265">
        <f t="shared" si="19"/>
        <v>1</v>
      </c>
      <c r="M265">
        <f t="shared" si="20"/>
        <v>1</v>
      </c>
    </row>
    <row r="266" spans="1:13">
      <c r="A266">
        <v>265</v>
      </c>
      <c r="B266">
        <v>340</v>
      </c>
      <c r="C266">
        <v>7</v>
      </c>
      <c r="D266">
        <v>178</v>
      </c>
      <c r="E266">
        <v>84</v>
      </c>
      <c r="F266">
        <v>0</v>
      </c>
      <c r="G266">
        <v>0</v>
      </c>
      <c r="H266">
        <v>39.9</v>
      </c>
      <c r="I266">
        <v>0.33100000000000002</v>
      </c>
      <c r="J266">
        <v>41</v>
      </c>
      <c r="K266">
        <v>1</v>
      </c>
      <c r="L266">
        <f t="shared" si="19"/>
        <v>1</v>
      </c>
      <c r="M266">
        <f t="shared" si="20"/>
        <v>1</v>
      </c>
    </row>
    <row r="267" spans="1:13">
      <c r="A267">
        <v>266</v>
      </c>
      <c r="B267">
        <v>593</v>
      </c>
      <c r="C267">
        <v>3</v>
      </c>
      <c r="D267">
        <v>132</v>
      </c>
      <c r="E267">
        <v>80</v>
      </c>
      <c r="F267">
        <v>0</v>
      </c>
      <c r="G267">
        <v>0</v>
      </c>
      <c r="H267">
        <v>34.4</v>
      </c>
      <c r="I267">
        <v>0.40200000000000002</v>
      </c>
      <c r="J267">
        <v>44</v>
      </c>
      <c r="K267">
        <v>1</v>
      </c>
      <c r="L267">
        <f t="shared" si="19"/>
        <v>1</v>
      </c>
      <c r="M267">
        <f t="shared" si="20"/>
        <v>1</v>
      </c>
    </row>
    <row r="268" spans="1:13">
      <c r="A268">
        <v>267</v>
      </c>
      <c r="B268">
        <v>68</v>
      </c>
      <c r="C268">
        <v>2</v>
      </c>
      <c r="D268">
        <v>109</v>
      </c>
      <c r="E268">
        <v>92</v>
      </c>
      <c r="F268">
        <v>0</v>
      </c>
      <c r="G268">
        <v>0</v>
      </c>
      <c r="H268">
        <v>42.7</v>
      </c>
      <c r="I268">
        <v>0.84499999999999997</v>
      </c>
      <c r="J268">
        <v>54</v>
      </c>
      <c r="K268">
        <v>0</v>
      </c>
      <c r="L268">
        <f t="shared" si="19"/>
        <v>1</v>
      </c>
      <c r="M268">
        <f t="shared" si="20"/>
        <v>0</v>
      </c>
    </row>
    <row r="269" spans="1:13">
      <c r="A269">
        <v>268</v>
      </c>
      <c r="B269">
        <v>582</v>
      </c>
      <c r="C269">
        <v>6</v>
      </c>
      <c r="D269">
        <v>109</v>
      </c>
      <c r="E269">
        <v>60</v>
      </c>
      <c r="F269">
        <v>27</v>
      </c>
      <c r="G269">
        <v>0</v>
      </c>
      <c r="H269">
        <v>25</v>
      </c>
      <c r="I269">
        <v>0.20599999999999999</v>
      </c>
      <c r="J269">
        <v>27</v>
      </c>
      <c r="K269">
        <v>0</v>
      </c>
      <c r="L269">
        <f t="shared" si="19"/>
        <v>0</v>
      </c>
      <c r="M269">
        <f t="shared" si="20"/>
        <v>1</v>
      </c>
    </row>
    <row r="270" spans="1:13">
      <c r="A270">
        <v>269</v>
      </c>
      <c r="B270">
        <v>279</v>
      </c>
      <c r="C270">
        <v>5</v>
      </c>
      <c r="D270">
        <v>114</v>
      </c>
      <c r="E270">
        <v>74</v>
      </c>
      <c r="F270">
        <v>0</v>
      </c>
      <c r="G270">
        <v>0</v>
      </c>
      <c r="H270">
        <v>24.9</v>
      </c>
      <c r="I270">
        <v>0.74399999999999999</v>
      </c>
      <c r="J270">
        <v>57</v>
      </c>
      <c r="K270">
        <v>0</v>
      </c>
      <c r="L270">
        <f t="shared" si="19"/>
        <v>0</v>
      </c>
      <c r="M270">
        <f t="shared" si="20"/>
        <v>1</v>
      </c>
    </row>
    <row r="271" spans="1:13">
      <c r="A271">
        <v>270</v>
      </c>
      <c r="B271">
        <v>678</v>
      </c>
      <c r="C271">
        <v>0</v>
      </c>
      <c r="D271">
        <v>93</v>
      </c>
      <c r="E271">
        <v>60</v>
      </c>
      <c r="F271">
        <v>0</v>
      </c>
      <c r="G271">
        <v>0</v>
      </c>
      <c r="H271">
        <v>35.299999999999997</v>
      </c>
      <c r="I271">
        <v>0.26300000000000001</v>
      </c>
      <c r="J271">
        <v>25</v>
      </c>
      <c r="K271">
        <v>0</v>
      </c>
      <c r="L271">
        <f t="shared" si="19"/>
        <v>0</v>
      </c>
      <c r="M271">
        <f t="shared" si="20"/>
        <v>1</v>
      </c>
    </row>
    <row r="272" spans="1:13">
      <c r="A272">
        <v>271</v>
      </c>
      <c r="B272">
        <v>187</v>
      </c>
      <c r="C272">
        <v>8</v>
      </c>
      <c r="D272">
        <v>181</v>
      </c>
      <c r="E272">
        <v>68</v>
      </c>
      <c r="F272">
        <v>36</v>
      </c>
      <c r="G272">
        <v>495</v>
      </c>
      <c r="H272">
        <v>30.1</v>
      </c>
      <c r="I272">
        <v>0.61499999999999999</v>
      </c>
      <c r="J272">
        <v>60</v>
      </c>
      <c r="K272">
        <v>1</v>
      </c>
      <c r="L272">
        <f t="shared" si="19"/>
        <v>1</v>
      </c>
      <c r="M272">
        <f t="shared" si="20"/>
        <v>1</v>
      </c>
    </row>
    <row r="273" spans="1:13">
      <c r="A273">
        <v>272</v>
      </c>
      <c r="B273">
        <v>262</v>
      </c>
      <c r="C273">
        <v>3</v>
      </c>
      <c r="D273">
        <v>141</v>
      </c>
      <c r="E273">
        <v>0</v>
      </c>
      <c r="F273">
        <v>0</v>
      </c>
      <c r="G273">
        <v>0</v>
      </c>
      <c r="H273">
        <v>30</v>
      </c>
      <c r="I273">
        <v>0.76100000000000001</v>
      </c>
      <c r="J273">
        <v>27</v>
      </c>
      <c r="K273">
        <v>1</v>
      </c>
      <c r="L273">
        <f t="shared" si="19"/>
        <v>0</v>
      </c>
      <c r="M273">
        <f t="shared" si="20"/>
        <v>0</v>
      </c>
    </row>
    <row r="274" spans="1:13">
      <c r="A274">
        <v>273</v>
      </c>
      <c r="B274">
        <v>250</v>
      </c>
      <c r="C274">
        <v>1</v>
      </c>
      <c r="D274">
        <v>111</v>
      </c>
      <c r="E274">
        <v>86</v>
      </c>
      <c r="F274">
        <v>19</v>
      </c>
      <c r="G274">
        <v>0</v>
      </c>
      <c r="H274">
        <v>30.1</v>
      </c>
      <c r="I274">
        <v>0.14299999999999999</v>
      </c>
      <c r="J274">
        <v>23</v>
      </c>
      <c r="K274">
        <v>0</v>
      </c>
      <c r="L274">
        <f t="shared" si="19"/>
        <v>0</v>
      </c>
      <c r="M274">
        <f t="shared" si="20"/>
        <v>1</v>
      </c>
    </row>
    <row r="275" spans="1:13">
      <c r="A275">
        <v>274</v>
      </c>
      <c r="B275">
        <v>687</v>
      </c>
      <c r="C275">
        <v>3</v>
      </c>
      <c r="D275">
        <v>130</v>
      </c>
      <c r="E275">
        <v>64</v>
      </c>
      <c r="F275">
        <v>0</v>
      </c>
      <c r="G275">
        <v>0</v>
      </c>
      <c r="H275">
        <v>23.1</v>
      </c>
      <c r="I275">
        <v>0.314</v>
      </c>
      <c r="J275">
        <v>22</v>
      </c>
      <c r="K275">
        <v>0</v>
      </c>
      <c r="L275">
        <f t="shared" si="19"/>
        <v>0</v>
      </c>
      <c r="M275">
        <f t="shared" si="20"/>
        <v>1</v>
      </c>
    </row>
    <row r="276" spans="1:13">
      <c r="A276">
        <v>275</v>
      </c>
      <c r="B276">
        <v>161</v>
      </c>
      <c r="C276">
        <v>4</v>
      </c>
      <c r="D276">
        <v>151</v>
      </c>
      <c r="E276">
        <v>90</v>
      </c>
      <c r="F276">
        <v>38</v>
      </c>
      <c r="G276">
        <v>0</v>
      </c>
      <c r="H276">
        <v>29.7</v>
      </c>
      <c r="I276">
        <v>0.29399999999999998</v>
      </c>
      <c r="J276">
        <v>36</v>
      </c>
      <c r="K276">
        <v>0</v>
      </c>
      <c r="L276">
        <f t="shared" si="19"/>
        <v>1</v>
      </c>
      <c r="M276">
        <f t="shared" si="20"/>
        <v>0</v>
      </c>
    </row>
    <row r="277" spans="1:13">
      <c r="A277">
        <v>276</v>
      </c>
      <c r="B277">
        <v>137</v>
      </c>
      <c r="C277">
        <v>0</v>
      </c>
      <c r="D277">
        <v>100</v>
      </c>
      <c r="E277">
        <v>70</v>
      </c>
      <c r="F277">
        <v>26</v>
      </c>
      <c r="G277">
        <v>50</v>
      </c>
      <c r="H277">
        <v>30.8</v>
      </c>
      <c r="I277">
        <v>0.59699999999999998</v>
      </c>
      <c r="J277">
        <v>21</v>
      </c>
      <c r="K277">
        <v>0</v>
      </c>
      <c r="L277">
        <f t="shared" si="19"/>
        <v>0</v>
      </c>
      <c r="M277">
        <f t="shared" si="20"/>
        <v>1</v>
      </c>
    </row>
    <row r="278" spans="1:13">
      <c r="A278">
        <v>277</v>
      </c>
      <c r="B278">
        <v>726</v>
      </c>
      <c r="C278">
        <v>4</v>
      </c>
      <c r="D278">
        <v>112</v>
      </c>
      <c r="E278">
        <v>78</v>
      </c>
      <c r="F278">
        <v>40</v>
      </c>
      <c r="G278">
        <v>0</v>
      </c>
      <c r="H278">
        <v>39.4</v>
      </c>
      <c r="I278">
        <v>0.23599999999999999</v>
      </c>
      <c r="J278">
        <v>38</v>
      </c>
      <c r="K278">
        <v>0</v>
      </c>
      <c r="L278">
        <f t="shared" si="19"/>
        <v>1</v>
      </c>
      <c r="M278">
        <f t="shared" si="20"/>
        <v>0</v>
      </c>
    </row>
    <row r="279" spans="1:13">
      <c r="A279">
        <v>278</v>
      </c>
      <c r="B279">
        <v>640</v>
      </c>
      <c r="C279">
        <v>1</v>
      </c>
      <c r="D279">
        <v>100</v>
      </c>
      <c r="E279">
        <v>74</v>
      </c>
      <c r="F279">
        <v>12</v>
      </c>
      <c r="G279">
        <v>46</v>
      </c>
      <c r="H279">
        <v>19.5</v>
      </c>
      <c r="I279">
        <v>0.14899999999999999</v>
      </c>
      <c r="J279">
        <v>28</v>
      </c>
      <c r="K279">
        <v>0</v>
      </c>
      <c r="L279">
        <f t="shared" si="19"/>
        <v>0</v>
      </c>
      <c r="M279">
        <f t="shared" si="20"/>
        <v>1</v>
      </c>
    </row>
    <row r="280" spans="1:13">
      <c r="A280">
        <v>279</v>
      </c>
      <c r="B280">
        <v>683</v>
      </c>
      <c r="C280">
        <v>0</v>
      </c>
      <c r="D280">
        <v>95</v>
      </c>
      <c r="E280">
        <v>64</v>
      </c>
      <c r="F280">
        <v>39</v>
      </c>
      <c r="G280">
        <v>105</v>
      </c>
      <c r="H280">
        <v>44.6</v>
      </c>
      <c r="I280">
        <v>0.36599999999999999</v>
      </c>
      <c r="J280">
        <v>22</v>
      </c>
      <c r="K280">
        <v>0</v>
      </c>
      <c r="L280">
        <f t="shared" si="19"/>
        <v>1</v>
      </c>
      <c r="M280">
        <f t="shared" si="20"/>
        <v>0</v>
      </c>
    </row>
    <row r="281" spans="1:13">
      <c r="A281">
        <v>280</v>
      </c>
      <c r="B281">
        <v>307</v>
      </c>
      <c r="C281">
        <v>10</v>
      </c>
      <c r="D281">
        <v>161</v>
      </c>
      <c r="E281">
        <v>68</v>
      </c>
      <c r="F281">
        <v>23</v>
      </c>
      <c r="G281">
        <v>132</v>
      </c>
      <c r="H281">
        <v>25.5</v>
      </c>
      <c r="I281">
        <v>0.32600000000000001</v>
      </c>
      <c r="J281">
        <v>47</v>
      </c>
      <c r="K281">
        <v>1</v>
      </c>
      <c r="L281">
        <f t="shared" si="19"/>
        <v>0</v>
      </c>
      <c r="M281">
        <f t="shared" si="20"/>
        <v>0</v>
      </c>
    </row>
    <row r="282" spans="1:13">
      <c r="A282">
        <v>281</v>
      </c>
      <c r="B282">
        <v>171</v>
      </c>
      <c r="C282">
        <v>6</v>
      </c>
      <c r="D282">
        <v>102</v>
      </c>
      <c r="E282">
        <v>82</v>
      </c>
      <c r="F282">
        <v>0</v>
      </c>
      <c r="G282">
        <v>0</v>
      </c>
      <c r="H282">
        <v>30.8</v>
      </c>
      <c r="I282">
        <v>0.18</v>
      </c>
      <c r="J282">
        <v>36</v>
      </c>
      <c r="K282">
        <v>1</v>
      </c>
      <c r="L282">
        <f t="shared" si="19"/>
        <v>1</v>
      </c>
      <c r="M282">
        <f t="shared" si="20"/>
        <v>1</v>
      </c>
    </row>
    <row r="283" spans="1:13">
      <c r="A283">
        <v>282</v>
      </c>
      <c r="B283">
        <v>58</v>
      </c>
      <c r="C283">
        <v>0</v>
      </c>
      <c r="D283">
        <v>100</v>
      </c>
      <c r="E283">
        <v>88</v>
      </c>
      <c r="F283">
        <v>60</v>
      </c>
      <c r="G283">
        <v>110</v>
      </c>
      <c r="H283">
        <v>46.8</v>
      </c>
      <c r="I283">
        <v>0.96199999999999997</v>
      </c>
      <c r="J283">
        <v>31</v>
      </c>
      <c r="K283">
        <v>0</v>
      </c>
      <c r="L283">
        <f t="shared" si="19"/>
        <v>1</v>
      </c>
      <c r="M283">
        <f t="shared" si="20"/>
        <v>0</v>
      </c>
    </row>
    <row r="284" spans="1:13">
      <c r="A284">
        <v>283</v>
      </c>
      <c r="B284">
        <v>148</v>
      </c>
      <c r="C284">
        <v>2</v>
      </c>
      <c r="D284">
        <v>106</v>
      </c>
      <c r="E284">
        <v>64</v>
      </c>
      <c r="F284">
        <v>35</v>
      </c>
      <c r="G284">
        <v>119</v>
      </c>
      <c r="H284">
        <v>30.5</v>
      </c>
      <c r="I284">
        <v>1.4</v>
      </c>
      <c r="J284">
        <v>34</v>
      </c>
      <c r="K284">
        <v>0</v>
      </c>
      <c r="L284">
        <f t="shared" si="19"/>
        <v>1</v>
      </c>
      <c r="M284">
        <f t="shared" si="20"/>
        <v>0</v>
      </c>
    </row>
    <row r="285" spans="1:13">
      <c r="A285">
        <v>284</v>
      </c>
      <c r="B285">
        <v>267</v>
      </c>
      <c r="C285">
        <v>0</v>
      </c>
      <c r="D285">
        <v>138</v>
      </c>
      <c r="E285">
        <v>0</v>
      </c>
      <c r="F285">
        <v>0</v>
      </c>
      <c r="G285">
        <v>0</v>
      </c>
      <c r="H285">
        <v>36.299999999999997</v>
      </c>
      <c r="I285">
        <v>0.93300000000000005</v>
      </c>
      <c r="J285">
        <v>25</v>
      </c>
      <c r="K285">
        <v>1</v>
      </c>
      <c r="L285">
        <f t="shared" si="19"/>
        <v>0</v>
      </c>
      <c r="M285">
        <f t="shared" si="20"/>
        <v>0</v>
      </c>
    </row>
    <row r="286" spans="1:13">
      <c r="A286">
        <v>285</v>
      </c>
      <c r="B286">
        <v>529</v>
      </c>
      <c r="C286">
        <v>0</v>
      </c>
      <c r="D286">
        <v>117</v>
      </c>
      <c r="E286">
        <v>66</v>
      </c>
      <c r="F286">
        <v>31</v>
      </c>
      <c r="G286">
        <v>188</v>
      </c>
      <c r="H286">
        <v>30.8</v>
      </c>
      <c r="I286">
        <v>0.49299999999999999</v>
      </c>
      <c r="J286">
        <v>22</v>
      </c>
      <c r="K286">
        <v>0</v>
      </c>
      <c r="L286">
        <f t="shared" si="19"/>
        <v>0</v>
      </c>
      <c r="M286">
        <f t="shared" si="20"/>
        <v>1</v>
      </c>
    </row>
    <row r="287" spans="1:13">
      <c r="A287">
        <v>286</v>
      </c>
      <c r="B287">
        <v>132</v>
      </c>
      <c r="C287">
        <v>9</v>
      </c>
      <c r="D287">
        <v>122</v>
      </c>
      <c r="E287">
        <v>56</v>
      </c>
      <c r="F287">
        <v>0</v>
      </c>
      <c r="G287">
        <v>0</v>
      </c>
      <c r="H287">
        <v>33.299999999999997</v>
      </c>
      <c r="I287">
        <v>1.1140000000000001</v>
      </c>
      <c r="J287">
        <v>33</v>
      </c>
      <c r="K287">
        <v>1</v>
      </c>
      <c r="L287">
        <f t="shared" si="19"/>
        <v>1</v>
      </c>
      <c r="M287">
        <f t="shared" si="20"/>
        <v>1</v>
      </c>
    </row>
    <row r="288" spans="1:13">
      <c r="A288">
        <v>287</v>
      </c>
      <c r="B288">
        <v>193</v>
      </c>
      <c r="C288">
        <v>7</v>
      </c>
      <c r="D288">
        <v>159</v>
      </c>
      <c r="E288">
        <v>66</v>
      </c>
      <c r="F288">
        <v>0</v>
      </c>
      <c r="G288">
        <v>0</v>
      </c>
      <c r="H288">
        <v>30.4</v>
      </c>
      <c r="I288">
        <v>0.38300000000000001</v>
      </c>
      <c r="J288">
        <v>36</v>
      </c>
      <c r="K288">
        <v>1</v>
      </c>
      <c r="L288">
        <f t="shared" si="19"/>
        <v>1</v>
      </c>
      <c r="M288">
        <f t="shared" si="20"/>
        <v>1</v>
      </c>
    </row>
    <row r="289" spans="1:13">
      <c r="A289">
        <v>288</v>
      </c>
      <c r="B289">
        <v>170</v>
      </c>
      <c r="C289">
        <v>3</v>
      </c>
      <c r="D289">
        <v>111</v>
      </c>
      <c r="E289">
        <v>90</v>
      </c>
      <c r="F289">
        <v>12</v>
      </c>
      <c r="G289">
        <v>78</v>
      </c>
      <c r="H289">
        <v>28.4</v>
      </c>
      <c r="I289">
        <v>0.495</v>
      </c>
      <c r="J289">
        <v>29</v>
      </c>
      <c r="K289">
        <v>0</v>
      </c>
      <c r="L289">
        <f t="shared" si="19"/>
        <v>0</v>
      </c>
      <c r="M289">
        <f t="shared" si="20"/>
        <v>1</v>
      </c>
    </row>
    <row r="290" spans="1:13">
      <c r="A290">
        <v>289</v>
      </c>
      <c r="B290">
        <v>2</v>
      </c>
      <c r="C290">
        <v>1</v>
      </c>
      <c r="D290">
        <v>85</v>
      </c>
      <c r="E290">
        <v>66</v>
      </c>
      <c r="F290">
        <v>29</v>
      </c>
      <c r="G290">
        <v>0</v>
      </c>
      <c r="H290">
        <v>26.6</v>
      </c>
      <c r="I290">
        <v>0.35099999999999998</v>
      </c>
      <c r="J290">
        <v>31</v>
      </c>
      <c r="K290">
        <v>0</v>
      </c>
      <c r="L290">
        <f t="shared" si="19"/>
        <v>0</v>
      </c>
      <c r="M290">
        <f t="shared" si="20"/>
        <v>1</v>
      </c>
    </row>
    <row r="291" spans="1:13">
      <c r="A291">
        <v>290</v>
      </c>
      <c r="B291">
        <v>16</v>
      </c>
      <c r="C291">
        <v>7</v>
      </c>
      <c r="D291">
        <v>100</v>
      </c>
      <c r="E291">
        <v>0</v>
      </c>
      <c r="F291">
        <v>0</v>
      </c>
      <c r="G291">
        <v>0</v>
      </c>
      <c r="H291">
        <v>30</v>
      </c>
      <c r="I291">
        <v>0.48399999999999999</v>
      </c>
      <c r="J291">
        <v>32</v>
      </c>
      <c r="K291">
        <v>1</v>
      </c>
      <c r="L291">
        <f t="shared" si="19"/>
        <v>1</v>
      </c>
      <c r="M291">
        <f t="shared" si="20"/>
        <v>1</v>
      </c>
    </row>
    <row r="292" spans="1:13">
      <c r="A292">
        <v>291</v>
      </c>
      <c r="B292">
        <v>122</v>
      </c>
      <c r="C292">
        <v>6</v>
      </c>
      <c r="D292">
        <v>111</v>
      </c>
      <c r="E292">
        <v>64</v>
      </c>
      <c r="F292">
        <v>39</v>
      </c>
      <c r="G292">
        <v>0</v>
      </c>
      <c r="H292">
        <v>34.200000000000003</v>
      </c>
      <c r="I292">
        <v>0.26</v>
      </c>
      <c r="J292">
        <v>24</v>
      </c>
      <c r="K292">
        <v>0</v>
      </c>
      <c r="L292">
        <f t="shared" si="19"/>
        <v>0</v>
      </c>
      <c r="M292">
        <f t="shared" si="20"/>
        <v>1</v>
      </c>
    </row>
    <row r="293" spans="1:13">
      <c r="A293">
        <v>292</v>
      </c>
      <c r="B293">
        <v>170</v>
      </c>
      <c r="C293">
        <v>3</v>
      </c>
      <c r="D293">
        <v>111</v>
      </c>
      <c r="E293">
        <v>90</v>
      </c>
      <c r="F293">
        <v>12</v>
      </c>
      <c r="G293">
        <v>78</v>
      </c>
      <c r="H293">
        <v>28.4</v>
      </c>
      <c r="I293">
        <v>0.495</v>
      </c>
      <c r="J293">
        <v>29</v>
      </c>
      <c r="K293">
        <v>0</v>
      </c>
      <c r="L293">
        <f t="shared" si="19"/>
        <v>0</v>
      </c>
      <c r="M293">
        <f t="shared" si="20"/>
        <v>1</v>
      </c>
    </row>
    <row r="294" spans="1:13">
      <c r="A294">
        <v>293</v>
      </c>
      <c r="B294">
        <v>256</v>
      </c>
      <c r="C294">
        <v>1</v>
      </c>
      <c r="D294">
        <v>113</v>
      </c>
      <c r="E294">
        <v>64</v>
      </c>
      <c r="F294">
        <v>35</v>
      </c>
      <c r="G294">
        <v>0</v>
      </c>
      <c r="H294">
        <v>33.6</v>
      </c>
      <c r="I294">
        <v>0.54300000000000004</v>
      </c>
      <c r="J294">
        <v>21</v>
      </c>
      <c r="K294">
        <v>1</v>
      </c>
      <c r="L294">
        <f t="shared" si="19"/>
        <v>0</v>
      </c>
      <c r="M294">
        <f t="shared" si="20"/>
        <v>0</v>
      </c>
    </row>
    <row r="295" spans="1:13">
      <c r="A295">
        <v>294</v>
      </c>
      <c r="B295">
        <v>267</v>
      </c>
      <c r="C295">
        <v>0</v>
      </c>
      <c r="D295">
        <v>138</v>
      </c>
      <c r="E295">
        <v>0</v>
      </c>
      <c r="F295">
        <v>0</v>
      </c>
      <c r="G295">
        <v>0</v>
      </c>
      <c r="H295">
        <v>36.299999999999997</v>
      </c>
      <c r="I295">
        <v>0.93300000000000005</v>
      </c>
      <c r="J295">
        <v>25</v>
      </c>
      <c r="K295">
        <v>1</v>
      </c>
      <c r="L295">
        <f t="shared" si="19"/>
        <v>0</v>
      </c>
      <c r="M295">
        <f t="shared" si="20"/>
        <v>0</v>
      </c>
    </row>
    <row r="296" spans="1:13">
      <c r="A296">
        <v>295</v>
      </c>
      <c r="B296">
        <v>657</v>
      </c>
      <c r="C296">
        <v>2</v>
      </c>
      <c r="D296">
        <v>101</v>
      </c>
      <c r="E296">
        <v>58</v>
      </c>
      <c r="F296">
        <v>35</v>
      </c>
      <c r="G296">
        <v>90</v>
      </c>
      <c r="H296">
        <v>21.8</v>
      </c>
      <c r="I296">
        <v>0.155</v>
      </c>
      <c r="J296">
        <v>22</v>
      </c>
      <c r="K296">
        <v>0</v>
      </c>
      <c r="L296">
        <f t="shared" si="19"/>
        <v>0</v>
      </c>
      <c r="M296">
        <f t="shared" si="20"/>
        <v>1</v>
      </c>
    </row>
    <row r="297" spans="1:13">
      <c r="A297">
        <v>296</v>
      </c>
      <c r="B297">
        <v>134</v>
      </c>
      <c r="C297">
        <v>8</v>
      </c>
      <c r="D297">
        <v>84</v>
      </c>
      <c r="E297">
        <v>74</v>
      </c>
      <c r="F297">
        <v>31</v>
      </c>
      <c r="G297">
        <v>0</v>
      </c>
      <c r="H297">
        <v>38.299999999999997</v>
      </c>
      <c r="I297">
        <v>0.45700000000000002</v>
      </c>
      <c r="J297">
        <v>39</v>
      </c>
      <c r="K297">
        <v>0</v>
      </c>
      <c r="L297">
        <f t="shared" si="19"/>
        <v>1</v>
      </c>
      <c r="M297">
        <f t="shared" si="20"/>
        <v>0</v>
      </c>
    </row>
    <row r="298" spans="1:13">
      <c r="A298">
        <v>297</v>
      </c>
      <c r="B298">
        <v>440</v>
      </c>
      <c r="C298">
        <v>6</v>
      </c>
      <c r="D298">
        <v>107</v>
      </c>
      <c r="E298">
        <v>88</v>
      </c>
      <c r="F298">
        <v>0</v>
      </c>
      <c r="G298">
        <v>0</v>
      </c>
      <c r="H298">
        <v>36.799999999999997</v>
      </c>
      <c r="I298">
        <v>0.72699999999999998</v>
      </c>
      <c r="J298">
        <v>31</v>
      </c>
      <c r="K298">
        <v>0</v>
      </c>
      <c r="L298">
        <f t="shared" si="19"/>
        <v>1</v>
      </c>
      <c r="M298">
        <f t="shared" si="20"/>
        <v>0</v>
      </c>
    </row>
    <row r="299" spans="1:13">
      <c r="A299">
        <v>298</v>
      </c>
      <c r="B299">
        <v>324</v>
      </c>
      <c r="C299">
        <v>13</v>
      </c>
      <c r="D299">
        <v>152</v>
      </c>
      <c r="E299">
        <v>90</v>
      </c>
      <c r="F299">
        <v>33</v>
      </c>
      <c r="G299">
        <v>29</v>
      </c>
      <c r="H299">
        <v>26.8</v>
      </c>
      <c r="I299">
        <v>0.73099999999999998</v>
      </c>
      <c r="J299">
        <v>43</v>
      </c>
      <c r="K299">
        <v>1</v>
      </c>
      <c r="L299">
        <f t="shared" si="19"/>
        <v>0</v>
      </c>
      <c r="M299">
        <f t="shared" si="20"/>
        <v>0</v>
      </c>
    </row>
    <row r="300" spans="1:13">
      <c r="A300">
        <v>299</v>
      </c>
      <c r="B300">
        <v>648</v>
      </c>
      <c r="C300">
        <v>0</v>
      </c>
      <c r="D300">
        <v>179</v>
      </c>
      <c r="E300">
        <v>50</v>
      </c>
      <c r="F300">
        <v>36</v>
      </c>
      <c r="G300">
        <v>159</v>
      </c>
      <c r="H300">
        <v>37.799999999999997</v>
      </c>
      <c r="I300">
        <v>0.45500000000000002</v>
      </c>
      <c r="J300">
        <v>22</v>
      </c>
      <c r="K300">
        <v>1</v>
      </c>
      <c r="L300">
        <f t="shared" si="19"/>
        <v>0</v>
      </c>
      <c r="M300">
        <f t="shared" si="20"/>
        <v>0</v>
      </c>
    </row>
    <row r="301" spans="1:13">
      <c r="A301">
        <v>300</v>
      </c>
      <c r="B301">
        <v>696</v>
      </c>
      <c r="C301">
        <v>7</v>
      </c>
      <c r="D301">
        <v>142</v>
      </c>
      <c r="E301">
        <v>90</v>
      </c>
      <c r="F301">
        <v>24</v>
      </c>
      <c r="G301">
        <v>480</v>
      </c>
      <c r="H301">
        <v>30.4</v>
      </c>
      <c r="I301">
        <v>0.128</v>
      </c>
      <c r="J301">
        <v>43</v>
      </c>
      <c r="K301">
        <v>1</v>
      </c>
      <c r="L301">
        <f t="shared" si="19"/>
        <v>1</v>
      </c>
      <c r="M301">
        <f t="shared" si="20"/>
        <v>1</v>
      </c>
    </row>
    <row r="302" spans="1:13">
      <c r="A302">
        <v>301</v>
      </c>
      <c r="B302">
        <v>296</v>
      </c>
      <c r="C302">
        <v>6</v>
      </c>
      <c r="D302">
        <v>151</v>
      </c>
      <c r="E302">
        <v>62</v>
      </c>
      <c r="F302">
        <v>31</v>
      </c>
      <c r="G302">
        <v>120</v>
      </c>
      <c r="H302">
        <v>35.5</v>
      </c>
      <c r="I302">
        <v>0.69199999999999995</v>
      </c>
      <c r="J302">
        <v>28</v>
      </c>
      <c r="K302">
        <v>0</v>
      </c>
      <c r="L302">
        <f t="shared" si="19"/>
        <v>0</v>
      </c>
      <c r="M302">
        <f t="shared" si="20"/>
        <v>1</v>
      </c>
    </row>
    <row r="303" spans="1:13">
      <c r="A303">
        <v>302</v>
      </c>
      <c r="B303">
        <v>598</v>
      </c>
      <c r="C303">
        <v>1</v>
      </c>
      <c r="D303">
        <v>89</v>
      </c>
      <c r="E303">
        <v>24</v>
      </c>
      <c r="F303">
        <v>19</v>
      </c>
      <c r="G303">
        <v>25</v>
      </c>
      <c r="H303">
        <v>27.8</v>
      </c>
      <c r="I303">
        <v>0.55900000000000005</v>
      </c>
      <c r="J303">
        <v>21</v>
      </c>
      <c r="K303">
        <v>0</v>
      </c>
      <c r="L303">
        <f t="shared" si="19"/>
        <v>0</v>
      </c>
      <c r="M303">
        <f t="shared" si="20"/>
        <v>1</v>
      </c>
    </row>
    <row r="304" spans="1:13">
      <c r="A304">
        <v>303</v>
      </c>
      <c r="B304">
        <v>674</v>
      </c>
      <c r="C304">
        <v>3</v>
      </c>
      <c r="D304">
        <v>123</v>
      </c>
      <c r="E304">
        <v>100</v>
      </c>
      <c r="F304">
        <v>35</v>
      </c>
      <c r="G304">
        <v>240</v>
      </c>
      <c r="H304">
        <v>57.3</v>
      </c>
      <c r="I304">
        <v>0.88</v>
      </c>
      <c r="J304">
        <v>22</v>
      </c>
      <c r="K304">
        <v>0</v>
      </c>
      <c r="L304">
        <f t="shared" si="19"/>
        <v>1</v>
      </c>
      <c r="M304">
        <f t="shared" si="20"/>
        <v>0</v>
      </c>
    </row>
    <row r="305" spans="1:13">
      <c r="A305">
        <v>304</v>
      </c>
      <c r="B305">
        <v>755</v>
      </c>
      <c r="C305">
        <v>8</v>
      </c>
      <c r="D305">
        <v>154</v>
      </c>
      <c r="E305">
        <v>78</v>
      </c>
      <c r="F305">
        <v>32</v>
      </c>
      <c r="G305">
        <v>0</v>
      </c>
      <c r="H305">
        <v>32.4</v>
      </c>
      <c r="I305">
        <v>0.443</v>
      </c>
      <c r="J305">
        <v>45</v>
      </c>
      <c r="K305">
        <v>1</v>
      </c>
      <c r="L305">
        <f t="shared" si="19"/>
        <v>1</v>
      </c>
      <c r="M305">
        <f t="shared" si="20"/>
        <v>1</v>
      </c>
    </row>
    <row r="306" spans="1:13">
      <c r="A306">
        <v>305</v>
      </c>
      <c r="B306">
        <v>167</v>
      </c>
      <c r="C306">
        <v>3</v>
      </c>
      <c r="D306">
        <v>148</v>
      </c>
      <c r="E306">
        <v>66</v>
      </c>
      <c r="F306">
        <v>25</v>
      </c>
      <c r="G306">
        <v>0</v>
      </c>
      <c r="H306">
        <v>32.5</v>
      </c>
      <c r="I306">
        <v>0.25600000000000001</v>
      </c>
      <c r="J306">
        <v>22</v>
      </c>
      <c r="K306">
        <v>0</v>
      </c>
      <c r="L306">
        <f t="shared" si="19"/>
        <v>0</v>
      </c>
      <c r="M306">
        <f t="shared" si="20"/>
        <v>1</v>
      </c>
    </row>
    <row r="307" spans="1:13">
      <c r="A307">
        <v>306</v>
      </c>
      <c r="B307">
        <v>235</v>
      </c>
      <c r="C307">
        <v>3</v>
      </c>
      <c r="D307">
        <v>74</v>
      </c>
      <c r="E307">
        <v>68</v>
      </c>
      <c r="F307">
        <v>28</v>
      </c>
      <c r="G307">
        <v>45</v>
      </c>
      <c r="H307">
        <v>29.7</v>
      </c>
      <c r="I307">
        <v>0.29299999999999998</v>
      </c>
      <c r="J307">
        <v>23</v>
      </c>
      <c r="K307">
        <v>0</v>
      </c>
      <c r="L307">
        <f t="shared" si="19"/>
        <v>0</v>
      </c>
      <c r="M307">
        <f t="shared" si="20"/>
        <v>1</v>
      </c>
    </row>
    <row r="308" spans="1:13">
      <c r="A308">
        <v>307</v>
      </c>
      <c r="B308">
        <v>132</v>
      </c>
      <c r="C308">
        <v>9</v>
      </c>
      <c r="D308">
        <v>122</v>
      </c>
      <c r="E308">
        <v>56</v>
      </c>
      <c r="F308">
        <v>0</v>
      </c>
      <c r="G308">
        <v>0</v>
      </c>
      <c r="H308">
        <v>33.299999999999997</v>
      </c>
      <c r="I308">
        <v>1.1140000000000001</v>
      </c>
      <c r="J308">
        <v>33</v>
      </c>
      <c r="K308">
        <v>1</v>
      </c>
      <c r="L308">
        <f t="shared" si="19"/>
        <v>1</v>
      </c>
      <c r="M308">
        <f t="shared" si="20"/>
        <v>1</v>
      </c>
    </row>
    <row r="309" spans="1:13">
      <c r="A309">
        <v>308</v>
      </c>
      <c r="B309">
        <v>456</v>
      </c>
      <c r="C309">
        <v>14</v>
      </c>
      <c r="D309">
        <v>175</v>
      </c>
      <c r="E309">
        <v>62</v>
      </c>
      <c r="F309">
        <v>30</v>
      </c>
      <c r="G309">
        <v>0</v>
      </c>
      <c r="H309">
        <v>33.6</v>
      </c>
      <c r="I309">
        <v>0.21199999999999999</v>
      </c>
      <c r="J309">
        <v>38</v>
      </c>
      <c r="K309">
        <v>1</v>
      </c>
      <c r="L309">
        <f t="shared" si="19"/>
        <v>1</v>
      </c>
      <c r="M309">
        <f t="shared" si="20"/>
        <v>1</v>
      </c>
    </row>
    <row r="310" spans="1:13">
      <c r="A310">
        <v>309</v>
      </c>
      <c r="B310">
        <v>524</v>
      </c>
      <c r="C310">
        <v>9</v>
      </c>
      <c r="D310">
        <v>130</v>
      </c>
      <c r="E310">
        <v>70</v>
      </c>
      <c r="F310">
        <v>0</v>
      </c>
      <c r="G310">
        <v>0</v>
      </c>
      <c r="H310">
        <v>34.200000000000003</v>
      </c>
      <c r="I310">
        <v>0.65200000000000002</v>
      </c>
      <c r="J310">
        <v>45</v>
      </c>
      <c r="K310">
        <v>1</v>
      </c>
      <c r="L310">
        <f t="shared" si="19"/>
        <v>1</v>
      </c>
      <c r="M310">
        <f t="shared" si="20"/>
        <v>1</v>
      </c>
    </row>
    <row r="311" spans="1:13">
      <c r="A311">
        <v>310</v>
      </c>
      <c r="B311">
        <v>363</v>
      </c>
      <c r="C311">
        <v>5</v>
      </c>
      <c r="D311">
        <v>103</v>
      </c>
      <c r="E311">
        <v>108</v>
      </c>
      <c r="F311">
        <v>37</v>
      </c>
      <c r="G311">
        <v>0</v>
      </c>
      <c r="H311">
        <v>39.200000000000003</v>
      </c>
      <c r="I311">
        <v>0.30499999999999999</v>
      </c>
      <c r="J311">
        <v>65</v>
      </c>
      <c r="K311">
        <v>0</v>
      </c>
      <c r="L311">
        <f t="shared" si="19"/>
        <v>1</v>
      </c>
      <c r="M311">
        <f t="shared" si="20"/>
        <v>0</v>
      </c>
    </row>
    <row r="312" spans="1:13">
      <c r="A312">
        <v>311</v>
      </c>
      <c r="B312">
        <v>703</v>
      </c>
      <c r="C312">
        <v>1</v>
      </c>
      <c r="D312">
        <v>168</v>
      </c>
      <c r="E312">
        <v>88</v>
      </c>
      <c r="F312">
        <v>29</v>
      </c>
      <c r="G312">
        <v>0</v>
      </c>
      <c r="H312">
        <v>35</v>
      </c>
      <c r="I312">
        <v>0.90500000000000003</v>
      </c>
      <c r="J312">
        <v>52</v>
      </c>
      <c r="K312">
        <v>1</v>
      </c>
      <c r="L312">
        <f t="shared" si="19"/>
        <v>1</v>
      </c>
      <c r="M312">
        <f t="shared" si="20"/>
        <v>1</v>
      </c>
    </row>
    <row r="313" spans="1:13">
      <c r="A313">
        <v>312</v>
      </c>
      <c r="B313">
        <v>93</v>
      </c>
      <c r="C313">
        <v>7</v>
      </c>
      <c r="D313">
        <v>81</v>
      </c>
      <c r="E313">
        <v>78</v>
      </c>
      <c r="F313">
        <v>40</v>
      </c>
      <c r="G313">
        <v>48</v>
      </c>
      <c r="H313">
        <v>46.7</v>
      </c>
      <c r="I313">
        <v>0.26100000000000001</v>
      </c>
      <c r="J313">
        <v>42</v>
      </c>
      <c r="K313">
        <v>0</v>
      </c>
      <c r="L313">
        <f t="shared" si="19"/>
        <v>1</v>
      </c>
      <c r="M313">
        <f t="shared" si="20"/>
        <v>0</v>
      </c>
    </row>
    <row r="314" spans="1:13">
      <c r="A314">
        <v>313</v>
      </c>
      <c r="B314">
        <v>755</v>
      </c>
      <c r="C314">
        <v>8</v>
      </c>
      <c r="D314">
        <v>154</v>
      </c>
      <c r="E314">
        <v>78</v>
      </c>
      <c r="F314">
        <v>32</v>
      </c>
      <c r="G314">
        <v>0</v>
      </c>
      <c r="H314">
        <v>32.4</v>
      </c>
      <c r="I314">
        <v>0.443</v>
      </c>
      <c r="J314">
        <v>45</v>
      </c>
      <c r="K314">
        <v>1</v>
      </c>
      <c r="L314">
        <f t="shared" si="19"/>
        <v>1</v>
      </c>
      <c r="M314">
        <f t="shared" si="20"/>
        <v>1</v>
      </c>
    </row>
    <row r="315" spans="1:13">
      <c r="A315">
        <v>314</v>
      </c>
      <c r="B315">
        <v>652</v>
      </c>
      <c r="C315">
        <v>1</v>
      </c>
      <c r="D315">
        <v>117</v>
      </c>
      <c r="E315">
        <v>60</v>
      </c>
      <c r="F315">
        <v>23</v>
      </c>
      <c r="G315">
        <v>106</v>
      </c>
      <c r="H315">
        <v>33.799999999999997</v>
      </c>
      <c r="I315">
        <v>0.46600000000000003</v>
      </c>
      <c r="J315">
        <v>27</v>
      </c>
      <c r="K315">
        <v>0</v>
      </c>
      <c r="L315">
        <f t="shared" si="19"/>
        <v>0</v>
      </c>
      <c r="M315">
        <f t="shared" si="20"/>
        <v>1</v>
      </c>
    </row>
    <row r="316" spans="1:13">
      <c r="A316">
        <v>315</v>
      </c>
      <c r="B316">
        <v>414</v>
      </c>
      <c r="C316">
        <v>1</v>
      </c>
      <c r="D316">
        <v>143</v>
      </c>
      <c r="E316">
        <v>74</v>
      </c>
      <c r="F316">
        <v>22</v>
      </c>
      <c r="G316">
        <v>61</v>
      </c>
      <c r="H316">
        <v>26.2</v>
      </c>
      <c r="I316">
        <v>0.25600000000000001</v>
      </c>
      <c r="J316">
        <v>21</v>
      </c>
      <c r="K316">
        <v>0</v>
      </c>
      <c r="L316">
        <f t="shared" si="19"/>
        <v>0</v>
      </c>
      <c r="M316">
        <f t="shared" si="20"/>
        <v>1</v>
      </c>
    </row>
    <row r="317" spans="1:13">
      <c r="A317">
        <v>316</v>
      </c>
      <c r="B317">
        <v>358</v>
      </c>
      <c r="C317">
        <v>13</v>
      </c>
      <c r="D317">
        <v>129</v>
      </c>
      <c r="E317">
        <v>0</v>
      </c>
      <c r="F317">
        <v>30</v>
      </c>
      <c r="G317">
        <v>0</v>
      </c>
      <c r="H317">
        <v>39.9</v>
      </c>
      <c r="I317">
        <v>0.56899999999999995</v>
      </c>
      <c r="J317">
        <v>44</v>
      </c>
      <c r="K317">
        <v>1</v>
      </c>
      <c r="L317">
        <f t="shared" si="19"/>
        <v>1</v>
      </c>
      <c r="M317">
        <f t="shared" si="20"/>
        <v>1</v>
      </c>
    </row>
    <row r="318" spans="1:13">
      <c r="A318">
        <v>317</v>
      </c>
      <c r="B318">
        <v>567</v>
      </c>
      <c r="C318">
        <v>1</v>
      </c>
      <c r="D318">
        <v>99</v>
      </c>
      <c r="E318">
        <v>72</v>
      </c>
      <c r="F318">
        <v>30</v>
      </c>
      <c r="G318">
        <v>18</v>
      </c>
      <c r="H318">
        <v>38.6</v>
      </c>
      <c r="I318">
        <v>0.41199999999999998</v>
      </c>
      <c r="J318">
        <v>21</v>
      </c>
      <c r="K318">
        <v>0</v>
      </c>
      <c r="L318">
        <f t="shared" si="19"/>
        <v>0</v>
      </c>
      <c r="M318">
        <f t="shared" si="20"/>
        <v>1</v>
      </c>
    </row>
    <row r="319" spans="1:13">
      <c r="A319">
        <v>318</v>
      </c>
      <c r="B319">
        <v>150</v>
      </c>
      <c r="C319">
        <v>2</v>
      </c>
      <c r="D319">
        <v>90</v>
      </c>
      <c r="E319">
        <v>70</v>
      </c>
      <c r="F319">
        <v>17</v>
      </c>
      <c r="G319">
        <v>0</v>
      </c>
      <c r="H319">
        <v>27.3</v>
      </c>
      <c r="I319">
        <v>8.5000000000000006E-2</v>
      </c>
      <c r="J319">
        <v>22</v>
      </c>
      <c r="K319">
        <v>0</v>
      </c>
      <c r="L319">
        <f t="shared" si="19"/>
        <v>0</v>
      </c>
      <c r="M319">
        <f t="shared" si="20"/>
        <v>1</v>
      </c>
    </row>
    <row r="320" spans="1:13">
      <c r="A320">
        <v>319</v>
      </c>
      <c r="B320">
        <v>428</v>
      </c>
      <c r="C320">
        <v>1</v>
      </c>
      <c r="D320">
        <v>181</v>
      </c>
      <c r="E320">
        <v>64</v>
      </c>
      <c r="F320">
        <v>30</v>
      </c>
      <c r="G320">
        <v>180</v>
      </c>
      <c r="H320">
        <v>34.1</v>
      </c>
      <c r="I320">
        <v>0.32800000000000001</v>
      </c>
      <c r="J320">
        <v>38</v>
      </c>
      <c r="K320">
        <v>1</v>
      </c>
      <c r="L320">
        <f t="shared" si="19"/>
        <v>1</v>
      </c>
      <c r="M320">
        <f t="shared" si="20"/>
        <v>1</v>
      </c>
    </row>
    <row r="321" spans="1:13">
      <c r="A321">
        <v>320</v>
      </c>
      <c r="B321">
        <v>344</v>
      </c>
      <c r="C321">
        <v>5</v>
      </c>
      <c r="D321">
        <v>122</v>
      </c>
      <c r="E321">
        <v>86</v>
      </c>
      <c r="F321">
        <v>0</v>
      </c>
      <c r="G321">
        <v>0</v>
      </c>
      <c r="H321">
        <v>34.700000000000003</v>
      </c>
      <c r="I321">
        <v>0.28999999999999998</v>
      </c>
      <c r="J321">
        <v>33</v>
      </c>
      <c r="K321">
        <v>0</v>
      </c>
      <c r="L321">
        <f t="shared" si="19"/>
        <v>1</v>
      </c>
      <c r="M321">
        <f t="shared" si="20"/>
        <v>0</v>
      </c>
    </row>
    <row r="322" spans="1:13">
      <c r="A322">
        <v>321</v>
      </c>
      <c r="B322">
        <v>332</v>
      </c>
      <c r="C322">
        <v>2</v>
      </c>
      <c r="D322">
        <v>87</v>
      </c>
      <c r="E322">
        <v>58</v>
      </c>
      <c r="F322">
        <v>16</v>
      </c>
      <c r="G322">
        <v>52</v>
      </c>
      <c r="H322">
        <v>32.700000000000003</v>
      </c>
      <c r="I322">
        <v>0.16600000000000001</v>
      </c>
      <c r="J322">
        <v>25</v>
      </c>
      <c r="K322">
        <v>0</v>
      </c>
      <c r="L322">
        <f t="shared" si="19"/>
        <v>0</v>
      </c>
      <c r="M322">
        <f t="shared" si="20"/>
        <v>1</v>
      </c>
    </row>
    <row r="323" spans="1:13">
      <c r="A323">
        <v>322</v>
      </c>
      <c r="B323">
        <v>560</v>
      </c>
      <c r="C323">
        <v>11</v>
      </c>
      <c r="D323">
        <v>85</v>
      </c>
      <c r="E323">
        <v>74</v>
      </c>
      <c r="F323">
        <v>0</v>
      </c>
      <c r="G323">
        <v>0</v>
      </c>
      <c r="H323">
        <v>30.1</v>
      </c>
      <c r="I323">
        <v>0.3</v>
      </c>
      <c r="J323">
        <v>35</v>
      </c>
      <c r="K323">
        <v>0</v>
      </c>
      <c r="L323">
        <f t="shared" ref="L323:L386" si="21">IF(J323&lt;=30.5,IF(H323&lt;=36.25,IF(J323&lt;=26.5,0,0),IF(H323&lt;=42.75,0,1)),IF(H323&lt;=27.45,IF(H323&lt;=24.8,0,0),IF(J323&lt;=42.5,1,1)))</f>
        <v>1</v>
      </c>
      <c r="M323">
        <f t="shared" ref="M323:M386" si="22">IF(L323=K323,1,0)</f>
        <v>0</v>
      </c>
    </row>
    <row r="324" spans="1:13">
      <c r="A324">
        <v>323</v>
      </c>
      <c r="B324">
        <v>454</v>
      </c>
      <c r="C324">
        <v>2</v>
      </c>
      <c r="D324">
        <v>119</v>
      </c>
      <c r="E324">
        <v>0</v>
      </c>
      <c r="F324">
        <v>0</v>
      </c>
      <c r="G324">
        <v>0</v>
      </c>
      <c r="H324">
        <v>19.600000000000001</v>
      </c>
      <c r="I324">
        <v>0.83199999999999996</v>
      </c>
      <c r="J324">
        <v>72</v>
      </c>
      <c r="K324">
        <v>0</v>
      </c>
      <c r="L324">
        <f t="shared" si="21"/>
        <v>0</v>
      </c>
      <c r="M324">
        <f t="shared" si="22"/>
        <v>1</v>
      </c>
    </row>
    <row r="325" spans="1:13">
      <c r="A325">
        <v>324</v>
      </c>
      <c r="B325">
        <v>650</v>
      </c>
      <c r="C325">
        <v>0</v>
      </c>
      <c r="D325">
        <v>107</v>
      </c>
      <c r="E325">
        <v>60</v>
      </c>
      <c r="F325">
        <v>25</v>
      </c>
      <c r="G325">
        <v>0</v>
      </c>
      <c r="H325">
        <v>26.4</v>
      </c>
      <c r="I325">
        <v>0.13300000000000001</v>
      </c>
      <c r="J325">
        <v>23</v>
      </c>
      <c r="K325">
        <v>0</v>
      </c>
      <c r="L325">
        <f t="shared" si="21"/>
        <v>0</v>
      </c>
      <c r="M325">
        <f t="shared" si="22"/>
        <v>1</v>
      </c>
    </row>
    <row r="326" spans="1:13">
      <c r="A326">
        <v>325</v>
      </c>
      <c r="B326">
        <v>717</v>
      </c>
      <c r="C326">
        <v>3</v>
      </c>
      <c r="D326">
        <v>173</v>
      </c>
      <c r="E326">
        <v>78</v>
      </c>
      <c r="F326">
        <v>39</v>
      </c>
      <c r="G326">
        <v>185</v>
      </c>
      <c r="H326">
        <v>33.799999999999997</v>
      </c>
      <c r="I326">
        <v>0.97</v>
      </c>
      <c r="J326">
        <v>31</v>
      </c>
      <c r="K326">
        <v>1</v>
      </c>
      <c r="L326">
        <f t="shared" si="21"/>
        <v>1</v>
      </c>
      <c r="M326">
        <f t="shared" si="22"/>
        <v>1</v>
      </c>
    </row>
    <row r="327" spans="1:13">
      <c r="A327">
        <v>326</v>
      </c>
      <c r="B327">
        <v>234</v>
      </c>
      <c r="C327">
        <v>4</v>
      </c>
      <c r="D327">
        <v>122</v>
      </c>
      <c r="E327">
        <v>68</v>
      </c>
      <c r="F327">
        <v>0</v>
      </c>
      <c r="G327">
        <v>0</v>
      </c>
      <c r="H327">
        <v>35</v>
      </c>
      <c r="I327">
        <v>0.39400000000000002</v>
      </c>
      <c r="J327">
        <v>29</v>
      </c>
      <c r="K327">
        <v>0</v>
      </c>
      <c r="L327">
        <f t="shared" si="21"/>
        <v>0</v>
      </c>
      <c r="M327">
        <f t="shared" si="22"/>
        <v>1</v>
      </c>
    </row>
    <row r="328" spans="1:13">
      <c r="A328">
        <v>327</v>
      </c>
      <c r="B328">
        <v>524</v>
      </c>
      <c r="C328">
        <v>9</v>
      </c>
      <c r="D328">
        <v>130</v>
      </c>
      <c r="E328">
        <v>70</v>
      </c>
      <c r="F328">
        <v>0</v>
      </c>
      <c r="G328">
        <v>0</v>
      </c>
      <c r="H328">
        <v>34.200000000000003</v>
      </c>
      <c r="I328">
        <v>0.65200000000000002</v>
      </c>
      <c r="J328">
        <v>45</v>
      </c>
      <c r="K328">
        <v>1</v>
      </c>
      <c r="L328">
        <f t="shared" si="21"/>
        <v>1</v>
      </c>
      <c r="M328">
        <f t="shared" si="22"/>
        <v>1</v>
      </c>
    </row>
    <row r="329" spans="1:13">
      <c r="A329">
        <v>328</v>
      </c>
      <c r="B329">
        <v>209</v>
      </c>
      <c r="C329">
        <v>1</v>
      </c>
      <c r="D329">
        <v>96</v>
      </c>
      <c r="E329">
        <v>64</v>
      </c>
      <c r="F329">
        <v>27</v>
      </c>
      <c r="G329">
        <v>87</v>
      </c>
      <c r="H329">
        <v>33.200000000000003</v>
      </c>
      <c r="I329">
        <v>0.28899999999999998</v>
      </c>
      <c r="J329">
        <v>21</v>
      </c>
      <c r="K329">
        <v>0</v>
      </c>
      <c r="L329">
        <f t="shared" si="21"/>
        <v>0</v>
      </c>
      <c r="M329">
        <f t="shared" si="22"/>
        <v>1</v>
      </c>
    </row>
    <row r="330" spans="1:13">
      <c r="A330">
        <v>329</v>
      </c>
      <c r="B330">
        <v>767</v>
      </c>
      <c r="C330">
        <v>1</v>
      </c>
      <c r="D330">
        <v>126</v>
      </c>
      <c r="E330">
        <v>60</v>
      </c>
      <c r="F330">
        <v>0</v>
      </c>
      <c r="G330">
        <v>0</v>
      </c>
      <c r="H330">
        <v>30.1</v>
      </c>
      <c r="I330">
        <v>0.34899999999999998</v>
      </c>
      <c r="J330">
        <v>47</v>
      </c>
      <c r="K330">
        <v>1</v>
      </c>
      <c r="L330">
        <f t="shared" si="21"/>
        <v>1</v>
      </c>
      <c r="M330">
        <f t="shared" si="22"/>
        <v>1</v>
      </c>
    </row>
    <row r="331" spans="1:13">
      <c r="A331">
        <v>330</v>
      </c>
      <c r="B331">
        <v>558</v>
      </c>
      <c r="C331">
        <v>8</v>
      </c>
      <c r="D331">
        <v>110</v>
      </c>
      <c r="E331">
        <v>76</v>
      </c>
      <c r="F331">
        <v>0</v>
      </c>
      <c r="G331">
        <v>0</v>
      </c>
      <c r="H331">
        <v>27.8</v>
      </c>
      <c r="I331">
        <v>0.23699999999999999</v>
      </c>
      <c r="J331">
        <v>58</v>
      </c>
      <c r="K331">
        <v>0</v>
      </c>
      <c r="L331">
        <f t="shared" si="21"/>
        <v>1</v>
      </c>
      <c r="M331">
        <f t="shared" si="22"/>
        <v>0</v>
      </c>
    </row>
    <row r="332" spans="1:13">
      <c r="A332">
        <v>331</v>
      </c>
      <c r="B332">
        <v>696</v>
      </c>
      <c r="C332">
        <v>7</v>
      </c>
      <c r="D332">
        <v>142</v>
      </c>
      <c r="E332">
        <v>90</v>
      </c>
      <c r="F332">
        <v>24</v>
      </c>
      <c r="G332">
        <v>480</v>
      </c>
      <c r="H332">
        <v>30.4</v>
      </c>
      <c r="I332">
        <v>0.128</v>
      </c>
      <c r="J332">
        <v>43</v>
      </c>
      <c r="K332">
        <v>1</v>
      </c>
      <c r="L332">
        <f t="shared" si="21"/>
        <v>1</v>
      </c>
      <c r="M332">
        <f t="shared" si="22"/>
        <v>1</v>
      </c>
    </row>
    <row r="333" spans="1:13">
      <c r="A333">
        <v>332</v>
      </c>
      <c r="B333">
        <v>119</v>
      </c>
      <c r="C333">
        <v>4</v>
      </c>
      <c r="D333">
        <v>97</v>
      </c>
      <c r="E333">
        <v>60</v>
      </c>
      <c r="F333">
        <v>23</v>
      </c>
      <c r="G333">
        <v>0</v>
      </c>
      <c r="H333">
        <v>28.2</v>
      </c>
      <c r="I333">
        <v>0.443</v>
      </c>
      <c r="J333">
        <v>22</v>
      </c>
      <c r="K333">
        <v>0</v>
      </c>
      <c r="L333">
        <f t="shared" si="21"/>
        <v>0</v>
      </c>
      <c r="M333">
        <f t="shared" si="22"/>
        <v>1</v>
      </c>
    </row>
    <row r="334" spans="1:13">
      <c r="A334">
        <v>333</v>
      </c>
      <c r="B334">
        <v>148</v>
      </c>
      <c r="C334">
        <v>2</v>
      </c>
      <c r="D334">
        <v>106</v>
      </c>
      <c r="E334">
        <v>64</v>
      </c>
      <c r="F334">
        <v>35</v>
      </c>
      <c r="G334">
        <v>119</v>
      </c>
      <c r="H334">
        <v>30.5</v>
      </c>
      <c r="I334">
        <v>1.4</v>
      </c>
      <c r="J334">
        <v>34</v>
      </c>
      <c r="K334">
        <v>0</v>
      </c>
      <c r="L334">
        <f t="shared" si="21"/>
        <v>1</v>
      </c>
      <c r="M334">
        <f t="shared" si="22"/>
        <v>0</v>
      </c>
    </row>
    <row r="335" spans="1:13">
      <c r="A335">
        <v>334</v>
      </c>
      <c r="B335">
        <v>207</v>
      </c>
      <c r="C335">
        <v>8</v>
      </c>
      <c r="D335">
        <v>196</v>
      </c>
      <c r="E335">
        <v>76</v>
      </c>
      <c r="F335">
        <v>29</v>
      </c>
      <c r="G335">
        <v>280</v>
      </c>
      <c r="H335">
        <v>37.5</v>
      </c>
      <c r="I335">
        <v>0.60499999999999998</v>
      </c>
      <c r="J335">
        <v>57</v>
      </c>
      <c r="K335">
        <v>1</v>
      </c>
      <c r="L335">
        <f t="shared" si="21"/>
        <v>1</v>
      </c>
      <c r="M335">
        <f t="shared" si="22"/>
        <v>1</v>
      </c>
    </row>
    <row r="336" spans="1:13">
      <c r="A336">
        <v>335</v>
      </c>
      <c r="B336">
        <v>415</v>
      </c>
      <c r="C336">
        <v>0</v>
      </c>
      <c r="D336">
        <v>138</v>
      </c>
      <c r="E336">
        <v>60</v>
      </c>
      <c r="F336">
        <v>35</v>
      </c>
      <c r="G336">
        <v>167</v>
      </c>
      <c r="H336">
        <v>34.6</v>
      </c>
      <c r="I336">
        <v>0.53400000000000003</v>
      </c>
      <c r="J336">
        <v>21</v>
      </c>
      <c r="K336">
        <v>1</v>
      </c>
      <c r="L336">
        <f t="shared" si="21"/>
        <v>0</v>
      </c>
      <c r="M336">
        <f t="shared" si="22"/>
        <v>0</v>
      </c>
    </row>
    <row r="337" spans="1:13">
      <c r="A337">
        <v>336</v>
      </c>
      <c r="B337">
        <v>120</v>
      </c>
      <c r="C337">
        <v>4</v>
      </c>
      <c r="D337">
        <v>99</v>
      </c>
      <c r="E337">
        <v>76</v>
      </c>
      <c r="F337">
        <v>15</v>
      </c>
      <c r="G337">
        <v>51</v>
      </c>
      <c r="H337">
        <v>23.2</v>
      </c>
      <c r="I337">
        <v>0.223</v>
      </c>
      <c r="J337">
        <v>21</v>
      </c>
      <c r="K337">
        <v>0</v>
      </c>
      <c r="L337">
        <f t="shared" si="21"/>
        <v>0</v>
      </c>
      <c r="M337">
        <f t="shared" si="22"/>
        <v>1</v>
      </c>
    </row>
    <row r="338" spans="1:13">
      <c r="A338">
        <v>337</v>
      </c>
      <c r="B338">
        <v>473</v>
      </c>
      <c r="C338">
        <v>0</v>
      </c>
      <c r="D338">
        <v>119</v>
      </c>
      <c r="E338">
        <v>66</v>
      </c>
      <c r="F338">
        <v>27</v>
      </c>
      <c r="G338">
        <v>0</v>
      </c>
      <c r="H338">
        <v>38.799999999999997</v>
      </c>
      <c r="I338">
        <v>0.25900000000000001</v>
      </c>
      <c r="J338">
        <v>22</v>
      </c>
      <c r="K338">
        <v>0</v>
      </c>
      <c r="L338">
        <f t="shared" si="21"/>
        <v>0</v>
      </c>
      <c r="M338">
        <f t="shared" si="22"/>
        <v>1</v>
      </c>
    </row>
    <row r="339" spans="1:13">
      <c r="A339">
        <v>338</v>
      </c>
      <c r="B339">
        <v>169</v>
      </c>
      <c r="C339">
        <v>4</v>
      </c>
      <c r="D339">
        <v>110</v>
      </c>
      <c r="E339">
        <v>66</v>
      </c>
      <c r="F339">
        <v>0</v>
      </c>
      <c r="G339">
        <v>0</v>
      </c>
      <c r="H339">
        <v>31.9</v>
      </c>
      <c r="I339">
        <v>0.47099999999999997</v>
      </c>
      <c r="J339">
        <v>29</v>
      </c>
      <c r="K339">
        <v>0</v>
      </c>
      <c r="L339">
        <f t="shared" si="21"/>
        <v>0</v>
      </c>
      <c r="M339">
        <f t="shared" si="22"/>
        <v>1</v>
      </c>
    </row>
    <row r="340" spans="1:13">
      <c r="A340">
        <v>339</v>
      </c>
      <c r="B340">
        <v>167</v>
      </c>
      <c r="C340">
        <v>3</v>
      </c>
      <c r="D340">
        <v>148</v>
      </c>
      <c r="E340">
        <v>66</v>
      </c>
      <c r="F340">
        <v>25</v>
      </c>
      <c r="G340">
        <v>0</v>
      </c>
      <c r="H340">
        <v>32.5</v>
      </c>
      <c r="I340">
        <v>0.25600000000000001</v>
      </c>
      <c r="J340">
        <v>22</v>
      </c>
      <c r="K340">
        <v>0</v>
      </c>
      <c r="L340">
        <f t="shared" si="21"/>
        <v>0</v>
      </c>
      <c r="M340">
        <f t="shared" si="22"/>
        <v>1</v>
      </c>
    </row>
    <row r="341" spans="1:13">
      <c r="A341">
        <v>340</v>
      </c>
      <c r="B341">
        <v>479</v>
      </c>
      <c r="C341">
        <v>8</v>
      </c>
      <c r="D341">
        <v>126</v>
      </c>
      <c r="E341">
        <v>74</v>
      </c>
      <c r="F341">
        <v>38</v>
      </c>
      <c r="G341">
        <v>75</v>
      </c>
      <c r="H341">
        <v>25.9</v>
      </c>
      <c r="I341">
        <v>0.16200000000000001</v>
      </c>
      <c r="J341">
        <v>39</v>
      </c>
      <c r="K341">
        <v>0</v>
      </c>
      <c r="L341">
        <f t="shared" si="21"/>
        <v>0</v>
      </c>
      <c r="M341">
        <f t="shared" si="22"/>
        <v>1</v>
      </c>
    </row>
    <row r="342" spans="1:13">
      <c r="A342">
        <v>341</v>
      </c>
      <c r="B342">
        <v>578</v>
      </c>
      <c r="C342">
        <v>2</v>
      </c>
      <c r="D342">
        <v>118</v>
      </c>
      <c r="E342">
        <v>80</v>
      </c>
      <c r="F342">
        <v>0</v>
      </c>
      <c r="G342">
        <v>0</v>
      </c>
      <c r="H342">
        <v>42.9</v>
      </c>
      <c r="I342">
        <v>0.69299999999999995</v>
      </c>
      <c r="J342">
        <v>21</v>
      </c>
      <c r="K342">
        <v>1</v>
      </c>
      <c r="L342">
        <f t="shared" si="21"/>
        <v>1</v>
      </c>
      <c r="M342">
        <f t="shared" si="22"/>
        <v>1</v>
      </c>
    </row>
    <row r="343" spans="1:13">
      <c r="A343">
        <v>342</v>
      </c>
      <c r="B343">
        <v>530</v>
      </c>
      <c r="C343">
        <v>0</v>
      </c>
      <c r="D343">
        <v>111</v>
      </c>
      <c r="E343">
        <v>65</v>
      </c>
      <c r="F343">
        <v>0</v>
      </c>
      <c r="G343">
        <v>0</v>
      </c>
      <c r="H343">
        <v>24.6</v>
      </c>
      <c r="I343">
        <v>0.66</v>
      </c>
      <c r="J343">
        <v>31</v>
      </c>
      <c r="K343">
        <v>0</v>
      </c>
      <c r="L343">
        <f t="shared" si="21"/>
        <v>0</v>
      </c>
      <c r="M343">
        <f t="shared" si="22"/>
        <v>1</v>
      </c>
    </row>
    <row r="344" spans="1:13">
      <c r="A344">
        <v>343</v>
      </c>
      <c r="B344">
        <v>153</v>
      </c>
      <c r="C344">
        <v>9</v>
      </c>
      <c r="D344">
        <v>156</v>
      </c>
      <c r="E344">
        <v>86</v>
      </c>
      <c r="F344">
        <v>28</v>
      </c>
      <c r="G344">
        <v>155</v>
      </c>
      <c r="H344">
        <v>34.299999999999997</v>
      </c>
      <c r="I344">
        <v>1.1890000000000001</v>
      </c>
      <c r="J344">
        <v>42</v>
      </c>
      <c r="K344">
        <v>1</v>
      </c>
      <c r="L344">
        <f t="shared" si="21"/>
        <v>1</v>
      </c>
      <c r="M344">
        <f t="shared" si="22"/>
        <v>1</v>
      </c>
    </row>
    <row r="345" spans="1:13">
      <c r="A345">
        <v>344</v>
      </c>
      <c r="B345">
        <v>42</v>
      </c>
      <c r="C345">
        <v>7</v>
      </c>
      <c r="D345">
        <v>133</v>
      </c>
      <c r="E345">
        <v>84</v>
      </c>
      <c r="F345">
        <v>0</v>
      </c>
      <c r="G345">
        <v>0</v>
      </c>
      <c r="H345">
        <v>40.200000000000003</v>
      </c>
      <c r="I345">
        <v>0.69599999999999995</v>
      </c>
      <c r="J345">
        <v>37</v>
      </c>
      <c r="K345">
        <v>0</v>
      </c>
      <c r="L345">
        <f t="shared" si="21"/>
        <v>1</v>
      </c>
      <c r="M345">
        <f t="shared" si="22"/>
        <v>0</v>
      </c>
    </row>
    <row r="346" spans="1:13">
      <c r="A346">
        <v>345</v>
      </c>
      <c r="B346">
        <v>91</v>
      </c>
      <c r="C346">
        <v>1</v>
      </c>
      <c r="D346">
        <v>80</v>
      </c>
      <c r="E346">
        <v>55</v>
      </c>
      <c r="F346">
        <v>0</v>
      </c>
      <c r="G346">
        <v>0</v>
      </c>
      <c r="H346">
        <v>19.100000000000001</v>
      </c>
      <c r="I346">
        <v>0.25800000000000001</v>
      </c>
      <c r="J346">
        <v>21</v>
      </c>
      <c r="K346">
        <v>0</v>
      </c>
      <c r="L346">
        <f t="shared" si="21"/>
        <v>0</v>
      </c>
      <c r="M346">
        <f t="shared" si="22"/>
        <v>1</v>
      </c>
    </row>
    <row r="347" spans="1:13">
      <c r="A347">
        <v>346</v>
      </c>
      <c r="B347">
        <v>229</v>
      </c>
      <c r="C347">
        <v>4</v>
      </c>
      <c r="D347">
        <v>197</v>
      </c>
      <c r="E347">
        <v>70</v>
      </c>
      <c r="F347">
        <v>39</v>
      </c>
      <c r="G347">
        <v>744</v>
      </c>
      <c r="H347">
        <v>36.700000000000003</v>
      </c>
      <c r="I347">
        <v>2.3290000000000002</v>
      </c>
      <c r="J347">
        <v>31</v>
      </c>
      <c r="K347">
        <v>0</v>
      </c>
      <c r="L347">
        <f t="shared" si="21"/>
        <v>1</v>
      </c>
      <c r="M347">
        <f t="shared" si="22"/>
        <v>0</v>
      </c>
    </row>
    <row r="348" spans="1:13">
      <c r="A348">
        <v>347</v>
      </c>
      <c r="B348">
        <v>324</v>
      </c>
      <c r="C348">
        <v>13</v>
      </c>
      <c r="D348">
        <v>152</v>
      </c>
      <c r="E348">
        <v>90</v>
      </c>
      <c r="F348">
        <v>33</v>
      </c>
      <c r="G348">
        <v>29</v>
      </c>
      <c r="H348">
        <v>26.8</v>
      </c>
      <c r="I348">
        <v>0.73099999999999998</v>
      </c>
      <c r="J348">
        <v>43</v>
      </c>
      <c r="K348">
        <v>1</v>
      </c>
      <c r="L348">
        <f t="shared" si="21"/>
        <v>0</v>
      </c>
      <c r="M348">
        <f t="shared" si="22"/>
        <v>0</v>
      </c>
    </row>
    <row r="349" spans="1:13">
      <c r="A349">
        <v>348</v>
      </c>
      <c r="B349">
        <v>119</v>
      </c>
      <c r="C349">
        <v>4</v>
      </c>
      <c r="D349">
        <v>97</v>
      </c>
      <c r="E349">
        <v>60</v>
      </c>
      <c r="F349">
        <v>23</v>
      </c>
      <c r="G349">
        <v>0</v>
      </c>
      <c r="H349">
        <v>28.2</v>
      </c>
      <c r="I349">
        <v>0.443</v>
      </c>
      <c r="J349">
        <v>22</v>
      </c>
      <c r="K349">
        <v>0</v>
      </c>
      <c r="L349">
        <f t="shared" si="21"/>
        <v>0</v>
      </c>
      <c r="M349">
        <f t="shared" si="22"/>
        <v>1</v>
      </c>
    </row>
    <row r="350" spans="1:13">
      <c r="A350">
        <v>349</v>
      </c>
      <c r="B350">
        <v>235</v>
      </c>
      <c r="C350">
        <v>3</v>
      </c>
      <c r="D350">
        <v>74</v>
      </c>
      <c r="E350">
        <v>68</v>
      </c>
      <c r="F350">
        <v>28</v>
      </c>
      <c r="G350">
        <v>45</v>
      </c>
      <c r="H350">
        <v>29.7</v>
      </c>
      <c r="I350">
        <v>0.29299999999999998</v>
      </c>
      <c r="J350">
        <v>23</v>
      </c>
      <c r="K350">
        <v>0</v>
      </c>
      <c r="L350">
        <f t="shared" si="21"/>
        <v>0</v>
      </c>
      <c r="M350">
        <f t="shared" si="22"/>
        <v>1</v>
      </c>
    </row>
    <row r="351" spans="1:13">
      <c r="A351">
        <v>350</v>
      </c>
      <c r="B351">
        <v>474</v>
      </c>
      <c r="C351">
        <v>7</v>
      </c>
      <c r="D351">
        <v>136</v>
      </c>
      <c r="E351">
        <v>90</v>
      </c>
      <c r="F351">
        <v>0</v>
      </c>
      <c r="G351">
        <v>0</v>
      </c>
      <c r="H351">
        <v>29.9</v>
      </c>
      <c r="I351">
        <v>0.21</v>
      </c>
      <c r="J351">
        <v>50</v>
      </c>
      <c r="K351">
        <v>0</v>
      </c>
      <c r="L351">
        <f t="shared" si="21"/>
        <v>1</v>
      </c>
      <c r="M351">
        <f t="shared" si="22"/>
        <v>0</v>
      </c>
    </row>
    <row r="352" spans="1:13">
      <c r="A352">
        <v>351</v>
      </c>
      <c r="B352">
        <v>51</v>
      </c>
      <c r="C352">
        <v>1</v>
      </c>
      <c r="D352">
        <v>103</v>
      </c>
      <c r="E352">
        <v>80</v>
      </c>
      <c r="F352">
        <v>11</v>
      </c>
      <c r="G352">
        <v>82</v>
      </c>
      <c r="H352">
        <v>19.399999999999999</v>
      </c>
      <c r="I352">
        <v>0.49099999999999999</v>
      </c>
      <c r="J352">
        <v>22</v>
      </c>
      <c r="K352">
        <v>0</v>
      </c>
      <c r="L352">
        <f t="shared" si="21"/>
        <v>0</v>
      </c>
      <c r="M352">
        <f t="shared" si="22"/>
        <v>1</v>
      </c>
    </row>
    <row r="353" spans="1:13">
      <c r="A353">
        <v>352</v>
      </c>
      <c r="B353">
        <v>169</v>
      </c>
      <c r="C353">
        <v>4</v>
      </c>
      <c r="D353">
        <v>110</v>
      </c>
      <c r="E353">
        <v>66</v>
      </c>
      <c r="F353">
        <v>0</v>
      </c>
      <c r="G353">
        <v>0</v>
      </c>
      <c r="H353">
        <v>31.9</v>
      </c>
      <c r="I353">
        <v>0.47099999999999997</v>
      </c>
      <c r="J353">
        <v>29</v>
      </c>
      <c r="K353">
        <v>0</v>
      </c>
      <c r="L353">
        <f t="shared" si="21"/>
        <v>0</v>
      </c>
      <c r="M353">
        <f t="shared" si="22"/>
        <v>1</v>
      </c>
    </row>
    <row r="354" spans="1:13">
      <c r="A354">
        <v>353</v>
      </c>
      <c r="B354">
        <v>228</v>
      </c>
      <c r="C354">
        <v>3</v>
      </c>
      <c r="D354">
        <v>162</v>
      </c>
      <c r="E354">
        <v>52</v>
      </c>
      <c r="F354">
        <v>38</v>
      </c>
      <c r="G354">
        <v>0</v>
      </c>
      <c r="H354">
        <v>37.200000000000003</v>
      </c>
      <c r="I354">
        <v>0.65200000000000002</v>
      </c>
      <c r="J354">
        <v>24</v>
      </c>
      <c r="K354">
        <v>1</v>
      </c>
      <c r="L354">
        <f t="shared" si="21"/>
        <v>0</v>
      </c>
      <c r="M354">
        <f t="shared" si="22"/>
        <v>0</v>
      </c>
    </row>
    <row r="355" spans="1:13">
      <c r="A355">
        <v>354</v>
      </c>
      <c r="B355">
        <v>1</v>
      </c>
      <c r="C355">
        <v>6</v>
      </c>
      <c r="D355">
        <v>148</v>
      </c>
      <c r="E355">
        <v>72</v>
      </c>
      <c r="F355">
        <v>35</v>
      </c>
      <c r="G355">
        <v>0</v>
      </c>
      <c r="H355">
        <v>33.6</v>
      </c>
      <c r="I355">
        <v>0.627</v>
      </c>
      <c r="J355">
        <v>50</v>
      </c>
      <c r="K355">
        <v>1</v>
      </c>
      <c r="L355">
        <f t="shared" si="21"/>
        <v>1</v>
      </c>
      <c r="M355">
        <f t="shared" si="22"/>
        <v>1</v>
      </c>
    </row>
    <row r="356" spans="1:13">
      <c r="A356">
        <v>355</v>
      </c>
      <c r="B356">
        <v>704</v>
      </c>
      <c r="C356">
        <v>2</v>
      </c>
      <c r="D356">
        <v>129</v>
      </c>
      <c r="E356">
        <v>0</v>
      </c>
      <c r="F356">
        <v>0</v>
      </c>
      <c r="G356">
        <v>0</v>
      </c>
      <c r="H356">
        <v>38.5</v>
      </c>
      <c r="I356">
        <v>0.30399999999999999</v>
      </c>
      <c r="J356">
        <v>41</v>
      </c>
      <c r="K356">
        <v>0</v>
      </c>
      <c r="L356">
        <f t="shared" si="21"/>
        <v>1</v>
      </c>
      <c r="M356">
        <f t="shared" si="22"/>
        <v>0</v>
      </c>
    </row>
    <row r="357" spans="1:13">
      <c r="A357">
        <v>356</v>
      </c>
      <c r="B357">
        <v>633</v>
      </c>
      <c r="C357">
        <v>2</v>
      </c>
      <c r="D357">
        <v>111</v>
      </c>
      <c r="E357">
        <v>60</v>
      </c>
      <c r="F357">
        <v>0</v>
      </c>
      <c r="G357">
        <v>0</v>
      </c>
      <c r="H357">
        <v>26.2</v>
      </c>
      <c r="I357">
        <v>0.34300000000000003</v>
      </c>
      <c r="J357">
        <v>23</v>
      </c>
      <c r="K357">
        <v>0</v>
      </c>
      <c r="L357">
        <f t="shared" si="21"/>
        <v>0</v>
      </c>
      <c r="M357">
        <f t="shared" si="22"/>
        <v>1</v>
      </c>
    </row>
    <row r="358" spans="1:13">
      <c r="A358">
        <v>357</v>
      </c>
      <c r="B358">
        <v>243</v>
      </c>
      <c r="C358">
        <v>3</v>
      </c>
      <c r="D358">
        <v>139</v>
      </c>
      <c r="E358">
        <v>54</v>
      </c>
      <c r="F358">
        <v>0</v>
      </c>
      <c r="G358">
        <v>0</v>
      </c>
      <c r="H358">
        <v>25.6</v>
      </c>
      <c r="I358">
        <v>0.40200000000000002</v>
      </c>
      <c r="J358">
        <v>22</v>
      </c>
      <c r="K358">
        <v>1</v>
      </c>
      <c r="L358">
        <f t="shared" si="21"/>
        <v>0</v>
      </c>
      <c r="M358">
        <f t="shared" si="22"/>
        <v>0</v>
      </c>
    </row>
    <row r="359" spans="1:13">
      <c r="A359">
        <v>358</v>
      </c>
      <c r="B359">
        <v>292</v>
      </c>
      <c r="C359">
        <v>0</v>
      </c>
      <c r="D359">
        <v>107</v>
      </c>
      <c r="E359">
        <v>62</v>
      </c>
      <c r="F359">
        <v>30</v>
      </c>
      <c r="G359">
        <v>74</v>
      </c>
      <c r="H359">
        <v>36.6</v>
      </c>
      <c r="I359">
        <v>0.75700000000000001</v>
      </c>
      <c r="J359">
        <v>25</v>
      </c>
      <c r="K359">
        <v>1</v>
      </c>
      <c r="L359">
        <f t="shared" si="21"/>
        <v>0</v>
      </c>
      <c r="M359">
        <f t="shared" si="22"/>
        <v>0</v>
      </c>
    </row>
    <row r="360" spans="1:13">
      <c r="A360">
        <v>359</v>
      </c>
      <c r="B360">
        <v>649</v>
      </c>
      <c r="C360">
        <v>11</v>
      </c>
      <c r="D360">
        <v>136</v>
      </c>
      <c r="E360">
        <v>84</v>
      </c>
      <c r="F360">
        <v>35</v>
      </c>
      <c r="G360">
        <v>130</v>
      </c>
      <c r="H360">
        <v>28.3</v>
      </c>
      <c r="I360">
        <v>0.26</v>
      </c>
      <c r="J360">
        <v>42</v>
      </c>
      <c r="K360">
        <v>1</v>
      </c>
      <c r="L360">
        <f t="shared" si="21"/>
        <v>1</v>
      </c>
      <c r="M360">
        <f t="shared" si="22"/>
        <v>1</v>
      </c>
    </row>
    <row r="361" spans="1:13">
      <c r="A361">
        <v>360</v>
      </c>
      <c r="B361">
        <v>649</v>
      </c>
      <c r="C361">
        <v>11</v>
      </c>
      <c r="D361">
        <v>136</v>
      </c>
      <c r="E361">
        <v>84</v>
      </c>
      <c r="F361">
        <v>35</v>
      </c>
      <c r="G361">
        <v>130</v>
      </c>
      <c r="H361">
        <v>28.3</v>
      </c>
      <c r="I361">
        <v>0.26</v>
      </c>
      <c r="J361">
        <v>42</v>
      </c>
      <c r="K361">
        <v>1</v>
      </c>
      <c r="L361">
        <f t="shared" si="21"/>
        <v>1</v>
      </c>
      <c r="M361">
        <f t="shared" si="22"/>
        <v>1</v>
      </c>
    </row>
    <row r="362" spans="1:13">
      <c r="A362">
        <v>361</v>
      </c>
      <c r="B362">
        <v>454</v>
      </c>
      <c r="C362">
        <v>2</v>
      </c>
      <c r="D362">
        <v>119</v>
      </c>
      <c r="E362">
        <v>0</v>
      </c>
      <c r="F362">
        <v>0</v>
      </c>
      <c r="G362">
        <v>0</v>
      </c>
      <c r="H362">
        <v>19.600000000000001</v>
      </c>
      <c r="I362">
        <v>0.83199999999999996</v>
      </c>
      <c r="J362">
        <v>72</v>
      </c>
      <c r="K362">
        <v>0</v>
      </c>
      <c r="L362">
        <f t="shared" si="21"/>
        <v>0</v>
      </c>
      <c r="M362">
        <f t="shared" si="22"/>
        <v>1</v>
      </c>
    </row>
    <row r="363" spans="1:13">
      <c r="A363">
        <v>362</v>
      </c>
      <c r="B363">
        <v>298</v>
      </c>
      <c r="C363">
        <v>0</v>
      </c>
      <c r="D363">
        <v>126</v>
      </c>
      <c r="E363">
        <v>84</v>
      </c>
      <c r="F363">
        <v>29</v>
      </c>
      <c r="G363">
        <v>215</v>
      </c>
      <c r="H363">
        <v>30.7</v>
      </c>
      <c r="I363">
        <v>0.52</v>
      </c>
      <c r="J363">
        <v>24</v>
      </c>
      <c r="K363">
        <v>0</v>
      </c>
      <c r="L363">
        <f t="shared" si="21"/>
        <v>0</v>
      </c>
      <c r="M363">
        <f t="shared" si="22"/>
        <v>1</v>
      </c>
    </row>
    <row r="364" spans="1:13">
      <c r="A364">
        <v>363</v>
      </c>
      <c r="B364">
        <v>732</v>
      </c>
      <c r="C364">
        <v>8</v>
      </c>
      <c r="D364">
        <v>120</v>
      </c>
      <c r="E364">
        <v>86</v>
      </c>
      <c r="F364">
        <v>0</v>
      </c>
      <c r="G364">
        <v>0</v>
      </c>
      <c r="H364">
        <v>28.4</v>
      </c>
      <c r="I364">
        <v>0.25900000000000001</v>
      </c>
      <c r="J364">
        <v>22</v>
      </c>
      <c r="K364">
        <v>1</v>
      </c>
      <c r="L364">
        <f t="shared" si="21"/>
        <v>0</v>
      </c>
      <c r="M364">
        <f t="shared" si="22"/>
        <v>0</v>
      </c>
    </row>
    <row r="365" spans="1:13">
      <c r="A365">
        <v>364</v>
      </c>
      <c r="B365">
        <v>155</v>
      </c>
      <c r="C365">
        <v>8</v>
      </c>
      <c r="D365">
        <v>188</v>
      </c>
      <c r="E365">
        <v>78</v>
      </c>
      <c r="F365">
        <v>0</v>
      </c>
      <c r="G365">
        <v>0</v>
      </c>
      <c r="H365">
        <v>47.9</v>
      </c>
      <c r="I365">
        <v>0.13700000000000001</v>
      </c>
      <c r="J365">
        <v>43</v>
      </c>
      <c r="K365">
        <v>1</v>
      </c>
      <c r="L365">
        <f t="shared" si="21"/>
        <v>1</v>
      </c>
      <c r="M365">
        <f t="shared" si="22"/>
        <v>1</v>
      </c>
    </row>
    <row r="366" spans="1:13">
      <c r="A366">
        <v>365</v>
      </c>
      <c r="B366">
        <v>392</v>
      </c>
      <c r="C366">
        <v>5</v>
      </c>
      <c r="D366">
        <v>166</v>
      </c>
      <c r="E366">
        <v>76</v>
      </c>
      <c r="F366">
        <v>0</v>
      </c>
      <c r="G366">
        <v>0</v>
      </c>
      <c r="H366">
        <v>45.7</v>
      </c>
      <c r="I366">
        <v>0.34</v>
      </c>
      <c r="J366">
        <v>27</v>
      </c>
      <c r="K366">
        <v>1</v>
      </c>
      <c r="L366">
        <f t="shared" si="21"/>
        <v>1</v>
      </c>
      <c r="M366">
        <f t="shared" si="22"/>
        <v>1</v>
      </c>
    </row>
    <row r="367" spans="1:13">
      <c r="A367">
        <v>366</v>
      </c>
      <c r="B367">
        <v>112</v>
      </c>
      <c r="C367">
        <v>8</v>
      </c>
      <c r="D367">
        <v>155</v>
      </c>
      <c r="E367">
        <v>62</v>
      </c>
      <c r="F367">
        <v>26</v>
      </c>
      <c r="G367">
        <v>495</v>
      </c>
      <c r="H367">
        <v>34</v>
      </c>
      <c r="I367">
        <v>0.54300000000000004</v>
      </c>
      <c r="J367">
        <v>46</v>
      </c>
      <c r="K367">
        <v>1</v>
      </c>
      <c r="L367">
        <f t="shared" si="21"/>
        <v>1</v>
      </c>
      <c r="M367">
        <f t="shared" si="22"/>
        <v>1</v>
      </c>
    </row>
    <row r="368" spans="1:13">
      <c r="A368">
        <v>367</v>
      </c>
      <c r="B368">
        <v>401</v>
      </c>
      <c r="C368">
        <v>4</v>
      </c>
      <c r="D368">
        <v>95</v>
      </c>
      <c r="E368">
        <v>64</v>
      </c>
      <c r="F368">
        <v>0</v>
      </c>
      <c r="G368">
        <v>0</v>
      </c>
      <c r="H368">
        <v>32</v>
      </c>
      <c r="I368">
        <v>0.161</v>
      </c>
      <c r="J368">
        <v>31</v>
      </c>
      <c r="K368">
        <v>1</v>
      </c>
      <c r="L368">
        <f t="shared" si="21"/>
        <v>1</v>
      </c>
      <c r="M368">
        <f t="shared" si="22"/>
        <v>1</v>
      </c>
    </row>
    <row r="369" spans="1:13">
      <c r="A369">
        <v>368</v>
      </c>
      <c r="B369">
        <v>307</v>
      </c>
      <c r="C369">
        <v>10</v>
      </c>
      <c r="D369">
        <v>161</v>
      </c>
      <c r="E369">
        <v>68</v>
      </c>
      <c r="F369">
        <v>23</v>
      </c>
      <c r="G369">
        <v>132</v>
      </c>
      <c r="H369">
        <v>25.5</v>
      </c>
      <c r="I369">
        <v>0.32600000000000001</v>
      </c>
      <c r="J369">
        <v>47</v>
      </c>
      <c r="K369">
        <v>1</v>
      </c>
      <c r="L369">
        <f t="shared" si="21"/>
        <v>0</v>
      </c>
      <c r="M369">
        <f t="shared" si="22"/>
        <v>0</v>
      </c>
    </row>
    <row r="370" spans="1:13">
      <c r="A370">
        <v>369</v>
      </c>
      <c r="B370">
        <v>69</v>
      </c>
      <c r="C370">
        <v>1</v>
      </c>
      <c r="D370">
        <v>95</v>
      </c>
      <c r="E370">
        <v>66</v>
      </c>
      <c r="F370">
        <v>13</v>
      </c>
      <c r="G370">
        <v>38</v>
      </c>
      <c r="H370">
        <v>19.600000000000001</v>
      </c>
      <c r="I370">
        <v>0.33400000000000002</v>
      </c>
      <c r="J370">
        <v>25</v>
      </c>
      <c r="K370">
        <v>0</v>
      </c>
      <c r="L370">
        <f t="shared" si="21"/>
        <v>0</v>
      </c>
      <c r="M370">
        <f t="shared" si="22"/>
        <v>1</v>
      </c>
    </row>
    <row r="371" spans="1:13">
      <c r="A371">
        <v>370</v>
      </c>
      <c r="B371">
        <v>224</v>
      </c>
      <c r="C371">
        <v>7</v>
      </c>
      <c r="D371">
        <v>142</v>
      </c>
      <c r="E371">
        <v>60</v>
      </c>
      <c r="F371">
        <v>33</v>
      </c>
      <c r="G371">
        <v>190</v>
      </c>
      <c r="H371">
        <v>28.8</v>
      </c>
      <c r="I371">
        <v>0.68700000000000006</v>
      </c>
      <c r="J371">
        <v>61</v>
      </c>
      <c r="K371">
        <v>0</v>
      </c>
      <c r="L371">
        <f t="shared" si="21"/>
        <v>1</v>
      </c>
      <c r="M371">
        <f t="shared" si="22"/>
        <v>0</v>
      </c>
    </row>
    <row r="372" spans="1:13">
      <c r="A372">
        <v>371</v>
      </c>
      <c r="B372">
        <v>270</v>
      </c>
      <c r="C372">
        <v>2</v>
      </c>
      <c r="D372">
        <v>146</v>
      </c>
      <c r="E372">
        <v>0</v>
      </c>
      <c r="F372">
        <v>0</v>
      </c>
      <c r="G372">
        <v>0</v>
      </c>
      <c r="H372">
        <v>27.5</v>
      </c>
      <c r="I372">
        <v>0.24</v>
      </c>
      <c r="J372">
        <v>28</v>
      </c>
      <c r="K372">
        <v>1</v>
      </c>
      <c r="L372">
        <f t="shared" si="21"/>
        <v>0</v>
      </c>
      <c r="M372">
        <f t="shared" si="22"/>
        <v>0</v>
      </c>
    </row>
    <row r="373" spans="1:13">
      <c r="A373">
        <v>372</v>
      </c>
      <c r="B373">
        <v>523</v>
      </c>
      <c r="C373">
        <v>6</v>
      </c>
      <c r="D373">
        <v>114</v>
      </c>
      <c r="E373">
        <v>0</v>
      </c>
      <c r="F373">
        <v>0</v>
      </c>
      <c r="G373">
        <v>0</v>
      </c>
      <c r="H373">
        <v>0</v>
      </c>
      <c r="I373">
        <v>0.189</v>
      </c>
      <c r="J373">
        <v>26</v>
      </c>
      <c r="K373">
        <v>0</v>
      </c>
      <c r="L373">
        <f t="shared" si="21"/>
        <v>0</v>
      </c>
      <c r="M373">
        <f t="shared" si="22"/>
        <v>1</v>
      </c>
    </row>
    <row r="374" spans="1:13">
      <c r="A374">
        <v>373</v>
      </c>
      <c r="B374">
        <v>156</v>
      </c>
      <c r="C374">
        <v>7</v>
      </c>
      <c r="D374">
        <v>152</v>
      </c>
      <c r="E374">
        <v>88</v>
      </c>
      <c r="F374">
        <v>44</v>
      </c>
      <c r="G374">
        <v>0</v>
      </c>
      <c r="H374">
        <v>50</v>
      </c>
      <c r="I374">
        <v>0.33700000000000002</v>
      </c>
      <c r="J374">
        <v>36</v>
      </c>
      <c r="K374">
        <v>1</v>
      </c>
      <c r="L374">
        <f t="shared" si="21"/>
        <v>1</v>
      </c>
      <c r="M374">
        <f t="shared" si="22"/>
        <v>1</v>
      </c>
    </row>
    <row r="375" spans="1:13">
      <c r="A375">
        <v>374</v>
      </c>
      <c r="B375">
        <v>289</v>
      </c>
      <c r="C375">
        <v>4</v>
      </c>
      <c r="D375">
        <v>96</v>
      </c>
      <c r="E375">
        <v>56</v>
      </c>
      <c r="F375">
        <v>17</v>
      </c>
      <c r="G375">
        <v>49</v>
      </c>
      <c r="H375">
        <v>20.8</v>
      </c>
      <c r="I375">
        <v>0.34</v>
      </c>
      <c r="J375">
        <v>26</v>
      </c>
      <c r="K375">
        <v>0</v>
      </c>
      <c r="L375">
        <f t="shared" si="21"/>
        <v>0</v>
      </c>
      <c r="M375">
        <f t="shared" si="22"/>
        <v>1</v>
      </c>
    </row>
    <row r="376" spans="1:13">
      <c r="A376">
        <v>375</v>
      </c>
      <c r="B376">
        <v>605</v>
      </c>
      <c r="C376">
        <v>4</v>
      </c>
      <c r="D376">
        <v>183</v>
      </c>
      <c r="E376">
        <v>0</v>
      </c>
      <c r="F376">
        <v>0</v>
      </c>
      <c r="G376">
        <v>0</v>
      </c>
      <c r="H376">
        <v>28.4</v>
      </c>
      <c r="I376">
        <v>0.21199999999999999</v>
      </c>
      <c r="J376">
        <v>36</v>
      </c>
      <c r="K376">
        <v>1</v>
      </c>
      <c r="L376">
        <f t="shared" si="21"/>
        <v>1</v>
      </c>
      <c r="M376">
        <f t="shared" si="22"/>
        <v>1</v>
      </c>
    </row>
    <row r="377" spans="1:13">
      <c r="A377">
        <v>376</v>
      </c>
      <c r="B377">
        <v>238</v>
      </c>
      <c r="C377">
        <v>0</v>
      </c>
      <c r="D377">
        <v>179</v>
      </c>
      <c r="E377">
        <v>90</v>
      </c>
      <c r="F377">
        <v>27</v>
      </c>
      <c r="G377">
        <v>0</v>
      </c>
      <c r="H377">
        <v>44.1</v>
      </c>
      <c r="I377">
        <v>0.68600000000000005</v>
      </c>
      <c r="J377">
        <v>23</v>
      </c>
      <c r="K377">
        <v>1</v>
      </c>
      <c r="L377">
        <f t="shared" si="21"/>
        <v>1</v>
      </c>
      <c r="M377">
        <f t="shared" si="22"/>
        <v>1</v>
      </c>
    </row>
    <row r="378" spans="1:13">
      <c r="A378">
        <v>377</v>
      </c>
      <c r="B378">
        <v>552</v>
      </c>
      <c r="C378">
        <v>3</v>
      </c>
      <c r="D378">
        <v>84</v>
      </c>
      <c r="E378">
        <v>68</v>
      </c>
      <c r="F378">
        <v>30</v>
      </c>
      <c r="G378">
        <v>106</v>
      </c>
      <c r="H378">
        <v>31.9</v>
      </c>
      <c r="I378">
        <v>0.59099999999999997</v>
      </c>
      <c r="J378">
        <v>25</v>
      </c>
      <c r="K378">
        <v>0</v>
      </c>
      <c r="L378">
        <f t="shared" si="21"/>
        <v>0</v>
      </c>
      <c r="M378">
        <f t="shared" si="22"/>
        <v>1</v>
      </c>
    </row>
    <row r="379" spans="1:13">
      <c r="A379">
        <v>378</v>
      </c>
      <c r="B379">
        <v>637</v>
      </c>
      <c r="C379">
        <v>5</v>
      </c>
      <c r="D379">
        <v>104</v>
      </c>
      <c r="E379">
        <v>74</v>
      </c>
      <c r="F379">
        <v>0</v>
      </c>
      <c r="G379">
        <v>0</v>
      </c>
      <c r="H379">
        <v>28.8</v>
      </c>
      <c r="I379">
        <v>0.153</v>
      </c>
      <c r="J379">
        <v>48</v>
      </c>
      <c r="K379">
        <v>0</v>
      </c>
      <c r="L379">
        <f t="shared" si="21"/>
        <v>1</v>
      </c>
      <c r="M379">
        <f t="shared" si="22"/>
        <v>0</v>
      </c>
    </row>
    <row r="380" spans="1:13">
      <c r="A380">
        <v>379</v>
      </c>
      <c r="B380">
        <v>655</v>
      </c>
      <c r="C380">
        <v>1</v>
      </c>
      <c r="D380">
        <v>106</v>
      </c>
      <c r="E380">
        <v>70</v>
      </c>
      <c r="F380">
        <v>28</v>
      </c>
      <c r="G380">
        <v>135</v>
      </c>
      <c r="H380">
        <v>34.200000000000003</v>
      </c>
      <c r="I380">
        <v>0.14199999999999999</v>
      </c>
      <c r="J380">
        <v>22</v>
      </c>
      <c r="K380">
        <v>0</v>
      </c>
      <c r="L380">
        <f t="shared" si="21"/>
        <v>0</v>
      </c>
      <c r="M380">
        <f t="shared" si="22"/>
        <v>1</v>
      </c>
    </row>
    <row r="381" spans="1:13">
      <c r="A381">
        <v>380</v>
      </c>
      <c r="B381">
        <v>488</v>
      </c>
      <c r="C381">
        <v>0</v>
      </c>
      <c r="D381">
        <v>173</v>
      </c>
      <c r="E381">
        <v>78</v>
      </c>
      <c r="F381">
        <v>32</v>
      </c>
      <c r="G381">
        <v>265</v>
      </c>
      <c r="H381">
        <v>46.5</v>
      </c>
      <c r="I381">
        <v>1.159</v>
      </c>
      <c r="J381">
        <v>58</v>
      </c>
      <c r="K381">
        <v>0</v>
      </c>
      <c r="L381">
        <f t="shared" si="21"/>
        <v>1</v>
      </c>
      <c r="M381">
        <f t="shared" si="22"/>
        <v>0</v>
      </c>
    </row>
    <row r="382" spans="1:13">
      <c r="A382">
        <v>381</v>
      </c>
      <c r="B382">
        <v>643</v>
      </c>
      <c r="C382">
        <v>6</v>
      </c>
      <c r="D382">
        <v>147</v>
      </c>
      <c r="E382">
        <v>80</v>
      </c>
      <c r="F382">
        <v>0</v>
      </c>
      <c r="G382">
        <v>0</v>
      </c>
      <c r="H382">
        <v>29.5</v>
      </c>
      <c r="I382">
        <v>0.17799999999999999</v>
      </c>
      <c r="J382">
        <v>50</v>
      </c>
      <c r="K382">
        <v>1</v>
      </c>
      <c r="L382">
        <f t="shared" si="21"/>
        <v>1</v>
      </c>
      <c r="M382">
        <f t="shared" si="22"/>
        <v>1</v>
      </c>
    </row>
    <row r="383" spans="1:13">
      <c r="A383">
        <v>382</v>
      </c>
      <c r="B383">
        <v>254</v>
      </c>
      <c r="C383">
        <v>0</v>
      </c>
      <c r="D383">
        <v>86</v>
      </c>
      <c r="E383">
        <v>68</v>
      </c>
      <c r="F383">
        <v>32</v>
      </c>
      <c r="G383">
        <v>0</v>
      </c>
      <c r="H383">
        <v>35.799999999999997</v>
      </c>
      <c r="I383">
        <v>0.23799999999999999</v>
      </c>
      <c r="J383">
        <v>25</v>
      </c>
      <c r="K383">
        <v>0</v>
      </c>
      <c r="L383">
        <f t="shared" si="21"/>
        <v>0</v>
      </c>
      <c r="M383">
        <f t="shared" si="22"/>
        <v>1</v>
      </c>
    </row>
    <row r="384" spans="1:13">
      <c r="A384">
        <v>383</v>
      </c>
      <c r="B384">
        <v>215</v>
      </c>
      <c r="C384">
        <v>9</v>
      </c>
      <c r="D384">
        <v>112</v>
      </c>
      <c r="E384">
        <v>82</v>
      </c>
      <c r="F384">
        <v>32</v>
      </c>
      <c r="G384">
        <v>175</v>
      </c>
      <c r="H384">
        <v>34.200000000000003</v>
      </c>
      <c r="I384">
        <v>0.26</v>
      </c>
      <c r="J384">
        <v>36</v>
      </c>
      <c r="K384">
        <v>1</v>
      </c>
      <c r="L384">
        <f t="shared" si="21"/>
        <v>1</v>
      </c>
      <c r="M384">
        <f t="shared" si="22"/>
        <v>1</v>
      </c>
    </row>
    <row r="385" spans="1:13">
      <c r="A385">
        <v>384</v>
      </c>
      <c r="B385">
        <v>228</v>
      </c>
      <c r="C385">
        <v>3</v>
      </c>
      <c r="D385">
        <v>162</v>
      </c>
      <c r="E385">
        <v>52</v>
      </c>
      <c r="F385">
        <v>38</v>
      </c>
      <c r="G385">
        <v>0</v>
      </c>
      <c r="H385">
        <v>37.200000000000003</v>
      </c>
      <c r="I385">
        <v>0.65200000000000002</v>
      </c>
      <c r="J385">
        <v>24</v>
      </c>
      <c r="K385">
        <v>1</v>
      </c>
      <c r="L385">
        <f t="shared" si="21"/>
        <v>0</v>
      </c>
      <c r="M385">
        <f t="shared" si="22"/>
        <v>0</v>
      </c>
    </row>
    <row r="386" spans="1:13">
      <c r="A386">
        <v>385</v>
      </c>
      <c r="B386">
        <v>221</v>
      </c>
      <c r="C386">
        <v>0</v>
      </c>
      <c r="D386">
        <v>177</v>
      </c>
      <c r="E386">
        <v>60</v>
      </c>
      <c r="F386">
        <v>29</v>
      </c>
      <c r="G386">
        <v>478</v>
      </c>
      <c r="H386">
        <v>34.6</v>
      </c>
      <c r="I386">
        <v>1.0720000000000001</v>
      </c>
      <c r="J386">
        <v>21</v>
      </c>
      <c r="K386">
        <v>1</v>
      </c>
      <c r="L386">
        <f t="shared" si="21"/>
        <v>0</v>
      </c>
      <c r="M386">
        <f t="shared" si="22"/>
        <v>0</v>
      </c>
    </row>
    <row r="387" spans="1:13">
      <c r="A387">
        <v>386</v>
      </c>
      <c r="B387">
        <v>451</v>
      </c>
      <c r="C387">
        <v>1</v>
      </c>
      <c r="D387">
        <v>82</v>
      </c>
      <c r="E387">
        <v>64</v>
      </c>
      <c r="F387">
        <v>13</v>
      </c>
      <c r="G387">
        <v>95</v>
      </c>
      <c r="H387">
        <v>21.2</v>
      </c>
      <c r="I387">
        <v>0.41499999999999998</v>
      </c>
      <c r="J387">
        <v>23</v>
      </c>
      <c r="K387">
        <v>0</v>
      </c>
      <c r="L387">
        <f t="shared" ref="L387:L450" si="23">IF(J387&lt;=30.5,IF(H387&lt;=36.25,IF(J387&lt;=26.5,0,0),IF(H387&lt;=42.75,0,1)),IF(H387&lt;=27.45,IF(H387&lt;=24.8,0,0),IF(J387&lt;=42.5,1,1)))</f>
        <v>0</v>
      </c>
      <c r="M387">
        <f t="shared" ref="M387:M450" si="24">IF(L387=K387,1,0)</f>
        <v>1</v>
      </c>
    </row>
    <row r="388" spans="1:13">
      <c r="A388">
        <v>387</v>
      </c>
      <c r="B388">
        <v>415</v>
      </c>
      <c r="C388">
        <v>0</v>
      </c>
      <c r="D388">
        <v>138</v>
      </c>
      <c r="E388">
        <v>60</v>
      </c>
      <c r="F388">
        <v>35</v>
      </c>
      <c r="G388">
        <v>167</v>
      </c>
      <c r="H388">
        <v>34.6</v>
      </c>
      <c r="I388">
        <v>0.53400000000000003</v>
      </c>
      <c r="J388">
        <v>21</v>
      </c>
      <c r="K388">
        <v>1</v>
      </c>
      <c r="L388">
        <f t="shared" si="23"/>
        <v>0</v>
      </c>
      <c r="M388">
        <f t="shared" si="24"/>
        <v>0</v>
      </c>
    </row>
    <row r="389" spans="1:13">
      <c r="A389">
        <v>388</v>
      </c>
      <c r="B389">
        <v>50</v>
      </c>
      <c r="C389">
        <v>7</v>
      </c>
      <c r="D389">
        <v>105</v>
      </c>
      <c r="E389">
        <v>0</v>
      </c>
      <c r="F389">
        <v>0</v>
      </c>
      <c r="G389">
        <v>0</v>
      </c>
      <c r="H389">
        <v>0</v>
      </c>
      <c r="I389">
        <v>0.30499999999999999</v>
      </c>
      <c r="J389">
        <v>24</v>
      </c>
      <c r="K389">
        <v>0</v>
      </c>
      <c r="L389">
        <f t="shared" si="23"/>
        <v>0</v>
      </c>
      <c r="M389">
        <f t="shared" si="24"/>
        <v>1</v>
      </c>
    </row>
    <row r="390" spans="1:13">
      <c r="A390">
        <v>389</v>
      </c>
      <c r="B390">
        <v>531</v>
      </c>
      <c r="C390">
        <v>2</v>
      </c>
      <c r="D390">
        <v>122</v>
      </c>
      <c r="E390">
        <v>60</v>
      </c>
      <c r="F390">
        <v>18</v>
      </c>
      <c r="G390">
        <v>106</v>
      </c>
      <c r="H390">
        <v>29.8</v>
      </c>
      <c r="I390">
        <v>0.71699999999999997</v>
      </c>
      <c r="J390">
        <v>22</v>
      </c>
      <c r="K390">
        <v>0</v>
      </c>
      <c r="L390">
        <f t="shared" si="23"/>
        <v>0</v>
      </c>
      <c r="M390">
        <f t="shared" si="24"/>
        <v>1</v>
      </c>
    </row>
    <row r="391" spans="1:13">
      <c r="A391">
        <v>390</v>
      </c>
      <c r="B391">
        <v>162</v>
      </c>
      <c r="C391">
        <v>7</v>
      </c>
      <c r="D391">
        <v>102</v>
      </c>
      <c r="E391">
        <v>74</v>
      </c>
      <c r="F391">
        <v>40</v>
      </c>
      <c r="G391">
        <v>105</v>
      </c>
      <c r="H391">
        <v>37.200000000000003</v>
      </c>
      <c r="I391">
        <v>0.20399999999999999</v>
      </c>
      <c r="J391">
        <v>45</v>
      </c>
      <c r="K391">
        <v>0</v>
      </c>
      <c r="L391">
        <f t="shared" si="23"/>
        <v>1</v>
      </c>
      <c r="M391">
        <f t="shared" si="24"/>
        <v>0</v>
      </c>
    </row>
    <row r="392" spans="1:13">
      <c r="A392">
        <v>391</v>
      </c>
      <c r="B392">
        <v>123</v>
      </c>
      <c r="C392">
        <v>2</v>
      </c>
      <c r="D392">
        <v>107</v>
      </c>
      <c r="E392">
        <v>74</v>
      </c>
      <c r="F392">
        <v>30</v>
      </c>
      <c r="G392">
        <v>100</v>
      </c>
      <c r="H392">
        <v>33.6</v>
      </c>
      <c r="I392">
        <v>0.40400000000000003</v>
      </c>
      <c r="J392">
        <v>23</v>
      </c>
      <c r="K392">
        <v>0</v>
      </c>
      <c r="L392">
        <f t="shared" si="23"/>
        <v>0</v>
      </c>
      <c r="M392">
        <f t="shared" si="24"/>
        <v>1</v>
      </c>
    </row>
    <row r="393" spans="1:13">
      <c r="A393">
        <v>392</v>
      </c>
      <c r="B393">
        <v>395</v>
      </c>
      <c r="C393">
        <v>4</v>
      </c>
      <c r="D393">
        <v>158</v>
      </c>
      <c r="E393">
        <v>78</v>
      </c>
      <c r="F393">
        <v>0</v>
      </c>
      <c r="G393">
        <v>0</v>
      </c>
      <c r="H393">
        <v>32.9</v>
      </c>
      <c r="I393">
        <v>0.80300000000000005</v>
      </c>
      <c r="J393">
        <v>31</v>
      </c>
      <c r="K393">
        <v>1</v>
      </c>
      <c r="L393">
        <f t="shared" si="23"/>
        <v>1</v>
      </c>
      <c r="M393">
        <f t="shared" si="24"/>
        <v>1</v>
      </c>
    </row>
    <row r="394" spans="1:13">
      <c r="A394">
        <v>393</v>
      </c>
      <c r="B394">
        <v>602</v>
      </c>
      <c r="C394">
        <v>6</v>
      </c>
      <c r="D394">
        <v>96</v>
      </c>
      <c r="E394">
        <v>0</v>
      </c>
      <c r="F394">
        <v>0</v>
      </c>
      <c r="G394">
        <v>0</v>
      </c>
      <c r="H394">
        <v>23.7</v>
      </c>
      <c r="I394">
        <v>0.19</v>
      </c>
      <c r="J394">
        <v>28</v>
      </c>
      <c r="K394">
        <v>0</v>
      </c>
      <c r="L394">
        <f t="shared" si="23"/>
        <v>0</v>
      </c>
      <c r="M394">
        <f t="shared" si="24"/>
        <v>1</v>
      </c>
    </row>
    <row r="395" spans="1:13">
      <c r="A395">
        <v>394</v>
      </c>
      <c r="B395">
        <v>724</v>
      </c>
      <c r="C395">
        <v>5</v>
      </c>
      <c r="D395">
        <v>117</v>
      </c>
      <c r="E395">
        <v>86</v>
      </c>
      <c r="F395">
        <v>30</v>
      </c>
      <c r="G395">
        <v>105</v>
      </c>
      <c r="H395">
        <v>39.1</v>
      </c>
      <c r="I395">
        <v>0.251</v>
      </c>
      <c r="J395">
        <v>42</v>
      </c>
      <c r="K395">
        <v>0</v>
      </c>
      <c r="L395">
        <f t="shared" si="23"/>
        <v>1</v>
      </c>
      <c r="M395">
        <f t="shared" si="24"/>
        <v>0</v>
      </c>
    </row>
    <row r="396" spans="1:13">
      <c r="A396">
        <v>395</v>
      </c>
      <c r="B396">
        <v>118</v>
      </c>
      <c r="C396">
        <v>5</v>
      </c>
      <c r="D396">
        <v>78</v>
      </c>
      <c r="E396">
        <v>48</v>
      </c>
      <c r="F396">
        <v>0</v>
      </c>
      <c r="G396">
        <v>0</v>
      </c>
      <c r="H396">
        <v>33.700000000000003</v>
      </c>
      <c r="I396">
        <v>0.65400000000000003</v>
      </c>
      <c r="J396">
        <v>25</v>
      </c>
      <c r="K396">
        <v>0</v>
      </c>
      <c r="L396">
        <f t="shared" si="23"/>
        <v>0</v>
      </c>
      <c r="M396">
        <f t="shared" si="24"/>
        <v>1</v>
      </c>
    </row>
    <row r="397" spans="1:13">
      <c r="A397">
        <v>396</v>
      </c>
      <c r="B397">
        <v>761</v>
      </c>
      <c r="C397">
        <v>2</v>
      </c>
      <c r="D397">
        <v>88</v>
      </c>
      <c r="E397">
        <v>58</v>
      </c>
      <c r="F397">
        <v>26</v>
      </c>
      <c r="G397">
        <v>16</v>
      </c>
      <c r="H397">
        <v>28.4</v>
      </c>
      <c r="I397">
        <v>0.76600000000000001</v>
      </c>
      <c r="J397">
        <v>22</v>
      </c>
      <c r="K397">
        <v>0</v>
      </c>
      <c r="L397">
        <f t="shared" si="23"/>
        <v>0</v>
      </c>
      <c r="M397">
        <f t="shared" si="24"/>
        <v>1</v>
      </c>
    </row>
    <row r="398" spans="1:13">
      <c r="A398">
        <v>397</v>
      </c>
      <c r="B398">
        <v>325</v>
      </c>
      <c r="C398">
        <v>2</v>
      </c>
      <c r="D398">
        <v>112</v>
      </c>
      <c r="E398">
        <v>75</v>
      </c>
      <c r="F398">
        <v>32</v>
      </c>
      <c r="G398">
        <v>0</v>
      </c>
      <c r="H398">
        <v>35.700000000000003</v>
      </c>
      <c r="I398">
        <v>0.14799999999999999</v>
      </c>
      <c r="J398">
        <v>21</v>
      </c>
      <c r="K398">
        <v>0</v>
      </c>
      <c r="L398">
        <f t="shared" si="23"/>
        <v>0</v>
      </c>
      <c r="M398">
        <f t="shared" si="24"/>
        <v>1</v>
      </c>
    </row>
    <row r="399" spans="1:13">
      <c r="A399">
        <v>398</v>
      </c>
      <c r="B399">
        <v>57</v>
      </c>
      <c r="C399">
        <v>7</v>
      </c>
      <c r="D399">
        <v>187</v>
      </c>
      <c r="E399">
        <v>68</v>
      </c>
      <c r="F399">
        <v>39</v>
      </c>
      <c r="G399">
        <v>304</v>
      </c>
      <c r="H399">
        <v>37.700000000000003</v>
      </c>
      <c r="I399">
        <v>0.254</v>
      </c>
      <c r="J399">
        <v>41</v>
      </c>
      <c r="K399">
        <v>1</v>
      </c>
      <c r="L399">
        <f t="shared" si="23"/>
        <v>1</v>
      </c>
      <c r="M399">
        <f t="shared" si="24"/>
        <v>1</v>
      </c>
    </row>
    <row r="400" spans="1:13">
      <c r="A400">
        <v>399</v>
      </c>
      <c r="B400">
        <v>171</v>
      </c>
      <c r="C400">
        <v>6</v>
      </c>
      <c r="D400">
        <v>102</v>
      </c>
      <c r="E400">
        <v>82</v>
      </c>
      <c r="F400">
        <v>0</v>
      </c>
      <c r="G400">
        <v>0</v>
      </c>
      <c r="H400">
        <v>30.8</v>
      </c>
      <c r="I400">
        <v>0.18</v>
      </c>
      <c r="J400">
        <v>36</v>
      </c>
      <c r="K400">
        <v>1</v>
      </c>
      <c r="L400">
        <f t="shared" si="23"/>
        <v>1</v>
      </c>
      <c r="M400">
        <f t="shared" si="24"/>
        <v>1</v>
      </c>
    </row>
    <row r="401" spans="1:13">
      <c r="A401">
        <v>400</v>
      </c>
      <c r="B401">
        <v>401</v>
      </c>
      <c r="C401">
        <v>4</v>
      </c>
      <c r="D401">
        <v>95</v>
      </c>
      <c r="E401">
        <v>64</v>
      </c>
      <c r="F401">
        <v>0</v>
      </c>
      <c r="G401">
        <v>0</v>
      </c>
      <c r="H401">
        <v>32</v>
      </c>
      <c r="I401">
        <v>0.161</v>
      </c>
      <c r="J401">
        <v>31</v>
      </c>
      <c r="K401">
        <v>1</v>
      </c>
      <c r="L401">
        <f t="shared" si="23"/>
        <v>1</v>
      </c>
      <c r="M401">
        <f t="shared" si="24"/>
        <v>1</v>
      </c>
    </row>
    <row r="402" spans="1:13">
      <c r="A402">
        <v>401</v>
      </c>
      <c r="B402">
        <v>376</v>
      </c>
      <c r="C402">
        <v>12</v>
      </c>
      <c r="D402">
        <v>140</v>
      </c>
      <c r="E402">
        <v>82</v>
      </c>
      <c r="F402">
        <v>43</v>
      </c>
      <c r="G402">
        <v>325</v>
      </c>
      <c r="H402">
        <v>39.200000000000003</v>
      </c>
      <c r="I402">
        <v>0.52800000000000002</v>
      </c>
      <c r="J402">
        <v>58</v>
      </c>
      <c r="K402">
        <v>1</v>
      </c>
      <c r="L402">
        <f t="shared" si="23"/>
        <v>1</v>
      </c>
      <c r="M402">
        <f t="shared" si="24"/>
        <v>1</v>
      </c>
    </row>
    <row r="403" spans="1:13">
      <c r="A403">
        <v>402</v>
      </c>
      <c r="B403">
        <v>355</v>
      </c>
      <c r="C403">
        <v>3</v>
      </c>
      <c r="D403">
        <v>90</v>
      </c>
      <c r="E403">
        <v>78</v>
      </c>
      <c r="F403">
        <v>0</v>
      </c>
      <c r="G403">
        <v>0</v>
      </c>
      <c r="H403">
        <v>42.7</v>
      </c>
      <c r="I403">
        <v>0.55900000000000005</v>
      </c>
      <c r="J403">
        <v>21</v>
      </c>
      <c r="K403">
        <v>0</v>
      </c>
      <c r="L403">
        <f t="shared" si="23"/>
        <v>0</v>
      </c>
      <c r="M403">
        <f t="shared" si="24"/>
        <v>1</v>
      </c>
    </row>
    <row r="404" spans="1:13">
      <c r="A404">
        <v>403</v>
      </c>
      <c r="B404">
        <v>35</v>
      </c>
      <c r="C404">
        <v>10</v>
      </c>
      <c r="D404">
        <v>122</v>
      </c>
      <c r="E404">
        <v>78</v>
      </c>
      <c r="F404">
        <v>31</v>
      </c>
      <c r="G404">
        <v>0</v>
      </c>
      <c r="H404">
        <v>27.6</v>
      </c>
      <c r="I404">
        <v>0.51200000000000001</v>
      </c>
      <c r="J404">
        <v>45</v>
      </c>
      <c r="K404">
        <v>0</v>
      </c>
      <c r="L404">
        <f t="shared" si="23"/>
        <v>1</v>
      </c>
      <c r="M404">
        <f t="shared" si="24"/>
        <v>0</v>
      </c>
    </row>
    <row r="405" spans="1:13">
      <c r="A405">
        <v>404</v>
      </c>
      <c r="B405">
        <v>702</v>
      </c>
      <c r="C405">
        <v>6</v>
      </c>
      <c r="D405">
        <v>125</v>
      </c>
      <c r="E405">
        <v>78</v>
      </c>
      <c r="F405">
        <v>31</v>
      </c>
      <c r="G405">
        <v>0</v>
      </c>
      <c r="H405">
        <v>27.6</v>
      </c>
      <c r="I405">
        <v>0.56499999999999995</v>
      </c>
      <c r="J405">
        <v>49</v>
      </c>
      <c r="K405">
        <v>1</v>
      </c>
      <c r="L405">
        <f t="shared" si="23"/>
        <v>1</v>
      </c>
      <c r="M405">
        <f t="shared" si="24"/>
        <v>1</v>
      </c>
    </row>
    <row r="406" spans="1:13">
      <c r="A406">
        <v>405</v>
      </c>
      <c r="B406">
        <v>358</v>
      </c>
      <c r="C406">
        <v>13</v>
      </c>
      <c r="D406">
        <v>129</v>
      </c>
      <c r="E406">
        <v>0</v>
      </c>
      <c r="F406">
        <v>30</v>
      </c>
      <c r="G406">
        <v>0</v>
      </c>
      <c r="H406">
        <v>39.9</v>
      </c>
      <c r="I406">
        <v>0.56899999999999995</v>
      </c>
      <c r="J406">
        <v>44</v>
      </c>
      <c r="K406">
        <v>1</v>
      </c>
      <c r="L406">
        <f t="shared" si="23"/>
        <v>1</v>
      </c>
      <c r="M406">
        <f t="shared" si="24"/>
        <v>1</v>
      </c>
    </row>
    <row r="407" spans="1:13">
      <c r="A407">
        <v>406</v>
      </c>
      <c r="B407">
        <v>13</v>
      </c>
      <c r="C407">
        <v>10</v>
      </c>
      <c r="D407">
        <v>139</v>
      </c>
      <c r="E407">
        <v>80</v>
      </c>
      <c r="F407">
        <v>0</v>
      </c>
      <c r="G407">
        <v>0</v>
      </c>
      <c r="H407">
        <v>27.1</v>
      </c>
      <c r="I407">
        <v>1.4410000000000001</v>
      </c>
      <c r="J407">
        <v>57</v>
      </c>
      <c r="K407">
        <v>0</v>
      </c>
      <c r="L407">
        <f t="shared" si="23"/>
        <v>0</v>
      </c>
      <c r="M407">
        <f t="shared" si="24"/>
        <v>1</v>
      </c>
    </row>
    <row r="408" spans="1:13">
      <c r="A408">
        <v>407</v>
      </c>
      <c r="B408">
        <v>57</v>
      </c>
      <c r="C408">
        <v>7</v>
      </c>
      <c r="D408">
        <v>187</v>
      </c>
      <c r="E408">
        <v>68</v>
      </c>
      <c r="F408">
        <v>39</v>
      </c>
      <c r="G408">
        <v>304</v>
      </c>
      <c r="H408">
        <v>37.700000000000003</v>
      </c>
      <c r="I408">
        <v>0.254</v>
      </c>
      <c r="J408">
        <v>41</v>
      </c>
      <c r="K408">
        <v>1</v>
      </c>
      <c r="L408">
        <f t="shared" si="23"/>
        <v>1</v>
      </c>
      <c r="M408">
        <f t="shared" si="24"/>
        <v>1</v>
      </c>
    </row>
    <row r="409" spans="1:13">
      <c r="A409">
        <v>408</v>
      </c>
      <c r="B409">
        <v>546</v>
      </c>
      <c r="C409">
        <v>8</v>
      </c>
      <c r="D409">
        <v>186</v>
      </c>
      <c r="E409">
        <v>90</v>
      </c>
      <c r="F409">
        <v>35</v>
      </c>
      <c r="G409">
        <v>225</v>
      </c>
      <c r="H409">
        <v>34.5</v>
      </c>
      <c r="I409">
        <v>0.42299999999999999</v>
      </c>
      <c r="J409">
        <v>37</v>
      </c>
      <c r="K409">
        <v>1</v>
      </c>
      <c r="L409">
        <f t="shared" si="23"/>
        <v>1</v>
      </c>
      <c r="M409">
        <f t="shared" si="24"/>
        <v>1</v>
      </c>
    </row>
    <row r="410" spans="1:13">
      <c r="A410">
        <v>409</v>
      </c>
      <c r="B410">
        <v>578</v>
      </c>
      <c r="C410">
        <v>2</v>
      </c>
      <c r="D410">
        <v>118</v>
      </c>
      <c r="E410">
        <v>80</v>
      </c>
      <c r="F410">
        <v>0</v>
      </c>
      <c r="G410">
        <v>0</v>
      </c>
      <c r="H410">
        <v>42.9</v>
      </c>
      <c r="I410">
        <v>0.69299999999999995</v>
      </c>
      <c r="J410">
        <v>21</v>
      </c>
      <c r="K410">
        <v>1</v>
      </c>
      <c r="L410">
        <f t="shared" si="23"/>
        <v>1</v>
      </c>
      <c r="M410">
        <f t="shared" si="24"/>
        <v>1</v>
      </c>
    </row>
    <row r="411" spans="1:13">
      <c r="A411">
        <v>410</v>
      </c>
      <c r="B411">
        <v>56</v>
      </c>
      <c r="C411">
        <v>1</v>
      </c>
      <c r="D411">
        <v>73</v>
      </c>
      <c r="E411">
        <v>50</v>
      </c>
      <c r="F411">
        <v>10</v>
      </c>
      <c r="G411">
        <v>0</v>
      </c>
      <c r="H411">
        <v>23</v>
      </c>
      <c r="I411">
        <v>0.248</v>
      </c>
      <c r="J411">
        <v>21</v>
      </c>
      <c r="K411">
        <v>0</v>
      </c>
      <c r="L411">
        <f t="shared" si="23"/>
        <v>0</v>
      </c>
      <c r="M411">
        <f t="shared" si="24"/>
        <v>1</v>
      </c>
    </row>
    <row r="412" spans="1:13">
      <c r="A412">
        <v>411</v>
      </c>
      <c r="B412">
        <v>41</v>
      </c>
      <c r="C412">
        <v>3</v>
      </c>
      <c r="D412">
        <v>180</v>
      </c>
      <c r="E412">
        <v>64</v>
      </c>
      <c r="F412">
        <v>25</v>
      </c>
      <c r="G412">
        <v>70</v>
      </c>
      <c r="H412">
        <v>34</v>
      </c>
      <c r="I412">
        <v>0.27100000000000002</v>
      </c>
      <c r="J412">
        <v>26</v>
      </c>
      <c r="K412">
        <v>0</v>
      </c>
      <c r="L412">
        <f t="shared" si="23"/>
        <v>0</v>
      </c>
      <c r="M412">
        <f t="shared" si="24"/>
        <v>1</v>
      </c>
    </row>
    <row r="413" spans="1:13">
      <c r="A413">
        <v>412</v>
      </c>
      <c r="B413">
        <v>684</v>
      </c>
      <c r="C413">
        <v>4</v>
      </c>
      <c r="D413">
        <v>125</v>
      </c>
      <c r="E413">
        <v>80</v>
      </c>
      <c r="F413">
        <v>0</v>
      </c>
      <c r="G413">
        <v>0</v>
      </c>
      <c r="H413">
        <v>32.299999999999997</v>
      </c>
      <c r="I413">
        <v>0.53600000000000003</v>
      </c>
      <c r="J413">
        <v>27</v>
      </c>
      <c r="K413">
        <v>1</v>
      </c>
      <c r="L413">
        <f t="shared" si="23"/>
        <v>0</v>
      </c>
      <c r="M413">
        <f t="shared" si="24"/>
        <v>0</v>
      </c>
    </row>
    <row r="414" spans="1:13">
      <c r="A414">
        <v>413</v>
      </c>
      <c r="B414">
        <v>285</v>
      </c>
      <c r="C414">
        <v>2</v>
      </c>
      <c r="D414">
        <v>108</v>
      </c>
      <c r="E414">
        <v>80</v>
      </c>
      <c r="F414">
        <v>0</v>
      </c>
      <c r="G414">
        <v>0</v>
      </c>
      <c r="H414">
        <v>27</v>
      </c>
      <c r="I414">
        <v>0.25900000000000001</v>
      </c>
      <c r="J414">
        <v>52</v>
      </c>
      <c r="K414">
        <v>1</v>
      </c>
      <c r="L414">
        <f t="shared" si="23"/>
        <v>0</v>
      </c>
      <c r="M414">
        <f t="shared" si="24"/>
        <v>0</v>
      </c>
    </row>
    <row r="415" spans="1:13">
      <c r="A415">
        <v>414</v>
      </c>
      <c r="B415">
        <v>719</v>
      </c>
      <c r="C415">
        <v>1</v>
      </c>
      <c r="D415">
        <v>108</v>
      </c>
      <c r="E415">
        <v>60</v>
      </c>
      <c r="F415">
        <v>46</v>
      </c>
      <c r="G415">
        <v>178</v>
      </c>
      <c r="H415">
        <v>35.5</v>
      </c>
      <c r="I415">
        <v>0.41499999999999998</v>
      </c>
      <c r="J415">
        <v>24</v>
      </c>
      <c r="K415">
        <v>0</v>
      </c>
      <c r="L415">
        <f t="shared" si="23"/>
        <v>0</v>
      </c>
      <c r="M415">
        <f t="shared" si="24"/>
        <v>1</v>
      </c>
    </row>
    <row r="416" spans="1:13">
      <c r="A416">
        <v>415</v>
      </c>
      <c r="B416">
        <v>139</v>
      </c>
      <c r="C416">
        <v>0</v>
      </c>
      <c r="D416">
        <v>129</v>
      </c>
      <c r="E416">
        <v>80</v>
      </c>
      <c r="F416">
        <v>0</v>
      </c>
      <c r="G416">
        <v>0</v>
      </c>
      <c r="H416">
        <v>31.2</v>
      </c>
      <c r="I416">
        <v>0.70299999999999996</v>
      </c>
      <c r="J416">
        <v>29</v>
      </c>
      <c r="K416">
        <v>0</v>
      </c>
      <c r="L416">
        <f t="shared" si="23"/>
        <v>0</v>
      </c>
      <c r="M416">
        <f t="shared" si="24"/>
        <v>1</v>
      </c>
    </row>
    <row r="417" spans="1:13">
      <c r="A417">
        <v>416</v>
      </c>
      <c r="B417">
        <v>610</v>
      </c>
      <c r="C417">
        <v>1</v>
      </c>
      <c r="D417">
        <v>111</v>
      </c>
      <c r="E417">
        <v>62</v>
      </c>
      <c r="F417">
        <v>13</v>
      </c>
      <c r="G417">
        <v>182</v>
      </c>
      <c r="H417">
        <v>24</v>
      </c>
      <c r="I417">
        <v>0.13800000000000001</v>
      </c>
      <c r="J417">
        <v>23</v>
      </c>
      <c r="K417">
        <v>0</v>
      </c>
      <c r="L417">
        <f t="shared" si="23"/>
        <v>0</v>
      </c>
      <c r="M417">
        <f t="shared" si="24"/>
        <v>1</v>
      </c>
    </row>
    <row r="418" spans="1:13">
      <c r="A418">
        <v>417</v>
      </c>
      <c r="B418">
        <v>688</v>
      </c>
      <c r="C418">
        <v>1</v>
      </c>
      <c r="D418">
        <v>107</v>
      </c>
      <c r="E418">
        <v>50</v>
      </c>
      <c r="F418">
        <v>19</v>
      </c>
      <c r="G418">
        <v>0</v>
      </c>
      <c r="H418">
        <v>28.3</v>
      </c>
      <c r="I418">
        <v>0.18099999999999999</v>
      </c>
      <c r="J418">
        <v>29</v>
      </c>
      <c r="K418">
        <v>0</v>
      </c>
      <c r="L418">
        <f t="shared" si="23"/>
        <v>0</v>
      </c>
      <c r="M418">
        <f t="shared" si="24"/>
        <v>1</v>
      </c>
    </row>
    <row r="419" spans="1:13">
      <c r="A419">
        <v>418</v>
      </c>
      <c r="B419">
        <v>397</v>
      </c>
      <c r="C419">
        <v>3</v>
      </c>
      <c r="D419">
        <v>96</v>
      </c>
      <c r="E419">
        <v>56</v>
      </c>
      <c r="F419">
        <v>34</v>
      </c>
      <c r="G419">
        <v>115</v>
      </c>
      <c r="H419">
        <v>24.7</v>
      </c>
      <c r="I419">
        <v>0.94399999999999995</v>
      </c>
      <c r="J419">
        <v>39</v>
      </c>
      <c r="K419">
        <v>0</v>
      </c>
      <c r="L419">
        <f t="shared" si="23"/>
        <v>0</v>
      </c>
      <c r="M419">
        <f t="shared" si="24"/>
        <v>1</v>
      </c>
    </row>
    <row r="420" spans="1:13">
      <c r="A420">
        <v>419</v>
      </c>
      <c r="B420">
        <v>161</v>
      </c>
      <c r="C420">
        <v>4</v>
      </c>
      <c r="D420">
        <v>151</v>
      </c>
      <c r="E420">
        <v>90</v>
      </c>
      <c r="F420">
        <v>38</v>
      </c>
      <c r="G420">
        <v>0</v>
      </c>
      <c r="H420">
        <v>29.7</v>
      </c>
      <c r="I420">
        <v>0.29399999999999998</v>
      </c>
      <c r="J420">
        <v>36</v>
      </c>
      <c r="K420">
        <v>0</v>
      </c>
      <c r="L420">
        <f t="shared" si="23"/>
        <v>1</v>
      </c>
      <c r="M420">
        <f t="shared" si="24"/>
        <v>0</v>
      </c>
    </row>
    <row r="421" spans="1:13">
      <c r="A421">
        <v>420</v>
      </c>
      <c r="B421">
        <v>241</v>
      </c>
      <c r="C421">
        <v>1</v>
      </c>
      <c r="D421">
        <v>91</v>
      </c>
      <c r="E421">
        <v>64</v>
      </c>
      <c r="F421">
        <v>24</v>
      </c>
      <c r="G421">
        <v>0</v>
      </c>
      <c r="H421">
        <v>29.2</v>
      </c>
      <c r="I421">
        <v>0.192</v>
      </c>
      <c r="J421">
        <v>21</v>
      </c>
      <c r="K421">
        <v>0</v>
      </c>
      <c r="L421">
        <f t="shared" si="23"/>
        <v>0</v>
      </c>
      <c r="M421">
        <f t="shared" si="24"/>
        <v>1</v>
      </c>
    </row>
    <row r="422" spans="1:13">
      <c r="A422">
        <v>421</v>
      </c>
      <c r="B422">
        <v>355</v>
      </c>
      <c r="C422">
        <v>3</v>
      </c>
      <c r="D422">
        <v>90</v>
      </c>
      <c r="E422">
        <v>78</v>
      </c>
      <c r="F422">
        <v>0</v>
      </c>
      <c r="G422">
        <v>0</v>
      </c>
      <c r="H422">
        <v>42.7</v>
      </c>
      <c r="I422">
        <v>0.55900000000000005</v>
      </c>
      <c r="J422">
        <v>21</v>
      </c>
      <c r="K422">
        <v>0</v>
      </c>
      <c r="L422">
        <f t="shared" si="23"/>
        <v>0</v>
      </c>
      <c r="M422">
        <f t="shared" si="24"/>
        <v>1</v>
      </c>
    </row>
    <row r="423" spans="1:13">
      <c r="A423">
        <v>422</v>
      </c>
      <c r="B423">
        <v>729</v>
      </c>
      <c r="C423">
        <v>2</v>
      </c>
      <c r="D423">
        <v>175</v>
      </c>
      <c r="E423">
        <v>88</v>
      </c>
      <c r="F423">
        <v>0</v>
      </c>
      <c r="G423">
        <v>0</v>
      </c>
      <c r="H423">
        <v>22.9</v>
      </c>
      <c r="I423">
        <v>0.32600000000000001</v>
      </c>
      <c r="J423">
        <v>22</v>
      </c>
      <c r="K423">
        <v>0</v>
      </c>
      <c r="L423">
        <f t="shared" si="23"/>
        <v>0</v>
      </c>
      <c r="M423">
        <f t="shared" si="24"/>
        <v>1</v>
      </c>
    </row>
    <row r="424" spans="1:13">
      <c r="A424">
        <v>423</v>
      </c>
      <c r="B424">
        <v>372</v>
      </c>
      <c r="C424">
        <v>0</v>
      </c>
      <c r="D424">
        <v>118</v>
      </c>
      <c r="E424">
        <v>64</v>
      </c>
      <c r="F424">
        <v>23</v>
      </c>
      <c r="G424">
        <v>89</v>
      </c>
      <c r="H424">
        <v>0</v>
      </c>
      <c r="I424">
        <v>1.7310000000000001</v>
      </c>
      <c r="J424">
        <v>21</v>
      </c>
      <c r="K424">
        <v>0</v>
      </c>
      <c r="L424">
        <f t="shared" si="23"/>
        <v>0</v>
      </c>
      <c r="M424">
        <f t="shared" si="24"/>
        <v>1</v>
      </c>
    </row>
    <row r="425" spans="1:13">
      <c r="A425">
        <v>424</v>
      </c>
      <c r="B425">
        <v>273</v>
      </c>
      <c r="C425">
        <v>3</v>
      </c>
      <c r="D425">
        <v>122</v>
      </c>
      <c r="E425">
        <v>78</v>
      </c>
      <c r="F425">
        <v>0</v>
      </c>
      <c r="G425">
        <v>0</v>
      </c>
      <c r="H425">
        <v>23</v>
      </c>
      <c r="I425">
        <v>0.254</v>
      </c>
      <c r="J425">
        <v>40</v>
      </c>
      <c r="K425">
        <v>0</v>
      </c>
      <c r="L425">
        <f t="shared" si="23"/>
        <v>0</v>
      </c>
      <c r="M425">
        <f t="shared" si="24"/>
        <v>1</v>
      </c>
    </row>
    <row r="426" spans="1:13">
      <c r="A426">
        <v>425</v>
      </c>
      <c r="B426">
        <v>404</v>
      </c>
      <c r="C426">
        <v>9</v>
      </c>
      <c r="D426">
        <v>72</v>
      </c>
      <c r="E426">
        <v>78</v>
      </c>
      <c r="F426">
        <v>25</v>
      </c>
      <c r="G426">
        <v>0</v>
      </c>
      <c r="H426">
        <v>31.6</v>
      </c>
      <c r="I426">
        <v>0.28000000000000003</v>
      </c>
      <c r="J426">
        <v>38</v>
      </c>
      <c r="K426">
        <v>0</v>
      </c>
      <c r="L426">
        <f t="shared" si="23"/>
        <v>1</v>
      </c>
      <c r="M426">
        <f t="shared" si="24"/>
        <v>0</v>
      </c>
    </row>
    <row r="427" spans="1:13">
      <c r="A427">
        <v>426</v>
      </c>
      <c r="B427">
        <v>325</v>
      </c>
      <c r="C427">
        <v>2</v>
      </c>
      <c r="D427">
        <v>112</v>
      </c>
      <c r="E427">
        <v>75</v>
      </c>
      <c r="F427">
        <v>32</v>
      </c>
      <c r="G427">
        <v>0</v>
      </c>
      <c r="H427">
        <v>35.700000000000003</v>
      </c>
      <c r="I427">
        <v>0.14799999999999999</v>
      </c>
      <c r="J427">
        <v>21</v>
      </c>
      <c r="K427">
        <v>0</v>
      </c>
      <c r="L427">
        <f t="shared" si="23"/>
        <v>0</v>
      </c>
      <c r="M427">
        <f t="shared" si="24"/>
        <v>1</v>
      </c>
    </row>
    <row r="428" spans="1:13">
      <c r="A428">
        <v>427</v>
      </c>
      <c r="B428">
        <v>320</v>
      </c>
      <c r="C428">
        <v>6</v>
      </c>
      <c r="D428">
        <v>194</v>
      </c>
      <c r="E428">
        <v>78</v>
      </c>
      <c r="F428">
        <v>0</v>
      </c>
      <c r="G428">
        <v>0</v>
      </c>
      <c r="H428">
        <v>23.5</v>
      </c>
      <c r="I428">
        <v>0.129</v>
      </c>
      <c r="J428">
        <v>59</v>
      </c>
      <c r="K428">
        <v>1</v>
      </c>
      <c r="L428">
        <f t="shared" si="23"/>
        <v>0</v>
      </c>
      <c r="M428">
        <f t="shared" si="24"/>
        <v>0</v>
      </c>
    </row>
    <row r="429" spans="1:13">
      <c r="A429">
        <v>428</v>
      </c>
      <c r="B429">
        <v>621</v>
      </c>
      <c r="C429">
        <v>2</v>
      </c>
      <c r="D429">
        <v>112</v>
      </c>
      <c r="E429">
        <v>86</v>
      </c>
      <c r="F429">
        <v>42</v>
      </c>
      <c r="G429">
        <v>160</v>
      </c>
      <c r="H429">
        <v>38.4</v>
      </c>
      <c r="I429">
        <v>0.246</v>
      </c>
      <c r="J429">
        <v>28</v>
      </c>
      <c r="K429">
        <v>0</v>
      </c>
      <c r="L429">
        <f t="shared" si="23"/>
        <v>0</v>
      </c>
      <c r="M429">
        <f t="shared" si="24"/>
        <v>1</v>
      </c>
    </row>
    <row r="430" spans="1:13">
      <c r="A430">
        <v>429</v>
      </c>
      <c r="B430">
        <v>158</v>
      </c>
      <c r="C430">
        <v>1</v>
      </c>
      <c r="D430">
        <v>109</v>
      </c>
      <c r="E430">
        <v>56</v>
      </c>
      <c r="F430">
        <v>21</v>
      </c>
      <c r="G430">
        <v>135</v>
      </c>
      <c r="H430">
        <v>25.2</v>
      </c>
      <c r="I430">
        <v>0.83299999999999996</v>
      </c>
      <c r="J430">
        <v>23</v>
      </c>
      <c r="K430">
        <v>0</v>
      </c>
      <c r="L430">
        <f t="shared" si="23"/>
        <v>0</v>
      </c>
      <c r="M430">
        <f t="shared" si="24"/>
        <v>1</v>
      </c>
    </row>
    <row r="431" spans="1:13">
      <c r="A431">
        <v>430</v>
      </c>
      <c r="B431">
        <v>267</v>
      </c>
      <c r="C431">
        <v>0</v>
      </c>
      <c r="D431">
        <v>138</v>
      </c>
      <c r="E431">
        <v>0</v>
      </c>
      <c r="F431">
        <v>0</v>
      </c>
      <c r="G431">
        <v>0</v>
      </c>
      <c r="H431">
        <v>36.299999999999997</v>
      </c>
      <c r="I431">
        <v>0.93300000000000005</v>
      </c>
      <c r="J431">
        <v>25</v>
      </c>
      <c r="K431">
        <v>1</v>
      </c>
      <c r="L431">
        <f t="shared" si="23"/>
        <v>0</v>
      </c>
      <c r="M431">
        <f t="shared" si="24"/>
        <v>0</v>
      </c>
    </row>
    <row r="432" spans="1:13">
      <c r="A432">
        <v>431</v>
      </c>
      <c r="B432">
        <v>91</v>
      </c>
      <c r="C432">
        <v>1</v>
      </c>
      <c r="D432">
        <v>80</v>
      </c>
      <c r="E432">
        <v>55</v>
      </c>
      <c r="F432">
        <v>0</v>
      </c>
      <c r="G432">
        <v>0</v>
      </c>
      <c r="H432">
        <v>19.100000000000001</v>
      </c>
      <c r="I432">
        <v>0.25800000000000001</v>
      </c>
      <c r="J432">
        <v>21</v>
      </c>
      <c r="K432">
        <v>0</v>
      </c>
      <c r="L432">
        <f t="shared" si="23"/>
        <v>0</v>
      </c>
      <c r="M432">
        <f t="shared" si="24"/>
        <v>1</v>
      </c>
    </row>
    <row r="433" spans="1:13">
      <c r="A433">
        <v>432</v>
      </c>
      <c r="B433">
        <v>456</v>
      </c>
      <c r="C433">
        <v>14</v>
      </c>
      <c r="D433">
        <v>175</v>
      </c>
      <c r="E433">
        <v>62</v>
      </c>
      <c r="F433">
        <v>30</v>
      </c>
      <c r="G433">
        <v>0</v>
      </c>
      <c r="H433">
        <v>33.6</v>
      </c>
      <c r="I433">
        <v>0.21199999999999999</v>
      </c>
      <c r="J433">
        <v>38</v>
      </c>
      <c r="K433">
        <v>1</v>
      </c>
      <c r="L433">
        <f t="shared" si="23"/>
        <v>1</v>
      </c>
      <c r="M433">
        <f t="shared" si="24"/>
        <v>1</v>
      </c>
    </row>
    <row r="434" spans="1:13">
      <c r="A434">
        <v>433</v>
      </c>
      <c r="B434">
        <v>335</v>
      </c>
      <c r="C434">
        <v>1</v>
      </c>
      <c r="D434">
        <v>95</v>
      </c>
      <c r="E434">
        <v>60</v>
      </c>
      <c r="F434">
        <v>18</v>
      </c>
      <c r="G434">
        <v>58</v>
      </c>
      <c r="H434">
        <v>23.9</v>
      </c>
      <c r="I434">
        <v>0.26</v>
      </c>
      <c r="J434">
        <v>22</v>
      </c>
      <c r="K434">
        <v>0</v>
      </c>
      <c r="L434">
        <f t="shared" si="23"/>
        <v>0</v>
      </c>
      <c r="M434">
        <f t="shared" si="24"/>
        <v>1</v>
      </c>
    </row>
    <row r="435" spans="1:13">
      <c r="A435">
        <v>434</v>
      </c>
      <c r="B435">
        <v>721</v>
      </c>
      <c r="C435">
        <v>4</v>
      </c>
      <c r="D435">
        <v>83</v>
      </c>
      <c r="E435">
        <v>86</v>
      </c>
      <c r="F435">
        <v>19</v>
      </c>
      <c r="G435">
        <v>0</v>
      </c>
      <c r="H435">
        <v>29.3</v>
      </c>
      <c r="I435">
        <v>0.317</v>
      </c>
      <c r="J435">
        <v>34</v>
      </c>
      <c r="K435">
        <v>0</v>
      </c>
      <c r="L435">
        <f t="shared" si="23"/>
        <v>1</v>
      </c>
      <c r="M435">
        <f t="shared" si="24"/>
        <v>0</v>
      </c>
    </row>
    <row r="436" spans="1:13">
      <c r="A436">
        <v>435</v>
      </c>
      <c r="B436">
        <v>749</v>
      </c>
      <c r="C436">
        <v>3</v>
      </c>
      <c r="D436">
        <v>187</v>
      </c>
      <c r="E436">
        <v>70</v>
      </c>
      <c r="F436">
        <v>22</v>
      </c>
      <c r="G436">
        <v>200</v>
      </c>
      <c r="H436">
        <v>36.4</v>
      </c>
      <c r="I436">
        <v>0.40799999999999997</v>
      </c>
      <c r="J436">
        <v>36</v>
      </c>
      <c r="K436">
        <v>1</v>
      </c>
      <c r="L436">
        <f t="shared" si="23"/>
        <v>1</v>
      </c>
      <c r="M436">
        <f t="shared" si="24"/>
        <v>1</v>
      </c>
    </row>
    <row r="437" spans="1:13">
      <c r="A437">
        <v>436</v>
      </c>
      <c r="B437">
        <v>414</v>
      </c>
      <c r="C437">
        <v>1</v>
      </c>
      <c r="D437">
        <v>143</v>
      </c>
      <c r="E437">
        <v>74</v>
      </c>
      <c r="F437">
        <v>22</v>
      </c>
      <c r="G437">
        <v>61</v>
      </c>
      <c r="H437">
        <v>26.2</v>
      </c>
      <c r="I437">
        <v>0.25600000000000001</v>
      </c>
      <c r="J437">
        <v>21</v>
      </c>
      <c r="K437">
        <v>0</v>
      </c>
      <c r="L437">
        <f t="shared" si="23"/>
        <v>0</v>
      </c>
      <c r="M437">
        <f t="shared" si="24"/>
        <v>1</v>
      </c>
    </row>
    <row r="438" spans="1:13">
      <c r="A438">
        <v>437</v>
      </c>
      <c r="B438">
        <v>748</v>
      </c>
      <c r="C438">
        <v>1</v>
      </c>
      <c r="D438">
        <v>81</v>
      </c>
      <c r="E438">
        <v>74</v>
      </c>
      <c r="F438">
        <v>41</v>
      </c>
      <c r="G438">
        <v>57</v>
      </c>
      <c r="H438">
        <v>46.3</v>
      </c>
      <c r="I438">
        <v>1.0960000000000001</v>
      </c>
      <c r="J438">
        <v>32</v>
      </c>
      <c r="K438">
        <v>0</v>
      </c>
      <c r="L438">
        <f t="shared" si="23"/>
        <v>1</v>
      </c>
      <c r="M438">
        <f t="shared" si="24"/>
        <v>0</v>
      </c>
    </row>
    <row r="439" spans="1:13">
      <c r="A439">
        <v>438</v>
      </c>
      <c r="B439">
        <v>627</v>
      </c>
      <c r="C439">
        <v>0</v>
      </c>
      <c r="D439">
        <v>125</v>
      </c>
      <c r="E439">
        <v>68</v>
      </c>
      <c r="F439">
        <v>0</v>
      </c>
      <c r="G439">
        <v>0</v>
      </c>
      <c r="H439">
        <v>24.7</v>
      </c>
      <c r="I439">
        <v>0.20599999999999999</v>
      </c>
      <c r="J439">
        <v>21</v>
      </c>
      <c r="K439">
        <v>0</v>
      </c>
      <c r="L439">
        <f t="shared" si="23"/>
        <v>0</v>
      </c>
      <c r="M439">
        <f t="shared" si="24"/>
        <v>1</v>
      </c>
    </row>
    <row r="440" spans="1:13">
      <c r="A440">
        <v>439</v>
      </c>
      <c r="B440">
        <v>627</v>
      </c>
      <c r="C440">
        <v>0</v>
      </c>
      <c r="D440">
        <v>125</v>
      </c>
      <c r="E440">
        <v>68</v>
      </c>
      <c r="F440">
        <v>0</v>
      </c>
      <c r="G440">
        <v>0</v>
      </c>
      <c r="H440">
        <v>24.7</v>
      </c>
      <c r="I440">
        <v>0.20599999999999999</v>
      </c>
      <c r="J440">
        <v>21</v>
      </c>
      <c r="K440">
        <v>0</v>
      </c>
      <c r="L440">
        <f t="shared" si="23"/>
        <v>0</v>
      </c>
      <c r="M440">
        <f t="shared" si="24"/>
        <v>1</v>
      </c>
    </row>
    <row r="441" spans="1:13">
      <c r="A441">
        <v>440</v>
      </c>
      <c r="B441">
        <v>309</v>
      </c>
      <c r="C441">
        <v>0</v>
      </c>
      <c r="D441">
        <v>128</v>
      </c>
      <c r="E441">
        <v>68</v>
      </c>
      <c r="F441">
        <v>19</v>
      </c>
      <c r="G441">
        <v>180</v>
      </c>
      <c r="H441">
        <v>30.5</v>
      </c>
      <c r="I441">
        <v>1.391</v>
      </c>
      <c r="J441">
        <v>25</v>
      </c>
      <c r="K441">
        <v>1</v>
      </c>
      <c r="L441">
        <f t="shared" si="23"/>
        <v>0</v>
      </c>
      <c r="M441">
        <f t="shared" si="24"/>
        <v>0</v>
      </c>
    </row>
    <row r="442" spans="1:13">
      <c r="A442">
        <v>441</v>
      </c>
      <c r="B442">
        <v>58</v>
      </c>
      <c r="C442">
        <v>0</v>
      </c>
      <c r="D442">
        <v>100</v>
      </c>
      <c r="E442">
        <v>88</v>
      </c>
      <c r="F442">
        <v>60</v>
      </c>
      <c r="G442">
        <v>110</v>
      </c>
      <c r="H442">
        <v>46.8</v>
      </c>
      <c r="I442">
        <v>0.96199999999999997</v>
      </c>
      <c r="J442">
        <v>31</v>
      </c>
      <c r="K442">
        <v>0</v>
      </c>
      <c r="L442">
        <f t="shared" si="23"/>
        <v>1</v>
      </c>
      <c r="M442">
        <f t="shared" si="24"/>
        <v>0</v>
      </c>
    </row>
    <row r="443" spans="1:13">
      <c r="A443">
        <v>442</v>
      </c>
      <c r="B443">
        <v>641</v>
      </c>
      <c r="C443">
        <v>0</v>
      </c>
      <c r="D443">
        <v>102</v>
      </c>
      <c r="E443">
        <v>86</v>
      </c>
      <c r="F443">
        <v>17</v>
      </c>
      <c r="G443">
        <v>105</v>
      </c>
      <c r="H443">
        <v>29.3</v>
      </c>
      <c r="I443">
        <v>0.69499999999999995</v>
      </c>
      <c r="J443">
        <v>27</v>
      </c>
      <c r="K443">
        <v>0</v>
      </c>
      <c r="L443">
        <f t="shared" si="23"/>
        <v>0</v>
      </c>
      <c r="M443">
        <f t="shared" si="24"/>
        <v>1</v>
      </c>
    </row>
    <row r="444" spans="1:13">
      <c r="A444">
        <v>443</v>
      </c>
      <c r="B444">
        <v>257</v>
      </c>
      <c r="C444">
        <v>3</v>
      </c>
      <c r="D444">
        <v>111</v>
      </c>
      <c r="E444">
        <v>56</v>
      </c>
      <c r="F444">
        <v>39</v>
      </c>
      <c r="G444">
        <v>0</v>
      </c>
      <c r="H444">
        <v>30.1</v>
      </c>
      <c r="I444">
        <v>0.55700000000000005</v>
      </c>
      <c r="J444">
        <v>30</v>
      </c>
      <c r="K444">
        <v>0</v>
      </c>
      <c r="L444">
        <f t="shared" si="23"/>
        <v>0</v>
      </c>
      <c r="M444">
        <f t="shared" si="24"/>
        <v>1</v>
      </c>
    </row>
    <row r="445" spans="1:13">
      <c r="A445">
        <v>444</v>
      </c>
      <c r="B445">
        <v>476</v>
      </c>
      <c r="C445">
        <v>0</v>
      </c>
      <c r="D445">
        <v>137</v>
      </c>
      <c r="E445">
        <v>84</v>
      </c>
      <c r="F445">
        <v>27</v>
      </c>
      <c r="G445">
        <v>0</v>
      </c>
      <c r="H445">
        <v>27.3</v>
      </c>
      <c r="I445">
        <v>0.23100000000000001</v>
      </c>
      <c r="J445">
        <v>59</v>
      </c>
      <c r="K445">
        <v>0</v>
      </c>
      <c r="L445">
        <f t="shared" si="23"/>
        <v>0</v>
      </c>
      <c r="M445">
        <f t="shared" si="24"/>
        <v>1</v>
      </c>
    </row>
    <row r="446" spans="1:13">
      <c r="A446">
        <v>445</v>
      </c>
      <c r="B446">
        <v>251</v>
      </c>
      <c r="C446">
        <v>9</v>
      </c>
      <c r="D446">
        <v>106</v>
      </c>
      <c r="E446">
        <v>52</v>
      </c>
      <c r="F446">
        <v>0</v>
      </c>
      <c r="G446">
        <v>0</v>
      </c>
      <c r="H446">
        <v>31.2</v>
      </c>
      <c r="I446">
        <v>0.38</v>
      </c>
      <c r="J446">
        <v>42</v>
      </c>
      <c r="K446">
        <v>0</v>
      </c>
      <c r="L446">
        <f t="shared" si="23"/>
        <v>1</v>
      </c>
      <c r="M446">
        <f t="shared" si="24"/>
        <v>0</v>
      </c>
    </row>
    <row r="447" spans="1:13">
      <c r="A447">
        <v>446</v>
      </c>
      <c r="B447">
        <v>667</v>
      </c>
      <c r="C447">
        <v>4</v>
      </c>
      <c r="D447">
        <v>145</v>
      </c>
      <c r="E447">
        <v>82</v>
      </c>
      <c r="F447">
        <v>18</v>
      </c>
      <c r="G447">
        <v>0</v>
      </c>
      <c r="H447">
        <v>32.5</v>
      </c>
      <c r="I447">
        <v>0.23499999999999999</v>
      </c>
      <c r="J447">
        <v>70</v>
      </c>
      <c r="K447">
        <v>1</v>
      </c>
      <c r="L447">
        <f t="shared" si="23"/>
        <v>1</v>
      </c>
      <c r="M447">
        <f t="shared" si="24"/>
        <v>1</v>
      </c>
    </row>
    <row r="448" spans="1:13">
      <c r="A448">
        <v>447</v>
      </c>
      <c r="B448">
        <v>588</v>
      </c>
      <c r="C448">
        <v>6</v>
      </c>
      <c r="D448">
        <v>103</v>
      </c>
      <c r="E448">
        <v>66</v>
      </c>
      <c r="F448">
        <v>0</v>
      </c>
      <c r="G448">
        <v>0</v>
      </c>
      <c r="H448">
        <v>24.3</v>
      </c>
      <c r="I448">
        <v>0.249</v>
      </c>
      <c r="J448">
        <v>29</v>
      </c>
      <c r="K448">
        <v>0</v>
      </c>
      <c r="L448">
        <f t="shared" si="23"/>
        <v>0</v>
      </c>
      <c r="M448">
        <f t="shared" si="24"/>
        <v>1</v>
      </c>
    </row>
    <row r="449" spans="1:13">
      <c r="A449">
        <v>448</v>
      </c>
      <c r="B449">
        <v>652</v>
      </c>
      <c r="C449">
        <v>1</v>
      </c>
      <c r="D449">
        <v>117</v>
      </c>
      <c r="E449">
        <v>60</v>
      </c>
      <c r="F449">
        <v>23</v>
      </c>
      <c r="G449">
        <v>106</v>
      </c>
      <c r="H449">
        <v>33.799999999999997</v>
      </c>
      <c r="I449">
        <v>0.46600000000000003</v>
      </c>
      <c r="J449">
        <v>27</v>
      </c>
      <c r="K449">
        <v>0</v>
      </c>
      <c r="L449">
        <f t="shared" si="23"/>
        <v>0</v>
      </c>
      <c r="M449">
        <f t="shared" si="24"/>
        <v>1</v>
      </c>
    </row>
    <row r="450" spans="1:13">
      <c r="A450">
        <v>449</v>
      </c>
      <c r="B450">
        <v>613</v>
      </c>
      <c r="C450">
        <v>7</v>
      </c>
      <c r="D450">
        <v>168</v>
      </c>
      <c r="E450">
        <v>88</v>
      </c>
      <c r="F450">
        <v>42</v>
      </c>
      <c r="G450">
        <v>321</v>
      </c>
      <c r="H450">
        <v>38.200000000000003</v>
      </c>
      <c r="I450">
        <v>0.78700000000000003</v>
      </c>
      <c r="J450">
        <v>40</v>
      </c>
      <c r="K450">
        <v>1</v>
      </c>
      <c r="L450">
        <f t="shared" si="23"/>
        <v>1</v>
      </c>
      <c r="M450">
        <f t="shared" si="24"/>
        <v>1</v>
      </c>
    </row>
    <row r="451" spans="1:13">
      <c r="A451">
        <v>450</v>
      </c>
      <c r="B451">
        <v>24</v>
      </c>
      <c r="C451">
        <v>9</v>
      </c>
      <c r="D451">
        <v>119</v>
      </c>
      <c r="E451">
        <v>80</v>
      </c>
      <c r="F451">
        <v>35</v>
      </c>
      <c r="G451">
        <v>0</v>
      </c>
      <c r="H451">
        <v>29</v>
      </c>
      <c r="I451">
        <v>0.26300000000000001</v>
      </c>
      <c r="J451">
        <v>29</v>
      </c>
      <c r="K451">
        <v>1</v>
      </c>
      <c r="L451">
        <f t="shared" ref="L451:L514" si="25">IF(J451&lt;=30.5,IF(H451&lt;=36.25,IF(J451&lt;=26.5,0,0),IF(H451&lt;=42.75,0,1)),IF(H451&lt;=27.45,IF(H451&lt;=24.8,0,0),IF(J451&lt;=42.5,1,1)))</f>
        <v>0</v>
      </c>
      <c r="M451">
        <f t="shared" ref="M451:M514" si="26">IF(L451=K451,1,0)</f>
        <v>0</v>
      </c>
    </row>
    <row r="452" spans="1:13">
      <c r="A452">
        <v>451</v>
      </c>
      <c r="B452">
        <v>568</v>
      </c>
      <c r="C452">
        <v>6</v>
      </c>
      <c r="D452">
        <v>92</v>
      </c>
      <c r="E452">
        <v>62</v>
      </c>
      <c r="F452">
        <v>32</v>
      </c>
      <c r="G452">
        <v>126</v>
      </c>
      <c r="H452">
        <v>32</v>
      </c>
      <c r="I452">
        <v>8.5000000000000006E-2</v>
      </c>
      <c r="J452">
        <v>46</v>
      </c>
      <c r="K452">
        <v>0</v>
      </c>
      <c r="L452">
        <f t="shared" si="25"/>
        <v>1</v>
      </c>
      <c r="M452">
        <f t="shared" si="26"/>
        <v>0</v>
      </c>
    </row>
    <row r="453" spans="1:13">
      <c r="A453">
        <v>452</v>
      </c>
      <c r="B453">
        <v>656</v>
      </c>
      <c r="C453">
        <v>2</v>
      </c>
      <c r="D453">
        <v>155</v>
      </c>
      <c r="E453">
        <v>52</v>
      </c>
      <c r="F453">
        <v>27</v>
      </c>
      <c r="G453">
        <v>540</v>
      </c>
      <c r="H453">
        <v>38.700000000000003</v>
      </c>
      <c r="I453">
        <v>0.24</v>
      </c>
      <c r="J453">
        <v>25</v>
      </c>
      <c r="K453">
        <v>1</v>
      </c>
      <c r="L453">
        <f t="shared" si="25"/>
        <v>0</v>
      </c>
      <c r="M453">
        <f t="shared" si="26"/>
        <v>0</v>
      </c>
    </row>
    <row r="454" spans="1:13">
      <c r="A454">
        <v>453</v>
      </c>
      <c r="B454">
        <v>452</v>
      </c>
      <c r="C454">
        <v>2</v>
      </c>
      <c r="D454">
        <v>134</v>
      </c>
      <c r="E454">
        <v>70</v>
      </c>
      <c r="F454">
        <v>0</v>
      </c>
      <c r="G454">
        <v>0</v>
      </c>
      <c r="H454">
        <v>28.9</v>
      </c>
      <c r="I454">
        <v>0.54200000000000004</v>
      </c>
      <c r="J454">
        <v>23</v>
      </c>
      <c r="K454">
        <v>1</v>
      </c>
      <c r="L454">
        <f t="shared" si="25"/>
        <v>0</v>
      </c>
      <c r="M454">
        <f t="shared" si="26"/>
        <v>0</v>
      </c>
    </row>
    <row r="455" spans="1:13">
      <c r="A455">
        <v>454</v>
      </c>
      <c r="B455">
        <v>64</v>
      </c>
      <c r="C455">
        <v>2</v>
      </c>
      <c r="D455">
        <v>141</v>
      </c>
      <c r="E455">
        <v>58</v>
      </c>
      <c r="F455">
        <v>34</v>
      </c>
      <c r="G455">
        <v>128</v>
      </c>
      <c r="H455">
        <v>25.4</v>
      </c>
      <c r="I455">
        <v>0.69899999999999995</v>
      </c>
      <c r="J455">
        <v>24</v>
      </c>
      <c r="K455">
        <v>0</v>
      </c>
      <c r="L455">
        <f t="shared" si="25"/>
        <v>0</v>
      </c>
      <c r="M455">
        <f t="shared" si="26"/>
        <v>1</v>
      </c>
    </row>
    <row r="456" spans="1:13">
      <c r="A456">
        <v>455</v>
      </c>
      <c r="B456">
        <v>143</v>
      </c>
      <c r="C456">
        <v>2</v>
      </c>
      <c r="D456">
        <v>108</v>
      </c>
      <c r="E456">
        <v>52</v>
      </c>
      <c r="F456">
        <v>26</v>
      </c>
      <c r="G456">
        <v>63</v>
      </c>
      <c r="H456">
        <v>32.5</v>
      </c>
      <c r="I456">
        <v>0.318</v>
      </c>
      <c r="J456">
        <v>22</v>
      </c>
      <c r="K456">
        <v>0</v>
      </c>
      <c r="L456">
        <f t="shared" si="25"/>
        <v>0</v>
      </c>
      <c r="M456">
        <f t="shared" si="26"/>
        <v>1</v>
      </c>
    </row>
    <row r="457" spans="1:13">
      <c r="A457">
        <v>456</v>
      </c>
      <c r="B457">
        <v>314</v>
      </c>
      <c r="C457">
        <v>3</v>
      </c>
      <c r="D457">
        <v>113</v>
      </c>
      <c r="E457">
        <v>50</v>
      </c>
      <c r="F457">
        <v>10</v>
      </c>
      <c r="G457">
        <v>85</v>
      </c>
      <c r="H457">
        <v>29.5</v>
      </c>
      <c r="I457">
        <v>0.626</v>
      </c>
      <c r="J457">
        <v>25</v>
      </c>
      <c r="K457">
        <v>0</v>
      </c>
      <c r="L457">
        <f t="shared" si="25"/>
        <v>0</v>
      </c>
      <c r="M457">
        <f t="shared" si="26"/>
        <v>1</v>
      </c>
    </row>
    <row r="458" spans="1:13">
      <c r="A458">
        <v>457</v>
      </c>
      <c r="B458">
        <v>671</v>
      </c>
      <c r="C458">
        <v>6</v>
      </c>
      <c r="D458">
        <v>165</v>
      </c>
      <c r="E458">
        <v>68</v>
      </c>
      <c r="F458">
        <v>26</v>
      </c>
      <c r="G458">
        <v>168</v>
      </c>
      <c r="H458">
        <v>33.6</v>
      </c>
      <c r="I458">
        <v>0.63100000000000001</v>
      </c>
      <c r="J458">
        <v>49</v>
      </c>
      <c r="K458">
        <v>0</v>
      </c>
      <c r="L458">
        <f t="shared" si="25"/>
        <v>1</v>
      </c>
      <c r="M458">
        <f t="shared" si="26"/>
        <v>0</v>
      </c>
    </row>
    <row r="459" spans="1:13">
      <c r="A459">
        <v>458</v>
      </c>
      <c r="B459">
        <v>281</v>
      </c>
      <c r="C459">
        <v>0</v>
      </c>
      <c r="D459">
        <v>146</v>
      </c>
      <c r="E459">
        <v>70</v>
      </c>
      <c r="F459">
        <v>0</v>
      </c>
      <c r="G459">
        <v>0</v>
      </c>
      <c r="H459">
        <v>37.9</v>
      </c>
      <c r="I459">
        <v>0.33400000000000002</v>
      </c>
      <c r="J459">
        <v>28</v>
      </c>
      <c r="K459">
        <v>1</v>
      </c>
      <c r="L459">
        <f t="shared" si="25"/>
        <v>0</v>
      </c>
      <c r="M459">
        <f t="shared" si="26"/>
        <v>0</v>
      </c>
    </row>
    <row r="460" spans="1:13">
      <c r="A460">
        <v>459</v>
      </c>
      <c r="B460">
        <v>153</v>
      </c>
      <c r="C460">
        <v>9</v>
      </c>
      <c r="D460">
        <v>156</v>
      </c>
      <c r="E460">
        <v>86</v>
      </c>
      <c r="F460">
        <v>28</v>
      </c>
      <c r="G460">
        <v>155</v>
      </c>
      <c r="H460">
        <v>34.299999999999997</v>
      </c>
      <c r="I460">
        <v>1.1890000000000001</v>
      </c>
      <c r="J460">
        <v>42</v>
      </c>
      <c r="K460">
        <v>1</v>
      </c>
      <c r="L460">
        <f t="shared" si="25"/>
        <v>1</v>
      </c>
      <c r="M460">
        <f t="shared" si="26"/>
        <v>1</v>
      </c>
    </row>
    <row r="461" spans="1:13">
      <c r="A461">
        <v>460</v>
      </c>
      <c r="B461">
        <v>678</v>
      </c>
      <c r="C461">
        <v>0</v>
      </c>
      <c r="D461">
        <v>93</v>
      </c>
      <c r="E461">
        <v>60</v>
      </c>
      <c r="F461">
        <v>0</v>
      </c>
      <c r="G461">
        <v>0</v>
      </c>
      <c r="H461">
        <v>35.299999999999997</v>
      </c>
      <c r="I461">
        <v>0.26300000000000001</v>
      </c>
      <c r="J461">
        <v>25</v>
      </c>
      <c r="K461">
        <v>0</v>
      </c>
      <c r="L461">
        <f t="shared" si="25"/>
        <v>0</v>
      </c>
      <c r="M461">
        <f t="shared" si="26"/>
        <v>1</v>
      </c>
    </row>
    <row r="462" spans="1:13">
      <c r="A462">
        <v>461</v>
      </c>
      <c r="B462">
        <v>767</v>
      </c>
      <c r="C462">
        <v>1</v>
      </c>
      <c r="D462">
        <v>126</v>
      </c>
      <c r="E462">
        <v>60</v>
      </c>
      <c r="F462">
        <v>0</v>
      </c>
      <c r="G462">
        <v>0</v>
      </c>
      <c r="H462">
        <v>30.1</v>
      </c>
      <c r="I462">
        <v>0.34899999999999998</v>
      </c>
      <c r="J462">
        <v>47</v>
      </c>
      <c r="K462">
        <v>1</v>
      </c>
      <c r="L462">
        <f t="shared" si="25"/>
        <v>1</v>
      </c>
      <c r="M462">
        <f t="shared" si="26"/>
        <v>1</v>
      </c>
    </row>
    <row r="463" spans="1:13">
      <c r="A463">
        <v>462</v>
      </c>
      <c r="B463">
        <v>509</v>
      </c>
      <c r="C463">
        <v>2</v>
      </c>
      <c r="D463">
        <v>84</v>
      </c>
      <c r="E463">
        <v>50</v>
      </c>
      <c r="F463">
        <v>23</v>
      </c>
      <c r="G463">
        <v>76</v>
      </c>
      <c r="H463">
        <v>30.4</v>
      </c>
      <c r="I463">
        <v>0.96799999999999997</v>
      </c>
      <c r="J463">
        <v>21</v>
      </c>
      <c r="K463">
        <v>0</v>
      </c>
      <c r="L463">
        <f t="shared" si="25"/>
        <v>0</v>
      </c>
      <c r="M463">
        <f t="shared" si="26"/>
        <v>1</v>
      </c>
    </row>
    <row r="464" spans="1:13">
      <c r="A464">
        <v>463</v>
      </c>
      <c r="B464">
        <v>486</v>
      </c>
      <c r="C464">
        <v>0</v>
      </c>
      <c r="D464">
        <v>135</v>
      </c>
      <c r="E464">
        <v>68</v>
      </c>
      <c r="F464">
        <v>42</v>
      </c>
      <c r="G464">
        <v>250</v>
      </c>
      <c r="H464">
        <v>42.3</v>
      </c>
      <c r="I464">
        <v>0.36499999999999999</v>
      </c>
      <c r="J464">
        <v>24</v>
      </c>
      <c r="K464">
        <v>1</v>
      </c>
      <c r="L464">
        <f t="shared" si="25"/>
        <v>0</v>
      </c>
      <c r="M464">
        <f t="shared" si="26"/>
        <v>0</v>
      </c>
    </row>
    <row r="465" spans="1:13">
      <c r="A465">
        <v>464</v>
      </c>
      <c r="B465">
        <v>707</v>
      </c>
      <c r="C465">
        <v>10</v>
      </c>
      <c r="D465">
        <v>115</v>
      </c>
      <c r="E465">
        <v>0</v>
      </c>
      <c r="F465">
        <v>0</v>
      </c>
      <c r="G465">
        <v>0</v>
      </c>
      <c r="H465">
        <v>0</v>
      </c>
      <c r="I465">
        <v>0.26100000000000001</v>
      </c>
      <c r="J465">
        <v>30</v>
      </c>
      <c r="K465">
        <v>1</v>
      </c>
      <c r="L465">
        <f t="shared" si="25"/>
        <v>0</v>
      </c>
      <c r="M465">
        <f t="shared" si="26"/>
        <v>0</v>
      </c>
    </row>
    <row r="466" spans="1:13">
      <c r="A466">
        <v>465</v>
      </c>
      <c r="B466">
        <v>162</v>
      </c>
      <c r="C466">
        <v>7</v>
      </c>
      <c r="D466">
        <v>102</v>
      </c>
      <c r="E466">
        <v>74</v>
      </c>
      <c r="F466">
        <v>40</v>
      </c>
      <c r="G466">
        <v>105</v>
      </c>
      <c r="H466">
        <v>37.200000000000003</v>
      </c>
      <c r="I466">
        <v>0.20399999999999999</v>
      </c>
      <c r="J466">
        <v>45</v>
      </c>
      <c r="K466">
        <v>0</v>
      </c>
      <c r="L466">
        <f t="shared" si="25"/>
        <v>1</v>
      </c>
      <c r="M466">
        <f t="shared" si="26"/>
        <v>0</v>
      </c>
    </row>
    <row r="467" spans="1:13">
      <c r="A467">
        <v>466</v>
      </c>
      <c r="B467">
        <v>384</v>
      </c>
      <c r="C467">
        <v>1</v>
      </c>
      <c r="D467">
        <v>90</v>
      </c>
      <c r="E467">
        <v>62</v>
      </c>
      <c r="F467">
        <v>18</v>
      </c>
      <c r="G467">
        <v>59</v>
      </c>
      <c r="H467">
        <v>25.1</v>
      </c>
      <c r="I467">
        <v>1.268</v>
      </c>
      <c r="J467">
        <v>25</v>
      </c>
      <c r="K467">
        <v>0</v>
      </c>
      <c r="L467">
        <f t="shared" si="25"/>
        <v>0</v>
      </c>
      <c r="M467">
        <f t="shared" si="26"/>
        <v>1</v>
      </c>
    </row>
    <row r="468" spans="1:13">
      <c r="A468">
        <v>467</v>
      </c>
      <c r="B468">
        <v>463</v>
      </c>
      <c r="C468">
        <v>8</v>
      </c>
      <c r="D468">
        <v>74</v>
      </c>
      <c r="E468">
        <v>70</v>
      </c>
      <c r="F468">
        <v>40</v>
      </c>
      <c r="G468">
        <v>49</v>
      </c>
      <c r="H468">
        <v>35.299999999999997</v>
      </c>
      <c r="I468">
        <v>0.70499999999999996</v>
      </c>
      <c r="J468">
        <v>39</v>
      </c>
      <c r="K468">
        <v>0</v>
      </c>
      <c r="L468">
        <f t="shared" si="25"/>
        <v>1</v>
      </c>
      <c r="M468">
        <f t="shared" si="26"/>
        <v>0</v>
      </c>
    </row>
    <row r="469" spans="1:13">
      <c r="A469">
        <v>468</v>
      </c>
      <c r="B469">
        <v>212</v>
      </c>
      <c r="C469">
        <v>0</v>
      </c>
      <c r="D469">
        <v>147</v>
      </c>
      <c r="E469">
        <v>85</v>
      </c>
      <c r="F469">
        <v>54</v>
      </c>
      <c r="G469">
        <v>0</v>
      </c>
      <c r="H469">
        <v>42.8</v>
      </c>
      <c r="I469">
        <v>0.375</v>
      </c>
      <c r="J469">
        <v>24</v>
      </c>
      <c r="K469">
        <v>0</v>
      </c>
      <c r="L469">
        <f t="shared" si="25"/>
        <v>1</v>
      </c>
      <c r="M469">
        <f t="shared" si="26"/>
        <v>0</v>
      </c>
    </row>
    <row r="470" spans="1:13">
      <c r="A470">
        <v>469</v>
      </c>
      <c r="B470">
        <v>370</v>
      </c>
      <c r="C470">
        <v>1</v>
      </c>
      <c r="D470">
        <v>133</v>
      </c>
      <c r="E470">
        <v>102</v>
      </c>
      <c r="F470">
        <v>28</v>
      </c>
      <c r="G470">
        <v>140</v>
      </c>
      <c r="H470">
        <v>32.799999999999997</v>
      </c>
      <c r="I470">
        <v>0.23400000000000001</v>
      </c>
      <c r="J470">
        <v>45</v>
      </c>
      <c r="K470">
        <v>1</v>
      </c>
      <c r="L470">
        <f t="shared" si="25"/>
        <v>1</v>
      </c>
      <c r="M470">
        <f t="shared" si="26"/>
        <v>1</v>
      </c>
    </row>
    <row r="471" spans="1:13">
      <c r="A471">
        <v>470</v>
      </c>
      <c r="B471">
        <v>689</v>
      </c>
      <c r="C471">
        <v>1</v>
      </c>
      <c r="D471">
        <v>140</v>
      </c>
      <c r="E471">
        <v>74</v>
      </c>
      <c r="F471">
        <v>26</v>
      </c>
      <c r="G471">
        <v>180</v>
      </c>
      <c r="H471">
        <v>24.1</v>
      </c>
      <c r="I471">
        <v>0.82799999999999996</v>
      </c>
      <c r="J471">
        <v>23</v>
      </c>
      <c r="K471">
        <v>0</v>
      </c>
      <c r="L471">
        <f t="shared" si="25"/>
        <v>0</v>
      </c>
      <c r="M471">
        <f t="shared" si="26"/>
        <v>1</v>
      </c>
    </row>
    <row r="472" spans="1:13">
      <c r="A472">
        <v>471</v>
      </c>
      <c r="B472">
        <v>167</v>
      </c>
      <c r="C472">
        <v>3</v>
      </c>
      <c r="D472">
        <v>148</v>
      </c>
      <c r="E472">
        <v>66</v>
      </c>
      <c r="F472">
        <v>25</v>
      </c>
      <c r="G472">
        <v>0</v>
      </c>
      <c r="H472">
        <v>32.5</v>
      </c>
      <c r="I472">
        <v>0.25600000000000001</v>
      </c>
      <c r="J472">
        <v>22</v>
      </c>
      <c r="K472">
        <v>0</v>
      </c>
      <c r="L472">
        <f t="shared" si="25"/>
        <v>0</v>
      </c>
      <c r="M472">
        <f t="shared" si="26"/>
        <v>1</v>
      </c>
    </row>
    <row r="473" spans="1:13">
      <c r="A473">
        <v>472</v>
      </c>
      <c r="B473">
        <v>192</v>
      </c>
      <c r="C473">
        <v>9</v>
      </c>
      <c r="D473">
        <v>123</v>
      </c>
      <c r="E473">
        <v>70</v>
      </c>
      <c r="F473">
        <v>44</v>
      </c>
      <c r="G473">
        <v>94</v>
      </c>
      <c r="H473">
        <v>33.1</v>
      </c>
      <c r="I473">
        <v>0.374</v>
      </c>
      <c r="J473">
        <v>40</v>
      </c>
      <c r="K473">
        <v>0</v>
      </c>
      <c r="L473">
        <f t="shared" si="25"/>
        <v>1</v>
      </c>
      <c r="M473">
        <f t="shared" si="26"/>
        <v>0</v>
      </c>
    </row>
    <row r="474" spans="1:13">
      <c r="A474">
        <v>473</v>
      </c>
      <c r="B474">
        <v>690</v>
      </c>
      <c r="C474">
        <v>1</v>
      </c>
      <c r="D474">
        <v>144</v>
      </c>
      <c r="E474">
        <v>82</v>
      </c>
      <c r="F474">
        <v>46</v>
      </c>
      <c r="G474">
        <v>180</v>
      </c>
      <c r="H474">
        <v>46.1</v>
      </c>
      <c r="I474">
        <v>0.33500000000000002</v>
      </c>
      <c r="J474">
        <v>46</v>
      </c>
      <c r="K474">
        <v>1</v>
      </c>
      <c r="L474">
        <f t="shared" si="25"/>
        <v>1</v>
      </c>
      <c r="M474">
        <f t="shared" si="26"/>
        <v>1</v>
      </c>
    </row>
    <row r="475" spans="1:13">
      <c r="A475">
        <v>474</v>
      </c>
      <c r="B475">
        <v>763</v>
      </c>
      <c r="C475">
        <v>9</v>
      </c>
      <c r="D475">
        <v>89</v>
      </c>
      <c r="E475">
        <v>62</v>
      </c>
      <c r="F475">
        <v>0</v>
      </c>
      <c r="G475">
        <v>0</v>
      </c>
      <c r="H475">
        <v>22.5</v>
      </c>
      <c r="I475">
        <v>0.14199999999999999</v>
      </c>
      <c r="J475">
        <v>33</v>
      </c>
      <c r="K475">
        <v>0</v>
      </c>
      <c r="L475">
        <f t="shared" si="25"/>
        <v>0</v>
      </c>
      <c r="M475">
        <f t="shared" si="26"/>
        <v>1</v>
      </c>
    </row>
    <row r="476" spans="1:13">
      <c r="A476">
        <v>475</v>
      </c>
      <c r="B476">
        <v>617</v>
      </c>
      <c r="C476">
        <v>6</v>
      </c>
      <c r="D476">
        <v>117</v>
      </c>
      <c r="E476">
        <v>96</v>
      </c>
      <c r="F476">
        <v>0</v>
      </c>
      <c r="G476">
        <v>0</v>
      </c>
      <c r="H476">
        <v>28.7</v>
      </c>
      <c r="I476">
        <v>0.157</v>
      </c>
      <c r="J476">
        <v>30</v>
      </c>
      <c r="K476">
        <v>0</v>
      </c>
      <c r="L476">
        <f t="shared" si="25"/>
        <v>0</v>
      </c>
      <c r="M476">
        <f t="shared" si="26"/>
        <v>1</v>
      </c>
    </row>
    <row r="477" spans="1:13">
      <c r="A477">
        <v>476</v>
      </c>
      <c r="B477">
        <v>461</v>
      </c>
      <c r="C477">
        <v>9</v>
      </c>
      <c r="D477">
        <v>120</v>
      </c>
      <c r="E477">
        <v>72</v>
      </c>
      <c r="F477">
        <v>22</v>
      </c>
      <c r="G477">
        <v>56</v>
      </c>
      <c r="H477">
        <v>20.8</v>
      </c>
      <c r="I477">
        <v>0.73299999999999998</v>
      </c>
      <c r="J477">
        <v>48</v>
      </c>
      <c r="K477">
        <v>0</v>
      </c>
      <c r="L477">
        <f t="shared" si="25"/>
        <v>0</v>
      </c>
      <c r="M477">
        <f t="shared" si="26"/>
        <v>1</v>
      </c>
    </row>
    <row r="478" spans="1:13">
      <c r="A478">
        <v>477</v>
      </c>
      <c r="B478">
        <v>545</v>
      </c>
      <c r="C478">
        <v>1</v>
      </c>
      <c r="D478">
        <v>88</v>
      </c>
      <c r="E478">
        <v>78</v>
      </c>
      <c r="F478">
        <v>29</v>
      </c>
      <c r="G478">
        <v>76</v>
      </c>
      <c r="H478">
        <v>32</v>
      </c>
      <c r="I478">
        <v>0.36499999999999999</v>
      </c>
      <c r="J478">
        <v>29</v>
      </c>
      <c r="K478">
        <v>0</v>
      </c>
      <c r="L478">
        <f t="shared" si="25"/>
        <v>0</v>
      </c>
      <c r="M478">
        <f t="shared" si="26"/>
        <v>1</v>
      </c>
    </row>
    <row r="479" spans="1:13">
      <c r="A479">
        <v>478</v>
      </c>
      <c r="B479">
        <v>355</v>
      </c>
      <c r="C479">
        <v>3</v>
      </c>
      <c r="D479">
        <v>90</v>
      </c>
      <c r="E479">
        <v>78</v>
      </c>
      <c r="F479">
        <v>0</v>
      </c>
      <c r="G479">
        <v>0</v>
      </c>
      <c r="H479">
        <v>42.7</v>
      </c>
      <c r="I479">
        <v>0.55900000000000005</v>
      </c>
      <c r="J479">
        <v>21</v>
      </c>
      <c r="K479">
        <v>0</v>
      </c>
      <c r="L479">
        <f t="shared" si="25"/>
        <v>0</v>
      </c>
      <c r="M479">
        <f t="shared" si="26"/>
        <v>1</v>
      </c>
    </row>
    <row r="480" spans="1:13">
      <c r="A480">
        <v>479</v>
      </c>
      <c r="B480">
        <v>202</v>
      </c>
      <c r="C480">
        <v>1</v>
      </c>
      <c r="D480">
        <v>138</v>
      </c>
      <c r="E480">
        <v>82</v>
      </c>
      <c r="F480">
        <v>0</v>
      </c>
      <c r="G480">
        <v>0</v>
      </c>
      <c r="H480">
        <v>40.1</v>
      </c>
      <c r="I480">
        <v>0.23599999999999999</v>
      </c>
      <c r="J480">
        <v>28</v>
      </c>
      <c r="K480">
        <v>0</v>
      </c>
      <c r="L480">
        <f t="shared" si="25"/>
        <v>0</v>
      </c>
      <c r="M480">
        <f t="shared" si="26"/>
        <v>1</v>
      </c>
    </row>
    <row r="481" spans="1:13">
      <c r="A481">
        <v>480</v>
      </c>
      <c r="B481">
        <v>298</v>
      </c>
      <c r="C481">
        <v>0</v>
      </c>
      <c r="D481">
        <v>126</v>
      </c>
      <c r="E481">
        <v>84</v>
      </c>
      <c r="F481">
        <v>29</v>
      </c>
      <c r="G481">
        <v>215</v>
      </c>
      <c r="H481">
        <v>30.7</v>
      </c>
      <c r="I481">
        <v>0.52</v>
      </c>
      <c r="J481">
        <v>24</v>
      </c>
      <c r="K481">
        <v>0</v>
      </c>
      <c r="L481">
        <f t="shared" si="25"/>
        <v>0</v>
      </c>
      <c r="M481">
        <f t="shared" si="26"/>
        <v>1</v>
      </c>
    </row>
    <row r="482" spans="1:13">
      <c r="A482">
        <v>481</v>
      </c>
      <c r="B482">
        <v>652</v>
      </c>
      <c r="C482">
        <v>1</v>
      </c>
      <c r="D482">
        <v>117</v>
      </c>
      <c r="E482">
        <v>60</v>
      </c>
      <c r="F482">
        <v>23</v>
      </c>
      <c r="G482">
        <v>106</v>
      </c>
      <c r="H482">
        <v>33.799999999999997</v>
      </c>
      <c r="I482">
        <v>0.46600000000000003</v>
      </c>
      <c r="J482">
        <v>27</v>
      </c>
      <c r="K482">
        <v>0</v>
      </c>
      <c r="L482">
        <f t="shared" si="25"/>
        <v>0</v>
      </c>
      <c r="M482">
        <f t="shared" si="26"/>
        <v>1</v>
      </c>
    </row>
    <row r="483" spans="1:13">
      <c r="A483">
        <v>482</v>
      </c>
      <c r="B483">
        <v>639</v>
      </c>
      <c r="C483">
        <v>7</v>
      </c>
      <c r="D483">
        <v>97</v>
      </c>
      <c r="E483">
        <v>76</v>
      </c>
      <c r="F483">
        <v>32</v>
      </c>
      <c r="G483">
        <v>91</v>
      </c>
      <c r="H483">
        <v>40.9</v>
      </c>
      <c r="I483">
        <v>0.871</v>
      </c>
      <c r="J483">
        <v>32</v>
      </c>
      <c r="K483">
        <v>1</v>
      </c>
      <c r="L483">
        <f t="shared" si="25"/>
        <v>1</v>
      </c>
      <c r="M483">
        <f t="shared" si="26"/>
        <v>1</v>
      </c>
    </row>
    <row r="484" spans="1:13">
      <c r="A484">
        <v>483</v>
      </c>
      <c r="B484">
        <v>314</v>
      </c>
      <c r="C484">
        <v>3</v>
      </c>
      <c r="D484">
        <v>113</v>
      </c>
      <c r="E484">
        <v>50</v>
      </c>
      <c r="F484">
        <v>10</v>
      </c>
      <c r="G484">
        <v>85</v>
      </c>
      <c r="H484">
        <v>29.5</v>
      </c>
      <c r="I484">
        <v>0.626</v>
      </c>
      <c r="J484">
        <v>25</v>
      </c>
      <c r="K484">
        <v>0</v>
      </c>
      <c r="L484">
        <f t="shared" si="25"/>
        <v>0</v>
      </c>
      <c r="M484">
        <f t="shared" si="26"/>
        <v>1</v>
      </c>
    </row>
    <row r="485" spans="1:13">
      <c r="A485">
        <v>484</v>
      </c>
      <c r="B485">
        <v>295</v>
      </c>
      <c r="C485">
        <v>0</v>
      </c>
      <c r="D485">
        <v>161</v>
      </c>
      <c r="E485">
        <v>50</v>
      </c>
      <c r="F485">
        <v>0</v>
      </c>
      <c r="G485">
        <v>0</v>
      </c>
      <c r="H485">
        <v>21.9</v>
      </c>
      <c r="I485">
        <v>0.254</v>
      </c>
      <c r="J485">
        <v>65</v>
      </c>
      <c r="K485">
        <v>0</v>
      </c>
      <c r="L485">
        <f t="shared" si="25"/>
        <v>0</v>
      </c>
      <c r="M485">
        <f t="shared" si="26"/>
        <v>1</v>
      </c>
    </row>
    <row r="486" spans="1:13">
      <c r="A486">
        <v>485</v>
      </c>
      <c r="B486">
        <v>92</v>
      </c>
      <c r="C486">
        <v>4</v>
      </c>
      <c r="D486">
        <v>123</v>
      </c>
      <c r="E486">
        <v>80</v>
      </c>
      <c r="F486">
        <v>15</v>
      </c>
      <c r="G486">
        <v>176</v>
      </c>
      <c r="H486">
        <v>32</v>
      </c>
      <c r="I486">
        <v>0.443</v>
      </c>
      <c r="J486">
        <v>34</v>
      </c>
      <c r="K486">
        <v>0</v>
      </c>
      <c r="L486">
        <f t="shared" si="25"/>
        <v>1</v>
      </c>
      <c r="M486">
        <f t="shared" si="26"/>
        <v>0</v>
      </c>
    </row>
    <row r="487" spans="1:13">
      <c r="A487">
        <v>486</v>
      </c>
      <c r="B487">
        <v>219</v>
      </c>
      <c r="C487">
        <v>5</v>
      </c>
      <c r="D487">
        <v>85</v>
      </c>
      <c r="E487">
        <v>74</v>
      </c>
      <c r="F487">
        <v>22</v>
      </c>
      <c r="G487">
        <v>0</v>
      </c>
      <c r="H487">
        <v>29</v>
      </c>
      <c r="I487">
        <v>1.224</v>
      </c>
      <c r="J487">
        <v>32</v>
      </c>
      <c r="K487">
        <v>1</v>
      </c>
      <c r="L487">
        <f t="shared" si="25"/>
        <v>1</v>
      </c>
      <c r="M487">
        <f t="shared" si="26"/>
        <v>1</v>
      </c>
    </row>
    <row r="488" spans="1:13">
      <c r="A488">
        <v>487</v>
      </c>
      <c r="B488">
        <v>193</v>
      </c>
      <c r="C488">
        <v>7</v>
      </c>
      <c r="D488">
        <v>159</v>
      </c>
      <c r="E488">
        <v>66</v>
      </c>
      <c r="F488">
        <v>0</v>
      </c>
      <c r="G488">
        <v>0</v>
      </c>
      <c r="H488">
        <v>30.4</v>
      </c>
      <c r="I488">
        <v>0.38300000000000001</v>
      </c>
      <c r="J488">
        <v>36</v>
      </c>
      <c r="K488">
        <v>1</v>
      </c>
      <c r="L488">
        <f t="shared" si="25"/>
        <v>1</v>
      </c>
      <c r="M488">
        <f t="shared" si="26"/>
        <v>1</v>
      </c>
    </row>
    <row r="489" spans="1:13">
      <c r="A489">
        <v>488</v>
      </c>
      <c r="B489">
        <v>214</v>
      </c>
      <c r="C489">
        <v>0</v>
      </c>
      <c r="D489">
        <v>140</v>
      </c>
      <c r="E489">
        <v>65</v>
      </c>
      <c r="F489">
        <v>26</v>
      </c>
      <c r="G489">
        <v>130</v>
      </c>
      <c r="H489">
        <v>42.6</v>
      </c>
      <c r="I489">
        <v>0.43099999999999999</v>
      </c>
      <c r="J489">
        <v>24</v>
      </c>
      <c r="K489">
        <v>1</v>
      </c>
      <c r="L489">
        <f t="shared" si="25"/>
        <v>0</v>
      </c>
      <c r="M489">
        <f t="shared" si="26"/>
        <v>0</v>
      </c>
    </row>
    <row r="490" spans="1:13">
      <c r="A490">
        <v>489</v>
      </c>
      <c r="B490">
        <v>576</v>
      </c>
      <c r="C490">
        <v>1</v>
      </c>
      <c r="D490">
        <v>119</v>
      </c>
      <c r="E490">
        <v>44</v>
      </c>
      <c r="F490">
        <v>47</v>
      </c>
      <c r="G490">
        <v>63</v>
      </c>
      <c r="H490">
        <v>35.5</v>
      </c>
      <c r="I490">
        <v>0.28000000000000003</v>
      </c>
      <c r="J490">
        <v>25</v>
      </c>
      <c r="K490">
        <v>0</v>
      </c>
      <c r="L490">
        <f t="shared" si="25"/>
        <v>0</v>
      </c>
      <c r="M490">
        <f t="shared" si="26"/>
        <v>1</v>
      </c>
    </row>
    <row r="491" spans="1:13">
      <c r="A491">
        <v>490</v>
      </c>
      <c r="B491">
        <v>256</v>
      </c>
      <c r="C491">
        <v>1</v>
      </c>
      <c r="D491">
        <v>113</v>
      </c>
      <c r="E491">
        <v>64</v>
      </c>
      <c r="F491">
        <v>35</v>
      </c>
      <c r="G491">
        <v>0</v>
      </c>
      <c r="H491">
        <v>33.6</v>
      </c>
      <c r="I491">
        <v>0.54300000000000004</v>
      </c>
      <c r="J491">
        <v>21</v>
      </c>
      <c r="K491">
        <v>1</v>
      </c>
      <c r="L491">
        <f t="shared" si="25"/>
        <v>0</v>
      </c>
      <c r="M491">
        <f t="shared" si="26"/>
        <v>0</v>
      </c>
    </row>
    <row r="492" spans="1:13">
      <c r="A492">
        <v>491</v>
      </c>
      <c r="B492">
        <v>455</v>
      </c>
      <c r="C492">
        <v>2</v>
      </c>
      <c r="D492">
        <v>100</v>
      </c>
      <c r="E492">
        <v>54</v>
      </c>
      <c r="F492">
        <v>28</v>
      </c>
      <c r="G492">
        <v>105</v>
      </c>
      <c r="H492">
        <v>37.799999999999997</v>
      </c>
      <c r="I492">
        <v>0.498</v>
      </c>
      <c r="J492">
        <v>24</v>
      </c>
      <c r="K492">
        <v>0</v>
      </c>
      <c r="L492">
        <f t="shared" si="25"/>
        <v>0</v>
      </c>
      <c r="M492">
        <f t="shared" si="26"/>
        <v>1</v>
      </c>
    </row>
    <row r="493" spans="1:13">
      <c r="A493">
        <v>492</v>
      </c>
      <c r="B493">
        <v>643</v>
      </c>
      <c r="C493">
        <v>6</v>
      </c>
      <c r="D493">
        <v>147</v>
      </c>
      <c r="E493">
        <v>80</v>
      </c>
      <c r="F493">
        <v>0</v>
      </c>
      <c r="G493">
        <v>0</v>
      </c>
      <c r="H493">
        <v>29.5</v>
      </c>
      <c r="I493">
        <v>0.17799999999999999</v>
      </c>
      <c r="J493">
        <v>50</v>
      </c>
      <c r="K493">
        <v>1</v>
      </c>
      <c r="L493">
        <f t="shared" si="25"/>
        <v>1</v>
      </c>
      <c r="M493">
        <f t="shared" si="26"/>
        <v>1</v>
      </c>
    </row>
    <row r="494" spans="1:13">
      <c r="A494">
        <v>493</v>
      </c>
      <c r="B494">
        <v>547</v>
      </c>
      <c r="C494">
        <v>5</v>
      </c>
      <c r="D494">
        <v>187</v>
      </c>
      <c r="E494">
        <v>76</v>
      </c>
      <c r="F494">
        <v>27</v>
      </c>
      <c r="G494">
        <v>207</v>
      </c>
      <c r="H494">
        <v>43.6</v>
      </c>
      <c r="I494">
        <v>1.034</v>
      </c>
      <c r="J494">
        <v>53</v>
      </c>
      <c r="K494">
        <v>1</v>
      </c>
      <c r="L494">
        <f t="shared" si="25"/>
        <v>1</v>
      </c>
      <c r="M494">
        <f t="shared" si="26"/>
        <v>1</v>
      </c>
    </row>
    <row r="495" spans="1:13">
      <c r="A495">
        <v>494</v>
      </c>
      <c r="B495">
        <v>640</v>
      </c>
      <c r="C495">
        <v>1</v>
      </c>
      <c r="D495">
        <v>100</v>
      </c>
      <c r="E495">
        <v>74</v>
      </c>
      <c r="F495">
        <v>12</v>
      </c>
      <c r="G495">
        <v>46</v>
      </c>
      <c r="H495">
        <v>19.5</v>
      </c>
      <c r="I495">
        <v>0.14899999999999999</v>
      </c>
      <c r="J495">
        <v>28</v>
      </c>
      <c r="K495">
        <v>0</v>
      </c>
      <c r="L495">
        <f t="shared" si="25"/>
        <v>0</v>
      </c>
      <c r="M495">
        <f t="shared" si="26"/>
        <v>1</v>
      </c>
    </row>
    <row r="496" spans="1:13">
      <c r="A496">
        <v>495</v>
      </c>
      <c r="B496">
        <v>215</v>
      </c>
      <c r="C496">
        <v>9</v>
      </c>
      <c r="D496">
        <v>112</v>
      </c>
      <c r="E496">
        <v>82</v>
      </c>
      <c r="F496">
        <v>32</v>
      </c>
      <c r="G496">
        <v>175</v>
      </c>
      <c r="H496">
        <v>34.200000000000003</v>
      </c>
      <c r="I496">
        <v>0.26</v>
      </c>
      <c r="J496">
        <v>36</v>
      </c>
      <c r="K496">
        <v>1</v>
      </c>
      <c r="L496">
        <f t="shared" si="25"/>
        <v>1</v>
      </c>
      <c r="M496">
        <f t="shared" si="26"/>
        <v>1</v>
      </c>
    </row>
    <row r="497" spans="1:13">
      <c r="A497">
        <v>496</v>
      </c>
      <c r="B497">
        <v>717</v>
      </c>
      <c r="C497">
        <v>3</v>
      </c>
      <c r="D497">
        <v>173</v>
      </c>
      <c r="E497">
        <v>78</v>
      </c>
      <c r="F497">
        <v>39</v>
      </c>
      <c r="G497">
        <v>185</v>
      </c>
      <c r="H497">
        <v>33.799999999999997</v>
      </c>
      <c r="I497">
        <v>0.97</v>
      </c>
      <c r="J497">
        <v>31</v>
      </c>
      <c r="K497">
        <v>1</v>
      </c>
      <c r="L497">
        <f t="shared" si="25"/>
        <v>1</v>
      </c>
      <c r="M497">
        <f t="shared" si="26"/>
        <v>1</v>
      </c>
    </row>
    <row r="498" spans="1:13">
      <c r="A498">
        <v>497</v>
      </c>
      <c r="B498">
        <v>327</v>
      </c>
      <c r="C498">
        <v>1</v>
      </c>
      <c r="D498">
        <v>122</v>
      </c>
      <c r="E498">
        <v>64</v>
      </c>
      <c r="F498">
        <v>32</v>
      </c>
      <c r="G498">
        <v>156</v>
      </c>
      <c r="H498">
        <v>35.1</v>
      </c>
      <c r="I498">
        <v>0.69199999999999995</v>
      </c>
      <c r="J498">
        <v>30</v>
      </c>
      <c r="K498">
        <v>1</v>
      </c>
      <c r="L498">
        <f t="shared" si="25"/>
        <v>0</v>
      </c>
      <c r="M498">
        <f t="shared" si="26"/>
        <v>0</v>
      </c>
    </row>
    <row r="499" spans="1:13">
      <c r="A499">
        <v>498</v>
      </c>
      <c r="B499">
        <v>578</v>
      </c>
      <c r="C499">
        <v>2</v>
      </c>
      <c r="D499">
        <v>118</v>
      </c>
      <c r="E499">
        <v>80</v>
      </c>
      <c r="F499">
        <v>0</v>
      </c>
      <c r="G499">
        <v>0</v>
      </c>
      <c r="H499">
        <v>42.9</v>
      </c>
      <c r="I499">
        <v>0.69299999999999995</v>
      </c>
      <c r="J499">
        <v>21</v>
      </c>
      <c r="K499">
        <v>1</v>
      </c>
      <c r="L499">
        <f t="shared" si="25"/>
        <v>1</v>
      </c>
      <c r="M499">
        <f t="shared" si="26"/>
        <v>1</v>
      </c>
    </row>
    <row r="500" spans="1:13">
      <c r="A500">
        <v>499</v>
      </c>
      <c r="B500">
        <v>247</v>
      </c>
      <c r="C500">
        <v>10</v>
      </c>
      <c r="D500">
        <v>122</v>
      </c>
      <c r="E500">
        <v>68</v>
      </c>
      <c r="F500">
        <v>0</v>
      </c>
      <c r="G500">
        <v>0</v>
      </c>
      <c r="H500">
        <v>31.2</v>
      </c>
      <c r="I500">
        <v>0.25800000000000001</v>
      </c>
      <c r="J500">
        <v>41</v>
      </c>
      <c r="K500">
        <v>0</v>
      </c>
      <c r="L500">
        <f t="shared" si="25"/>
        <v>1</v>
      </c>
      <c r="M500">
        <f t="shared" si="26"/>
        <v>0</v>
      </c>
    </row>
    <row r="501" spans="1:13">
      <c r="A501">
        <v>500</v>
      </c>
      <c r="B501">
        <v>30</v>
      </c>
      <c r="C501">
        <v>5</v>
      </c>
      <c r="D501">
        <v>117</v>
      </c>
      <c r="E501">
        <v>92</v>
      </c>
      <c r="F501">
        <v>0</v>
      </c>
      <c r="G501">
        <v>0</v>
      </c>
      <c r="H501">
        <v>34.1</v>
      </c>
      <c r="I501">
        <v>0.33700000000000002</v>
      </c>
      <c r="J501">
        <v>38</v>
      </c>
      <c r="K501">
        <v>0</v>
      </c>
      <c r="L501">
        <f t="shared" si="25"/>
        <v>1</v>
      </c>
      <c r="M501">
        <f t="shared" si="26"/>
        <v>0</v>
      </c>
    </row>
    <row r="502" spans="1:13">
      <c r="A502">
        <v>501</v>
      </c>
      <c r="B502">
        <v>690</v>
      </c>
      <c r="C502">
        <v>1</v>
      </c>
      <c r="D502">
        <v>144</v>
      </c>
      <c r="E502">
        <v>82</v>
      </c>
      <c r="F502">
        <v>46</v>
      </c>
      <c r="G502">
        <v>180</v>
      </c>
      <c r="H502">
        <v>46.1</v>
      </c>
      <c r="I502">
        <v>0.33500000000000002</v>
      </c>
      <c r="J502">
        <v>46</v>
      </c>
      <c r="K502">
        <v>1</v>
      </c>
      <c r="L502">
        <f t="shared" si="25"/>
        <v>1</v>
      </c>
      <c r="M502">
        <f t="shared" si="26"/>
        <v>1</v>
      </c>
    </row>
    <row r="503" spans="1:13">
      <c r="A503">
        <v>502</v>
      </c>
      <c r="B503">
        <v>70</v>
      </c>
      <c r="C503">
        <v>4</v>
      </c>
      <c r="D503">
        <v>146</v>
      </c>
      <c r="E503">
        <v>85</v>
      </c>
      <c r="F503">
        <v>27</v>
      </c>
      <c r="G503">
        <v>100</v>
      </c>
      <c r="H503">
        <v>28.9</v>
      </c>
      <c r="I503">
        <v>0.189</v>
      </c>
      <c r="J503">
        <v>27</v>
      </c>
      <c r="K503">
        <v>0</v>
      </c>
      <c r="L503">
        <f t="shared" si="25"/>
        <v>0</v>
      </c>
      <c r="M503">
        <f t="shared" si="26"/>
        <v>1</v>
      </c>
    </row>
    <row r="504" spans="1:13">
      <c r="A504">
        <v>503</v>
      </c>
      <c r="B504">
        <v>546</v>
      </c>
      <c r="C504">
        <v>8</v>
      </c>
      <c r="D504">
        <v>186</v>
      </c>
      <c r="E504">
        <v>90</v>
      </c>
      <c r="F504">
        <v>35</v>
      </c>
      <c r="G504">
        <v>225</v>
      </c>
      <c r="H504">
        <v>34.5</v>
      </c>
      <c r="I504">
        <v>0.42299999999999999</v>
      </c>
      <c r="J504">
        <v>37</v>
      </c>
      <c r="K504">
        <v>1</v>
      </c>
      <c r="L504">
        <f t="shared" si="25"/>
        <v>1</v>
      </c>
      <c r="M504">
        <f t="shared" si="26"/>
        <v>1</v>
      </c>
    </row>
    <row r="505" spans="1:13">
      <c r="A505">
        <v>504</v>
      </c>
      <c r="B505">
        <v>719</v>
      </c>
      <c r="C505">
        <v>1</v>
      </c>
      <c r="D505">
        <v>108</v>
      </c>
      <c r="E505">
        <v>60</v>
      </c>
      <c r="F505">
        <v>46</v>
      </c>
      <c r="G505">
        <v>178</v>
      </c>
      <c r="H505">
        <v>35.5</v>
      </c>
      <c r="I505">
        <v>0.41499999999999998</v>
      </c>
      <c r="J505">
        <v>24</v>
      </c>
      <c r="K505">
        <v>0</v>
      </c>
      <c r="L505">
        <f t="shared" si="25"/>
        <v>0</v>
      </c>
      <c r="M505">
        <f t="shared" si="26"/>
        <v>1</v>
      </c>
    </row>
    <row r="506" spans="1:13">
      <c r="A506">
        <v>505</v>
      </c>
      <c r="B506">
        <v>270</v>
      </c>
      <c r="C506">
        <v>2</v>
      </c>
      <c r="D506">
        <v>146</v>
      </c>
      <c r="E506">
        <v>0</v>
      </c>
      <c r="F506">
        <v>0</v>
      </c>
      <c r="G506">
        <v>0</v>
      </c>
      <c r="H506">
        <v>27.5</v>
      </c>
      <c r="I506">
        <v>0.24</v>
      </c>
      <c r="J506">
        <v>28</v>
      </c>
      <c r="K506">
        <v>1</v>
      </c>
      <c r="L506">
        <f t="shared" si="25"/>
        <v>0</v>
      </c>
      <c r="M506">
        <f t="shared" si="26"/>
        <v>0</v>
      </c>
    </row>
    <row r="507" spans="1:13">
      <c r="A507">
        <v>506</v>
      </c>
      <c r="B507">
        <v>258</v>
      </c>
      <c r="C507">
        <v>2</v>
      </c>
      <c r="D507">
        <v>114</v>
      </c>
      <c r="E507">
        <v>68</v>
      </c>
      <c r="F507">
        <v>22</v>
      </c>
      <c r="G507">
        <v>0</v>
      </c>
      <c r="H507">
        <v>28.7</v>
      </c>
      <c r="I507">
        <v>9.1999999999999998E-2</v>
      </c>
      <c r="J507">
        <v>25</v>
      </c>
      <c r="K507">
        <v>0</v>
      </c>
      <c r="L507">
        <f t="shared" si="25"/>
        <v>0</v>
      </c>
      <c r="M507">
        <f t="shared" si="26"/>
        <v>1</v>
      </c>
    </row>
    <row r="508" spans="1:13">
      <c r="A508">
        <v>507</v>
      </c>
      <c r="B508">
        <v>51</v>
      </c>
      <c r="C508">
        <v>1</v>
      </c>
      <c r="D508">
        <v>103</v>
      </c>
      <c r="E508">
        <v>80</v>
      </c>
      <c r="F508">
        <v>11</v>
      </c>
      <c r="G508">
        <v>82</v>
      </c>
      <c r="H508">
        <v>19.399999999999999</v>
      </c>
      <c r="I508">
        <v>0.49099999999999999</v>
      </c>
      <c r="J508">
        <v>22</v>
      </c>
      <c r="K508">
        <v>0</v>
      </c>
      <c r="L508">
        <f t="shared" si="25"/>
        <v>0</v>
      </c>
      <c r="M508">
        <f t="shared" si="26"/>
        <v>1</v>
      </c>
    </row>
    <row r="509" spans="1:13">
      <c r="A509">
        <v>508</v>
      </c>
      <c r="B509">
        <v>625</v>
      </c>
      <c r="C509">
        <v>2</v>
      </c>
      <c r="D509">
        <v>108</v>
      </c>
      <c r="E509">
        <v>64</v>
      </c>
      <c r="F509">
        <v>0</v>
      </c>
      <c r="G509">
        <v>0</v>
      </c>
      <c r="H509">
        <v>30.8</v>
      </c>
      <c r="I509">
        <v>0.158</v>
      </c>
      <c r="J509">
        <v>21</v>
      </c>
      <c r="K509">
        <v>0</v>
      </c>
      <c r="L509">
        <f t="shared" si="25"/>
        <v>0</v>
      </c>
      <c r="M509">
        <f t="shared" si="26"/>
        <v>1</v>
      </c>
    </row>
    <row r="510" spans="1:13">
      <c r="A510">
        <v>509</v>
      </c>
      <c r="B510">
        <v>179</v>
      </c>
      <c r="C510">
        <v>5</v>
      </c>
      <c r="D510">
        <v>143</v>
      </c>
      <c r="E510">
        <v>78</v>
      </c>
      <c r="F510">
        <v>0</v>
      </c>
      <c r="G510">
        <v>0</v>
      </c>
      <c r="H510">
        <v>45</v>
      </c>
      <c r="I510">
        <v>0.19</v>
      </c>
      <c r="J510">
        <v>47</v>
      </c>
      <c r="K510">
        <v>0</v>
      </c>
      <c r="L510">
        <f t="shared" si="25"/>
        <v>1</v>
      </c>
      <c r="M510">
        <f t="shared" si="26"/>
        <v>0</v>
      </c>
    </row>
    <row r="511" spans="1:13">
      <c r="A511">
        <v>510</v>
      </c>
      <c r="B511">
        <v>130</v>
      </c>
      <c r="C511">
        <v>0</v>
      </c>
      <c r="D511">
        <v>105</v>
      </c>
      <c r="E511">
        <v>84</v>
      </c>
      <c r="F511">
        <v>0</v>
      </c>
      <c r="G511">
        <v>0</v>
      </c>
      <c r="H511">
        <v>27.9</v>
      </c>
      <c r="I511">
        <v>0.74099999999999999</v>
      </c>
      <c r="J511">
        <v>62</v>
      </c>
      <c r="K511">
        <v>1</v>
      </c>
      <c r="L511">
        <f t="shared" si="25"/>
        <v>1</v>
      </c>
      <c r="M511">
        <f t="shared" si="26"/>
        <v>1</v>
      </c>
    </row>
    <row r="512" spans="1:13">
      <c r="A512">
        <v>511</v>
      </c>
      <c r="B512">
        <v>707</v>
      </c>
      <c r="C512">
        <v>10</v>
      </c>
      <c r="D512">
        <v>115</v>
      </c>
      <c r="E512">
        <v>0</v>
      </c>
      <c r="F512">
        <v>0</v>
      </c>
      <c r="G512">
        <v>0</v>
      </c>
      <c r="H512">
        <v>0</v>
      </c>
      <c r="I512">
        <v>0.26100000000000001</v>
      </c>
      <c r="J512">
        <v>30</v>
      </c>
      <c r="K512">
        <v>1</v>
      </c>
      <c r="L512">
        <f t="shared" si="25"/>
        <v>0</v>
      </c>
      <c r="M512">
        <f t="shared" si="26"/>
        <v>0</v>
      </c>
    </row>
    <row r="513" spans="1:13">
      <c r="A513">
        <v>512</v>
      </c>
      <c r="B513">
        <v>69</v>
      </c>
      <c r="C513">
        <v>1</v>
      </c>
      <c r="D513">
        <v>95</v>
      </c>
      <c r="E513">
        <v>66</v>
      </c>
      <c r="F513">
        <v>13</v>
      </c>
      <c r="G513">
        <v>38</v>
      </c>
      <c r="H513">
        <v>19.600000000000001</v>
      </c>
      <c r="I513">
        <v>0.33400000000000002</v>
      </c>
      <c r="J513">
        <v>25</v>
      </c>
      <c r="K513">
        <v>0</v>
      </c>
      <c r="L513">
        <f t="shared" si="25"/>
        <v>0</v>
      </c>
      <c r="M513">
        <f t="shared" si="26"/>
        <v>1</v>
      </c>
    </row>
    <row r="514" spans="1:13">
      <c r="A514">
        <v>513</v>
      </c>
      <c r="B514">
        <v>454</v>
      </c>
      <c r="C514">
        <v>2</v>
      </c>
      <c r="D514">
        <v>119</v>
      </c>
      <c r="E514">
        <v>0</v>
      </c>
      <c r="F514">
        <v>0</v>
      </c>
      <c r="G514">
        <v>0</v>
      </c>
      <c r="H514">
        <v>19.600000000000001</v>
      </c>
      <c r="I514">
        <v>0.83199999999999996</v>
      </c>
      <c r="J514">
        <v>72</v>
      </c>
      <c r="K514">
        <v>0</v>
      </c>
      <c r="L514">
        <f t="shared" si="25"/>
        <v>0</v>
      </c>
      <c r="M514">
        <f t="shared" si="26"/>
        <v>1</v>
      </c>
    </row>
    <row r="515" spans="1:13">
      <c r="A515">
        <v>514</v>
      </c>
      <c r="B515">
        <v>212</v>
      </c>
      <c r="C515">
        <v>0</v>
      </c>
      <c r="D515">
        <v>147</v>
      </c>
      <c r="E515">
        <v>85</v>
      </c>
      <c r="F515">
        <v>54</v>
      </c>
      <c r="G515">
        <v>0</v>
      </c>
      <c r="H515">
        <v>42.8</v>
      </c>
      <c r="I515">
        <v>0.375</v>
      </c>
      <c r="J515">
        <v>24</v>
      </c>
      <c r="K515">
        <v>0</v>
      </c>
      <c r="L515">
        <f t="shared" ref="L515:L538" si="27">IF(J515&lt;=30.5,IF(H515&lt;=36.25,IF(J515&lt;=26.5,0,0),IF(H515&lt;=42.75,0,1)),IF(H515&lt;=27.45,IF(H515&lt;=24.8,0,0),IF(J515&lt;=42.5,1,1)))</f>
        <v>1</v>
      </c>
      <c r="M515">
        <f t="shared" ref="M515:M538" si="28">IF(L515=K515,1,0)</f>
        <v>0</v>
      </c>
    </row>
    <row r="516" spans="1:13">
      <c r="A516">
        <v>515</v>
      </c>
      <c r="B516">
        <v>203</v>
      </c>
      <c r="C516">
        <v>0</v>
      </c>
      <c r="D516">
        <v>108</v>
      </c>
      <c r="E516">
        <v>68</v>
      </c>
      <c r="F516">
        <v>20</v>
      </c>
      <c r="G516">
        <v>0</v>
      </c>
      <c r="H516">
        <v>27.3</v>
      </c>
      <c r="I516">
        <v>0.78700000000000003</v>
      </c>
      <c r="J516">
        <v>32</v>
      </c>
      <c r="K516">
        <v>0</v>
      </c>
      <c r="L516">
        <f t="shared" si="27"/>
        <v>0</v>
      </c>
      <c r="M516">
        <f t="shared" si="28"/>
        <v>1</v>
      </c>
    </row>
    <row r="517" spans="1:13">
      <c r="A517">
        <v>516</v>
      </c>
      <c r="B517">
        <v>123</v>
      </c>
      <c r="C517">
        <v>2</v>
      </c>
      <c r="D517">
        <v>107</v>
      </c>
      <c r="E517">
        <v>74</v>
      </c>
      <c r="F517">
        <v>30</v>
      </c>
      <c r="G517">
        <v>100</v>
      </c>
      <c r="H517">
        <v>33.6</v>
      </c>
      <c r="I517">
        <v>0.40400000000000003</v>
      </c>
      <c r="J517">
        <v>23</v>
      </c>
      <c r="K517">
        <v>0</v>
      </c>
      <c r="L517">
        <f t="shared" si="27"/>
        <v>0</v>
      </c>
      <c r="M517">
        <f t="shared" si="28"/>
        <v>1</v>
      </c>
    </row>
    <row r="518" spans="1:13">
      <c r="A518">
        <v>517</v>
      </c>
      <c r="B518">
        <v>62</v>
      </c>
      <c r="C518">
        <v>8</v>
      </c>
      <c r="D518">
        <v>133</v>
      </c>
      <c r="E518">
        <v>72</v>
      </c>
      <c r="F518">
        <v>0</v>
      </c>
      <c r="G518">
        <v>0</v>
      </c>
      <c r="H518">
        <v>32.9</v>
      </c>
      <c r="I518">
        <v>0.27</v>
      </c>
      <c r="J518">
        <v>39</v>
      </c>
      <c r="K518">
        <v>1</v>
      </c>
      <c r="L518">
        <f t="shared" si="27"/>
        <v>1</v>
      </c>
      <c r="M518">
        <f t="shared" si="28"/>
        <v>1</v>
      </c>
    </row>
    <row r="519" spans="1:13">
      <c r="A519">
        <v>518</v>
      </c>
      <c r="B519">
        <v>639</v>
      </c>
      <c r="C519">
        <v>7</v>
      </c>
      <c r="D519">
        <v>97</v>
      </c>
      <c r="E519">
        <v>76</v>
      </c>
      <c r="F519">
        <v>32</v>
      </c>
      <c r="G519">
        <v>91</v>
      </c>
      <c r="H519">
        <v>40.9</v>
      </c>
      <c r="I519">
        <v>0.871</v>
      </c>
      <c r="J519">
        <v>32</v>
      </c>
      <c r="K519">
        <v>1</v>
      </c>
      <c r="L519">
        <f t="shared" si="27"/>
        <v>1</v>
      </c>
      <c r="M519">
        <f t="shared" si="28"/>
        <v>1</v>
      </c>
    </row>
    <row r="520" spans="1:13">
      <c r="A520">
        <v>519</v>
      </c>
      <c r="B520">
        <v>687</v>
      </c>
      <c r="C520">
        <v>3</v>
      </c>
      <c r="D520">
        <v>130</v>
      </c>
      <c r="E520">
        <v>64</v>
      </c>
      <c r="F520">
        <v>0</v>
      </c>
      <c r="G520">
        <v>0</v>
      </c>
      <c r="H520">
        <v>23.1</v>
      </c>
      <c r="I520">
        <v>0.314</v>
      </c>
      <c r="J520">
        <v>22</v>
      </c>
      <c r="K520">
        <v>0</v>
      </c>
      <c r="L520">
        <f t="shared" si="27"/>
        <v>0</v>
      </c>
      <c r="M520">
        <f t="shared" si="28"/>
        <v>1</v>
      </c>
    </row>
    <row r="521" spans="1:13">
      <c r="A521">
        <v>520</v>
      </c>
      <c r="B521">
        <v>724</v>
      </c>
      <c r="C521">
        <v>5</v>
      </c>
      <c r="D521">
        <v>117</v>
      </c>
      <c r="E521">
        <v>86</v>
      </c>
      <c r="F521">
        <v>30</v>
      </c>
      <c r="G521">
        <v>105</v>
      </c>
      <c r="H521">
        <v>39.1</v>
      </c>
      <c r="I521">
        <v>0.251</v>
      </c>
      <c r="J521">
        <v>42</v>
      </c>
      <c r="K521">
        <v>0</v>
      </c>
      <c r="L521">
        <f t="shared" si="27"/>
        <v>1</v>
      </c>
      <c r="M521">
        <f t="shared" si="28"/>
        <v>0</v>
      </c>
    </row>
    <row r="522" spans="1:13">
      <c r="A522">
        <v>521</v>
      </c>
      <c r="B522">
        <v>266</v>
      </c>
      <c r="C522">
        <v>5</v>
      </c>
      <c r="D522">
        <v>96</v>
      </c>
      <c r="E522">
        <v>74</v>
      </c>
      <c r="F522">
        <v>18</v>
      </c>
      <c r="G522">
        <v>67</v>
      </c>
      <c r="H522">
        <v>33.6</v>
      </c>
      <c r="I522">
        <v>0.997</v>
      </c>
      <c r="J522">
        <v>43</v>
      </c>
      <c r="K522">
        <v>0</v>
      </c>
      <c r="L522">
        <f t="shared" si="27"/>
        <v>1</v>
      </c>
      <c r="M522">
        <f t="shared" si="28"/>
        <v>0</v>
      </c>
    </row>
    <row r="523" spans="1:13">
      <c r="A523">
        <v>522</v>
      </c>
      <c r="B523">
        <v>676</v>
      </c>
      <c r="C523">
        <v>6</v>
      </c>
      <c r="D523">
        <v>195</v>
      </c>
      <c r="E523">
        <v>70</v>
      </c>
      <c r="F523">
        <v>0</v>
      </c>
      <c r="G523">
        <v>0</v>
      </c>
      <c r="H523">
        <v>30.9</v>
      </c>
      <c r="I523">
        <v>0.32800000000000001</v>
      </c>
      <c r="J523">
        <v>31</v>
      </c>
      <c r="K523">
        <v>1</v>
      </c>
      <c r="L523">
        <f t="shared" si="27"/>
        <v>1</v>
      </c>
      <c r="M523">
        <f t="shared" si="28"/>
        <v>1</v>
      </c>
    </row>
    <row r="524" spans="1:13">
      <c r="A524">
        <v>523</v>
      </c>
      <c r="B524">
        <v>657</v>
      </c>
      <c r="C524">
        <v>2</v>
      </c>
      <c r="D524">
        <v>101</v>
      </c>
      <c r="E524">
        <v>58</v>
      </c>
      <c r="F524">
        <v>35</v>
      </c>
      <c r="G524">
        <v>90</v>
      </c>
      <c r="H524">
        <v>21.8</v>
      </c>
      <c r="I524">
        <v>0.155</v>
      </c>
      <c r="J524">
        <v>22</v>
      </c>
      <c r="K524">
        <v>0</v>
      </c>
      <c r="L524">
        <f t="shared" si="27"/>
        <v>0</v>
      </c>
      <c r="M524">
        <f t="shared" si="28"/>
        <v>1</v>
      </c>
    </row>
    <row r="525" spans="1:13">
      <c r="A525">
        <v>524</v>
      </c>
      <c r="B525">
        <v>648</v>
      </c>
      <c r="C525">
        <v>0</v>
      </c>
      <c r="D525">
        <v>179</v>
      </c>
      <c r="E525">
        <v>50</v>
      </c>
      <c r="F525">
        <v>36</v>
      </c>
      <c r="G525">
        <v>159</v>
      </c>
      <c r="H525">
        <v>37.799999999999997</v>
      </c>
      <c r="I525">
        <v>0.45500000000000002</v>
      </c>
      <c r="J525">
        <v>22</v>
      </c>
      <c r="K525">
        <v>1</v>
      </c>
      <c r="L525">
        <f t="shared" si="27"/>
        <v>0</v>
      </c>
      <c r="M525">
        <f t="shared" si="28"/>
        <v>0</v>
      </c>
    </row>
    <row r="526" spans="1:13">
      <c r="A526">
        <v>525</v>
      </c>
      <c r="B526">
        <v>353</v>
      </c>
      <c r="C526">
        <v>3</v>
      </c>
      <c r="D526">
        <v>61</v>
      </c>
      <c r="E526">
        <v>82</v>
      </c>
      <c r="F526">
        <v>28</v>
      </c>
      <c r="G526">
        <v>0</v>
      </c>
      <c r="H526">
        <v>34.4</v>
      </c>
      <c r="I526">
        <v>0.24299999999999999</v>
      </c>
      <c r="J526">
        <v>46</v>
      </c>
      <c r="K526">
        <v>0</v>
      </c>
      <c r="L526">
        <f t="shared" si="27"/>
        <v>1</v>
      </c>
      <c r="M526">
        <f t="shared" si="28"/>
        <v>0</v>
      </c>
    </row>
    <row r="527" spans="1:13">
      <c r="A527">
        <v>526</v>
      </c>
      <c r="B527">
        <v>48</v>
      </c>
      <c r="C527">
        <v>2</v>
      </c>
      <c r="D527">
        <v>71</v>
      </c>
      <c r="E527">
        <v>70</v>
      </c>
      <c r="F527">
        <v>27</v>
      </c>
      <c r="G527">
        <v>0</v>
      </c>
      <c r="H527">
        <v>28</v>
      </c>
      <c r="I527">
        <v>0.58599999999999997</v>
      </c>
      <c r="J527">
        <v>22</v>
      </c>
      <c r="K527">
        <v>0</v>
      </c>
      <c r="L527">
        <f t="shared" si="27"/>
        <v>0</v>
      </c>
      <c r="M527">
        <f t="shared" si="28"/>
        <v>1</v>
      </c>
    </row>
    <row r="528" spans="1:13">
      <c r="A528">
        <v>527</v>
      </c>
      <c r="B528">
        <v>69</v>
      </c>
      <c r="C528">
        <v>1</v>
      </c>
      <c r="D528">
        <v>95</v>
      </c>
      <c r="E528">
        <v>66</v>
      </c>
      <c r="F528">
        <v>13</v>
      </c>
      <c r="G528">
        <v>38</v>
      </c>
      <c r="H528">
        <v>19.600000000000001</v>
      </c>
      <c r="I528">
        <v>0.33400000000000002</v>
      </c>
      <c r="J528">
        <v>25</v>
      </c>
      <c r="K528">
        <v>0</v>
      </c>
      <c r="L528">
        <f t="shared" si="27"/>
        <v>0</v>
      </c>
      <c r="M528">
        <f t="shared" si="28"/>
        <v>1</v>
      </c>
    </row>
    <row r="529" spans="1:13">
      <c r="A529">
        <v>528</v>
      </c>
      <c r="B529">
        <v>465</v>
      </c>
      <c r="C529">
        <v>10</v>
      </c>
      <c r="D529">
        <v>115</v>
      </c>
      <c r="E529">
        <v>98</v>
      </c>
      <c r="F529">
        <v>0</v>
      </c>
      <c r="G529">
        <v>0</v>
      </c>
      <c r="H529">
        <v>24</v>
      </c>
      <c r="I529">
        <v>1.022</v>
      </c>
      <c r="J529">
        <v>34</v>
      </c>
      <c r="K529">
        <v>0</v>
      </c>
      <c r="L529">
        <f t="shared" si="27"/>
        <v>0</v>
      </c>
      <c r="M529">
        <f t="shared" si="28"/>
        <v>1</v>
      </c>
    </row>
    <row r="530" spans="1:13">
      <c r="A530">
        <v>529</v>
      </c>
      <c r="B530">
        <v>203</v>
      </c>
      <c r="C530">
        <v>0</v>
      </c>
      <c r="D530">
        <v>108</v>
      </c>
      <c r="E530">
        <v>68</v>
      </c>
      <c r="F530">
        <v>20</v>
      </c>
      <c r="G530">
        <v>0</v>
      </c>
      <c r="H530">
        <v>27.3</v>
      </c>
      <c r="I530">
        <v>0.78700000000000003</v>
      </c>
      <c r="J530">
        <v>32</v>
      </c>
      <c r="K530">
        <v>0</v>
      </c>
      <c r="L530">
        <f t="shared" si="27"/>
        <v>0</v>
      </c>
      <c r="M530">
        <f t="shared" si="28"/>
        <v>1</v>
      </c>
    </row>
    <row r="531" spans="1:13">
      <c r="A531">
        <v>530</v>
      </c>
      <c r="B531">
        <v>765</v>
      </c>
      <c r="C531">
        <v>2</v>
      </c>
      <c r="D531">
        <v>122</v>
      </c>
      <c r="E531">
        <v>70</v>
      </c>
      <c r="F531">
        <v>27</v>
      </c>
      <c r="G531">
        <v>0</v>
      </c>
      <c r="H531">
        <v>36.799999999999997</v>
      </c>
      <c r="I531">
        <v>0.34</v>
      </c>
      <c r="J531">
        <v>27</v>
      </c>
      <c r="K531">
        <v>0</v>
      </c>
      <c r="L531">
        <f t="shared" si="27"/>
        <v>0</v>
      </c>
      <c r="M531">
        <f t="shared" si="28"/>
        <v>1</v>
      </c>
    </row>
    <row r="532" spans="1:13">
      <c r="A532">
        <v>531</v>
      </c>
      <c r="B532">
        <v>766</v>
      </c>
      <c r="C532">
        <v>5</v>
      </c>
      <c r="D532">
        <v>121</v>
      </c>
      <c r="E532">
        <v>72</v>
      </c>
      <c r="F532">
        <v>23</v>
      </c>
      <c r="G532">
        <v>112</v>
      </c>
      <c r="H532">
        <v>26.2</v>
      </c>
      <c r="I532">
        <v>0.245</v>
      </c>
      <c r="J532">
        <v>30</v>
      </c>
      <c r="K532">
        <v>0</v>
      </c>
      <c r="L532">
        <f t="shared" si="27"/>
        <v>0</v>
      </c>
      <c r="M532">
        <f t="shared" si="28"/>
        <v>1</v>
      </c>
    </row>
    <row r="533" spans="1:13">
      <c r="A533">
        <v>532</v>
      </c>
      <c r="B533">
        <v>733</v>
      </c>
      <c r="C533">
        <v>2</v>
      </c>
      <c r="D533">
        <v>174</v>
      </c>
      <c r="E533">
        <v>88</v>
      </c>
      <c r="F533">
        <v>37</v>
      </c>
      <c r="G533">
        <v>120</v>
      </c>
      <c r="H533">
        <v>44.5</v>
      </c>
      <c r="I533">
        <v>0.64600000000000002</v>
      </c>
      <c r="J533">
        <v>24</v>
      </c>
      <c r="K533">
        <v>1</v>
      </c>
      <c r="L533">
        <f t="shared" si="27"/>
        <v>1</v>
      </c>
      <c r="M533">
        <f t="shared" si="28"/>
        <v>1</v>
      </c>
    </row>
    <row r="534" spans="1:13">
      <c r="A534">
        <v>533</v>
      </c>
      <c r="B534">
        <v>96</v>
      </c>
      <c r="C534">
        <v>6</v>
      </c>
      <c r="D534">
        <v>144</v>
      </c>
      <c r="E534">
        <v>72</v>
      </c>
      <c r="F534">
        <v>27</v>
      </c>
      <c r="G534">
        <v>228</v>
      </c>
      <c r="H534">
        <v>33.9</v>
      </c>
      <c r="I534">
        <v>0.255</v>
      </c>
      <c r="J534">
        <v>40</v>
      </c>
      <c r="K534">
        <v>0</v>
      </c>
      <c r="L534">
        <f t="shared" si="27"/>
        <v>1</v>
      </c>
      <c r="M534">
        <f t="shared" si="28"/>
        <v>0</v>
      </c>
    </row>
    <row r="535" spans="1:13">
      <c r="A535">
        <v>534</v>
      </c>
      <c r="B535">
        <v>15</v>
      </c>
      <c r="C535">
        <v>5</v>
      </c>
      <c r="D535">
        <v>166</v>
      </c>
      <c r="E535">
        <v>72</v>
      </c>
      <c r="F535">
        <v>19</v>
      </c>
      <c r="G535">
        <v>175</v>
      </c>
      <c r="H535">
        <v>25.8</v>
      </c>
      <c r="I535">
        <v>0.58699999999999997</v>
      </c>
      <c r="J535">
        <v>51</v>
      </c>
      <c r="K535">
        <v>1</v>
      </c>
      <c r="L535">
        <f t="shared" si="27"/>
        <v>0</v>
      </c>
      <c r="M535">
        <f t="shared" si="28"/>
        <v>0</v>
      </c>
    </row>
    <row r="536" spans="1:13">
      <c r="A536">
        <v>535</v>
      </c>
      <c r="B536">
        <v>173</v>
      </c>
      <c r="C536">
        <v>2</v>
      </c>
      <c r="D536">
        <v>87</v>
      </c>
      <c r="E536">
        <v>0</v>
      </c>
      <c r="F536">
        <v>23</v>
      </c>
      <c r="G536">
        <v>0</v>
      </c>
      <c r="H536">
        <v>28.9</v>
      </c>
      <c r="I536">
        <v>0.77300000000000002</v>
      </c>
      <c r="J536">
        <v>25</v>
      </c>
      <c r="K536">
        <v>0</v>
      </c>
      <c r="L536">
        <f t="shared" si="27"/>
        <v>0</v>
      </c>
      <c r="M536">
        <f t="shared" si="28"/>
        <v>1</v>
      </c>
    </row>
    <row r="537" spans="1:13">
      <c r="A537">
        <v>536</v>
      </c>
      <c r="B537">
        <v>329</v>
      </c>
      <c r="C537">
        <v>2</v>
      </c>
      <c r="D537">
        <v>102</v>
      </c>
      <c r="E537">
        <v>86</v>
      </c>
      <c r="F537">
        <v>36</v>
      </c>
      <c r="G537">
        <v>120</v>
      </c>
      <c r="H537">
        <v>45.5</v>
      </c>
      <c r="I537">
        <v>0.127</v>
      </c>
      <c r="J537">
        <v>23</v>
      </c>
      <c r="K537">
        <v>1</v>
      </c>
      <c r="L537">
        <f t="shared" si="27"/>
        <v>1</v>
      </c>
      <c r="M537">
        <f t="shared" si="28"/>
        <v>1</v>
      </c>
    </row>
    <row r="538" spans="1:13">
      <c r="A538">
        <v>537</v>
      </c>
      <c r="B538">
        <v>663</v>
      </c>
      <c r="C538">
        <v>8</v>
      </c>
      <c r="D538">
        <v>167</v>
      </c>
      <c r="E538">
        <v>106</v>
      </c>
      <c r="F538">
        <v>46</v>
      </c>
      <c r="G538">
        <v>231</v>
      </c>
      <c r="H538">
        <v>37.6</v>
      </c>
      <c r="I538">
        <v>0.16500000000000001</v>
      </c>
      <c r="J538">
        <v>43</v>
      </c>
      <c r="K538">
        <v>1</v>
      </c>
      <c r="L538">
        <f t="shared" si="27"/>
        <v>1</v>
      </c>
      <c r="M538">
        <f t="shared" si="28"/>
        <v>1</v>
      </c>
    </row>
  </sheetData>
  <mergeCells count="1">
    <mergeCell ref="AA7:AJ7"/>
  </mergeCells>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38"/>
  <sheetViews>
    <sheetView topLeftCell="P1" zoomScale="80" zoomScaleNormal="80" workbookViewId="0">
      <selection activeCell="AK8" sqref="AK8:AO15"/>
    </sheetView>
  </sheetViews>
  <sheetFormatPr defaultRowHeight="14.4"/>
  <cols>
    <col min="15" max="15" width="46.5546875" bestFit="1" customWidth="1"/>
    <col min="16" max="16" width="12" bestFit="1" customWidth="1"/>
    <col min="24" max="24" width="12" bestFit="1" customWidth="1"/>
    <col min="26" max="26" width="29.44140625" bestFit="1" customWidth="1"/>
  </cols>
  <sheetData>
    <row r="1" spans="1:41">
      <c r="A1" s="1" t="s">
        <v>0</v>
      </c>
      <c r="B1" s="1" t="s">
        <v>1</v>
      </c>
      <c r="C1" s="1" t="s">
        <v>2</v>
      </c>
      <c r="D1" s="1" t="s">
        <v>3</v>
      </c>
      <c r="E1" s="1" t="s">
        <v>4</v>
      </c>
      <c r="F1" s="1" t="s">
        <v>5</v>
      </c>
      <c r="G1" s="1" t="s">
        <v>6</v>
      </c>
      <c r="H1" s="1" t="s">
        <v>7</v>
      </c>
      <c r="I1" s="1" t="s">
        <v>8</v>
      </c>
      <c r="J1" s="1" t="s">
        <v>9</v>
      </c>
      <c r="K1" s="1" t="s">
        <v>10</v>
      </c>
      <c r="L1" s="3" t="s">
        <v>16</v>
      </c>
      <c r="M1" s="3" t="s">
        <v>29</v>
      </c>
    </row>
    <row r="2" spans="1:41">
      <c r="A2">
        <v>1</v>
      </c>
      <c r="B2">
        <v>715</v>
      </c>
      <c r="C2">
        <v>3</v>
      </c>
      <c r="D2">
        <v>102</v>
      </c>
      <c r="E2">
        <v>74</v>
      </c>
      <c r="F2">
        <v>0</v>
      </c>
      <c r="G2">
        <v>0</v>
      </c>
      <c r="H2">
        <v>29.5</v>
      </c>
      <c r="I2">
        <v>0.121</v>
      </c>
      <c r="J2">
        <v>32</v>
      </c>
      <c r="K2">
        <v>0</v>
      </c>
      <c r="L2">
        <f>IF(D2&lt;=137.5,IF(J2&lt;=27.5,IF(I2&lt;=0.4945,0,0),IF(D2&lt;=107.5,0,0)),IF(D2&lt;=155.5,IF(D2&lt;=146.5,1,0),IF(J2&lt;=44.5,1,1)))</f>
        <v>0</v>
      </c>
      <c r="M2">
        <f>IF(L2=K2,1,0)</f>
        <v>1</v>
      </c>
      <c r="O2" t="s">
        <v>298</v>
      </c>
      <c r="P2">
        <f>COUNTA($K$2:$K$769)</f>
        <v>537</v>
      </c>
    </row>
    <row r="3" spans="1:41">
      <c r="A3">
        <v>2</v>
      </c>
      <c r="B3">
        <v>207</v>
      </c>
      <c r="C3">
        <v>8</v>
      </c>
      <c r="D3">
        <v>196</v>
      </c>
      <c r="E3">
        <v>76</v>
      </c>
      <c r="F3">
        <v>29</v>
      </c>
      <c r="G3">
        <v>280</v>
      </c>
      <c r="H3">
        <v>37.5</v>
      </c>
      <c r="I3">
        <v>0.60499999999999998</v>
      </c>
      <c r="J3">
        <v>57</v>
      </c>
      <c r="K3">
        <v>1</v>
      </c>
      <c r="L3">
        <f t="shared" ref="L3:L66" si="0">IF(D3&lt;=137.5,IF(J3&lt;=27.5,IF(I3&lt;=0.4945,0,0),IF(D3&lt;=107.5,0,0)),IF(D3&lt;=155.5,IF(D3&lt;=146.5,1,0),IF(J3&lt;=44.5,1,1)))</f>
        <v>1</v>
      </c>
      <c r="M3">
        <f t="shared" ref="M3:M66" si="1">IF(L3=K3,1,0)</f>
        <v>1</v>
      </c>
      <c r="O3" t="s">
        <v>299</v>
      </c>
      <c r="P3">
        <f>SUM($K$2:$K$769)</f>
        <v>181</v>
      </c>
    </row>
    <row r="4" spans="1:41">
      <c r="A4">
        <v>3</v>
      </c>
      <c r="B4">
        <v>535</v>
      </c>
      <c r="C4">
        <v>1</v>
      </c>
      <c r="D4">
        <v>77</v>
      </c>
      <c r="E4">
        <v>56</v>
      </c>
      <c r="F4">
        <v>30</v>
      </c>
      <c r="G4">
        <v>56</v>
      </c>
      <c r="H4">
        <v>33.299999999999997</v>
      </c>
      <c r="I4">
        <v>1.2509999999999999</v>
      </c>
      <c r="J4">
        <v>24</v>
      </c>
      <c r="K4">
        <v>0</v>
      </c>
      <c r="L4">
        <f t="shared" si="0"/>
        <v>0</v>
      </c>
      <c r="M4">
        <f t="shared" si="1"/>
        <v>1</v>
      </c>
      <c r="O4" t="s">
        <v>246</v>
      </c>
      <c r="P4">
        <f>P3/P2</f>
        <v>0.33705772811918061</v>
      </c>
    </row>
    <row r="5" spans="1:41">
      <c r="A5">
        <v>4</v>
      </c>
      <c r="B5">
        <v>362</v>
      </c>
      <c r="C5">
        <v>5</v>
      </c>
      <c r="D5">
        <v>158</v>
      </c>
      <c r="E5">
        <v>70</v>
      </c>
      <c r="F5">
        <v>0</v>
      </c>
      <c r="G5">
        <v>0</v>
      </c>
      <c r="H5">
        <v>29.8</v>
      </c>
      <c r="I5">
        <v>0.20699999999999999</v>
      </c>
      <c r="J5">
        <v>63</v>
      </c>
      <c r="K5">
        <v>0</v>
      </c>
      <c r="L5">
        <f t="shared" si="0"/>
        <v>1</v>
      </c>
      <c r="M5">
        <f t="shared" si="1"/>
        <v>0</v>
      </c>
      <c r="O5" t="s">
        <v>247</v>
      </c>
      <c r="P5">
        <f>2*P4*(1-P4)</f>
        <v>0.44689963206863426</v>
      </c>
    </row>
    <row r="6" spans="1:41" ht="15" thickBot="1">
      <c r="A6">
        <v>5</v>
      </c>
      <c r="B6">
        <v>622</v>
      </c>
      <c r="C6">
        <v>2</v>
      </c>
      <c r="D6">
        <v>92</v>
      </c>
      <c r="E6">
        <v>76</v>
      </c>
      <c r="F6">
        <v>20</v>
      </c>
      <c r="G6">
        <v>0</v>
      </c>
      <c r="H6">
        <v>24.2</v>
      </c>
      <c r="I6">
        <v>1.698</v>
      </c>
      <c r="J6">
        <v>28</v>
      </c>
      <c r="K6">
        <v>0</v>
      </c>
      <c r="L6">
        <f t="shared" si="0"/>
        <v>0</v>
      </c>
      <c r="M6">
        <f t="shared" si="1"/>
        <v>1</v>
      </c>
    </row>
    <row r="7" spans="1:41" ht="15" thickBot="1">
      <c r="A7">
        <v>6</v>
      </c>
      <c r="B7">
        <v>80</v>
      </c>
      <c r="C7">
        <v>2</v>
      </c>
      <c r="D7">
        <v>112</v>
      </c>
      <c r="E7">
        <v>66</v>
      </c>
      <c r="F7">
        <v>22</v>
      </c>
      <c r="G7">
        <v>0</v>
      </c>
      <c r="H7">
        <v>25</v>
      </c>
      <c r="I7">
        <v>0.307</v>
      </c>
      <c r="J7">
        <v>24</v>
      </c>
      <c r="K7">
        <v>0</v>
      </c>
      <c r="L7">
        <f t="shared" si="0"/>
        <v>0</v>
      </c>
      <c r="M7">
        <f t="shared" si="1"/>
        <v>1</v>
      </c>
      <c r="AA7" s="44" t="s">
        <v>328</v>
      </c>
      <c r="AB7" s="45"/>
      <c r="AC7" s="45"/>
      <c r="AD7" s="45"/>
      <c r="AE7" s="45"/>
      <c r="AF7" s="45"/>
      <c r="AG7" s="45"/>
      <c r="AH7" s="45"/>
      <c r="AI7" s="45"/>
      <c r="AJ7" s="46"/>
    </row>
    <row r="8" spans="1:41">
      <c r="A8">
        <v>7</v>
      </c>
      <c r="B8">
        <v>71</v>
      </c>
      <c r="C8">
        <v>2</v>
      </c>
      <c r="D8">
        <v>100</v>
      </c>
      <c r="E8">
        <v>66</v>
      </c>
      <c r="F8">
        <v>20</v>
      </c>
      <c r="G8">
        <v>90</v>
      </c>
      <c r="H8">
        <v>32.9</v>
      </c>
      <c r="I8">
        <v>0.86699999999999999</v>
      </c>
      <c r="J8">
        <v>28</v>
      </c>
      <c r="K8">
        <v>1</v>
      </c>
      <c r="L8">
        <f t="shared" si="0"/>
        <v>0</v>
      </c>
      <c r="M8">
        <f t="shared" si="1"/>
        <v>0</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436</v>
      </c>
      <c r="C9">
        <v>0</v>
      </c>
      <c r="D9">
        <v>141</v>
      </c>
      <c r="E9">
        <v>0</v>
      </c>
      <c r="F9">
        <v>0</v>
      </c>
      <c r="G9">
        <v>0</v>
      </c>
      <c r="H9">
        <v>42.4</v>
      </c>
      <c r="I9">
        <v>0.20499999999999999</v>
      </c>
      <c r="J9">
        <v>29</v>
      </c>
      <c r="K9">
        <v>1</v>
      </c>
      <c r="L9">
        <f t="shared" si="0"/>
        <v>1</v>
      </c>
      <c r="M9">
        <f t="shared" si="1"/>
        <v>1</v>
      </c>
      <c r="O9" t="s">
        <v>333</v>
      </c>
      <c r="P9">
        <f>COUNTIFS($D$2:$D$769,"&lt;=137.5")</f>
        <v>394</v>
      </c>
      <c r="Q9">
        <f>COUNTIFS($D$2:$D$769,"&lt;=137.5",$K$2:$K$769,1)</f>
        <v>81</v>
      </c>
      <c r="R9">
        <f>$P$2-P9</f>
        <v>143</v>
      </c>
      <c r="S9">
        <f>$P$3-Q9</f>
        <v>100</v>
      </c>
      <c r="T9" s="24">
        <f>IF(P9=0,"",Q9/P9)</f>
        <v>0.20558375634517767</v>
      </c>
      <c r="U9" s="31">
        <f>IF(R9=0,"",S9/R9)</f>
        <v>0.69930069930069927</v>
      </c>
      <c r="V9">
        <f t="shared" ref="V9:W9" si="2">IF(T9="","",2*T9*(1-T9))</f>
        <v>0.3266381509443686</v>
      </c>
      <c r="W9">
        <f t="shared" si="2"/>
        <v>0.42055846251650453</v>
      </c>
      <c r="X9">
        <f>IF(OR(V9="",W9=""),"",
   (P9/$P$2)*V9 + (R9/$P$2)*W9)</f>
        <v>0.35164858773173441</v>
      </c>
      <c r="Y9">
        <f>IF(X9="","",$P$5 - X9)</f>
        <v>9.5251044336899848E-2</v>
      </c>
      <c r="Z9">
        <f>IF(Y9="","",(P9+R9)/$P$2 * Y9)</f>
        <v>9.5251044336899848E-2</v>
      </c>
      <c r="AA9">
        <f>P2</f>
        <v>537</v>
      </c>
      <c r="AB9">
        <f>P3</f>
        <v>181</v>
      </c>
      <c r="AD9">
        <f>IF(OR(T9="",$P$4=0),"", T9/$P$4)</f>
        <v>0.60993633788596913</v>
      </c>
      <c r="AE9">
        <f>IF(OR(U9="",$P$4=0),"", U9/$P$4)</f>
        <v>2.0747208592512458</v>
      </c>
      <c r="AF9">
        <f>IF(OR(T9="",U9=""),"", ABS(T9-U9))</f>
        <v>0.4937169429555216</v>
      </c>
      <c r="AG9">
        <f>IF(V9="","", 1 - V9)</f>
        <v>0.67336184905563146</v>
      </c>
      <c r="AH9">
        <f>IF(W9="","", 1 - W9)</f>
        <v>0.57944153748349547</v>
      </c>
      <c r="AI9">
        <f>IF(T9="","", MAX(T9,1-T9))</f>
        <v>0.79441624365482233</v>
      </c>
      <c r="AJ9">
        <f>IF(U9="","", MAX(U9,1-U9))</f>
        <v>0.69930069930069927</v>
      </c>
      <c r="AK9">
        <f>(LEN($O9)-LEN(SUBSTITUTE($O9," AND ","")))/5</f>
        <v>0</v>
      </c>
      <c r="AL9" t="str">
        <f>IF(AK9=0, $O9, SUBSTITUTE($O9," AND ","|", AK9))</f>
        <v>plas ≤ 137.5</v>
      </c>
      <c r="AM9" t="str">
        <f>IF(AK9=0, AL9, TRIM(MID(AL9, FIND("|",AL9)+1, 999)))</f>
        <v>plas ≤ 137.5</v>
      </c>
      <c r="AN9" t="str">
        <f>LEFT(AM9, FIND(" ", AM9 &amp; " ") - 1)</f>
        <v>plas</v>
      </c>
      <c r="AO9">
        <f>Y9</f>
        <v>9.5251044336899848E-2</v>
      </c>
    </row>
    <row r="10" spans="1:41">
      <c r="A10">
        <v>9</v>
      </c>
      <c r="B10">
        <v>668</v>
      </c>
      <c r="C10">
        <v>10</v>
      </c>
      <c r="D10">
        <v>111</v>
      </c>
      <c r="E10">
        <v>70</v>
      </c>
      <c r="F10">
        <v>27</v>
      </c>
      <c r="G10">
        <v>0</v>
      </c>
      <c r="H10">
        <v>27.5</v>
      </c>
      <c r="I10">
        <v>0.14099999999999999</v>
      </c>
      <c r="J10">
        <v>40</v>
      </c>
      <c r="K10">
        <v>1</v>
      </c>
      <c r="L10">
        <f t="shared" si="0"/>
        <v>0</v>
      </c>
      <c r="M10">
        <f t="shared" si="1"/>
        <v>0</v>
      </c>
      <c r="O10" t="s">
        <v>334</v>
      </c>
      <c r="P10">
        <f>COUNTIFS($D$2:$D$538,"&lt;=137.5", $J$2:$J$538,"&lt;=27.5")</f>
        <v>224</v>
      </c>
      <c r="Q10">
        <f>SUMIFS($K$2:$K$538,         $D$2:$D$538,"&lt;=137.5",       $J$2:$J$538,"&lt;=27.5")</f>
        <v>23</v>
      </c>
      <c r="R10">
        <f t="shared" ref="R10:S15" si="3">AA10-P10</f>
        <v>170</v>
      </c>
      <c r="S10">
        <f t="shared" si="3"/>
        <v>58</v>
      </c>
      <c r="T10" s="24">
        <f t="shared" ref="T10:T15" si="4">IF(P10=0,"",Q10/P10)</f>
        <v>0.10267857142857142</v>
      </c>
      <c r="U10" s="31">
        <f t="shared" ref="U10:U15" si="5">IF(R10=0,"",S10/R10)</f>
        <v>0.3411764705882353</v>
      </c>
      <c r="V10">
        <f t="shared" ref="V10:V15" si="6">IF(T10="","",2*T10*(1-T10))</f>
        <v>0.18427136479591838</v>
      </c>
      <c r="W10">
        <f t="shared" ref="W10:W15" si="7">IF(U10="","",2*U10*(1-U10))</f>
        <v>0.44955017301038064</v>
      </c>
      <c r="X10">
        <f t="shared" ref="X10:X15" si="8">IF(OR(V10="",W10=""),"",
   (P10/$P$2)*V10 + (R10/$P$2)*W10)</f>
        <v>0.21918121997402312</v>
      </c>
      <c r="Y10">
        <f t="shared" ref="Y10:Y15" si="9">IF(X10="","",$P$5 - X10)</f>
        <v>0.22771841209461113</v>
      </c>
      <c r="Z10">
        <f t="shared" ref="Z10:Z14" si="10">IF(Y10="","",(P10+R10)/$P$2 * Y10)</f>
        <v>0.16707831352937949</v>
      </c>
      <c r="AA10">
        <f>P9</f>
        <v>394</v>
      </c>
      <c r="AB10">
        <f>Q9</f>
        <v>81</v>
      </c>
      <c r="AC10">
        <f>V9</f>
        <v>0.3266381509443686</v>
      </c>
      <c r="AD10">
        <f t="shared" ref="AD10:AD15" si="11">IF(OR(T10="",$P$4=0),"", T10/$P$4)</f>
        <v>0.30463200473559593</v>
      </c>
      <c r="AE10">
        <f t="shared" ref="AE10:AE15" si="12">IF(OR(U10="",$P$4=0),"", U10/$P$4)</f>
        <v>1.0122196945076374</v>
      </c>
      <c r="AF10">
        <f t="shared" ref="AF10:AF15" si="13">IF(OR(T10="",U10=""),"", ABS(T10-U10))</f>
        <v>0.23849789915966388</v>
      </c>
      <c r="AG10">
        <f t="shared" ref="AG10:AG15" si="14">IF(V10="","", 1 - V10)</f>
        <v>0.81572863520408156</v>
      </c>
      <c r="AH10">
        <f t="shared" ref="AH10:AH15" si="15">IF(W10="","", 1 - W10)</f>
        <v>0.55044982698961942</v>
      </c>
      <c r="AI10">
        <f t="shared" ref="AI10:AI15" si="16">IF(T10="","", MAX(T10,1-T10))</f>
        <v>0.8973214285714286</v>
      </c>
      <c r="AJ10">
        <f t="shared" ref="AJ10:AJ15" si="17">IF(U10="","", MAX(U10,1-U10))</f>
        <v>0.6588235294117647</v>
      </c>
      <c r="AK10">
        <f t="shared" ref="AK10:AK15" si="18">(LEN($O10)-LEN(SUBSTITUTE($O10," AND ","")))/5</f>
        <v>1</v>
      </c>
      <c r="AL10" t="str">
        <f t="shared" ref="AL10:AL15" si="19">IF(AK10=0, $O10, SUBSTITUTE($O10," AND ","|", AK10))</f>
        <v>plas ≤ 137.5|age ≤ 27.5</v>
      </c>
      <c r="AM10" t="str">
        <f t="shared" ref="AM10:AM15" si="20">IF(AK10=0, AL10, TRIM(MID(AL10, FIND("|",AL10)+1, 999)))</f>
        <v>age ≤ 27.5</v>
      </c>
      <c r="AN10" t="str">
        <f t="shared" ref="AN10:AN15" si="21">LEFT(AM10, FIND(" ", AM10 &amp; " ") - 1)</f>
        <v>age</v>
      </c>
      <c r="AO10">
        <f t="shared" ref="AO10:AO15" si="22">Y10</f>
        <v>0.22771841209461113</v>
      </c>
    </row>
    <row r="11" spans="1:41">
      <c r="A11">
        <v>10</v>
      </c>
      <c r="B11">
        <v>181</v>
      </c>
      <c r="C11">
        <v>6</v>
      </c>
      <c r="D11">
        <v>87</v>
      </c>
      <c r="E11">
        <v>80</v>
      </c>
      <c r="F11">
        <v>0</v>
      </c>
      <c r="G11">
        <v>0</v>
      </c>
      <c r="H11">
        <v>23.2</v>
      </c>
      <c r="I11">
        <v>8.4000000000000005E-2</v>
      </c>
      <c r="J11">
        <v>32</v>
      </c>
      <c r="K11">
        <v>0</v>
      </c>
      <c r="L11">
        <f t="shared" si="0"/>
        <v>0</v>
      </c>
      <c r="M11">
        <f t="shared" si="1"/>
        <v>1</v>
      </c>
      <c r="O11" t="s">
        <v>335</v>
      </c>
      <c r="P11">
        <f>COUNTIFS($D$2:$D$538,"&lt;=137.5", $J$2:$J$538,"&lt;=27.5",$I$2:$I$538,"&lt;=0.4945")</f>
        <v>143</v>
      </c>
      <c r="Q11">
        <f>SUMIFS($K$2:$K$538,$D$2:$D$538,"&lt;=137.5",$J$2:$J$538,"&lt;=27.5", $I$2:$I$538,"&lt;=0.4945")</f>
        <v>4</v>
      </c>
      <c r="R11">
        <f t="shared" si="3"/>
        <v>81</v>
      </c>
      <c r="S11">
        <f t="shared" si="3"/>
        <v>19</v>
      </c>
      <c r="T11" s="24">
        <f t="shared" si="4"/>
        <v>2.7972027972027972E-2</v>
      </c>
      <c r="U11" s="31">
        <f>IF(R11=0,"",S11/R11)</f>
        <v>0.23456790123456789</v>
      </c>
      <c r="V11">
        <f t="shared" si="6"/>
        <v>5.4379187246320113E-2</v>
      </c>
      <c r="W11">
        <f t="shared" si="7"/>
        <v>0.35909160188995581</v>
      </c>
      <c r="X11">
        <f>IF(OR(V11="",W11=""),"",
   (P11/$P$2)*V11 + (R11/$P$2)*W11)</f>
        <v>6.86455186765553E-2</v>
      </c>
      <c r="Y11">
        <f t="shared" si="9"/>
        <v>0.37825411339207893</v>
      </c>
      <c r="Z11">
        <f>IF(Y11="","",(P11+R11)/$P$2 * Y11)</f>
        <v>0.15778197653598824</v>
      </c>
      <c r="AA11">
        <f>P10</f>
        <v>224</v>
      </c>
      <c r="AB11">
        <f>Q10</f>
        <v>23</v>
      </c>
      <c r="AC11">
        <f>Y10</f>
        <v>0.22771841209461113</v>
      </c>
      <c r="AD11">
        <f t="shared" si="11"/>
        <v>8.2988834370049849E-2</v>
      </c>
      <c r="AE11">
        <f t="shared" si="12"/>
        <v>0.69592797217106606</v>
      </c>
      <c r="AF11">
        <f t="shared" si="13"/>
        <v>0.20659587326253992</v>
      </c>
      <c r="AG11">
        <f t="shared" si="14"/>
        <v>0.94562081275367993</v>
      </c>
      <c r="AH11">
        <f t="shared" si="15"/>
        <v>0.64090839811004419</v>
      </c>
      <c r="AI11">
        <f t="shared" si="16"/>
        <v>0.97202797202797198</v>
      </c>
      <c r="AJ11">
        <f t="shared" si="17"/>
        <v>0.76543209876543217</v>
      </c>
      <c r="AK11">
        <f t="shared" si="18"/>
        <v>2</v>
      </c>
      <c r="AL11" t="str">
        <f t="shared" si="19"/>
        <v>plas ≤ 137.5 AND age ≤ 27.5|pedi ≤ 0.4945</v>
      </c>
      <c r="AM11" t="str">
        <f t="shared" si="20"/>
        <v>pedi ≤ 0.4945</v>
      </c>
      <c r="AN11" t="str">
        <f t="shared" si="21"/>
        <v>pedi</v>
      </c>
      <c r="AO11">
        <f t="shared" si="22"/>
        <v>0.37825411339207893</v>
      </c>
    </row>
    <row r="12" spans="1:41">
      <c r="A12">
        <v>11</v>
      </c>
      <c r="B12">
        <v>677</v>
      </c>
      <c r="C12">
        <v>9</v>
      </c>
      <c r="D12">
        <v>156</v>
      </c>
      <c r="E12">
        <v>86</v>
      </c>
      <c r="F12">
        <v>0</v>
      </c>
      <c r="G12">
        <v>0</v>
      </c>
      <c r="H12">
        <v>24.8</v>
      </c>
      <c r="I12">
        <v>0.23</v>
      </c>
      <c r="J12">
        <v>53</v>
      </c>
      <c r="K12">
        <v>1</v>
      </c>
      <c r="L12">
        <f t="shared" si="0"/>
        <v>1</v>
      </c>
      <c r="M12">
        <f t="shared" si="1"/>
        <v>1</v>
      </c>
      <c r="O12" t="s">
        <v>336</v>
      </c>
      <c r="P12">
        <f>COUNTIFS($D$2:$D$538,"&lt;=107.5",$J$2:$J$538,"&gt;27.5")</f>
        <v>74</v>
      </c>
      <c r="Q12">
        <f>SUMIFS($K$2:$K$538,$D$2:$D$538,"&lt;=107.5",$J$2:$J$538,"&gt;27.5")</f>
        <v>14</v>
      </c>
      <c r="R12">
        <f t="shared" si="3"/>
        <v>96</v>
      </c>
      <c r="S12">
        <f t="shared" si="3"/>
        <v>44</v>
      </c>
      <c r="T12" s="24">
        <f t="shared" si="4"/>
        <v>0.1891891891891892</v>
      </c>
      <c r="U12" s="31">
        <f t="shared" si="5"/>
        <v>0.45833333333333331</v>
      </c>
      <c r="V12">
        <f t="shared" si="6"/>
        <v>0.30679327976625276</v>
      </c>
      <c r="W12">
        <f t="shared" si="7"/>
        <v>0.49652777777777785</v>
      </c>
      <c r="X12">
        <f t="shared" si="8"/>
        <v>0.13104165618132102</v>
      </c>
      <c r="Y12">
        <f t="shared" si="9"/>
        <v>0.31585797588731324</v>
      </c>
      <c r="Z12">
        <f t="shared" si="10"/>
        <v>9.9992282869354285E-2</v>
      </c>
      <c r="AA12">
        <f>P9-P10</f>
        <v>170</v>
      </c>
      <c r="AB12">
        <f>Q9-Q10</f>
        <v>58</v>
      </c>
      <c r="AC12">
        <f>W10</f>
        <v>0.44955017301038064</v>
      </c>
      <c r="AD12">
        <f t="shared" si="11"/>
        <v>0.56129610273256691</v>
      </c>
      <c r="AE12">
        <f t="shared" si="12"/>
        <v>1.3598066298342542</v>
      </c>
      <c r="AF12">
        <f t="shared" si="13"/>
        <v>0.26914414414414412</v>
      </c>
      <c r="AG12">
        <f t="shared" si="14"/>
        <v>0.6932067202337473</v>
      </c>
      <c r="AH12">
        <f t="shared" si="15"/>
        <v>0.5034722222222221</v>
      </c>
      <c r="AI12">
        <f t="shared" si="16"/>
        <v>0.81081081081081074</v>
      </c>
      <c r="AJ12">
        <f t="shared" si="17"/>
        <v>0.54166666666666674</v>
      </c>
      <c r="AK12">
        <f t="shared" si="18"/>
        <v>2</v>
      </c>
      <c r="AL12" t="str">
        <f t="shared" si="19"/>
        <v>plas ≤ 137.5 AND age &gt; 27.5|plas ≤ 107.5</v>
      </c>
      <c r="AM12" t="str">
        <f t="shared" si="20"/>
        <v>plas ≤ 107.5</v>
      </c>
      <c r="AN12" t="str">
        <f t="shared" si="21"/>
        <v>plas</v>
      </c>
      <c r="AO12">
        <f t="shared" si="22"/>
        <v>0.31585797588731324</v>
      </c>
    </row>
    <row r="13" spans="1:41">
      <c r="A13">
        <v>12</v>
      </c>
      <c r="B13">
        <v>207</v>
      </c>
      <c r="C13">
        <v>8</v>
      </c>
      <c r="D13">
        <v>196</v>
      </c>
      <c r="E13">
        <v>76</v>
      </c>
      <c r="F13">
        <v>29</v>
      </c>
      <c r="G13">
        <v>280</v>
      </c>
      <c r="H13">
        <v>37.5</v>
      </c>
      <c r="I13">
        <v>0.60499999999999998</v>
      </c>
      <c r="J13">
        <v>57</v>
      </c>
      <c r="K13">
        <v>1</v>
      </c>
      <c r="L13">
        <f t="shared" si="0"/>
        <v>1</v>
      </c>
      <c r="M13">
        <f t="shared" si="1"/>
        <v>1</v>
      </c>
      <c r="O13" t="s">
        <v>337</v>
      </c>
      <c r="P13">
        <f>COUNTIFS($D$2:$D$538,"&gt;137.5",$D$2:$D$538,"&lt;=155.5")</f>
        <v>66</v>
      </c>
      <c r="Q13">
        <f>SUMIFS($K$2:$K$538, $D$2:$D$538,"&gt;137.5", $D$2:$D$538,"&lt;=155.5")</f>
        <v>36</v>
      </c>
      <c r="R13">
        <f t="shared" si="3"/>
        <v>77</v>
      </c>
      <c r="S13">
        <f t="shared" si="3"/>
        <v>64</v>
      </c>
      <c r="T13" s="24">
        <f t="shared" si="4"/>
        <v>0.54545454545454541</v>
      </c>
      <c r="U13" s="31">
        <f t="shared" si="5"/>
        <v>0.83116883116883122</v>
      </c>
      <c r="V13">
        <f t="shared" si="6"/>
        <v>0.49586776859504134</v>
      </c>
      <c r="W13">
        <f t="shared" si="7"/>
        <v>0.28065441052454032</v>
      </c>
      <c r="X13">
        <f t="shared" si="8"/>
        <v>0.1011874531427604</v>
      </c>
      <c r="Y13">
        <f t="shared" si="9"/>
        <v>0.34571217892587386</v>
      </c>
      <c r="Z13">
        <f t="shared" si="10"/>
        <v>9.2061157516573483E-2</v>
      </c>
      <c r="AA13">
        <f>R9</f>
        <v>143</v>
      </c>
      <c r="AB13">
        <f>S9</f>
        <v>100</v>
      </c>
      <c r="AC13">
        <f>W9</f>
        <v>0.42055846251650453</v>
      </c>
      <c r="AD13">
        <f t="shared" si="11"/>
        <v>1.6182822702159718</v>
      </c>
      <c r="AE13">
        <f t="shared" si="12"/>
        <v>2.4659539355671956</v>
      </c>
      <c r="AF13">
        <f t="shared" si="13"/>
        <v>0.28571428571428581</v>
      </c>
      <c r="AG13">
        <f t="shared" si="14"/>
        <v>0.50413223140495866</v>
      </c>
      <c r="AH13">
        <f t="shared" si="15"/>
        <v>0.71934558947545968</v>
      </c>
      <c r="AI13">
        <f t="shared" si="16"/>
        <v>0.54545454545454541</v>
      </c>
      <c r="AJ13">
        <f t="shared" si="17"/>
        <v>0.83116883116883122</v>
      </c>
      <c r="AK13">
        <f t="shared" si="18"/>
        <v>1</v>
      </c>
      <c r="AL13" t="str">
        <f t="shared" si="19"/>
        <v>plas &gt; 137.5|plas ≤ 155.5</v>
      </c>
      <c r="AM13" t="str">
        <f t="shared" si="20"/>
        <v>plas ≤ 155.5</v>
      </c>
      <c r="AN13" t="str">
        <f t="shared" si="21"/>
        <v>plas</v>
      </c>
      <c r="AO13">
        <f t="shared" si="22"/>
        <v>0.34571217892587386</v>
      </c>
    </row>
    <row r="14" spans="1:41">
      <c r="A14">
        <v>13</v>
      </c>
      <c r="B14">
        <v>678</v>
      </c>
      <c r="C14">
        <v>0</v>
      </c>
      <c r="D14">
        <v>93</v>
      </c>
      <c r="E14">
        <v>60</v>
      </c>
      <c r="F14">
        <v>0</v>
      </c>
      <c r="G14">
        <v>0</v>
      </c>
      <c r="H14">
        <v>35.299999999999997</v>
      </c>
      <c r="I14">
        <v>0.26300000000000001</v>
      </c>
      <c r="J14">
        <v>25</v>
      </c>
      <c r="K14">
        <v>0</v>
      </c>
      <c r="L14">
        <f t="shared" si="0"/>
        <v>0</v>
      </c>
      <c r="M14">
        <f t="shared" si="1"/>
        <v>1</v>
      </c>
      <c r="O14" t="s">
        <v>339</v>
      </c>
      <c r="P14">
        <f>COUNTIFS($D$2:$D$538,"&gt;137.5",     $D$2:$D$538,"&lt;=146.5")</f>
        <v>38</v>
      </c>
      <c r="Q14">
        <f>SUMIFS($K$2:$K$538,$D$2:$D$538,"&gt;137.5",$D$2:$D$538,"&lt;=146.5")</f>
        <v>27</v>
      </c>
      <c r="R14">
        <f t="shared" si="3"/>
        <v>28</v>
      </c>
      <c r="S14">
        <f t="shared" si="3"/>
        <v>9</v>
      </c>
      <c r="T14" s="24">
        <f t="shared" si="4"/>
        <v>0.71052631578947367</v>
      </c>
      <c r="U14" s="31">
        <f t="shared" si="5"/>
        <v>0.32142857142857145</v>
      </c>
      <c r="V14">
        <f t="shared" si="6"/>
        <v>0.41135734072022162</v>
      </c>
      <c r="W14">
        <f t="shared" si="7"/>
        <v>0.43622448979591844</v>
      </c>
      <c r="X14">
        <f t="shared" si="8"/>
        <v>5.1854496576637127E-2</v>
      </c>
      <c r="Y14">
        <f t="shared" si="9"/>
        <v>0.39504513549199716</v>
      </c>
      <c r="Z14">
        <f t="shared" si="10"/>
        <v>4.8553033412424229E-2</v>
      </c>
      <c r="AA14">
        <f>P13</f>
        <v>66</v>
      </c>
      <c r="AB14">
        <f>Q13</f>
        <v>36</v>
      </c>
      <c r="AC14">
        <f>V13</f>
        <v>0.49586776859504134</v>
      </c>
      <c r="AD14">
        <f t="shared" si="11"/>
        <v>2.1080255888339634</v>
      </c>
      <c r="AE14">
        <f t="shared" si="12"/>
        <v>0.9536306235201264</v>
      </c>
      <c r="AF14">
        <f t="shared" si="13"/>
        <v>0.38909774436090222</v>
      </c>
      <c r="AG14">
        <f t="shared" si="14"/>
        <v>0.58864265927977844</v>
      </c>
      <c r="AH14">
        <f t="shared" si="15"/>
        <v>0.56377551020408156</v>
      </c>
      <c r="AI14">
        <f t="shared" si="16"/>
        <v>0.71052631578947367</v>
      </c>
      <c r="AJ14">
        <f t="shared" si="17"/>
        <v>0.6785714285714286</v>
      </c>
      <c r="AK14">
        <f t="shared" si="18"/>
        <v>1</v>
      </c>
      <c r="AL14" t="str">
        <f t="shared" si="19"/>
        <v>plas &gt; 137.5|plas ≤ 146.5</v>
      </c>
      <c r="AM14" t="str">
        <f t="shared" si="20"/>
        <v>plas ≤ 146.5</v>
      </c>
      <c r="AN14" t="str">
        <f t="shared" si="21"/>
        <v>plas</v>
      </c>
      <c r="AO14">
        <f t="shared" si="22"/>
        <v>0.39504513549199716</v>
      </c>
    </row>
    <row r="15" spans="1:41">
      <c r="A15">
        <v>14</v>
      </c>
      <c r="B15">
        <v>575</v>
      </c>
      <c r="C15">
        <v>1</v>
      </c>
      <c r="D15">
        <v>143</v>
      </c>
      <c r="E15">
        <v>86</v>
      </c>
      <c r="F15">
        <v>30</v>
      </c>
      <c r="G15">
        <v>330</v>
      </c>
      <c r="H15">
        <v>30.1</v>
      </c>
      <c r="I15">
        <v>0.89200000000000002</v>
      </c>
      <c r="J15">
        <v>23</v>
      </c>
      <c r="K15">
        <v>0</v>
      </c>
      <c r="L15">
        <f t="shared" si="0"/>
        <v>1</v>
      </c>
      <c r="M15">
        <f t="shared" si="1"/>
        <v>0</v>
      </c>
      <c r="O15" t="s">
        <v>338</v>
      </c>
      <c r="P15">
        <f>COUNTIFS($D$2:$D$538,"&gt;155.5",  $J$2:$J$538,"&lt;=44.5")</f>
        <v>55</v>
      </c>
      <c r="Q15">
        <f>SUMIFS($K$2:$K$538,$D$2:$D$538,"&gt;155.5",$J$2:$J$538,"&lt;=44.5")</f>
        <v>50</v>
      </c>
      <c r="R15">
        <f t="shared" si="3"/>
        <v>22</v>
      </c>
      <c r="S15">
        <f t="shared" si="3"/>
        <v>14</v>
      </c>
      <c r="T15" s="24">
        <f t="shared" si="4"/>
        <v>0.90909090909090906</v>
      </c>
      <c r="U15" s="31">
        <f t="shared" si="5"/>
        <v>0.63636363636363635</v>
      </c>
      <c r="V15">
        <f t="shared" si="6"/>
        <v>0.16528925619834717</v>
      </c>
      <c r="W15">
        <f t="shared" si="7"/>
        <v>0.46280991735537191</v>
      </c>
      <c r="X15">
        <f t="shared" si="8"/>
        <v>3.5889622481801262E-2</v>
      </c>
      <c r="Y15">
        <f t="shared" si="9"/>
        <v>0.41101000958683298</v>
      </c>
      <c r="Z15">
        <f>W13</f>
        <v>0.28065441052454032</v>
      </c>
      <c r="AA15">
        <f>R13</f>
        <v>77</v>
      </c>
      <c r="AB15">
        <f>S13</f>
        <v>64</v>
      </c>
      <c r="AC15">
        <f>W13</f>
        <v>0.28065441052454032</v>
      </c>
      <c r="AD15">
        <f t="shared" si="11"/>
        <v>2.6971371170266201</v>
      </c>
      <c r="AE15">
        <f t="shared" si="12"/>
        <v>1.887995981918634</v>
      </c>
      <c r="AF15">
        <f t="shared" si="13"/>
        <v>0.27272727272727271</v>
      </c>
      <c r="AG15">
        <f t="shared" si="14"/>
        <v>0.83471074380165278</v>
      </c>
      <c r="AH15">
        <f t="shared" si="15"/>
        <v>0.53719008264462809</v>
      </c>
      <c r="AI15">
        <f t="shared" si="16"/>
        <v>0.90909090909090906</v>
      </c>
      <c r="AJ15">
        <f t="shared" si="17"/>
        <v>0.63636363636363635</v>
      </c>
      <c r="AK15">
        <f t="shared" si="18"/>
        <v>1</v>
      </c>
      <c r="AL15" t="str">
        <f t="shared" si="19"/>
        <v>plas &gt; 155.5|age ≤ 44.5</v>
      </c>
      <c r="AM15" t="str">
        <f t="shared" si="20"/>
        <v>age ≤ 44.5</v>
      </c>
      <c r="AN15" t="str">
        <f t="shared" si="21"/>
        <v>age</v>
      </c>
      <c r="AO15">
        <f t="shared" si="22"/>
        <v>0.41101000958683298</v>
      </c>
    </row>
    <row r="16" spans="1:41">
      <c r="A16">
        <v>15</v>
      </c>
      <c r="B16">
        <v>124</v>
      </c>
      <c r="C16">
        <v>5</v>
      </c>
      <c r="D16">
        <v>132</v>
      </c>
      <c r="E16">
        <v>80</v>
      </c>
      <c r="F16">
        <v>0</v>
      </c>
      <c r="G16">
        <v>0</v>
      </c>
      <c r="H16">
        <v>26.8</v>
      </c>
      <c r="I16">
        <v>0.186</v>
      </c>
      <c r="J16">
        <v>69</v>
      </c>
      <c r="K16">
        <v>0</v>
      </c>
      <c r="L16">
        <f t="shared" si="0"/>
        <v>0</v>
      </c>
      <c r="M16">
        <f t="shared" si="1"/>
        <v>1</v>
      </c>
    </row>
    <row r="17" spans="1:13">
      <c r="A17">
        <v>16</v>
      </c>
      <c r="B17">
        <v>601</v>
      </c>
      <c r="C17">
        <v>1</v>
      </c>
      <c r="D17">
        <v>108</v>
      </c>
      <c r="E17">
        <v>88</v>
      </c>
      <c r="F17">
        <v>19</v>
      </c>
      <c r="G17">
        <v>0</v>
      </c>
      <c r="H17">
        <v>27.1</v>
      </c>
      <c r="I17">
        <v>0.4</v>
      </c>
      <c r="J17">
        <v>24</v>
      </c>
      <c r="K17">
        <v>0</v>
      </c>
      <c r="L17">
        <f t="shared" si="0"/>
        <v>0</v>
      </c>
      <c r="M17">
        <f t="shared" si="1"/>
        <v>1</v>
      </c>
    </row>
    <row r="18" spans="1:13">
      <c r="A18">
        <v>17</v>
      </c>
      <c r="B18">
        <v>537</v>
      </c>
      <c r="C18">
        <v>0</v>
      </c>
      <c r="D18">
        <v>105</v>
      </c>
      <c r="E18">
        <v>90</v>
      </c>
      <c r="F18">
        <v>0</v>
      </c>
      <c r="G18">
        <v>0</v>
      </c>
      <c r="H18">
        <v>29.6</v>
      </c>
      <c r="I18">
        <v>0.19700000000000001</v>
      </c>
      <c r="J18">
        <v>46</v>
      </c>
      <c r="K18">
        <v>0</v>
      </c>
      <c r="L18">
        <f t="shared" si="0"/>
        <v>0</v>
      </c>
      <c r="M18">
        <f t="shared" si="1"/>
        <v>1</v>
      </c>
    </row>
    <row r="19" spans="1:13">
      <c r="A19">
        <v>18</v>
      </c>
      <c r="B19">
        <v>573</v>
      </c>
      <c r="C19">
        <v>3</v>
      </c>
      <c r="D19">
        <v>111</v>
      </c>
      <c r="E19">
        <v>58</v>
      </c>
      <c r="F19">
        <v>31</v>
      </c>
      <c r="G19">
        <v>44</v>
      </c>
      <c r="H19">
        <v>29.5</v>
      </c>
      <c r="I19">
        <v>0.43</v>
      </c>
      <c r="J19">
        <v>22</v>
      </c>
      <c r="K19">
        <v>0</v>
      </c>
      <c r="L19">
        <f t="shared" si="0"/>
        <v>0</v>
      </c>
      <c r="M19">
        <f t="shared" si="1"/>
        <v>1</v>
      </c>
    </row>
    <row r="20" spans="1:13">
      <c r="A20">
        <v>19</v>
      </c>
      <c r="B20">
        <v>86</v>
      </c>
      <c r="C20">
        <v>2</v>
      </c>
      <c r="D20">
        <v>110</v>
      </c>
      <c r="E20">
        <v>74</v>
      </c>
      <c r="F20">
        <v>29</v>
      </c>
      <c r="G20">
        <v>125</v>
      </c>
      <c r="H20">
        <v>32.4</v>
      </c>
      <c r="I20">
        <v>0.69799999999999995</v>
      </c>
      <c r="J20">
        <v>27</v>
      </c>
      <c r="K20">
        <v>0</v>
      </c>
      <c r="L20">
        <f t="shared" si="0"/>
        <v>0</v>
      </c>
      <c r="M20">
        <f t="shared" si="1"/>
        <v>1</v>
      </c>
    </row>
    <row r="21" spans="1:13">
      <c r="A21">
        <v>20</v>
      </c>
      <c r="B21">
        <v>684</v>
      </c>
      <c r="C21">
        <v>4</v>
      </c>
      <c r="D21">
        <v>125</v>
      </c>
      <c r="E21">
        <v>80</v>
      </c>
      <c r="F21">
        <v>0</v>
      </c>
      <c r="G21">
        <v>0</v>
      </c>
      <c r="H21">
        <v>32.299999999999997</v>
      </c>
      <c r="I21">
        <v>0.53600000000000003</v>
      </c>
      <c r="J21">
        <v>27</v>
      </c>
      <c r="K21">
        <v>1</v>
      </c>
      <c r="L21">
        <f t="shared" si="0"/>
        <v>0</v>
      </c>
      <c r="M21">
        <f t="shared" si="1"/>
        <v>0</v>
      </c>
    </row>
    <row r="22" spans="1:13">
      <c r="A22">
        <v>21</v>
      </c>
      <c r="B22">
        <v>460</v>
      </c>
      <c r="C22">
        <v>9</v>
      </c>
      <c r="D22">
        <v>134</v>
      </c>
      <c r="E22">
        <v>74</v>
      </c>
      <c r="F22">
        <v>33</v>
      </c>
      <c r="G22">
        <v>60</v>
      </c>
      <c r="H22">
        <v>25.9</v>
      </c>
      <c r="I22">
        <v>0.46</v>
      </c>
      <c r="J22">
        <v>81</v>
      </c>
      <c r="K22">
        <v>0</v>
      </c>
      <c r="L22">
        <f t="shared" si="0"/>
        <v>0</v>
      </c>
      <c r="M22">
        <f t="shared" si="1"/>
        <v>1</v>
      </c>
    </row>
    <row r="23" spans="1:13">
      <c r="A23">
        <v>22</v>
      </c>
      <c r="B23">
        <v>715</v>
      </c>
      <c r="C23">
        <v>3</v>
      </c>
      <c r="D23">
        <v>102</v>
      </c>
      <c r="E23">
        <v>74</v>
      </c>
      <c r="F23">
        <v>0</v>
      </c>
      <c r="G23">
        <v>0</v>
      </c>
      <c r="H23">
        <v>29.5</v>
      </c>
      <c r="I23">
        <v>0.121</v>
      </c>
      <c r="J23">
        <v>32</v>
      </c>
      <c r="K23">
        <v>0</v>
      </c>
      <c r="L23">
        <f t="shared" si="0"/>
        <v>0</v>
      </c>
      <c r="M23">
        <f t="shared" si="1"/>
        <v>1</v>
      </c>
    </row>
    <row r="24" spans="1:13">
      <c r="A24">
        <v>23</v>
      </c>
      <c r="B24">
        <v>551</v>
      </c>
      <c r="C24">
        <v>1</v>
      </c>
      <c r="D24">
        <v>116</v>
      </c>
      <c r="E24">
        <v>70</v>
      </c>
      <c r="F24">
        <v>28</v>
      </c>
      <c r="G24">
        <v>0</v>
      </c>
      <c r="H24">
        <v>27.4</v>
      </c>
      <c r="I24">
        <v>0.20399999999999999</v>
      </c>
      <c r="J24">
        <v>21</v>
      </c>
      <c r="K24">
        <v>0</v>
      </c>
      <c r="L24">
        <f t="shared" si="0"/>
        <v>0</v>
      </c>
      <c r="M24">
        <f t="shared" si="1"/>
        <v>1</v>
      </c>
    </row>
    <row r="25" spans="1:13">
      <c r="A25">
        <v>24</v>
      </c>
      <c r="B25">
        <v>129</v>
      </c>
      <c r="C25">
        <v>1</v>
      </c>
      <c r="D25">
        <v>117</v>
      </c>
      <c r="E25">
        <v>88</v>
      </c>
      <c r="F25">
        <v>24</v>
      </c>
      <c r="G25">
        <v>145</v>
      </c>
      <c r="H25">
        <v>34.5</v>
      </c>
      <c r="I25">
        <v>0.40300000000000002</v>
      </c>
      <c r="J25">
        <v>40</v>
      </c>
      <c r="K25">
        <v>1</v>
      </c>
      <c r="L25">
        <f t="shared" si="0"/>
        <v>0</v>
      </c>
      <c r="M25">
        <f t="shared" si="1"/>
        <v>0</v>
      </c>
    </row>
    <row r="26" spans="1:13">
      <c r="A26">
        <v>25</v>
      </c>
      <c r="B26">
        <v>682</v>
      </c>
      <c r="C26">
        <v>0</v>
      </c>
      <c r="D26">
        <v>162</v>
      </c>
      <c r="E26">
        <v>76</v>
      </c>
      <c r="F26">
        <v>36</v>
      </c>
      <c r="G26">
        <v>0</v>
      </c>
      <c r="H26">
        <v>49.6</v>
      </c>
      <c r="I26">
        <v>0.36399999999999999</v>
      </c>
      <c r="J26">
        <v>26</v>
      </c>
      <c r="K26">
        <v>1</v>
      </c>
      <c r="L26">
        <f t="shared" si="0"/>
        <v>1</v>
      </c>
      <c r="M26">
        <f t="shared" si="1"/>
        <v>1</v>
      </c>
    </row>
    <row r="27" spans="1:13">
      <c r="A27">
        <v>26</v>
      </c>
      <c r="B27">
        <v>74</v>
      </c>
      <c r="C27">
        <v>4</v>
      </c>
      <c r="D27">
        <v>129</v>
      </c>
      <c r="E27">
        <v>86</v>
      </c>
      <c r="F27">
        <v>20</v>
      </c>
      <c r="G27">
        <v>270</v>
      </c>
      <c r="H27">
        <v>35.1</v>
      </c>
      <c r="I27">
        <v>0.23100000000000001</v>
      </c>
      <c r="J27">
        <v>23</v>
      </c>
      <c r="K27">
        <v>0</v>
      </c>
      <c r="L27">
        <f t="shared" si="0"/>
        <v>0</v>
      </c>
      <c r="M27">
        <f t="shared" si="1"/>
        <v>1</v>
      </c>
    </row>
    <row r="28" spans="1:13">
      <c r="A28">
        <v>27</v>
      </c>
      <c r="B28">
        <v>587</v>
      </c>
      <c r="C28">
        <v>8</v>
      </c>
      <c r="D28">
        <v>143</v>
      </c>
      <c r="E28">
        <v>66</v>
      </c>
      <c r="F28">
        <v>0</v>
      </c>
      <c r="G28">
        <v>0</v>
      </c>
      <c r="H28">
        <v>34.9</v>
      </c>
      <c r="I28">
        <v>0.129</v>
      </c>
      <c r="J28">
        <v>41</v>
      </c>
      <c r="K28">
        <v>1</v>
      </c>
      <c r="L28">
        <f t="shared" si="0"/>
        <v>1</v>
      </c>
      <c r="M28">
        <f t="shared" si="1"/>
        <v>1</v>
      </c>
    </row>
    <row r="29" spans="1:13">
      <c r="A29">
        <v>28</v>
      </c>
      <c r="B29">
        <v>32</v>
      </c>
      <c r="C29">
        <v>3</v>
      </c>
      <c r="D29">
        <v>158</v>
      </c>
      <c r="E29">
        <v>76</v>
      </c>
      <c r="F29">
        <v>36</v>
      </c>
      <c r="G29">
        <v>245</v>
      </c>
      <c r="H29">
        <v>31.6</v>
      </c>
      <c r="I29">
        <v>0.85099999999999998</v>
      </c>
      <c r="J29">
        <v>28</v>
      </c>
      <c r="K29">
        <v>1</v>
      </c>
      <c r="L29">
        <f t="shared" si="0"/>
        <v>1</v>
      </c>
      <c r="M29">
        <f t="shared" si="1"/>
        <v>1</v>
      </c>
    </row>
    <row r="30" spans="1:13">
      <c r="A30">
        <v>29</v>
      </c>
      <c r="B30">
        <v>107</v>
      </c>
      <c r="C30">
        <v>1</v>
      </c>
      <c r="D30">
        <v>96</v>
      </c>
      <c r="E30">
        <v>122</v>
      </c>
      <c r="F30">
        <v>0</v>
      </c>
      <c r="G30">
        <v>0</v>
      </c>
      <c r="H30">
        <v>22.4</v>
      </c>
      <c r="I30">
        <v>0.20699999999999999</v>
      </c>
      <c r="J30">
        <v>27</v>
      </c>
      <c r="K30">
        <v>0</v>
      </c>
      <c r="L30">
        <f t="shared" si="0"/>
        <v>0</v>
      </c>
      <c r="M30">
        <f t="shared" si="1"/>
        <v>1</v>
      </c>
    </row>
    <row r="31" spans="1:13">
      <c r="A31">
        <v>30</v>
      </c>
      <c r="B31">
        <v>8</v>
      </c>
      <c r="C31">
        <v>10</v>
      </c>
      <c r="D31">
        <v>115</v>
      </c>
      <c r="E31">
        <v>0</v>
      </c>
      <c r="F31">
        <v>0</v>
      </c>
      <c r="G31">
        <v>0</v>
      </c>
      <c r="H31">
        <v>35.299999999999997</v>
      </c>
      <c r="I31">
        <v>0.13400000000000001</v>
      </c>
      <c r="J31">
        <v>29</v>
      </c>
      <c r="K31">
        <v>0</v>
      </c>
      <c r="L31">
        <f t="shared" si="0"/>
        <v>0</v>
      </c>
      <c r="M31">
        <f t="shared" si="1"/>
        <v>1</v>
      </c>
    </row>
    <row r="32" spans="1:13">
      <c r="A32">
        <v>31</v>
      </c>
      <c r="B32">
        <v>726</v>
      </c>
      <c r="C32">
        <v>4</v>
      </c>
      <c r="D32">
        <v>112</v>
      </c>
      <c r="E32">
        <v>78</v>
      </c>
      <c r="F32">
        <v>40</v>
      </c>
      <c r="G32">
        <v>0</v>
      </c>
      <c r="H32">
        <v>39.4</v>
      </c>
      <c r="I32">
        <v>0.23599999999999999</v>
      </c>
      <c r="J32">
        <v>38</v>
      </c>
      <c r="K32">
        <v>0</v>
      </c>
      <c r="L32">
        <f t="shared" si="0"/>
        <v>0</v>
      </c>
      <c r="M32">
        <f t="shared" si="1"/>
        <v>1</v>
      </c>
    </row>
    <row r="33" spans="1:13">
      <c r="A33">
        <v>32</v>
      </c>
      <c r="B33">
        <v>459</v>
      </c>
      <c r="C33">
        <v>10</v>
      </c>
      <c r="D33">
        <v>148</v>
      </c>
      <c r="E33">
        <v>84</v>
      </c>
      <c r="F33">
        <v>48</v>
      </c>
      <c r="G33">
        <v>237</v>
      </c>
      <c r="H33">
        <v>37.6</v>
      </c>
      <c r="I33">
        <v>1.0009999999999999</v>
      </c>
      <c r="J33">
        <v>51</v>
      </c>
      <c r="K33">
        <v>1</v>
      </c>
      <c r="L33">
        <f t="shared" si="0"/>
        <v>0</v>
      </c>
      <c r="M33">
        <f t="shared" si="1"/>
        <v>0</v>
      </c>
    </row>
    <row r="34" spans="1:13">
      <c r="A34">
        <v>33</v>
      </c>
      <c r="B34">
        <v>229</v>
      </c>
      <c r="C34">
        <v>4</v>
      </c>
      <c r="D34">
        <v>197</v>
      </c>
      <c r="E34">
        <v>70</v>
      </c>
      <c r="F34">
        <v>39</v>
      </c>
      <c r="G34">
        <v>744</v>
      </c>
      <c r="H34">
        <v>36.700000000000003</v>
      </c>
      <c r="I34">
        <v>2.3290000000000002</v>
      </c>
      <c r="J34">
        <v>31</v>
      </c>
      <c r="K34">
        <v>0</v>
      </c>
      <c r="L34">
        <f t="shared" si="0"/>
        <v>1</v>
      </c>
      <c r="M34">
        <f t="shared" si="1"/>
        <v>0</v>
      </c>
    </row>
    <row r="35" spans="1:13">
      <c r="A35">
        <v>34</v>
      </c>
      <c r="B35">
        <v>315</v>
      </c>
      <c r="C35">
        <v>7</v>
      </c>
      <c r="D35">
        <v>109</v>
      </c>
      <c r="E35">
        <v>80</v>
      </c>
      <c r="F35">
        <v>31</v>
      </c>
      <c r="G35">
        <v>0</v>
      </c>
      <c r="H35">
        <v>35.9</v>
      </c>
      <c r="I35">
        <v>1.127</v>
      </c>
      <c r="J35">
        <v>43</v>
      </c>
      <c r="K35">
        <v>1</v>
      </c>
      <c r="L35">
        <f t="shared" si="0"/>
        <v>0</v>
      </c>
      <c r="M35">
        <f t="shared" si="1"/>
        <v>0</v>
      </c>
    </row>
    <row r="36" spans="1:13">
      <c r="A36">
        <v>35</v>
      </c>
      <c r="B36">
        <v>91</v>
      </c>
      <c r="C36">
        <v>1</v>
      </c>
      <c r="D36">
        <v>80</v>
      </c>
      <c r="E36">
        <v>55</v>
      </c>
      <c r="F36">
        <v>0</v>
      </c>
      <c r="G36">
        <v>0</v>
      </c>
      <c r="H36">
        <v>19.100000000000001</v>
      </c>
      <c r="I36">
        <v>0.25800000000000001</v>
      </c>
      <c r="J36">
        <v>21</v>
      </c>
      <c r="K36">
        <v>0</v>
      </c>
      <c r="L36">
        <f t="shared" si="0"/>
        <v>0</v>
      </c>
      <c r="M36">
        <f t="shared" si="1"/>
        <v>1</v>
      </c>
    </row>
    <row r="37" spans="1:13">
      <c r="A37">
        <v>36</v>
      </c>
      <c r="B37">
        <v>500</v>
      </c>
      <c r="C37">
        <v>6</v>
      </c>
      <c r="D37">
        <v>154</v>
      </c>
      <c r="E37">
        <v>74</v>
      </c>
      <c r="F37">
        <v>32</v>
      </c>
      <c r="G37">
        <v>193</v>
      </c>
      <c r="H37">
        <v>29.3</v>
      </c>
      <c r="I37">
        <v>0.83899999999999997</v>
      </c>
      <c r="J37">
        <v>39</v>
      </c>
      <c r="K37">
        <v>0</v>
      </c>
      <c r="L37">
        <f t="shared" si="0"/>
        <v>0</v>
      </c>
      <c r="M37">
        <f t="shared" si="1"/>
        <v>1</v>
      </c>
    </row>
    <row r="38" spans="1:13">
      <c r="A38">
        <v>37</v>
      </c>
      <c r="B38">
        <v>384</v>
      </c>
      <c r="C38">
        <v>1</v>
      </c>
      <c r="D38">
        <v>90</v>
      </c>
      <c r="E38">
        <v>62</v>
      </c>
      <c r="F38">
        <v>18</v>
      </c>
      <c r="G38">
        <v>59</v>
      </c>
      <c r="H38">
        <v>25.1</v>
      </c>
      <c r="I38">
        <v>1.268</v>
      </c>
      <c r="J38">
        <v>25</v>
      </c>
      <c r="K38">
        <v>0</v>
      </c>
      <c r="L38">
        <f t="shared" si="0"/>
        <v>0</v>
      </c>
      <c r="M38">
        <f t="shared" si="1"/>
        <v>1</v>
      </c>
    </row>
    <row r="39" spans="1:13">
      <c r="A39">
        <v>38</v>
      </c>
      <c r="B39">
        <v>433</v>
      </c>
      <c r="C39">
        <v>1</v>
      </c>
      <c r="D39">
        <v>80</v>
      </c>
      <c r="E39">
        <v>74</v>
      </c>
      <c r="F39">
        <v>11</v>
      </c>
      <c r="G39">
        <v>60</v>
      </c>
      <c r="H39">
        <v>30</v>
      </c>
      <c r="I39">
        <v>0.52700000000000002</v>
      </c>
      <c r="J39">
        <v>22</v>
      </c>
      <c r="K39">
        <v>0</v>
      </c>
      <c r="L39">
        <f t="shared" si="0"/>
        <v>0</v>
      </c>
      <c r="M39">
        <f t="shared" si="1"/>
        <v>1</v>
      </c>
    </row>
    <row r="40" spans="1:13">
      <c r="A40">
        <v>39</v>
      </c>
      <c r="B40">
        <v>144</v>
      </c>
      <c r="C40">
        <v>10</v>
      </c>
      <c r="D40">
        <v>108</v>
      </c>
      <c r="E40">
        <v>66</v>
      </c>
      <c r="F40">
        <v>0</v>
      </c>
      <c r="G40">
        <v>0</v>
      </c>
      <c r="H40">
        <v>32.4</v>
      </c>
      <c r="I40">
        <v>0.27200000000000002</v>
      </c>
      <c r="J40">
        <v>42</v>
      </c>
      <c r="K40">
        <v>1</v>
      </c>
      <c r="L40">
        <f t="shared" si="0"/>
        <v>0</v>
      </c>
      <c r="M40">
        <f t="shared" si="1"/>
        <v>0</v>
      </c>
    </row>
    <row r="41" spans="1:13">
      <c r="A41">
        <v>40</v>
      </c>
      <c r="B41">
        <v>603</v>
      </c>
      <c r="C41">
        <v>1</v>
      </c>
      <c r="D41">
        <v>124</v>
      </c>
      <c r="E41">
        <v>74</v>
      </c>
      <c r="F41">
        <v>36</v>
      </c>
      <c r="G41">
        <v>0</v>
      </c>
      <c r="H41">
        <v>27.8</v>
      </c>
      <c r="I41">
        <v>0.1</v>
      </c>
      <c r="J41">
        <v>30</v>
      </c>
      <c r="K41">
        <v>0</v>
      </c>
      <c r="L41">
        <f t="shared" si="0"/>
        <v>0</v>
      </c>
      <c r="M41">
        <f t="shared" si="1"/>
        <v>1</v>
      </c>
    </row>
    <row r="42" spans="1:13">
      <c r="A42">
        <v>41</v>
      </c>
      <c r="B42">
        <v>546</v>
      </c>
      <c r="C42">
        <v>8</v>
      </c>
      <c r="D42">
        <v>186</v>
      </c>
      <c r="E42">
        <v>90</v>
      </c>
      <c r="F42">
        <v>35</v>
      </c>
      <c r="G42">
        <v>225</v>
      </c>
      <c r="H42">
        <v>34.5</v>
      </c>
      <c r="I42">
        <v>0.42299999999999999</v>
      </c>
      <c r="J42">
        <v>37</v>
      </c>
      <c r="K42">
        <v>1</v>
      </c>
      <c r="L42">
        <f t="shared" si="0"/>
        <v>1</v>
      </c>
      <c r="M42">
        <f t="shared" si="1"/>
        <v>1</v>
      </c>
    </row>
    <row r="43" spans="1:13">
      <c r="A43">
        <v>42</v>
      </c>
      <c r="B43">
        <v>217</v>
      </c>
      <c r="C43">
        <v>5</v>
      </c>
      <c r="D43">
        <v>109</v>
      </c>
      <c r="E43">
        <v>62</v>
      </c>
      <c r="F43">
        <v>41</v>
      </c>
      <c r="G43">
        <v>129</v>
      </c>
      <c r="H43">
        <v>35.799999999999997</v>
      </c>
      <c r="I43">
        <v>0.51400000000000001</v>
      </c>
      <c r="J43">
        <v>25</v>
      </c>
      <c r="K43">
        <v>1</v>
      </c>
      <c r="L43">
        <f t="shared" si="0"/>
        <v>0</v>
      </c>
      <c r="M43">
        <f t="shared" si="1"/>
        <v>0</v>
      </c>
    </row>
    <row r="44" spans="1:13">
      <c r="A44">
        <v>43</v>
      </c>
      <c r="B44">
        <v>748</v>
      </c>
      <c r="C44">
        <v>1</v>
      </c>
      <c r="D44">
        <v>81</v>
      </c>
      <c r="E44">
        <v>74</v>
      </c>
      <c r="F44">
        <v>41</v>
      </c>
      <c r="G44">
        <v>57</v>
      </c>
      <c r="H44">
        <v>46.3</v>
      </c>
      <c r="I44">
        <v>1.0960000000000001</v>
      </c>
      <c r="J44">
        <v>32</v>
      </c>
      <c r="K44">
        <v>0</v>
      </c>
      <c r="L44">
        <f t="shared" si="0"/>
        <v>0</v>
      </c>
      <c r="M44">
        <f t="shared" si="1"/>
        <v>1</v>
      </c>
    </row>
    <row r="45" spans="1:13">
      <c r="A45">
        <v>44</v>
      </c>
      <c r="B45">
        <v>319</v>
      </c>
      <c r="C45">
        <v>3</v>
      </c>
      <c r="D45">
        <v>115</v>
      </c>
      <c r="E45">
        <v>66</v>
      </c>
      <c r="F45">
        <v>39</v>
      </c>
      <c r="G45">
        <v>140</v>
      </c>
      <c r="H45">
        <v>38.1</v>
      </c>
      <c r="I45">
        <v>0.15</v>
      </c>
      <c r="J45">
        <v>28</v>
      </c>
      <c r="K45">
        <v>0</v>
      </c>
      <c r="L45">
        <f t="shared" si="0"/>
        <v>0</v>
      </c>
      <c r="M45">
        <f t="shared" si="1"/>
        <v>1</v>
      </c>
    </row>
    <row r="46" spans="1:13">
      <c r="A46">
        <v>45</v>
      </c>
      <c r="B46">
        <v>115</v>
      </c>
      <c r="C46">
        <v>7</v>
      </c>
      <c r="D46">
        <v>160</v>
      </c>
      <c r="E46">
        <v>54</v>
      </c>
      <c r="F46">
        <v>32</v>
      </c>
      <c r="G46">
        <v>175</v>
      </c>
      <c r="H46">
        <v>30.5</v>
      </c>
      <c r="I46">
        <v>0.58799999999999997</v>
      </c>
      <c r="J46">
        <v>39</v>
      </c>
      <c r="K46">
        <v>1</v>
      </c>
      <c r="L46">
        <f t="shared" si="0"/>
        <v>1</v>
      </c>
      <c r="M46">
        <f t="shared" si="1"/>
        <v>1</v>
      </c>
    </row>
    <row r="47" spans="1:13">
      <c r="A47">
        <v>46</v>
      </c>
      <c r="B47">
        <v>56</v>
      </c>
      <c r="C47">
        <v>1</v>
      </c>
      <c r="D47">
        <v>73</v>
      </c>
      <c r="E47">
        <v>50</v>
      </c>
      <c r="F47">
        <v>10</v>
      </c>
      <c r="G47">
        <v>0</v>
      </c>
      <c r="H47">
        <v>23</v>
      </c>
      <c r="I47">
        <v>0.248</v>
      </c>
      <c r="J47">
        <v>21</v>
      </c>
      <c r="K47">
        <v>0</v>
      </c>
      <c r="L47">
        <f t="shared" si="0"/>
        <v>0</v>
      </c>
      <c r="M47">
        <f t="shared" si="1"/>
        <v>1</v>
      </c>
    </row>
    <row r="48" spans="1:13">
      <c r="A48">
        <v>47</v>
      </c>
      <c r="B48">
        <v>696</v>
      </c>
      <c r="C48">
        <v>7</v>
      </c>
      <c r="D48">
        <v>142</v>
      </c>
      <c r="E48">
        <v>90</v>
      </c>
      <c r="F48">
        <v>24</v>
      </c>
      <c r="G48">
        <v>480</v>
      </c>
      <c r="H48">
        <v>30.4</v>
      </c>
      <c r="I48">
        <v>0.128</v>
      </c>
      <c r="J48">
        <v>43</v>
      </c>
      <c r="K48">
        <v>1</v>
      </c>
      <c r="L48">
        <f t="shared" si="0"/>
        <v>1</v>
      </c>
      <c r="M48">
        <f t="shared" si="1"/>
        <v>1</v>
      </c>
    </row>
    <row r="49" spans="1:13">
      <c r="A49">
        <v>48</v>
      </c>
      <c r="B49">
        <v>55</v>
      </c>
      <c r="C49">
        <v>7</v>
      </c>
      <c r="D49">
        <v>150</v>
      </c>
      <c r="E49">
        <v>66</v>
      </c>
      <c r="F49">
        <v>42</v>
      </c>
      <c r="G49">
        <v>342</v>
      </c>
      <c r="H49">
        <v>34.700000000000003</v>
      </c>
      <c r="I49">
        <v>0.71799999999999997</v>
      </c>
      <c r="J49">
        <v>42</v>
      </c>
      <c r="K49">
        <v>0</v>
      </c>
      <c r="L49">
        <f t="shared" si="0"/>
        <v>0</v>
      </c>
      <c r="M49">
        <f t="shared" si="1"/>
        <v>1</v>
      </c>
    </row>
    <row r="50" spans="1:13">
      <c r="A50">
        <v>49</v>
      </c>
      <c r="B50">
        <v>676</v>
      </c>
      <c r="C50">
        <v>6</v>
      </c>
      <c r="D50">
        <v>195</v>
      </c>
      <c r="E50">
        <v>70</v>
      </c>
      <c r="F50">
        <v>0</v>
      </c>
      <c r="G50">
        <v>0</v>
      </c>
      <c r="H50">
        <v>30.9</v>
      </c>
      <c r="I50">
        <v>0.32800000000000001</v>
      </c>
      <c r="J50">
        <v>31</v>
      </c>
      <c r="K50">
        <v>1</v>
      </c>
      <c r="L50">
        <f t="shared" si="0"/>
        <v>1</v>
      </c>
      <c r="M50">
        <f t="shared" si="1"/>
        <v>1</v>
      </c>
    </row>
    <row r="51" spans="1:13">
      <c r="A51">
        <v>50</v>
      </c>
      <c r="B51">
        <v>195</v>
      </c>
      <c r="C51">
        <v>8</v>
      </c>
      <c r="D51">
        <v>85</v>
      </c>
      <c r="E51">
        <v>55</v>
      </c>
      <c r="F51">
        <v>20</v>
      </c>
      <c r="G51">
        <v>0</v>
      </c>
      <c r="H51">
        <v>24.4</v>
      </c>
      <c r="I51">
        <v>0.13600000000000001</v>
      </c>
      <c r="J51">
        <v>42</v>
      </c>
      <c r="K51">
        <v>0</v>
      </c>
      <c r="L51">
        <f t="shared" si="0"/>
        <v>0</v>
      </c>
      <c r="M51">
        <f t="shared" si="1"/>
        <v>1</v>
      </c>
    </row>
    <row r="52" spans="1:13">
      <c r="A52">
        <v>51</v>
      </c>
      <c r="B52">
        <v>256</v>
      </c>
      <c r="C52">
        <v>1</v>
      </c>
      <c r="D52">
        <v>113</v>
      </c>
      <c r="E52">
        <v>64</v>
      </c>
      <c r="F52">
        <v>35</v>
      </c>
      <c r="G52">
        <v>0</v>
      </c>
      <c r="H52">
        <v>33.6</v>
      </c>
      <c r="I52">
        <v>0.54300000000000004</v>
      </c>
      <c r="J52">
        <v>21</v>
      </c>
      <c r="K52">
        <v>1</v>
      </c>
      <c r="L52">
        <f t="shared" si="0"/>
        <v>0</v>
      </c>
      <c r="M52">
        <f t="shared" si="1"/>
        <v>0</v>
      </c>
    </row>
    <row r="53" spans="1:13">
      <c r="A53">
        <v>52</v>
      </c>
      <c r="B53">
        <v>257</v>
      </c>
      <c r="C53">
        <v>3</v>
      </c>
      <c r="D53">
        <v>111</v>
      </c>
      <c r="E53">
        <v>56</v>
      </c>
      <c r="F53">
        <v>39</v>
      </c>
      <c r="G53">
        <v>0</v>
      </c>
      <c r="H53">
        <v>30.1</v>
      </c>
      <c r="I53">
        <v>0.55700000000000005</v>
      </c>
      <c r="J53">
        <v>30</v>
      </c>
      <c r="K53">
        <v>0</v>
      </c>
      <c r="L53">
        <f t="shared" si="0"/>
        <v>0</v>
      </c>
      <c r="M53">
        <f t="shared" si="1"/>
        <v>1</v>
      </c>
    </row>
    <row r="54" spans="1:13">
      <c r="A54">
        <v>53</v>
      </c>
      <c r="B54">
        <v>240</v>
      </c>
      <c r="C54">
        <v>0</v>
      </c>
      <c r="D54">
        <v>104</v>
      </c>
      <c r="E54">
        <v>76</v>
      </c>
      <c r="F54">
        <v>0</v>
      </c>
      <c r="G54">
        <v>0</v>
      </c>
      <c r="H54">
        <v>18.399999999999999</v>
      </c>
      <c r="I54">
        <v>0.58199999999999996</v>
      </c>
      <c r="J54">
        <v>27</v>
      </c>
      <c r="K54">
        <v>0</v>
      </c>
      <c r="L54">
        <f t="shared" si="0"/>
        <v>0</v>
      </c>
      <c r="M54">
        <f t="shared" si="1"/>
        <v>1</v>
      </c>
    </row>
    <row r="55" spans="1:13">
      <c r="A55">
        <v>54</v>
      </c>
      <c r="B55">
        <v>256</v>
      </c>
      <c r="C55">
        <v>1</v>
      </c>
      <c r="D55">
        <v>113</v>
      </c>
      <c r="E55">
        <v>64</v>
      </c>
      <c r="F55">
        <v>35</v>
      </c>
      <c r="G55">
        <v>0</v>
      </c>
      <c r="H55">
        <v>33.6</v>
      </c>
      <c r="I55">
        <v>0.54300000000000004</v>
      </c>
      <c r="J55">
        <v>21</v>
      </c>
      <c r="K55">
        <v>1</v>
      </c>
      <c r="L55">
        <f t="shared" si="0"/>
        <v>0</v>
      </c>
      <c r="M55">
        <f t="shared" si="1"/>
        <v>0</v>
      </c>
    </row>
    <row r="56" spans="1:13">
      <c r="A56">
        <v>55</v>
      </c>
      <c r="B56">
        <v>202</v>
      </c>
      <c r="C56">
        <v>1</v>
      </c>
      <c r="D56">
        <v>138</v>
      </c>
      <c r="E56">
        <v>82</v>
      </c>
      <c r="F56">
        <v>0</v>
      </c>
      <c r="G56">
        <v>0</v>
      </c>
      <c r="H56">
        <v>40.1</v>
      </c>
      <c r="I56">
        <v>0.23599999999999999</v>
      </c>
      <c r="J56">
        <v>28</v>
      </c>
      <c r="K56">
        <v>0</v>
      </c>
      <c r="L56">
        <f t="shared" si="0"/>
        <v>1</v>
      </c>
      <c r="M56">
        <f t="shared" si="1"/>
        <v>0</v>
      </c>
    </row>
    <row r="57" spans="1:13">
      <c r="A57">
        <v>56</v>
      </c>
      <c r="B57">
        <v>677</v>
      </c>
      <c r="C57">
        <v>9</v>
      </c>
      <c r="D57">
        <v>156</v>
      </c>
      <c r="E57">
        <v>86</v>
      </c>
      <c r="F57">
        <v>0</v>
      </c>
      <c r="G57">
        <v>0</v>
      </c>
      <c r="H57">
        <v>24.8</v>
      </c>
      <c r="I57">
        <v>0.23</v>
      </c>
      <c r="J57">
        <v>53</v>
      </c>
      <c r="K57">
        <v>1</v>
      </c>
      <c r="L57">
        <f t="shared" si="0"/>
        <v>1</v>
      </c>
      <c r="M57">
        <f t="shared" si="1"/>
        <v>1</v>
      </c>
    </row>
    <row r="58" spans="1:13">
      <c r="A58">
        <v>57</v>
      </c>
      <c r="B58">
        <v>494</v>
      </c>
      <c r="C58">
        <v>4</v>
      </c>
      <c r="D58">
        <v>125</v>
      </c>
      <c r="E58">
        <v>70</v>
      </c>
      <c r="F58">
        <v>18</v>
      </c>
      <c r="G58">
        <v>122</v>
      </c>
      <c r="H58">
        <v>28.9</v>
      </c>
      <c r="I58">
        <v>1.1439999999999999</v>
      </c>
      <c r="J58">
        <v>45</v>
      </c>
      <c r="K58">
        <v>1</v>
      </c>
      <c r="L58">
        <f t="shared" si="0"/>
        <v>0</v>
      </c>
      <c r="M58">
        <f t="shared" si="1"/>
        <v>0</v>
      </c>
    </row>
    <row r="59" spans="1:13">
      <c r="A59">
        <v>58</v>
      </c>
      <c r="B59">
        <v>410</v>
      </c>
      <c r="C59">
        <v>1</v>
      </c>
      <c r="D59">
        <v>172</v>
      </c>
      <c r="E59">
        <v>68</v>
      </c>
      <c r="F59">
        <v>49</v>
      </c>
      <c r="G59">
        <v>579</v>
      </c>
      <c r="H59">
        <v>42.4</v>
      </c>
      <c r="I59">
        <v>0.70199999999999996</v>
      </c>
      <c r="J59">
        <v>28</v>
      </c>
      <c r="K59">
        <v>1</v>
      </c>
      <c r="L59">
        <f t="shared" si="0"/>
        <v>1</v>
      </c>
      <c r="M59">
        <f t="shared" si="1"/>
        <v>1</v>
      </c>
    </row>
    <row r="60" spans="1:13">
      <c r="A60">
        <v>59</v>
      </c>
      <c r="B60">
        <v>691</v>
      </c>
      <c r="C60">
        <v>8</v>
      </c>
      <c r="D60">
        <v>107</v>
      </c>
      <c r="E60">
        <v>80</v>
      </c>
      <c r="F60">
        <v>0</v>
      </c>
      <c r="G60">
        <v>0</v>
      </c>
      <c r="H60">
        <v>24.6</v>
      </c>
      <c r="I60">
        <v>0.85599999999999998</v>
      </c>
      <c r="J60">
        <v>34</v>
      </c>
      <c r="K60">
        <v>0</v>
      </c>
      <c r="L60">
        <f t="shared" si="0"/>
        <v>0</v>
      </c>
      <c r="M60">
        <f t="shared" si="1"/>
        <v>1</v>
      </c>
    </row>
    <row r="61" spans="1:13">
      <c r="A61">
        <v>60</v>
      </c>
      <c r="B61">
        <v>56</v>
      </c>
      <c r="C61">
        <v>1</v>
      </c>
      <c r="D61">
        <v>73</v>
      </c>
      <c r="E61">
        <v>50</v>
      </c>
      <c r="F61">
        <v>10</v>
      </c>
      <c r="G61">
        <v>0</v>
      </c>
      <c r="H61">
        <v>23</v>
      </c>
      <c r="I61">
        <v>0.248</v>
      </c>
      <c r="J61">
        <v>21</v>
      </c>
      <c r="K61">
        <v>0</v>
      </c>
      <c r="L61">
        <f t="shared" si="0"/>
        <v>0</v>
      </c>
      <c r="M61">
        <f t="shared" si="1"/>
        <v>1</v>
      </c>
    </row>
    <row r="62" spans="1:13">
      <c r="A62">
        <v>61</v>
      </c>
      <c r="B62">
        <v>641</v>
      </c>
      <c r="C62">
        <v>0</v>
      </c>
      <c r="D62">
        <v>102</v>
      </c>
      <c r="E62">
        <v>86</v>
      </c>
      <c r="F62">
        <v>17</v>
      </c>
      <c r="G62">
        <v>105</v>
      </c>
      <c r="H62">
        <v>29.3</v>
      </c>
      <c r="I62">
        <v>0.69499999999999995</v>
      </c>
      <c r="J62">
        <v>27</v>
      </c>
      <c r="K62">
        <v>0</v>
      </c>
      <c r="L62">
        <f t="shared" si="0"/>
        <v>0</v>
      </c>
      <c r="M62">
        <f t="shared" si="1"/>
        <v>1</v>
      </c>
    </row>
    <row r="63" spans="1:13">
      <c r="A63">
        <v>62</v>
      </c>
      <c r="B63">
        <v>177</v>
      </c>
      <c r="C63">
        <v>6</v>
      </c>
      <c r="D63">
        <v>85</v>
      </c>
      <c r="E63">
        <v>78</v>
      </c>
      <c r="F63">
        <v>0</v>
      </c>
      <c r="G63">
        <v>0</v>
      </c>
      <c r="H63">
        <v>31.2</v>
      </c>
      <c r="I63">
        <v>0.38200000000000001</v>
      </c>
      <c r="J63">
        <v>42</v>
      </c>
      <c r="K63">
        <v>0</v>
      </c>
      <c r="L63">
        <f t="shared" si="0"/>
        <v>0</v>
      </c>
      <c r="M63">
        <f t="shared" si="1"/>
        <v>1</v>
      </c>
    </row>
    <row r="64" spans="1:13">
      <c r="A64">
        <v>63</v>
      </c>
      <c r="B64">
        <v>376</v>
      </c>
      <c r="C64">
        <v>12</v>
      </c>
      <c r="D64">
        <v>140</v>
      </c>
      <c r="E64">
        <v>82</v>
      </c>
      <c r="F64">
        <v>43</v>
      </c>
      <c r="G64">
        <v>325</v>
      </c>
      <c r="H64">
        <v>39.200000000000003</v>
      </c>
      <c r="I64">
        <v>0.52800000000000002</v>
      </c>
      <c r="J64">
        <v>58</v>
      </c>
      <c r="K64">
        <v>1</v>
      </c>
      <c r="L64">
        <f t="shared" si="0"/>
        <v>1</v>
      </c>
      <c r="M64">
        <f t="shared" si="1"/>
        <v>1</v>
      </c>
    </row>
    <row r="65" spans="1:13">
      <c r="A65">
        <v>64</v>
      </c>
      <c r="B65">
        <v>378</v>
      </c>
      <c r="C65">
        <v>1</v>
      </c>
      <c r="D65">
        <v>87</v>
      </c>
      <c r="E65">
        <v>60</v>
      </c>
      <c r="F65">
        <v>37</v>
      </c>
      <c r="G65">
        <v>75</v>
      </c>
      <c r="H65">
        <v>37.200000000000003</v>
      </c>
      <c r="I65">
        <v>0.50900000000000001</v>
      </c>
      <c r="J65">
        <v>22</v>
      </c>
      <c r="K65">
        <v>0</v>
      </c>
      <c r="L65">
        <f t="shared" si="0"/>
        <v>0</v>
      </c>
      <c r="M65">
        <f t="shared" si="1"/>
        <v>1</v>
      </c>
    </row>
    <row r="66" spans="1:13">
      <c r="A66">
        <v>65</v>
      </c>
      <c r="B66">
        <v>551</v>
      </c>
      <c r="C66">
        <v>1</v>
      </c>
      <c r="D66">
        <v>116</v>
      </c>
      <c r="E66">
        <v>70</v>
      </c>
      <c r="F66">
        <v>28</v>
      </c>
      <c r="G66">
        <v>0</v>
      </c>
      <c r="H66">
        <v>27.4</v>
      </c>
      <c r="I66">
        <v>0.20399999999999999</v>
      </c>
      <c r="J66">
        <v>21</v>
      </c>
      <c r="K66">
        <v>0</v>
      </c>
      <c r="L66">
        <f t="shared" si="0"/>
        <v>0</v>
      </c>
      <c r="M66">
        <f t="shared" si="1"/>
        <v>1</v>
      </c>
    </row>
    <row r="67" spans="1:13">
      <c r="A67">
        <v>66</v>
      </c>
      <c r="B67">
        <v>139</v>
      </c>
      <c r="C67">
        <v>0</v>
      </c>
      <c r="D67">
        <v>129</v>
      </c>
      <c r="E67">
        <v>80</v>
      </c>
      <c r="F67">
        <v>0</v>
      </c>
      <c r="G67">
        <v>0</v>
      </c>
      <c r="H67">
        <v>31.2</v>
      </c>
      <c r="I67">
        <v>0.70299999999999996</v>
      </c>
      <c r="J67">
        <v>29</v>
      </c>
      <c r="K67">
        <v>0</v>
      </c>
      <c r="L67">
        <f t="shared" ref="L67:L130" si="23">IF(D67&lt;=137.5,IF(J67&lt;=27.5,IF(I67&lt;=0.4945,0,0),IF(D67&lt;=107.5,0,0)),IF(D67&lt;=155.5,IF(D67&lt;=146.5,1,0),IF(J67&lt;=44.5,1,1)))</f>
        <v>0</v>
      </c>
      <c r="M67">
        <f t="shared" ref="M67:M130" si="24">IF(L67=K67,1,0)</f>
        <v>1</v>
      </c>
    </row>
    <row r="68" spans="1:13">
      <c r="A68">
        <v>67</v>
      </c>
      <c r="B68">
        <v>133</v>
      </c>
      <c r="C68">
        <v>3</v>
      </c>
      <c r="D68">
        <v>170</v>
      </c>
      <c r="E68">
        <v>64</v>
      </c>
      <c r="F68">
        <v>37</v>
      </c>
      <c r="G68">
        <v>225</v>
      </c>
      <c r="H68">
        <v>34.5</v>
      </c>
      <c r="I68">
        <v>0.35599999999999998</v>
      </c>
      <c r="J68">
        <v>30</v>
      </c>
      <c r="K68">
        <v>1</v>
      </c>
      <c r="L68">
        <f t="shared" si="23"/>
        <v>1</v>
      </c>
      <c r="M68">
        <f t="shared" si="24"/>
        <v>1</v>
      </c>
    </row>
    <row r="69" spans="1:13">
      <c r="A69">
        <v>68</v>
      </c>
      <c r="B69">
        <v>721</v>
      </c>
      <c r="C69">
        <v>4</v>
      </c>
      <c r="D69">
        <v>83</v>
      </c>
      <c r="E69">
        <v>86</v>
      </c>
      <c r="F69">
        <v>19</v>
      </c>
      <c r="G69">
        <v>0</v>
      </c>
      <c r="H69">
        <v>29.3</v>
      </c>
      <c r="I69">
        <v>0.317</v>
      </c>
      <c r="J69">
        <v>34</v>
      </c>
      <c r="K69">
        <v>0</v>
      </c>
      <c r="L69">
        <f t="shared" si="23"/>
        <v>0</v>
      </c>
      <c r="M69">
        <f t="shared" si="24"/>
        <v>1</v>
      </c>
    </row>
    <row r="70" spans="1:13">
      <c r="A70">
        <v>69</v>
      </c>
      <c r="B70">
        <v>552</v>
      </c>
      <c r="C70">
        <v>3</v>
      </c>
      <c r="D70">
        <v>84</v>
      </c>
      <c r="E70">
        <v>68</v>
      </c>
      <c r="F70">
        <v>30</v>
      </c>
      <c r="G70">
        <v>106</v>
      </c>
      <c r="H70">
        <v>31.9</v>
      </c>
      <c r="I70">
        <v>0.59099999999999997</v>
      </c>
      <c r="J70">
        <v>25</v>
      </c>
      <c r="K70">
        <v>0</v>
      </c>
      <c r="L70">
        <f t="shared" si="23"/>
        <v>0</v>
      </c>
      <c r="M70">
        <f t="shared" si="24"/>
        <v>1</v>
      </c>
    </row>
    <row r="71" spans="1:13">
      <c r="A71">
        <v>70</v>
      </c>
      <c r="B71">
        <v>112</v>
      </c>
      <c r="C71">
        <v>8</v>
      </c>
      <c r="D71">
        <v>155</v>
      </c>
      <c r="E71">
        <v>62</v>
      </c>
      <c r="F71">
        <v>26</v>
      </c>
      <c r="G71">
        <v>495</v>
      </c>
      <c r="H71">
        <v>34</v>
      </c>
      <c r="I71">
        <v>0.54300000000000004</v>
      </c>
      <c r="J71">
        <v>46</v>
      </c>
      <c r="K71">
        <v>1</v>
      </c>
      <c r="L71">
        <f t="shared" si="23"/>
        <v>0</v>
      </c>
      <c r="M71">
        <f t="shared" si="24"/>
        <v>0</v>
      </c>
    </row>
    <row r="72" spans="1:13">
      <c r="A72">
        <v>71</v>
      </c>
      <c r="B72">
        <v>262</v>
      </c>
      <c r="C72">
        <v>3</v>
      </c>
      <c r="D72">
        <v>141</v>
      </c>
      <c r="E72">
        <v>0</v>
      </c>
      <c r="F72">
        <v>0</v>
      </c>
      <c r="G72">
        <v>0</v>
      </c>
      <c r="H72">
        <v>30</v>
      </c>
      <c r="I72">
        <v>0.76100000000000001</v>
      </c>
      <c r="J72">
        <v>27</v>
      </c>
      <c r="K72">
        <v>1</v>
      </c>
      <c r="L72">
        <f t="shared" si="23"/>
        <v>1</v>
      </c>
      <c r="M72">
        <f t="shared" si="24"/>
        <v>1</v>
      </c>
    </row>
    <row r="73" spans="1:13">
      <c r="A73">
        <v>72</v>
      </c>
      <c r="B73">
        <v>668</v>
      </c>
      <c r="C73">
        <v>10</v>
      </c>
      <c r="D73">
        <v>111</v>
      </c>
      <c r="E73">
        <v>70</v>
      </c>
      <c r="F73">
        <v>27</v>
      </c>
      <c r="G73">
        <v>0</v>
      </c>
      <c r="H73">
        <v>27.5</v>
      </c>
      <c r="I73">
        <v>0.14099999999999999</v>
      </c>
      <c r="J73">
        <v>40</v>
      </c>
      <c r="K73">
        <v>1</v>
      </c>
      <c r="L73">
        <f t="shared" si="23"/>
        <v>0</v>
      </c>
      <c r="M73">
        <f t="shared" si="24"/>
        <v>0</v>
      </c>
    </row>
    <row r="74" spans="1:13">
      <c r="A74">
        <v>73</v>
      </c>
      <c r="B74">
        <v>242</v>
      </c>
      <c r="C74">
        <v>4</v>
      </c>
      <c r="D74">
        <v>91</v>
      </c>
      <c r="E74">
        <v>70</v>
      </c>
      <c r="F74">
        <v>32</v>
      </c>
      <c r="G74">
        <v>88</v>
      </c>
      <c r="H74">
        <v>33.1</v>
      </c>
      <c r="I74">
        <v>0.44600000000000001</v>
      </c>
      <c r="J74">
        <v>22</v>
      </c>
      <c r="K74">
        <v>0</v>
      </c>
      <c r="L74">
        <f t="shared" si="23"/>
        <v>0</v>
      </c>
      <c r="M74">
        <f t="shared" si="24"/>
        <v>1</v>
      </c>
    </row>
    <row r="75" spans="1:13">
      <c r="A75">
        <v>74</v>
      </c>
      <c r="B75">
        <v>354</v>
      </c>
      <c r="C75">
        <v>1</v>
      </c>
      <c r="D75">
        <v>90</v>
      </c>
      <c r="E75">
        <v>62</v>
      </c>
      <c r="F75">
        <v>12</v>
      </c>
      <c r="G75">
        <v>43</v>
      </c>
      <c r="H75">
        <v>27.2</v>
      </c>
      <c r="I75">
        <v>0.57999999999999996</v>
      </c>
      <c r="J75">
        <v>24</v>
      </c>
      <c r="K75">
        <v>0</v>
      </c>
      <c r="L75">
        <f t="shared" si="23"/>
        <v>0</v>
      </c>
      <c r="M75">
        <f t="shared" si="24"/>
        <v>1</v>
      </c>
    </row>
    <row r="76" spans="1:13">
      <c r="A76">
        <v>75</v>
      </c>
      <c r="B76">
        <v>242</v>
      </c>
      <c r="C76">
        <v>4</v>
      </c>
      <c r="D76">
        <v>91</v>
      </c>
      <c r="E76">
        <v>70</v>
      </c>
      <c r="F76">
        <v>32</v>
      </c>
      <c r="G76">
        <v>88</v>
      </c>
      <c r="H76">
        <v>33.1</v>
      </c>
      <c r="I76">
        <v>0.44600000000000001</v>
      </c>
      <c r="J76">
        <v>22</v>
      </c>
      <c r="K76">
        <v>0</v>
      </c>
      <c r="L76">
        <f t="shared" si="23"/>
        <v>0</v>
      </c>
      <c r="M76">
        <f t="shared" si="24"/>
        <v>1</v>
      </c>
    </row>
    <row r="77" spans="1:13">
      <c r="A77">
        <v>76</v>
      </c>
      <c r="B77">
        <v>289</v>
      </c>
      <c r="C77">
        <v>4</v>
      </c>
      <c r="D77">
        <v>96</v>
      </c>
      <c r="E77">
        <v>56</v>
      </c>
      <c r="F77">
        <v>17</v>
      </c>
      <c r="G77">
        <v>49</v>
      </c>
      <c r="H77">
        <v>20.8</v>
      </c>
      <c r="I77">
        <v>0.34</v>
      </c>
      <c r="J77">
        <v>26</v>
      </c>
      <c r="K77">
        <v>0</v>
      </c>
      <c r="L77">
        <f t="shared" si="23"/>
        <v>0</v>
      </c>
      <c r="M77">
        <f t="shared" si="24"/>
        <v>1</v>
      </c>
    </row>
    <row r="78" spans="1:13">
      <c r="A78">
        <v>77</v>
      </c>
      <c r="B78">
        <v>704</v>
      </c>
      <c r="C78">
        <v>2</v>
      </c>
      <c r="D78">
        <v>129</v>
      </c>
      <c r="E78">
        <v>0</v>
      </c>
      <c r="F78">
        <v>0</v>
      </c>
      <c r="G78">
        <v>0</v>
      </c>
      <c r="H78">
        <v>38.5</v>
      </c>
      <c r="I78">
        <v>0.30399999999999999</v>
      </c>
      <c r="J78">
        <v>41</v>
      </c>
      <c r="K78">
        <v>0</v>
      </c>
      <c r="L78">
        <f t="shared" si="23"/>
        <v>0</v>
      </c>
      <c r="M78">
        <f t="shared" si="24"/>
        <v>1</v>
      </c>
    </row>
    <row r="79" spans="1:13">
      <c r="A79">
        <v>78</v>
      </c>
      <c r="B79">
        <v>292</v>
      </c>
      <c r="C79">
        <v>0</v>
      </c>
      <c r="D79">
        <v>107</v>
      </c>
      <c r="E79">
        <v>62</v>
      </c>
      <c r="F79">
        <v>30</v>
      </c>
      <c r="G79">
        <v>74</v>
      </c>
      <c r="H79">
        <v>36.6</v>
      </c>
      <c r="I79">
        <v>0.75700000000000001</v>
      </c>
      <c r="J79">
        <v>25</v>
      </c>
      <c r="K79">
        <v>1</v>
      </c>
      <c r="L79">
        <f t="shared" si="23"/>
        <v>0</v>
      </c>
      <c r="M79">
        <f t="shared" si="24"/>
        <v>0</v>
      </c>
    </row>
    <row r="80" spans="1:13">
      <c r="A80">
        <v>79</v>
      </c>
      <c r="B80">
        <v>162</v>
      </c>
      <c r="C80">
        <v>7</v>
      </c>
      <c r="D80">
        <v>102</v>
      </c>
      <c r="E80">
        <v>74</v>
      </c>
      <c r="F80">
        <v>40</v>
      </c>
      <c r="G80">
        <v>105</v>
      </c>
      <c r="H80">
        <v>37.200000000000003</v>
      </c>
      <c r="I80">
        <v>0.20399999999999999</v>
      </c>
      <c r="J80">
        <v>45</v>
      </c>
      <c r="K80">
        <v>0</v>
      </c>
      <c r="L80">
        <f t="shared" si="23"/>
        <v>0</v>
      </c>
      <c r="M80">
        <f t="shared" si="24"/>
        <v>1</v>
      </c>
    </row>
    <row r="81" spans="1:13">
      <c r="A81">
        <v>80</v>
      </c>
      <c r="B81">
        <v>268</v>
      </c>
      <c r="C81">
        <v>2</v>
      </c>
      <c r="D81">
        <v>128</v>
      </c>
      <c r="E81">
        <v>64</v>
      </c>
      <c r="F81">
        <v>42</v>
      </c>
      <c r="G81">
        <v>0</v>
      </c>
      <c r="H81">
        <v>40</v>
      </c>
      <c r="I81">
        <v>1.101</v>
      </c>
      <c r="J81">
        <v>24</v>
      </c>
      <c r="K81">
        <v>0</v>
      </c>
      <c r="L81">
        <f t="shared" si="23"/>
        <v>0</v>
      </c>
      <c r="M81">
        <f t="shared" si="24"/>
        <v>1</v>
      </c>
    </row>
    <row r="82" spans="1:13">
      <c r="A82">
        <v>81</v>
      </c>
      <c r="B82">
        <v>209</v>
      </c>
      <c r="C82">
        <v>1</v>
      </c>
      <c r="D82">
        <v>96</v>
      </c>
      <c r="E82">
        <v>64</v>
      </c>
      <c r="F82">
        <v>27</v>
      </c>
      <c r="G82">
        <v>87</v>
      </c>
      <c r="H82">
        <v>33.200000000000003</v>
      </c>
      <c r="I82">
        <v>0.28899999999999998</v>
      </c>
      <c r="J82">
        <v>21</v>
      </c>
      <c r="K82">
        <v>0</v>
      </c>
      <c r="L82">
        <f t="shared" si="23"/>
        <v>0</v>
      </c>
      <c r="M82">
        <f t="shared" si="24"/>
        <v>1</v>
      </c>
    </row>
    <row r="83" spans="1:13">
      <c r="A83">
        <v>82</v>
      </c>
      <c r="B83">
        <v>318</v>
      </c>
      <c r="C83">
        <v>3</v>
      </c>
      <c r="D83">
        <v>182</v>
      </c>
      <c r="E83">
        <v>74</v>
      </c>
      <c r="F83">
        <v>0</v>
      </c>
      <c r="G83">
        <v>0</v>
      </c>
      <c r="H83">
        <v>30.5</v>
      </c>
      <c r="I83">
        <v>0.34499999999999997</v>
      </c>
      <c r="J83">
        <v>29</v>
      </c>
      <c r="K83">
        <v>1</v>
      </c>
      <c r="L83">
        <f t="shared" si="23"/>
        <v>1</v>
      </c>
      <c r="M83">
        <f t="shared" si="24"/>
        <v>1</v>
      </c>
    </row>
    <row r="84" spans="1:13">
      <c r="A84">
        <v>83</v>
      </c>
      <c r="B84">
        <v>57</v>
      </c>
      <c r="C84">
        <v>7</v>
      </c>
      <c r="D84">
        <v>187</v>
      </c>
      <c r="E84">
        <v>68</v>
      </c>
      <c r="F84">
        <v>39</v>
      </c>
      <c r="G84">
        <v>304</v>
      </c>
      <c r="H84">
        <v>37.700000000000003</v>
      </c>
      <c r="I84">
        <v>0.254</v>
      </c>
      <c r="J84">
        <v>41</v>
      </c>
      <c r="K84">
        <v>1</v>
      </c>
      <c r="L84">
        <f t="shared" si="23"/>
        <v>1</v>
      </c>
      <c r="M84">
        <f t="shared" si="24"/>
        <v>1</v>
      </c>
    </row>
    <row r="85" spans="1:13">
      <c r="A85">
        <v>84</v>
      </c>
      <c r="B85">
        <v>577</v>
      </c>
      <c r="C85">
        <v>6</v>
      </c>
      <c r="D85">
        <v>108</v>
      </c>
      <c r="E85">
        <v>44</v>
      </c>
      <c r="F85">
        <v>20</v>
      </c>
      <c r="G85">
        <v>130</v>
      </c>
      <c r="H85">
        <v>24</v>
      </c>
      <c r="I85">
        <v>0.81299999999999994</v>
      </c>
      <c r="J85">
        <v>35</v>
      </c>
      <c r="K85">
        <v>0</v>
      </c>
      <c r="L85">
        <f t="shared" si="23"/>
        <v>0</v>
      </c>
      <c r="M85">
        <f t="shared" si="24"/>
        <v>1</v>
      </c>
    </row>
    <row r="86" spans="1:13">
      <c r="A86">
        <v>85</v>
      </c>
      <c r="B86">
        <v>406</v>
      </c>
      <c r="C86">
        <v>2</v>
      </c>
      <c r="D86">
        <v>123</v>
      </c>
      <c r="E86">
        <v>48</v>
      </c>
      <c r="F86">
        <v>32</v>
      </c>
      <c r="G86">
        <v>165</v>
      </c>
      <c r="H86">
        <v>42.1</v>
      </c>
      <c r="I86">
        <v>0.52</v>
      </c>
      <c r="J86">
        <v>26</v>
      </c>
      <c r="K86">
        <v>0</v>
      </c>
      <c r="L86">
        <f t="shared" si="23"/>
        <v>0</v>
      </c>
      <c r="M86">
        <f t="shared" si="24"/>
        <v>1</v>
      </c>
    </row>
    <row r="87" spans="1:13">
      <c r="A87">
        <v>86</v>
      </c>
      <c r="B87">
        <v>379</v>
      </c>
      <c r="C87">
        <v>4</v>
      </c>
      <c r="D87">
        <v>156</v>
      </c>
      <c r="E87">
        <v>75</v>
      </c>
      <c r="F87">
        <v>0</v>
      </c>
      <c r="G87">
        <v>0</v>
      </c>
      <c r="H87">
        <v>48.3</v>
      </c>
      <c r="I87">
        <v>0.23799999999999999</v>
      </c>
      <c r="J87">
        <v>32</v>
      </c>
      <c r="K87">
        <v>1</v>
      </c>
      <c r="L87">
        <f t="shared" si="23"/>
        <v>1</v>
      </c>
      <c r="M87">
        <f t="shared" si="24"/>
        <v>1</v>
      </c>
    </row>
    <row r="88" spans="1:13">
      <c r="A88">
        <v>87</v>
      </c>
      <c r="B88">
        <v>339</v>
      </c>
      <c r="C88">
        <v>9</v>
      </c>
      <c r="D88">
        <v>152</v>
      </c>
      <c r="E88">
        <v>78</v>
      </c>
      <c r="F88">
        <v>34</v>
      </c>
      <c r="G88">
        <v>171</v>
      </c>
      <c r="H88">
        <v>34.200000000000003</v>
      </c>
      <c r="I88">
        <v>0.89300000000000002</v>
      </c>
      <c r="J88">
        <v>33</v>
      </c>
      <c r="K88">
        <v>1</v>
      </c>
      <c r="L88">
        <f t="shared" si="23"/>
        <v>0</v>
      </c>
      <c r="M88">
        <f t="shared" si="24"/>
        <v>0</v>
      </c>
    </row>
    <row r="89" spans="1:13">
      <c r="A89">
        <v>88</v>
      </c>
      <c r="B89">
        <v>205</v>
      </c>
      <c r="C89">
        <v>6</v>
      </c>
      <c r="D89">
        <v>103</v>
      </c>
      <c r="E89">
        <v>72</v>
      </c>
      <c r="F89">
        <v>32</v>
      </c>
      <c r="G89">
        <v>190</v>
      </c>
      <c r="H89">
        <v>37.700000000000003</v>
      </c>
      <c r="I89">
        <v>0.32400000000000001</v>
      </c>
      <c r="J89">
        <v>55</v>
      </c>
      <c r="K89">
        <v>0</v>
      </c>
      <c r="L89">
        <f t="shared" si="23"/>
        <v>0</v>
      </c>
      <c r="M89">
        <f t="shared" si="24"/>
        <v>1</v>
      </c>
    </row>
    <row r="90" spans="1:13">
      <c r="A90">
        <v>89</v>
      </c>
      <c r="B90">
        <v>56</v>
      </c>
      <c r="C90">
        <v>1</v>
      </c>
      <c r="D90">
        <v>73</v>
      </c>
      <c r="E90">
        <v>50</v>
      </c>
      <c r="F90">
        <v>10</v>
      </c>
      <c r="G90">
        <v>0</v>
      </c>
      <c r="H90">
        <v>23</v>
      </c>
      <c r="I90">
        <v>0.248</v>
      </c>
      <c r="J90">
        <v>21</v>
      </c>
      <c r="K90">
        <v>0</v>
      </c>
      <c r="L90">
        <f t="shared" si="23"/>
        <v>0</v>
      </c>
      <c r="M90">
        <f t="shared" si="24"/>
        <v>1</v>
      </c>
    </row>
    <row r="91" spans="1:13">
      <c r="A91">
        <v>90</v>
      </c>
      <c r="B91">
        <v>300</v>
      </c>
      <c r="C91">
        <v>8</v>
      </c>
      <c r="D91">
        <v>112</v>
      </c>
      <c r="E91">
        <v>72</v>
      </c>
      <c r="F91">
        <v>0</v>
      </c>
      <c r="G91">
        <v>0</v>
      </c>
      <c r="H91">
        <v>23.6</v>
      </c>
      <c r="I91">
        <v>0.84</v>
      </c>
      <c r="J91">
        <v>58</v>
      </c>
      <c r="K91">
        <v>0</v>
      </c>
      <c r="L91">
        <f t="shared" si="23"/>
        <v>0</v>
      </c>
      <c r="M91">
        <f t="shared" si="24"/>
        <v>1</v>
      </c>
    </row>
    <row r="92" spans="1:13">
      <c r="A92">
        <v>91</v>
      </c>
      <c r="B92">
        <v>435</v>
      </c>
      <c r="C92">
        <v>1</v>
      </c>
      <c r="D92">
        <v>90</v>
      </c>
      <c r="E92">
        <v>68</v>
      </c>
      <c r="F92">
        <v>8</v>
      </c>
      <c r="G92">
        <v>0</v>
      </c>
      <c r="H92">
        <v>24.5</v>
      </c>
      <c r="I92">
        <v>1.1379999999999999</v>
      </c>
      <c r="J92">
        <v>36</v>
      </c>
      <c r="K92">
        <v>0</v>
      </c>
      <c r="L92">
        <f t="shared" si="23"/>
        <v>0</v>
      </c>
      <c r="M92">
        <f t="shared" si="24"/>
        <v>1</v>
      </c>
    </row>
    <row r="93" spans="1:13">
      <c r="A93">
        <v>92</v>
      </c>
      <c r="B93">
        <v>62</v>
      </c>
      <c r="C93">
        <v>8</v>
      </c>
      <c r="D93">
        <v>133</v>
      </c>
      <c r="E93">
        <v>72</v>
      </c>
      <c r="F93">
        <v>0</v>
      </c>
      <c r="G93">
        <v>0</v>
      </c>
      <c r="H93">
        <v>32.9</v>
      </c>
      <c r="I93">
        <v>0.27</v>
      </c>
      <c r="J93">
        <v>39</v>
      </c>
      <c r="K93">
        <v>1</v>
      </c>
      <c r="L93">
        <f t="shared" si="23"/>
        <v>0</v>
      </c>
      <c r="M93">
        <f t="shared" si="24"/>
        <v>0</v>
      </c>
    </row>
    <row r="94" spans="1:13">
      <c r="A94">
        <v>93</v>
      </c>
      <c r="B94">
        <v>694</v>
      </c>
      <c r="C94">
        <v>7</v>
      </c>
      <c r="D94">
        <v>129</v>
      </c>
      <c r="E94">
        <v>68</v>
      </c>
      <c r="F94">
        <v>49</v>
      </c>
      <c r="G94">
        <v>125</v>
      </c>
      <c r="H94">
        <v>38.5</v>
      </c>
      <c r="I94">
        <v>0.439</v>
      </c>
      <c r="J94">
        <v>43</v>
      </c>
      <c r="K94">
        <v>1</v>
      </c>
      <c r="L94">
        <f t="shared" si="23"/>
        <v>0</v>
      </c>
      <c r="M94">
        <f t="shared" si="24"/>
        <v>0</v>
      </c>
    </row>
    <row r="95" spans="1:13">
      <c r="A95">
        <v>94</v>
      </c>
      <c r="B95">
        <v>36</v>
      </c>
      <c r="C95">
        <v>4</v>
      </c>
      <c r="D95">
        <v>103</v>
      </c>
      <c r="E95">
        <v>60</v>
      </c>
      <c r="F95">
        <v>33</v>
      </c>
      <c r="G95">
        <v>192</v>
      </c>
      <c r="H95">
        <v>24</v>
      </c>
      <c r="I95">
        <v>0.96599999999999997</v>
      </c>
      <c r="J95">
        <v>33</v>
      </c>
      <c r="K95">
        <v>0</v>
      </c>
      <c r="L95">
        <f t="shared" si="23"/>
        <v>0</v>
      </c>
      <c r="M95">
        <f t="shared" si="24"/>
        <v>1</v>
      </c>
    </row>
    <row r="96" spans="1:13">
      <c r="A96">
        <v>95</v>
      </c>
      <c r="B96">
        <v>322</v>
      </c>
      <c r="C96">
        <v>3</v>
      </c>
      <c r="D96">
        <v>112</v>
      </c>
      <c r="E96">
        <v>74</v>
      </c>
      <c r="F96">
        <v>30</v>
      </c>
      <c r="G96">
        <v>0</v>
      </c>
      <c r="H96">
        <v>31.6</v>
      </c>
      <c r="I96">
        <v>0.19700000000000001</v>
      </c>
      <c r="J96">
        <v>25</v>
      </c>
      <c r="K96">
        <v>1</v>
      </c>
      <c r="L96">
        <f t="shared" si="23"/>
        <v>0</v>
      </c>
      <c r="M96">
        <f t="shared" si="24"/>
        <v>0</v>
      </c>
    </row>
    <row r="97" spans="1:13">
      <c r="A97">
        <v>96</v>
      </c>
      <c r="B97">
        <v>231</v>
      </c>
      <c r="C97">
        <v>4</v>
      </c>
      <c r="D97">
        <v>142</v>
      </c>
      <c r="E97">
        <v>86</v>
      </c>
      <c r="F97">
        <v>0</v>
      </c>
      <c r="G97">
        <v>0</v>
      </c>
      <c r="H97">
        <v>44</v>
      </c>
      <c r="I97">
        <v>0.64500000000000002</v>
      </c>
      <c r="J97">
        <v>22</v>
      </c>
      <c r="K97">
        <v>1</v>
      </c>
      <c r="L97">
        <f t="shared" si="23"/>
        <v>1</v>
      </c>
      <c r="M97">
        <f t="shared" si="24"/>
        <v>1</v>
      </c>
    </row>
    <row r="98" spans="1:13">
      <c r="A98">
        <v>97</v>
      </c>
      <c r="B98">
        <v>720</v>
      </c>
      <c r="C98">
        <v>5</v>
      </c>
      <c r="D98">
        <v>97</v>
      </c>
      <c r="E98">
        <v>76</v>
      </c>
      <c r="F98">
        <v>27</v>
      </c>
      <c r="G98">
        <v>0</v>
      </c>
      <c r="H98">
        <v>35.6</v>
      </c>
      <c r="I98">
        <v>0.378</v>
      </c>
      <c r="J98">
        <v>52</v>
      </c>
      <c r="K98">
        <v>1</v>
      </c>
      <c r="L98">
        <f t="shared" si="23"/>
        <v>0</v>
      </c>
      <c r="M98">
        <f t="shared" si="24"/>
        <v>0</v>
      </c>
    </row>
    <row r="99" spans="1:13">
      <c r="A99">
        <v>98</v>
      </c>
      <c r="B99">
        <v>527</v>
      </c>
      <c r="C99">
        <v>1</v>
      </c>
      <c r="D99">
        <v>97</v>
      </c>
      <c r="E99">
        <v>64</v>
      </c>
      <c r="F99">
        <v>19</v>
      </c>
      <c r="G99">
        <v>82</v>
      </c>
      <c r="H99">
        <v>18.2</v>
      </c>
      <c r="I99">
        <v>0.29899999999999999</v>
      </c>
      <c r="J99">
        <v>21</v>
      </c>
      <c r="K99">
        <v>0</v>
      </c>
      <c r="L99">
        <f t="shared" si="23"/>
        <v>0</v>
      </c>
      <c r="M99">
        <f t="shared" si="24"/>
        <v>1</v>
      </c>
    </row>
    <row r="100" spans="1:13">
      <c r="A100">
        <v>99</v>
      </c>
      <c r="B100">
        <v>334</v>
      </c>
      <c r="C100">
        <v>12</v>
      </c>
      <c r="D100">
        <v>106</v>
      </c>
      <c r="E100">
        <v>80</v>
      </c>
      <c r="F100">
        <v>0</v>
      </c>
      <c r="G100">
        <v>0</v>
      </c>
      <c r="H100">
        <v>23.6</v>
      </c>
      <c r="I100">
        <v>0.13700000000000001</v>
      </c>
      <c r="J100">
        <v>44</v>
      </c>
      <c r="K100">
        <v>0</v>
      </c>
      <c r="L100">
        <f t="shared" si="23"/>
        <v>0</v>
      </c>
      <c r="M100">
        <f t="shared" si="24"/>
        <v>1</v>
      </c>
    </row>
    <row r="101" spans="1:13">
      <c r="A101">
        <v>100</v>
      </c>
      <c r="B101">
        <v>314</v>
      </c>
      <c r="C101">
        <v>3</v>
      </c>
      <c r="D101">
        <v>113</v>
      </c>
      <c r="E101">
        <v>50</v>
      </c>
      <c r="F101">
        <v>10</v>
      </c>
      <c r="G101">
        <v>85</v>
      </c>
      <c r="H101">
        <v>29.5</v>
      </c>
      <c r="I101">
        <v>0.626</v>
      </c>
      <c r="J101">
        <v>25</v>
      </c>
      <c r="K101">
        <v>0</v>
      </c>
      <c r="L101">
        <f t="shared" si="23"/>
        <v>0</v>
      </c>
      <c r="M101">
        <f t="shared" si="24"/>
        <v>1</v>
      </c>
    </row>
    <row r="102" spans="1:13">
      <c r="A102">
        <v>101</v>
      </c>
      <c r="B102">
        <v>572</v>
      </c>
      <c r="C102">
        <v>2</v>
      </c>
      <c r="D102">
        <v>130</v>
      </c>
      <c r="E102">
        <v>96</v>
      </c>
      <c r="F102">
        <v>0</v>
      </c>
      <c r="G102">
        <v>0</v>
      </c>
      <c r="H102">
        <v>22.6</v>
      </c>
      <c r="I102">
        <v>0.26800000000000002</v>
      </c>
      <c r="J102">
        <v>21</v>
      </c>
      <c r="K102">
        <v>0</v>
      </c>
      <c r="L102">
        <f t="shared" si="23"/>
        <v>0</v>
      </c>
      <c r="M102">
        <f t="shared" si="24"/>
        <v>1</v>
      </c>
    </row>
    <row r="103" spans="1:13">
      <c r="A103">
        <v>102</v>
      </c>
      <c r="B103">
        <v>197</v>
      </c>
      <c r="C103">
        <v>1</v>
      </c>
      <c r="D103">
        <v>105</v>
      </c>
      <c r="E103">
        <v>58</v>
      </c>
      <c r="F103">
        <v>0</v>
      </c>
      <c r="G103">
        <v>0</v>
      </c>
      <c r="H103">
        <v>24.3</v>
      </c>
      <c r="I103">
        <v>0.187</v>
      </c>
      <c r="J103">
        <v>21</v>
      </c>
      <c r="K103">
        <v>0</v>
      </c>
      <c r="L103">
        <f t="shared" si="23"/>
        <v>0</v>
      </c>
      <c r="M103">
        <f t="shared" si="24"/>
        <v>1</v>
      </c>
    </row>
    <row r="104" spans="1:13">
      <c r="A104">
        <v>103</v>
      </c>
      <c r="B104">
        <v>161</v>
      </c>
      <c r="C104">
        <v>4</v>
      </c>
      <c r="D104">
        <v>151</v>
      </c>
      <c r="E104">
        <v>90</v>
      </c>
      <c r="F104">
        <v>38</v>
      </c>
      <c r="G104">
        <v>0</v>
      </c>
      <c r="H104">
        <v>29.7</v>
      </c>
      <c r="I104">
        <v>0.29399999999999998</v>
      </c>
      <c r="J104">
        <v>36</v>
      </c>
      <c r="K104">
        <v>0</v>
      </c>
      <c r="L104">
        <f t="shared" si="23"/>
        <v>0</v>
      </c>
      <c r="M104">
        <f t="shared" si="24"/>
        <v>1</v>
      </c>
    </row>
    <row r="105" spans="1:13">
      <c r="A105">
        <v>104</v>
      </c>
      <c r="B105">
        <v>751</v>
      </c>
      <c r="C105">
        <v>4</v>
      </c>
      <c r="D105">
        <v>136</v>
      </c>
      <c r="E105">
        <v>70</v>
      </c>
      <c r="F105">
        <v>0</v>
      </c>
      <c r="G105">
        <v>0</v>
      </c>
      <c r="H105">
        <v>31.2</v>
      </c>
      <c r="I105">
        <v>1.1819999999999999</v>
      </c>
      <c r="J105">
        <v>22</v>
      </c>
      <c r="K105">
        <v>1</v>
      </c>
      <c r="L105">
        <f t="shared" si="23"/>
        <v>0</v>
      </c>
      <c r="M105">
        <f t="shared" si="24"/>
        <v>0</v>
      </c>
    </row>
    <row r="106" spans="1:13">
      <c r="A106">
        <v>105</v>
      </c>
      <c r="B106">
        <v>414</v>
      </c>
      <c r="C106">
        <v>1</v>
      </c>
      <c r="D106">
        <v>143</v>
      </c>
      <c r="E106">
        <v>74</v>
      </c>
      <c r="F106">
        <v>22</v>
      </c>
      <c r="G106">
        <v>61</v>
      </c>
      <c r="H106">
        <v>26.2</v>
      </c>
      <c r="I106">
        <v>0.25600000000000001</v>
      </c>
      <c r="J106">
        <v>21</v>
      </c>
      <c r="K106">
        <v>0</v>
      </c>
      <c r="L106">
        <f t="shared" si="23"/>
        <v>1</v>
      </c>
      <c r="M106">
        <f t="shared" si="24"/>
        <v>0</v>
      </c>
    </row>
    <row r="107" spans="1:13">
      <c r="A107">
        <v>106</v>
      </c>
      <c r="B107">
        <v>97</v>
      </c>
      <c r="C107">
        <v>2</v>
      </c>
      <c r="D107">
        <v>92</v>
      </c>
      <c r="E107">
        <v>62</v>
      </c>
      <c r="F107">
        <v>28</v>
      </c>
      <c r="G107">
        <v>0</v>
      </c>
      <c r="H107">
        <v>31.6</v>
      </c>
      <c r="I107">
        <v>0.13</v>
      </c>
      <c r="J107">
        <v>24</v>
      </c>
      <c r="K107">
        <v>0</v>
      </c>
      <c r="L107">
        <f t="shared" si="23"/>
        <v>0</v>
      </c>
      <c r="M107">
        <f t="shared" si="24"/>
        <v>1</v>
      </c>
    </row>
    <row r="108" spans="1:13">
      <c r="A108">
        <v>107</v>
      </c>
      <c r="B108">
        <v>292</v>
      </c>
      <c r="C108">
        <v>0</v>
      </c>
      <c r="D108">
        <v>107</v>
      </c>
      <c r="E108">
        <v>62</v>
      </c>
      <c r="F108">
        <v>30</v>
      </c>
      <c r="G108">
        <v>74</v>
      </c>
      <c r="H108">
        <v>36.6</v>
      </c>
      <c r="I108">
        <v>0.75700000000000001</v>
      </c>
      <c r="J108">
        <v>25</v>
      </c>
      <c r="K108">
        <v>1</v>
      </c>
      <c r="L108">
        <f t="shared" si="23"/>
        <v>0</v>
      </c>
      <c r="M108">
        <f t="shared" si="24"/>
        <v>0</v>
      </c>
    </row>
    <row r="109" spans="1:13">
      <c r="A109">
        <v>108</v>
      </c>
      <c r="B109">
        <v>270</v>
      </c>
      <c r="C109">
        <v>2</v>
      </c>
      <c r="D109">
        <v>146</v>
      </c>
      <c r="E109">
        <v>0</v>
      </c>
      <c r="F109">
        <v>0</v>
      </c>
      <c r="G109">
        <v>0</v>
      </c>
      <c r="H109">
        <v>27.5</v>
      </c>
      <c r="I109">
        <v>0.24</v>
      </c>
      <c r="J109">
        <v>28</v>
      </c>
      <c r="K109">
        <v>1</v>
      </c>
      <c r="L109">
        <f t="shared" si="23"/>
        <v>1</v>
      </c>
      <c r="M109">
        <f t="shared" si="24"/>
        <v>1</v>
      </c>
    </row>
    <row r="110" spans="1:13">
      <c r="A110">
        <v>109</v>
      </c>
      <c r="B110">
        <v>193</v>
      </c>
      <c r="C110">
        <v>7</v>
      </c>
      <c r="D110">
        <v>159</v>
      </c>
      <c r="E110">
        <v>66</v>
      </c>
      <c r="F110">
        <v>0</v>
      </c>
      <c r="G110">
        <v>0</v>
      </c>
      <c r="H110">
        <v>30.4</v>
      </c>
      <c r="I110">
        <v>0.38300000000000001</v>
      </c>
      <c r="J110">
        <v>36</v>
      </c>
      <c r="K110">
        <v>1</v>
      </c>
      <c r="L110">
        <f t="shared" si="23"/>
        <v>1</v>
      </c>
      <c r="M110">
        <f t="shared" si="24"/>
        <v>1</v>
      </c>
    </row>
    <row r="111" spans="1:13">
      <c r="A111">
        <v>110</v>
      </c>
      <c r="B111">
        <v>436</v>
      </c>
      <c r="C111">
        <v>0</v>
      </c>
      <c r="D111">
        <v>141</v>
      </c>
      <c r="E111">
        <v>0</v>
      </c>
      <c r="F111">
        <v>0</v>
      </c>
      <c r="G111">
        <v>0</v>
      </c>
      <c r="H111">
        <v>42.4</v>
      </c>
      <c r="I111">
        <v>0.20499999999999999</v>
      </c>
      <c r="J111">
        <v>29</v>
      </c>
      <c r="K111">
        <v>1</v>
      </c>
      <c r="L111">
        <f t="shared" si="23"/>
        <v>1</v>
      </c>
      <c r="M111">
        <f t="shared" si="24"/>
        <v>1</v>
      </c>
    </row>
    <row r="112" spans="1:13">
      <c r="A112">
        <v>111</v>
      </c>
      <c r="B112">
        <v>484</v>
      </c>
      <c r="C112">
        <v>0</v>
      </c>
      <c r="D112">
        <v>84</v>
      </c>
      <c r="E112">
        <v>82</v>
      </c>
      <c r="F112">
        <v>31</v>
      </c>
      <c r="G112">
        <v>125</v>
      </c>
      <c r="H112">
        <v>38.200000000000003</v>
      </c>
      <c r="I112">
        <v>0.23300000000000001</v>
      </c>
      <c r="J112">
        <v>23</v>
      </c>
      <c r="K112">
        <v>0</v>
      </c>
      <c r="L112">
        <f t="shared" si="23"/>
        <v>0</v>
      </c>
      <c r="M112">
        <f t="shared" si="24"/>
        <v>1</v>
      </c>
    </row>
    <row r="113" spans="1:13">
      <c r="A113">
        <v>112</v>
      </c>
      <c r="B113">
        <v>421</v>
      </c>
      <c r="C113">
        <v>1</v>
      </c>
      <c r="D113">
        <v>119</v>
      </c>
      <c r="E113">
        <v>88</v>
      </c>
      <c r="F113">
        <v>41</v>
      </c>
      <c r="G113">
        <v>170</v>
      </c>
      <c r="H113">
        <v>45.3</v>
      </c>
      <c r="I113">
        <v>0.50700000000000001</v>
      </c>
      <c r="J113">
        <v>26</v>
      </c>
      <c r="K113">
        <v>0</v>
      </c>
      <c r="L113">
        <f t="shared" si="23"/>
        <v>0</v>
      </c>
      <c r="M113">
        <f t="shared" si="24"/>
        <v>1</v>
      </c>
    </row>
    <row r="114" spans="1:13">
      <c r="A114">
        <v>113</v>
      </c>
      <c r="B114">
        <v>449</v>
      </c>
      <c r="C114">
        <v>0</v>
      </c>
      <c r="D114">
        <v>104</v>
      </c>
      <c r="E114">
        <v>64</v>
      </c>
      <c r="F114">
        <v>37</v>
      </c>
      <c r="G114">
        <v>64</v>
      </c>
      <c r="H114">
        <v>33.6</v>
      </c>
      <c r="I114">
        <v>0.51</v>
      </c>
      <c r="J114">
        <v>22</v>
      </c>
      <c r="K114">
        <v>1</v>
      </c>
      <c r="L114">
        <f t="shared" si="23"/>
        <v>0</v>
      </c>
      <c r="M114">
        <f t="shared" si="24"/>
        <v>0</v>
      </c>
    </row>
    <row r="115" spans="1:13">
      <c r="A115">
        <v>114</v>
      </c>
      <c r="B115">
        <v>522</v>
      </c>
      <c r="C115">
        <v>3</v>
      </c>
      <c r="D115">
        <v>124</v>
      </c>
      <c r="E115">
        <v>80</v>
      </c>
      <c r="F115">
        <v>33</v>
      </c>
      <c r="G115">
        <v>130</v>
      </c>
      <c r="H115">
        <v>33.200000000000003</v>
      </c>
      <c r="I115">
        <v>0.30499999999999999</v>
      </c>
      <c r="J115">
        <v>26</v>
      </c>
      <c r="K115">
        <v>0</v>
      </c>
      <c r="L115">
        <f t="shared" si="23"/>
        <v>0</v>
      </c>
      <c r="M115">
        <f t="shared" si="24"/>
        <v>1</v>
      </c>
    </row>
    <row r="116" spans="1:13">
      <c r="A116">
        <v>115</v>
      </c>
      <c r="B116">
        <v>745</v>
      </c>
      <c r="C116">
        <v>13</v>
      </c>
      <c r="D116">
        <v>153</v>
      </c>
      <c r="E116">
        <v>88</v>
      </c>
      <c r="F116">
        <v>37</v>
      </c>
      <c r="G116">
        <v>140</v>
      </c>
      <c r="H116">
        <v>40.6</v>
      </c>
      <c r="I116">
        <v>1.1739999999999999</v>
      </c>
      <c r="J116">
        <v>39</v>
      </c>
      <c r="K116">
        <v>0</v>
      </c>
      <c r="L116">
        <f t="shared" si="23"/>
        <v>0</v>
      </c>
      <c r="M116">
        <f t="shared" si="24"/>
        <v>1</v>
      </c>
    </row>
    <row r="117" spans="1:13">
      <c r="A117">
        <v>116</v>
      </c>
      <c r="B117">
        <v>118</v>
      </c>
      <c r="C117">
        <v>5</v>
      </c>
      <c r="D117">
        <v>78</v>
      </c>
      <c r="E117">
        <v>48</v>
      </c>
      <c r="F117">
        <v>0</v>
      </c>
      <c r="G117">
        <v>0</v>
      </c>
      <c r="H117">
        <v>33.700000000000003</v>
      </c>
      <c r="I117">
        <v>0.65400000000000003</v>
      </c>
      <c r="J117">
        <v>25</v>
      </c>
      <c r="K117">
        <v>0</v>
      </c>
      <c r="L117">
        <f t="shared" si="23"/>
        <v>0</v>
      </c>
      <c r="M117">
        <f t="shared" si="24"/>
        <v>1</v>
      </c>
    </row>
    <row r="118" spans="1:13">
      <c r="A118">
        <v>117</v>
      </c>
      <c r="B118">
        <v>765</v>
      </c>
      <c r="C118">
        <v>2</v>
      </c>
      <c r="D118">
        <v>122</v>
      </c>
      <c r="E118">
        <v>70</v>
      </c>
      <c r="F118">
        <v>27</v>
      </c>
      <c r="G118">
        <v>0</v>
      </c>
      <c r="H118">
        <v>36.799999999999997</v>
      </c>
      <c r="I118">
        <v>0.34</v>
      </c>
      <c r="J118">
        <v>27</v>
      </c>
      <c r="K118">
        <v>0</v>
      </c>
      <c r="L118">
        <f t="shared" si="23"/>
        <v>0</v>
      </c>
      <c r="M118">
        <f t="shared" si="24"/>
        <v>1</v>
      </c>
    </row>
    <row r="119" spans="1:13">
      <c r="A119">
        <v>118</v>
      </c>
      <c r="B119">
        <v>298</v>
      </c>
      <c r="C119">
        <v>0</v>
      </c>
      <c r="D119">
        <v>126</v>
      </c>
      <c r="E119">
        <v>84</v>
      </c>
      <c r="F119">
        <v>29</v>
      </c>
      <c r="G119">
        <v>215</v>
      </c>
      <c r="H119">
        <v>30.7</v>
      </c>
      <c r="I119">
        <v>0.52</v>
      </c>
      <c r="J119">
        <v>24</v>
      </c>
      <c r="K119">
        <v>0</v>
      </c>
      <c r="L119">
        <f t="shared" si="23"/>
        <v>0</v>
      </c>
      <c r="M119">
        <f t="shared" si="24"/>
        <v>1</v>
      </c>
    </row>
    <row r="120" spans="1:13">
      <c r="A120">
        <v>119</v>
      </c>
      <c r="B120">
        <v>686</v>
      </c>
      <c r="C120">
        <v>2</v>
      </c>
      <c r="D120">
        <v>129</v>
      </c>
      <c r="E120">
        <v>74</v>
      </c>
      <c r="F120">
        <v>26</v>
      </c>
      <c r="G120">
        <v>205</v>
      </c>
      <c r="H120">
        <v>33.200000000000003</v>
      </c>
      <c r="I120">
        <v>0.59099999999999997</v>
      </c>
      <c r="J120">
        <v>25</v>
      </c>
      <c r="K120">
        <v>0</v>
      </c>
      <c r="L120">
        <f t="shared" si="23"/>
        <v>0</v>
      </c>
      <c r="M120">
        <f t="shared" si="24"/>
        <v>1</v>
      </c>
    </row>
    <row r="121" spans="1:13">
      <c r="A121">
        <v>120</v>
      </c>
      <c r="B121">
        <v>455</v>
      </c>
      <c r="C121">
        <v>2</v>
      </c>
      <c r="D121">
        <v>100</v>
      </c>
      <c r="E121">
        <v>54</v>
      </c>
      <c r="F121">
        <v>28</v>
      </c>
      <c r="G121">
        <v>105</v>
      </c>
      <c r="H121">
        <v>37.799999999999997</v>
      </c>
      <c r="I121">
        <v>0.498</v>
      </c>
      <c r="J121">
        <v>24</v>
      </c>
      <c r="K121">
        <v>0</v>
      </c>
      <c r="L121">
        <f t="shared" si="23"/>
        <v>0</v>
      </c>
      <c r="M121">
        <f t="shared" si="24"/>
        <v>1</v>
      </c>
    </row>
    <row r="122" spans="1:13">
      <c r="A122">
        <v>121</v>
      </c>
      <c r="B122">
        <v>715</v>
      </c>
      <c r="C122">
        <v>3</v>
      </c>
      <c r="D122">
        <v>102</v>
      </c>
      <c r="E122">
        <v>74</v>
      </c>
      <c r="F122">
        <v>0</v>
      </c>
      <c r="G122">
        <v>0</v>
      </c>
      <c r="H122">
        <v>29.5</v>
      </c>
      <c r="I122">
        <v>0.121</v>
      </c>
      <c r="J122">
        <v>32</v>
      </c>
      <c r="K122">
        <v>0</v>
      </c>
      <c r="L122">
        <f t="shared" si="23"/>
        <v>0</v>
      </c>
      <c r="M122">
        <f t="shared" si="24"/>
        <v>1</v>
      </c>
    </row>
    <row r="123" spans="1:13">
      <c r="A123">
        <v>122</v>
      </c>
      <c r="B123">
        <v>52</v>
      </c>
      <c r="C123">
        <v>1</v>
      </c>
      <c r="D123">
        <v>101</v>
      </c>
      <c r="E123">
        <v>50</v>
      </c>
      <c r="F123">
        <v>15</v>
      </c>
      <c r="G123">
        <v>36</v>
      </c>
      <c r="H123">
        <v>24.2</v>
      </c>
      <c r="I123">
        <v>0.52600000000000002</v>
      </c>
      <c r="J123">
        <v>26</v>
      </c>
      <c r="K123">
        <v>0</v>
      </c>
      <c r="L123">
        <f t="shared" si="23"/>
        <v>0</v>
      </c>
      <c r="M123">
        <f t="shared" si="24"/>
        <v>1</v>
      </c>
    </row>
    <row r="124" spans="1:13">
      <c r="A124">
        <v>123</v>
      </c>
      <c r="B124">
        <v>539</v>
      </c>
      <c r="C124">
        <v>0</v>
      </c>
      <c r="D124">
        <v>127</v>
      </c>
      <c r="E124">
        <v>80</v>
      </c>
      <c r="F124">
        <v>37</v>
      </c>
      <c r="G124">
        <v>210</v>
      </c>
      <c r="H124">
        <v>36.299999999999997</v>
      </c>
      <c r="I124">
        <v>0.80400000000000005</v>
      </c>
      <c r="J124">
        <v>23</v>
      </c>
      <c r="K124">
        <v>0</v>
      </c>
      <c r="L124">
        <f t="shared" si="23"/>
        <v>0</v>
      </c>
      <c r="M124">
        <f t="shared" si="24"/>
        <v>1</v>
      </c>
    </row>
    <row r="125" spans="1:13">
      <c r="A125">
        <v>124</v>
      </c>
      <c r="B125">
        <v>195</v>
      </c>
      <c r="C125">
        <v>8</v>
      </c>
      <c r="D125">
        <v>85</v>
      </c>
      <c r="E125">
        <v>55</v>
      </c>
      <c r="F125">
        <v>20</v>
      </c>
      <c r="G125">
        <v>0</v>
      </c>
      <c r="H125">
        <v>24.4</v>
      </c>
      <c r="I125">
        <v>0.13600000000000001</v>
      </c>
      <c r="J125">
        <v>42</v>
      </c>
      <c r="K125">
        <v>0</v>
      </c>
      <c r="L125">
        <f t="shared" si="23"/>
        <v>0</v>
      </c>
      <c r="M125">
        <f t="shared" si="24"/>
        <v>1</v>
      </c>
    </row>
    <row r="126" spans="1:13">
      <c r="A126">
        <v>125</v>
      </c>
      <c r="B126">
        <v>343</v>
      </c>
      <c r="C126">
        <v>1</v>
      </c>
      <c r="D126">
        <v>0</v>
      </c>
      <c r="E126">
        <v>68</v>
      </c>
      <c r="F126">
        <v>35</v>
      </c>
      <c r="G126">
        <v>0</v>
      </c>
      <c r="H126">
        <v>32</v>
      </c>
      <c r="I126">
        <v>0.38900000000000001</v>
      </c>
      <c r="J126">
        <v>22</v>
      </c>
      <c r="K126">
        <v>0</v>
      </c>
      <c r="L126">
        <f t="shared" si="23"/>
        <v>0</v>
      </c>
      <c r="M126">
        <f t="shared" si="24"/>
        <v>1</v>
      </c>
    </row>
    <row r="127" spans="1:13">
      <c r="A127">
        <v>126</v>
      </c>
      <c r="B127">
        <v>369</v>
      </c>
      <c r="C127">
        <v>3</v>
      </c>
      <c r="D127">
        <v>81</v>
      </c>
      <c r="E127">
        <v>86</v>
      </c>
      <c r="F127">
        <v>16</v>
      </c>
      <c r="G127">
        <v>66</v>
      </c>
      <c r="H127">
        <v>27.5</v>
      </c>
      <c r="I127">
        <v>0.30599999999999999</v>
      </c>
      <c r="J127">
        <v>22</v>
      </c>
      <c r="K127">
        <v>0</v>
      </c>
      <c r="L127">
        <f t="shared" si="23"/>
        <v>0</v>
      </c>
      <c r="M127">
        <f t="shared" si="24"/>
        <v>1</v>
      </c>
    </row>
    <row r="128" spans="1:13">
      <c r="A128">
        <v>127</v>
      </c>
      <c r="B128">
        <v>290</v>
      </c>
      <c r="C128">
        <v>5</v>
      </c>
      <c r="D128">
        <v>108</v>
      </c>
      <c r="E128">
        <v>72</v>
      </c>
      <c r="F128">
        <v>43</v>
      </c>
      <c r="G128">
        <v>75</v>
      </c>
      <c r="H128">
        <v>36.1</v>
      </c>
      <c r="I128">
        <v>0.26300000000000001</v>
      </c>
      <c r="J128">
        <v>33</v>
      </c>
      <c r="K128">
        <v>0</v>
      </c>
      <c r="L128">
        <f t="shared" si="23"/>
        <v>0</v>
      </c>
      <c r="M128">
        <f t="shared" si="24"/>
        <v>1</v>
      </c>
    </row>
    <row r="129" spans="1:13">
      <c r="A129">
        <v>128</v>
      </c>
      <c r="B129">
        <v>262</v>
      </c>
      <c r="C129">
        <v>3</v>
      </c>
      <c r="D129">
        <v>141</v>
      </c>
      <c r="E129">
        <v>0</v>
      </c>
      <c r="F129">
        <v>0</v>
      </c>
      <c r="G129">
        <v>0</v>
      </c>
      <c r="H129">
        <v>30</v>
      </c>
      <c r="I129">
        <v>0.76100000000000001</v>
      </c>
      <c r="J129">
        <v>27</v>
      </c>
      <c r="K129">
        <v>1</v>
      </c>
      <c r="L129">
        <f t="shared" si="23"/>
        <v>1</v>
      </c>
      <c r="M129">
        <f t="shared" si="24"/>
        <v>1</v>
      </c>
    </row>
    <row r="130" spans="1:13">
      <c r="A130">
        <v>129</v>
      </c>
      <c r="B130">
        <v>648</v>
      </c>
      <c r="C130">
        <v>0</v>
      </c>
      <c r="D130">
        <v>179</v>
      </c>
      <c r="E130">
        <v>50</v>
      </c>
      <c r="F130">
        <v>36</v>
      </c>
      <c r="G130">
        <v>159</v>
      </c>
      <c r="H130">
        <v>37.799999999999997</v>
      </c>
      <c r="I130">
        <v>0.45500000000000002</v>
      </c>
      <c r="J130">
        <v>22</v>
      </c>
      <c r="K130">
        <v>1</v>
      </c>
      <c r="L130">
        <f t="shared" si="23"/>
        <v>1</v>
      </c>
      <c r="M130">
        <f t="shared" si="24"/>
        <v>1</v>
      </c>
    </row>
    <row r="131" spans="1:13">
      <c r="A131">
        <v>130</v>
      </c>
      <c r="B131">
        <v>444</v>
      </c>
      <c r="C131">
        <v>8</v>
      </c>
      <c r="D131">
        <v>108</v>
      </c>
      <c r="E131">
        <v>70</v>
      </c>
      <c r="F131">
        <v>0</v>
      </c>
      <c r="G131">
        <v>0</v>
      </c>
      <c r="H131">
        <v>30.5</v>
      </c>
      <c r="I131">
        <v>0.95499999999999996</v>
      </c>
      <c r="J131">
        <v>33</v>
      </c>
      <c r="K131">
        <v>1</v>
      </c>
      <c r="L131">
        <f t="shared" ref="L131:L194" si="25">IF(D131&lt;=137.5,IF(J131&lt;=27.5,IF(I131&lt;=0.4945,0,0),IF(D131&lt;=107.5,0,0)),IF(D131&lt;=155.5,IF(D131&lt;=146.5,1,0),IF(J131&lt;=44.5,1,1)))</f>
        <v>0</v>
      </c>
      <c r="M131">
        <f t="shared" ref="M131:M194" si="26">IF(L131=K131,1,0)</f>
        <v>0</v>
      </c>
    </row>
    <row r="132" spans="1:13">
      <c r="A132">
        <v>131</v>
      </c>
      <c r="B132">
        <v>450</v>
      </c>
      <c r="C132">
        <v>0</v>
      </c>
      <c r="D132">
        <v>120</v>
      </c>
      <c r="E132">
        <v>74</v>
      </c>
      <c r="F132">
        <v>18</v>
      </c>
      <c r="G132">
        <v>63</v>
      </c>
      <c r="H132">
        <v>30.5</v>
      </c>
      <c r="I132">
        <v>0.28499999999999998</v>
      </c>
      <c r="J132">
        <v>26</v>
      </c>
      <c r="K132">
        <v>0</v>
      </c>
      <c r="L132">
        <f t="shared" si="25"/>
        <v>0</v>
      </c>
      <c r="M132">
        <f t="shared" si="26"/>
        <v>1</v>
      </c>
    </row>
    <row r="133" spans="1:13">
      <c r="A133">
        <v>132</v>
      </c>
      <c r="B133">
        <v>93</v>
      </c>
      <c r="C133">
        <v>7</v>
      </c>
      <c r="D133">
        <v>81</v>
      </c>
      <c r="E133">
        <v>78</v>
      </c>
      <c r="F133">
        <v>40</v>
      </c>
      <c r="G133">
        <v>48</v>
      </c>
      <c r="H133">
        <v>46.7</v>
      </c>
      <c r="I133">
        <v>0.26100000000000001</v>
      </c>
      <c r="J133">
        <v>42</v>
      </c>
      <c r="K133">
        <v>0</v>
      </c>
      <c r="L133">
        <f t="shared" si="25"/>
        <v>0</v>
      </c>
      <c r="M133">
        <f t="shared" si="26"/>
        <v>1</v>
      </c>
    </row>
    <row r="134" spans="1:13">
      <c r="A134">
        <v>133</v>
      </c>
      <c r="B134">
        <v>531</v>
      </c>
      <c r="C134">
        <v>2</v>
      </c>
      <c r="D134">
        <v>122</v>
      </c>
      <c r="E134">
        <v>60</v>
      </c>
      <c r="F134">
        <v>18</v>
      </c>
      <c r="G134">
        <v>106</v>
      </c>
      <c r="H134">
        <v>29.8</v>
      </c>
      <c r="I134">
        <v>0.71699999999999997</v>
      </c>
      <c r="J134">
        <v>22</v>
      </c>
      <c r="K134">
        <v>0</v>
      </c>
      <c r="L134">
        <f t="shared" si="25"/>
        <v>0</v>
      </c>
      <c r="M134">
        <f t="shared" si="26"/>
        <v>1</v>
      </c>
    </row>
    <row r="135" spans="1:13">
      <c r="A135">
        <v>134</v>
      </c>
      <c r="B135">
        <v>121</v>
      </c>
      <c r="C135">
        <v>0</v>
      </c>
      <c r="D135">
        <v>162</v>
      </c>
      <c r="E135">
        <v>76</v>
      </c>
      <c r="F135">
        <v>56</v>
      </c>
      <c r="G135">
        <v>100</v>
      </c>
      <c r="H135">
        <v>53.2</v>
      </c>
      <c r="I135">
        <v>0.75900000000000001</v>
      </c>
      <c r="J135">
        <v>25</v>
      </c>
      <c r="K135">
        <v>1</v>
      </c>
      <c r="L135">
        <f t="shared" si="25"/>
        <v>1</v>
      </c>
      <c r="M135">
        <f t="shared" si="26"/>
        <v>1</v>
      </c>
    </row>
    <row r="136" spans="1:13">
      <c r="A136">
        <v>135</v>
      </c>
      <c r="B136">
        <v>424</v>
      </c>
      <c r="C136">
        <v>2</v>
      </c>
      <c r="D136">
        <v>115</v>
      </c>
      <c r="E136">
        <v>64</v>
      </c>
      <c r="F136">
        <v>22</v>
      </c>
      <c r="G136">
        <v>0</v>
      </c>
      <c r="H136">
        <v>30.8</v>
      </c>
      <c r="I136">
        <v>0.42099999999999999</v>
      </c>
      <c r="J136">
        <v>21</v>
      </c>
      <c r="K136">
        <v>0</v>
      </c>
      <c r="L136">
        <f t="shared" si="25"/>
        <v>0</v>
      </c>
      <c r="M136">
        <f t="shared" si="26"/>
        <v>1</v>
      </c>
    </row>
    <row r="137" spans="1:13">
      <c r="A137">
        <v>136</v>
      </c>
      <c r="B137">
        <v>433</v>
      </c>
      <c r="C137">
        <v>1</v>
      </c>
      <c r="D137">
        <v>80</v>
      </c>
      <c r="E137">
        <v>74</v>
      </c>
      <c r="F137">
        <v>11</v>
      </c>
      <c r="G137">
        <v>60</v>
      </c>
      <c r="H137">
        <v>30</v>
      </c>
      <c r="I137">
        <v>0.52700000000000002</v>
      </c>
      <c r="J137">
        <v>22</v>
      </c>
      <c r="K137">
        <v>0</v>
      </c>
      <c r="L137">
        <f t="shared" si="25"/>
        <v>0</v>
      </c>
      <c r="M137">
        <f t="shared" si="26"/>
        <v>1</v>
      </c>
    </row>
    <row r="138" spans="1:13">
      <c r="A138">
        <v>137</v>
      </c>
      <c r="B138">
        <v>748</v>
      </c>
      <c r="C138">
        <v>1</v>
      </c>
      <c r="D138">
        <v>81</v>
      </c>
      <c r="E138">
        <v>74</v>
      </c>
      <c r="F138">
        <v>41</v>
      </c>
      <c r="G138">
        <v>57</v>
      </c>
      <c r="H138">
        <v>46.3</v>
      </c>
      <c r="I138">
        <v>1.0960000000000001</v>
      </c>
      <c r="J138">
        <v>32</v>
      </c>
      <c r="K138">
        <v>0</v>
      </c>
      <c r="L138">
        <f t="shared" si="25"/>
        <v>0</v>
      </c>
      <c r="M138">
        <f t="shared" si="26"/>
        <v>1</v>
      </c>
    </row>
    <row r="139" spans="1:13">
      <c r="A139">
        <v>138</v>
      </c>
      <c r="B139">
        <v>287</v>
      </c>
      <c r="C139">
        <v>5</v>
      </c>
      <c r="D139">
        <v>155</v>
      </c>
      <c r="E139">
        <v>84</v>
      </c>
      <c r="F139">
        <v>44</v>
      </c>
      <c r="G139">
        <v>545</v>
      </c>
      <c r="H139">
        <v>38.700000000000003</v>
      </c>
      <c r="I139">
        <v>0.61899999999999999</v>
      </c>
      <c r="J139">
        <v>34</v>
      </c>
      <c r="K139">
        <v>0</v>
      </c>
      <c r="L139">
        <f t="shared" si="25"/>
        <v>0</v>
      </c>
      <c r="M139">
        <f t="shared" si="26"/>
        <v>1</v>
      </c>
    </row>
    <row r="140" spans="1:13">
      <c r="A140">
        <v>139</v>
      </c>
      <c r="B140">
        <v>226</v>
      </c>
      <c r="C140">
        <v>1</v>
      </c>
      <c r="D140">
        <v>87</v>
      </c>
      <c r="E140">
        <v>78</v>
      </c>
      <c r="F140">
        <v>27</v>
      </c>
      <c r="G140">
        <v>32</v>
      </c>
      <c r="H140">
        <v>34.6</v>
      </c>
      <c r="I140">
        <v>0.10100000000000001</v>
      </c>
      <c r="J140">
        <v>22</v>
      </c>
      <c r="K140">
        <v>0</v>
      </c>
      <c r="L140">
        <f t="shared" si="25"/>
        <v>0</v>
      </c>
      <c r="M140">
        <f t="shared" si="26"/>
        <v>1</v>
      </c>
    </row>
    <row r="141" spans="1:13">
      <c r="A141">
        <v>140</v>
      </c>
      <c r="B141">
        <v>652</v>
      </c>
      <c r="C141">
        <v>1</v>
      </c>
      <c r="D141">
        <v>117</v>
      </c>
      <c r="E141">
        <v>60</v>
      </c>
      <c r="F141">
        <v>23</v>
      </c>
      <c r="G141">
        <v>106</v>
      </c>
      <c r="H141">
        <v>33.799999999999997</v>
      </c>
      <c r="I141">
        <v>0.46600000000000003</v>
      </c>
      <c r="J141">
        <v>27</v>
      </c>
      <c r="K141">
        <v>0</v>
      </c>
      <c r="L141">
        <f t="shared" si="25"/>
        <v>0</v>
      </c>
      <c r="M141">
        <f t="shared" si="26"/>
        <v>1</v>
      </c>
    </row>
    <row r="142" spans="1:13">
      <c r="A142">
        <v>141</v>
      </c>
      <c r="B142">
        <v>207</v>
      </c>
      <c r="C142">
        <v>8</v>
      </c>
      <c r="D142">
        <v>196</v>
      </c>
      <c r="E142">
        <v>76</v>
      </c>
      <c r="F142">
        <v>29</v>
      </c>
      <c r="G142">
        <v>280</v>
      </c>
      <c r="H142">
        <v>37.5</v>
      </c>
      <c r="I142">
        <v>0.60499999999999998</v>
      </c>
      <c r="J142">
        <v>57</v>
      </c>
      <c r="K142">
        <v>1</v>
      </c>
      <c r="L142">
        <f t="shared" si="25"/>
        <v>1</v>
      </c>
      <c r="M142">
        <f t="shared" si="26"/>
        <v>1</v>
      </c>
    </row>
    <row r="143" spans="1:13">
      <c r="A143">
        <v>142</v>
      </c>
      <c r="B143">
        <v>511</v>
      </c>
      <c r="C143">
        <v>12</v>
      </c>
      <c r="D143">
        <v>84</v>
      </c>
      <c r="E143">
        <v>72</v>
      </c>
      <c r="F143">
        <v>31</v>
      </c>
      <c r="G143">
        <v>0</v>
      </c>
      <c r="H143">
        <v>29.7</v>
      </c>
      <c r="I143">
        <v>0.29699999999999999</v>
      </c>
      <c r="J143">
        <v>46</v>
      </c>
      <c r="K143">
        <v>1</v>
      </c>
      <c r="L143">
        <f t="shared" si="25"/>
        <v>0</v>
      </c>
      <c r="M143">
        <f t="shared" si="26"/>
        <v>0</v>
      </c>
    </row>
    <row r="144" spans="1:13">
      <c r="A144">
        <v>143</v>
      </c>
      <c r="B144">
        <v>147</v>
      </c>
      <c r="C144">
        <v>9</v>
      </c>
      <c r="D144">
        <v>57</v>
      </c>
      <c r="E144">
        <v>80</v>
      </c>
      <c r="F144">
        <v>37</v>
      </c>
      <c r="G144">
        <v>0</v>
      </c>
      <c r="H144">
        <v>32.799999999999997</v>
      </c>
      <c r="I144">
        <v>9.6000000000000002E-2</v>
      </c>
      <c r="J144">
        <v>41</v>
      </c>
      <c r="K144">
        <v>0</v>
      </c>
      <c r="L144">
        <f t="shared" si="25"/>
        <v>0</v>
      </c>
      <c r="M144">
        <f t="shared" si="26"/>
        <v>1</v>
      </c>
    </row>
    <row r="145" spans="1:13">
      <c r="A145">
        <v>144</v>
      </c>
      <c r="B145">
        <v>180</v>
      </c>
      <c r="C145">
        <v>5</v>
      </c>
      <c r="D145">
        <v>130</v>
      </c>
      <c r="E145">
        <v>82</v>
      </c>
      <c r="F145">
        <v>0</v>
      </c>
      <c r="G145">
        <v>0</v>
      </c>
      <c r="H145">
        <v>39.1</v>
      </c>
      <c r="I145">
        <v>0.95599999999999996</v>
      </c>
      <c r="J145">
        <v>37</v>
      </c>
      <c r="K145">
        <v>1</v>
      </c>
      <c r="L145">
        <f t="shared" si="25"/>
        <v>0</v>
      </c>
      <c r="M145">
        <f t="shared" si="26"/>
        <v>0</v>
      </c>
    </row>
    <row r="146" spans="1:13">
      <c r="A146">
        <v>145</v>
      </c>
      <c r="B146">
        <v>635</v>
      </c>
      <c r="C146">
        <v>10</v>
      </c>
      <c r="D146">
        <v>92</v>
      </c>
      <c r="E146">
        <v>62</v>
      </c>
      <c r="F146">
        <v>0</v>
      </c>
      <c r="G146">
        <v>0</v>
      </c>
      <c r="H146">
        <v>25.9</v>
      </c>
      <c r="I146">
        <v>0.16700000000000001</v>
      </c>
      <c r="J146">
        <v>31</v>
      </c>
      <c r="K146">
        <v>0</v>
      </c>
      <c r="L146">
        <f t="shared" si="25"/>
        <v>0</v>
      </c>
      <c r="M146">
        <f t="shared" si="26"/>
        <v>1</v>
      </c>
    </row>
    <row r="147" spans="1:13">
      <c r="A147">
        <v>146</v>
      </c>
      <c r="B147">
        <v>684</v>
      </c>
      <c r="C147">
        <v>4</v>
      </c>
      <c r="D147">
        <v>125</v>
      </c>
      <c r="E147">
        <v>80</v>
      </c>
      <c r="F147">
        <v>0</v>
      </c>
      <c r="G147">
        <v>0</v>
      </c>
      <c r="H147">
        <v>32.299999999999997</v>
      </c>
      <c r="I147">
        <v>0.53600000000000003</v>
      </c>
      <c r="J147">
        <v>27</v>
      </c>
      <c r="K147">
        <v>1</v>
      </c>
      <c r="L147">
        <f t="shared" si="25"/>
        <v>0</v>
      </c>
      <c r="M147">
        <f t="shared" si="26"/>
        <v>0</v>
      </c>
    </row>
    <row r="148" spans="1:13">
      <c r="A148">
        <v>147</v>
      </c>
      <c r="B148">
        <v>150</v>
      </c>
      <c r="C148">
        <v>2</v>
      </c>
      <c r="D148">
        <v>90</v>
      </c>
      <c r="E148">
        <v>70</v>
      </c>
      <c r="F148">
        <v>17</v>
      </c>
      <c r="G148">
        <v>0</v>
      </c>
      <c r="H148">
        <v>27.3</v>
      </c>
      <c r="I148">
        <v>8.5000000000000006E-2</v>
      </c>
      <c r="J148">
        <v>22</v>
      </c>
      <c r="K148">
        <v>0</v>
      </c>
      <c r="L148">
        <f t="shared" si="25"/>
        <v>0</v>
      </c>
      <c r="M148">
        <f t="shared" si="26"/>
        <v>1</v>
      </c>
    </row>
    <row r="149" spans="1:13">
      <c r="A149">
        <v>148</v>
      </c>
      <c r="B149">
        <v>17</v>
      </c>
      <c r="C149">
        <v>0</v>
      </c>
      <c r="D149">
        <v>118</v>
      </c>
      <c r="E149">
        <v>84</v>
      </c>
      <c r="F149">
        <v>47</v>
      </c>
      <c r="G149">
        <v>230</v>
      </c>
      <c r="H149">
        <v>45.8</v>
      </c>
      <c r="I149">
        <v>0.55100000000000005</v>
      </c>
      <c r="J149">
        <v>31</v>
      </c>
      <c r="K149">
        <v>1</v>
      </c>
      <c r="L149">
        <f t="shared" si="25"/>
        <v>0</v>
      </c>
      <c r="M149">
        <f t="shared" si="26"/>
        <v>0</v>
      </c>
    </row>
    <row r="150" spans="1:13">
      <c r="A150">
        <v>149</v>
      </c>
      <c r="B150">
        <v>182</v>
      </c>
      <c r="C150">
        <v>0</v>
      </c>
      <c r="D150">
        <v>119</v>
      </c>
      <c r="E150">
        <v>64</v>
      </c>
      <c r="F150">
        <v>18</v>
      </c>
      <c r="G150">
        <v>92</v>
      </c>
      <c r="H150">
        <v>34.9</v>
      </c>
      <c r="I150">
        <v>0.72499999999999998</v>
      </c>
      <c r="J150">
        <v>23</v>
      </c>
      <c r="K150">
        <v>0</v>
      </c>
      <c r="L150">
        <f t="shared" si="25"/>
        <v>0</v>
      </c>
      <c r="M150">
        <f t="shared" si="26"/>
        <v>1</v>
      </c>
    </row>
    <row r="151" spans="1:13">
      <c r="A151">
        <v>150</v>
      </c>
      <c r="B151">
        <v>371</v>
      </c>
      <c r="C151">
        <v>3</v>
      </c>
      <c r="D151">
        <v>173</v>
      </c>
      <c r="E151">
        <v>82</v>
      </c>
      <c r="F151">
        <v>48</v>
      </c>
      <c r="G151">
        <v>465</v>
      </c>
      <c r="H151">
        <v>38.4</v>
      </c>
      <c r="I151">
        <v>2.137</v>
      </c>
      <c r="J151">
        <v>25</v>
      </c>
      <c r="K151">
        <v>1</v>
      </c>
      <c r="L151">
        <f t="shared" si="25"/>
        <v>1</v>
      </c>
      <c r="M151">
        <f t="shared" si="26"/>
        <v>1</v>
      </c>
    </row>
    <row r="152" spans="1:13">
      <c r="A152">
        <v>151</v>
      </c>
      <c r="B152">
        <v>554</v>
      </c>
      <c r="C152">
        <v>1</v>
      </c>
      <c r="D152">
        <v>88</v>
      </c>
      <c r="E152">
        <v>62</v>
      </c>
      <c r="F152">
        <v>24</v>
      </c>
      <c r="G152">
        <v>44</v>
      </c>
      <c r="H152">
        <v>29.9</v>
      </c>
      <c r="I152">
        <v>0.42199999999999999</v>
      </c>
      <c r="J152">
        <v>23</v>
      </c>
      <c r="K152">
        <v>0</v>
      </c>
      <c r="L152">
        <f t="shared" si="25"/>
        <v>0</v>
      </c>
      <c r="M152">
        <f t="shared" si="26"/>
        <v>1</v>
      </c>
    </row>
    <row r="153" spans="1:13">
      <c r="A153">
        <v>152</v>
      </c>
      <c r="B153">
        <v>32</v>
      </c>
      <c r="C153">
        <v>3</v>
      </c>
      <c r="D153">
        <v>158</v>
      </c>
      <c r="E153">
        <v>76</v>
      </c>
      <c r="F153">
        <v>36</v>
      </c>
      <c r="G153">
        <v>245</v>
      </c>
      <c r="H153">
        <v>31.6</v>
      </c>
      <c r="I153">
        <v>0.85099999999999998</v>
      </c>
      <c r="J153">
        <v>28</v>
      </c>
      <c r="K153">
        <v>1</v>
      </c>
      <c r="L153">
        <f t="shared" si="25"/>
        <v>1</v>
      </c>
      <c r="M153">
        <f t="shared" si="26"/>
        <v>1</v>
      </c>
    </row>
    <row r="154" spans="1:13">
      <c r="A154">
        <v>153</v>
      </c>
      <c r="B154">
        <v>134</v>
      </c>
      <c r="C154">
        <v>8</v>
      </c>
      <c r="D154">
        <v>84</v>
      </c>
      <c r="E154">
        <v>74</v>
      </c>
      <c r="F154">
        <v>31</v>
      </c>
      <c r="G154">
        <v>0</v>
      </c>
      <c r="H154">
        <v>38.299999999999997</v>
      </c>
      <c r="I154">
        <v>0.45700000000000002</v>
      </c>
      <c r="J154">
        <v>39</v>
      </c>
      <c r="K154">
        <v>0</v>
      </c>
      <c r="L154">
        <f t="shared" si="25"/>
        <v>0</v>
      </c>
      <c r="M154">
        <f t="shared" si="26"/>
        <v>1</v>
      </c>
    </row>
    <row r="155" spans="1:13">
      <c r="A155">
        <v>154</v>
      </c>
      <c r="B155">
        <v>493</v>
      </c>
      <c r="C155">
        <v>4</v>
      </c>
      <c r="D155">
        <v>99</v>
      </c>
      <c r="E155">
        <v>68</v>
      </c>
      <c r="F155">
        <v>38</v>
      </c>
      <c r="G155">
        <v>0</v>
      </c>
      <c r="H155">
        <v>32.799999999999997</v>
      </c>
      <c r="I155">
        <v>0.14499999999999999</v>
      </c>
      <c r="J155">
        <v>33</v>
      </c>
      <c r="K155">
        <v>0</v>
      </c>
      <c r="L155">
        <f t="shared" si="25"/>
        <v>0</v>
      </c>
      <c r="M155">
        <f t="shared" si="26"/>
        <v>1</v>
      </c>
    </row>
    <row r="156" spans="1:13">
      <c r="A156">
        <v>155</v>
      </c>
      <c r="B156">
        <v>541</v>
      </c>
      <c r="C156">
        <v>8</v>
      </c>
      <c r="D156">
        <v>100</v>
      </c>
      <c r="E156">
        <v>74</v>
      </c>
      <c r="F156">
        <v>40</v>
      </c>
      <c r="G156">
        <v>215</v>
      </c>
      <c r="H156">
        <v>39.4</v>
      </c>
      <c r="I156">
        <v>0.66100000000000003</v>
      </c>
      <c r="J156">
        <v>43</v>
      </c>
      <c r="K156">
        <v>1</v>
      </c>
      <c r="L156">
        <f t="shared" si="25"/>
        <v>0</v>
      </c>
      <c r="M156">
        <f t="shared" si="26"/>
        <v>0</v>
      </c>
    </row>
    <row r="157" spans="1:13">
      <c r="A157">
        <v>156</v>
      </c>
      <c r="B157">
        <v>545</v>
      </c>
      <c r="C157">
        <v>1</v>
      </c>
      <c r="D157">
        <v>88</v>
      </c>
      <c r="E157">
        <v>78</v>
      </c>
      <c r="F157">
        <v>29</v>
      </c>
      <c r="G157">
        <v>76</v>
      </c>
      <c r="H157">
        <v>32</v>
      </c>
      <c r="I157">
        <v>0.36499999999999999</v>
      </c>
      <c r="J157">
        <v>29</v>
      </c>
      <c r="K157">
        <v>0</v>
      </c>
      <c r="L157">
        <f t="shared" si="25"/>
        <v>0</v>
      </c>
      <c r="M157">
        <f t="shared" si="26"/>
        <v>1</v>
      </c>
    </row>
    <row r="158" spans="1:13">
      <c r="A158">
        <v>157</v>
      </c>
      <c r="B158">
        <v>372</v>
      </c>
      <c r="C158">
        <v>0</v>
      </c>
      <c r="D158">
        <v>118</v>
      </c>
      <c r="E158">
        <v>64</v>
      </c>
      <c r="F158">
        <v>23</v>
      </c>
      <c r="G158">
        <v>89</v>
      </c>
      <c r="H158">
        <v>0</v>
      </c>
      <c r="I158">
        <v>1.7310000000000001</v>
      </c>
      <c r="J158">
        <v>21</v>
      </c>
      <c r="K158">
        <v>0</v>
      </c>
      <c r="L158">
        <f t="shared" si="25"/>
        <v>0</v>
      </c>
      <c r="M158">
        <f t="shared" si="26"/>
        <v>1</v>
      </c>
    </row>
    <row r="159" spans="1:13">
      <c r="A159">
        <v>158</v>
      </c>
      <c r="B159">
        <v>50</v>
      </c>
      <c r="C159">
        <v>7</v>
      </c>
      <c r="D159">
        <v>105</v>
      </c>
      <c r="E159">
        <v>0</v>
      </c>
      <c r="F159">
        <v>0</v>
      </c>
      <c r="G159">
        <v>0</v>
      </c>
      <c r="H159">
        <v>0</v>
      </c>
      <c r="I159">
        <v>0.30499999999999999</v>
      </c>
      <c r="J159">
        <v>24</v>
      </c>
      <c r="K159">
        <v>0</v>
      </c>
      <c r="L159">
        <f t="shared" si="25"/>
        <v>0</v>
      </c>
      <c r="M159">
        <f t="shared" si="26"/>
        <v>1</v>
      </c>
    </row>
    <row r="160" spans="1:13">
      <c r="A160">
        <v>159</v>
      </c>
      <c r="B160">
        <v>383</v>
      </c>
      <c r="C160">
        <v>1</v>
      </c>
      <c r="D160">
        <v>109</v>
      </c>
      <c r="E160">
        <v>60</v>
      </c>
      <c r="F160">
        <v>8</v>
      </c>
      <c r="G160">
        <v>182</v>
      </c>
      <c r="H160">
        <v>25.4</v>
      </c>
      <c r="I160">
        <v>0.94699999999999995</v>
      </c>
      <c r="J160">
        <v>21</v>
      </c>
      <c r="K160">
        <v>0</v>
      </c>
      <c r="L160">
        <f t="shared" si="25"/>
        <v>0</v>
      </c>
      <c r="M160">
        <f t="shared" si="26"/>
        <v>1</v>
      </c>
    </row>
    <row r="161" spans="1:13">
      <c r="A161">
        <v>160</v>
      </c>
      <c r="B161">
        <v>69</v>
      </c>
      <c r="C161">
        <v>1</v>
      </c>
      <c r="D161">
        <v>95</v>
      </c>
      <c r="E161">
        <v>66</v>
      </c>
      <c r="F161">
        <v>13</v>
      </c>
      <c r="G161">
        <v>38</v>
      </c>
      <c r="H161">
        <v>19.600000000000001</v>
      </c>
      <c r="I161">
        <v>0.33400000000000002</v>
      </c>
      <c r="J161">
        <v>25</v>
      </c>
      <c r="K161">
        <v>0</v>
      </c>
      <c r="L161">
        <f t="shared" si="25"/>
        <v>0</v>
      </c>
      <c r="M161">
        <f t="shared" si="26"/>
        <v>1</v>
      </c>
    </row>
    <row r="162" spans="1:13">
      <c r="A162">
        <v>161</v>
      </c>
      <c r="B162">
        <v>97</v>
      </c>
      <c r="C162">
        <v>2</v>
      </c>
      <c r="D162">
        <v>92</v>
      </c>
      <c r="E162">
        <v>62</v>
      </c>
      <c r="F162">
        <v>28</v>
      </c>
      <c r="G162">
        <v>0</v>
      </c>
      <c r="H162">
        <v>31.6</v>
      </c>
      <c r="I162">
        <v>0.13</v>
      </c>
      <c r="J162">
        <v>24</v>
      </c>
      <c r="K162">
        <v>0</v>
      </c>
      <c r="L162">
        <f t="shared" si="25"/>
        <v>0</v>
      </c>
      <c r="M162">
        <f t="shared" si="26"/>
        <v>1</v>
      </c>
    </row>
    <row r="163" spans="1:13">
      <c r="A163">
        <v>162</v>
      </c>
      <c r="B163">
        <v>196</v>
      </c>
      <c r="C163">
        <v>5</v>
      </c>
      <c r="D163">
        <v>158</v>
      </c>
      <c r="E163">
        <v>84</v>
      </c>
      <c r="F163">
        <v>41</v>
      </c>
      <c r="G163">
        <v>210</v>
      </c>
      <c r="H163">
        <v>39.4</v>
      </c>
      <c r="I163">
        <v>0.39500000000000002</v>
      </c>
      <c r="J163">
        <v>29</v>
      </c>
      <c r="K163">
        <v>1</v>
      </c>
      <c r="L163">
        <f t="shared" si="25"/>
        <v>1</v>
      </c>
      <c r="M163">
        <f t="shared" si="26"/>
        <v>1</v>
      </c>
    </row>
    <row r="164" spans="1:13">
      <c r="A164">
        <v>163</v>
      </c>
      <c r="B164">
        <v>595</v>
      </c>
      <c r="C164">
        <v>6</v>
      </c>
      <c r="D164">
        <v>123</v>
      </c>
      <c r="E164">
        <v>72</v>
      </c>
      <c r="F164">
        <v>45</v>
      </c>
      <c r="G164">
        <v>230</v>
      </c>
      <c r="H164">
        <v>33.6</v>
      </c>
      <c r="I164">
        <v>0.73299999999999998</v>
      </c>
      <c r="J164">
        <v>34</v>
      </c>
      <c r="K164">
        <v>0</v>
      </c>
      <c r="L164">
        <f t="shared" si="25"/>
        <v>0</v>
      </c>
      <c r="M164">
        <f t="shared" si="26"/>
        <v>1</v>
      </c>
    </row>
    <row r="165" spans="1:13">
      <c r="A165">
        <v>164</v>
      </c>
      <c r="B165">
        <v>537</v>
      </c>
      <c r="C165">
        <v>0</v>
      </c>
      <c r="D165">
        <v>105</v>
      </c>
      <c r="E165">
        <v>90</v>
      </c>
      <c r="F165">
        <v>0</v>
      </c>
      <c r="G165">
        <v>0</v>
      </c>
      <c r="H165">
        <v>29.6</v>
      </c>
      <c r="I165">
        <v>0.19700000000000001</v>
      </c>
      <c r="J165">
        <v>46</v>
      </c>
      <c r="K165">
        <v>0</v>
      </c>
      <c r="L165">
        <f t="shared" si="25"/>
        <v>0</v>
      </c>
      <c r="M165">
        <f t="shared" si="26"/>
        <v>1</v>
      </c>
    </row>
    <row r="166" spans="1:13">
      <c r="A166">
        <v>165</v>
      </c>
      <c r="B166">
        <v>756</v>
      </c>
      <c r="C166">
        <v>1</v>
      </c>
      <c r="D166">
        <v>128</v>
      </c>
      <c r="E166">
        <v>88</v>
      </c>
      <c r="F166">
        <v>39</v>
      </c>
      <c r="G166">
        <v>110</v>
      </c>
      <c r="H166">
        <v>36.5</v>
      </c>
      <c r="I166">
        <v>1.0569999999999999</v>
      </c>
      <c r="J166">
        <v>37</v>
      </c>
      <c r="K166">
        <v>1</v>
      </c>
      <c r="L166">
        <f t="shared" si="25"/>
        <v>0</v>
      </c>
      <c r="M166">
        <f t="shared" si="26"/>
        <v>0</v>
      </c>
    </row>
    <row r="167" spans="1:13">
      <c r="A167">
        <v>166</v>
      </c>
      <c r="B167">
        <v>476</v>
      </c>
      <c r="C167">
        <v>0</v>
      </c>
      <c r="D167">
        <v>137</v>
      </c>
      <c r="E167">
        <v>84</v>
      </c>
      <c r="F167">
        <v>27</v>
      </c>
      <c r="G167">
        <v>0</v>
      </c>
      <c r="H167">
        <v>27.3</v>
      </c>
      <c r="I167">
        <v>0.23100000000000001</v>
      </c>
      <c r="J167">
        <v>59</v>
      </c>
      <c r="K167">
        <v>0</v>
      </c>
      <c r="L167">
        <f t="shared" si="25"/>
        <v>0</v>
      </c>
      <c r="M167">
        <f t="shared" si="26"/>
        <v>1</v>
      </c>
    </row>
    <row r="168" spans="1:13">
      <c r="A168">
        <v>167</v>
      </c>
      <c r="B168">
        <v>521</v>
      </c>
      <c r="C168">
        <v>2</v>
      </c>
      <c r="D168">
        <v>68</v>
      </c>
      <c r="E168">
        <v>70</v>
      </c>
      <c r="F168">
        <v>32</v>
      </c>
      <c r="G168">
        <v>66</v>
      </c>
      <c r="H168">
        <v>25</v>
      </c>
      <c r="I168">
        <v>0.187</v>
      </c>
      <c r="J168">
        <v>25</v>
      </c>
      <c r="K168">
        <v>0</v>
      </c>
      <c r="L168">
        <f t="shared" si="25"/>
        <v>0</v>
      </c>
      <c r="M168">
        <f t="shared" si="26"/>
        <v>1</v>
      </c>
    </row>
    <row r="169" spans="1:13">
      <c r="A169">
        <v>168</v>
      </c>
      <c r="B169">
        <v>71</v>
      </c>
      <c r="C169">
        <v>2</v>
      </c>
      <c r="D169">
        <v>100</v>
      </c>
      <c r="E169">
        <v>66</v>
      </c>
      <c r="F169">
        <v>20</v>
      </c>
      <c r="G169">
        <v>90</v>
      </c>
      <c r="H169">
        <v>32.9</v>
      </c>
      <c r="I169">
        <v>0.86699999999999999</v>
      </c>
      <c r="J169">
        <v>28</v>
      </c>
      <c r="K169">
        <v>1</v>
      </c>
      <c r="L169">
        <f t="shared" si="25"/>
        <v>0</v>
      </c>
      <c r="M169">
        <f t="shared" si="26"/>
        <v>0</v>
      </c>
    </row>
    <row r="170" spans="1:13">
      <c r="A170">
        <v>169</v>
      </c>
      <c r="B170">
        <v>535</v>
      </c>
      <c r="C170">
        <v>1</v>
      </c>
      <c r="D170">
        <v>77</v>
      </c>
      <c r="E170">
        <v>56</v>
      </c>
      <c r="F170">
        <v>30</v>
      </c>
      <c r="G170">
        <v>56</v>
      </c>
      <c r="H170">
        <v>33.299999999999997</v>
      </c>
      <c r="I170">
        <v>1.2509999999999999</v>
      </c>
      <c r="J170">
        <v>24</v>
      </c>
      <c r="K170">
        <v>0</v>
      </c>
      <c r="L170">
        <f t="shared" si="25"/>
        <v>0</v>
      </c>
      <c r="M170">
        <f t="shared" si="26"/>
        <v>1</v>
      </c>
    </row>
    <row r="171" spans="1:13">
      <c r="A171">
        <v>170</v>
      </c>
      <c r="B171">
        <v>210</v>
      </c>
      <c r="C171">
        <v>7</v>
      </c>
      <c r="D171">
        <v>184</v>
      </c>
      <c r="E171">
        <v>84</v>
      </c>
      <c r="F171">
        <v>33</v>
      </c>
      <c r="G171">
        <v>0</v>
      </c>
      <c r="H171">
        <v>35.5</v>
      </c>
      <c r="I171">
        <v>0.35499999999999998</v>
      </c>
      <c r="J171">
        <v>41</v>
      </c>
      <c r="K171">
        <v>1</v>
      </c>
      <c r="L171">
        <f t="shared" si="25"/>
        <v>1</v>
      </c>
      <c r="M171">
        <f t="shared" si="26"/>
        <v>1</v>
      </c>
    </row>
    <row r="172" spans="1:13">
      <c r="A172">
        <v>171</v>
      </c>
      <c r="B172">
        <v>23</v>
      </c>
      <c r="C172">
        <v>7</v>
      </c>
      <c r="D172">
        <v>196</v>
      </c>
      <c r="E172">
        <v>90</v>
      </c>
      <c r="F172">
        <v>0</v>
      </c>
      <c r="G172">
        <v>0</v>
      </c>
      <c r="H172">
        <v>39.799999999999997</v>
      </c>
      <c r="I172">
        <v>0.45100000000000001</v>
      </c>
      <c r="J172">
        <v>41</v>
      </c>
      <c r="K172">
        <v>1</v>
      </c>
      <c r="L172">
        <f t="shared" si="25"/>
        <v>1</v>
      </c>
      <c r="M172">
        <f t="shared" si="26"/>
        <v>1</v>
      </c>
    </row>
    <row r="173" spans="1:13">
      <c r="A173">
        <v>172</v>
      </c>
      <c r="B173">
        <v>634</v>
      </c>
      <c r="C173">
        <v>1</v>
      </c>
      <c r="D173">
        <v>128</v>
      </c>
      <c r="E173">
        <v>82</v>
      </c>
      <c r="F173">
        <v>17</v>
      </c>
      <c r="G173">
        <v>183</v>
      </c>
      <c r="H173">
        <v>27.5</v>
      </c>
      <c r="I173">
        <v>0.115</v>
      </c>
      <c r="J173">
        <v>22</v>
      </c>
      <c r="K173">
        <v>0</v>
      </c>
      <c r="L173">
        <f t="shared" si="25"/>
        <v>0</v>
      </c>
      <c r="M173">
        <f t="shared" si="26"/>
        <v>1</v>
      </c>
    </row>
    <row r="174" spans="1:13">
      <c r="A174">
        <v>173</v>
      </c>
      <c r="B174">
        <v>664</v>
      </c>
      <c r="C174">
        <v>9</v>
      </c>
      <c r="D174">
        <v>145</v>
      </c>
      <c r="E174">
        <v>80</v>
      </c>
      <c r="F174">
        <v>46</v>
      </c>
      <c r="G174">
        <v>130</v>
      </c>
      <c r="H174">
        <v>37.9</v>
      </c>
      <c r="I174">
        <v>0.63700000000000001</v>
      </c>
      <c r="J174">
        <v>40</v>
      </c>
      <c r="K174">
        <v>1</v>
      </c>
      <c r="L174">
        <f t="shared" si="25"/>
        <v>1</v>
      </c>
      <c r="M174">
        <f t="shared" si="26"/>
        <v>1</v>
      </c>
    </row>
    <row r="175" spans="1:13">
      <c r="A175">
        <v>174</v>
      </c>
      <c r="B175">
        <v>241</v>
      </c>
      <c r="C175">
        <v>1</v>
      </c>
      <c r="D175">
        <v>91</v>
      </c>
      <c r="E175">
        <v>64</v>
      </c>
      <c r="F175">
        <v>24</v>
      </c>
      <c r="G175">
        <v>0</v>
      </c>
      <c r="H175">
        <v>29.2</v>
      </c>
      <c r="I175">
        <v>0.192</v>
      </c>
      <c r="J175">
        <v>21</v>
      </c>
      <c r="K175">
        <v>0</v>
      </c>
      <c r="L175">
        <f t="shared" si="25"/>
        <v>0</v>
      </c>
      <c r="M175">
        <f t="shared" si="26"/>
        <v>1</v>
      </c>
    </row>
    <row r="176" spans="1:13">
      <c r="A176">
        <v>175</v>
      </c>
      <c r="B176">
        <v>634</v>
      </c>
      <c r="C176">
        <v>1</v>
      </c>
      <c r="D176">
        <v>128</v>
      </c>
      <c r="E176">
        <v>82</v>
      </c>
      <c r="F176">
        <v>17</v>
      </c>
      <c r="G176">
        <v>183</v>
      </c>
      <c r="H176">
        <v>27.5</v>
      </c>
      <c r="I176">
        <v>0.115</v>
      </c>
      <c r="J176">
        <v>22</v>
      </c>
      <c r="K176">
        <v>0</v>
      </c>
      <c r="L176">
        <f t="shared" si="25"/>
        <v>0</v>
      </c>
      <c r="M176">
        <f t="shared" si="26"/>
        <v>1</v>
      </c>
    </row>
    <row r="177" spans="1:13">
      <c r="A177">
        <v>176</v>
      </c>
      <c r="B177">
        <v>251</v>
      </c>
      <c r="C177">
        <v>9</v>
      </c>
      <c r="D177">
        <v>106</v>
      </c>
      <c r="E177">
        <v>52</v>
      </c>
      <c r="F177">
        <v>0</v>
      </c>
      <c r="G177">
        <v>0</v>
      </c>
      <c r="H177">
        <v>31.2</v>
      </c>
      <c r="I177">
        <v>0.38</v>
      </c>
      <c r="J177">
        <v>42</v>
      </c>
      <c r="K177">
        <v>0</v>
      </c>
      <c r="L177">
        <f t="shared" si="25"/>
        <v>0</v>
      </c>
      <c r="M177">
        <f t="shared" si="26"/>
        <v>1</v>
      </c>
    </row>
    <row r="178" spans="1:13">
      <c r="A178">
        <v>177</v>
      </c>
      <c r="B178">
        <v>105</v>
      </c>
      <c r="C178">
        <v>2</v>
      </c>
      <c r="D178">
        <v>85</v>
      </c>
      <c r="E178">
        <v>65</v>
      </c>
      <c r="F178">
        <v>0</v>
      </c>
      <c r="G178">
        <v>0</v>
      </c>
      <c r="H178">
        <v>39.6</v>
      </c>
      <c r="I178">
        <v>0.93</v>
      </c>
      <c r="J178">
        <v>27</v>
      </c>
      <c r="K178">
        <v>0</v>
      </c>
      <c r="L178">
        <f t="shared" si="25"/>
        <v>0</v>
      </c>
      <c r="M178">
        <f t="shared" si="26"/>
        <v>1</v>
      </c>
    </row>
    <row r="179" spans="1:13">
      <c r="A179">
        <v>178</v>
      </c>
      <c r="B179">
        <v>475</v>
      </c>
      <c r="C179">
        <v>4</v>
      </c>
      <c r="D179">
        <v>114</v>
      </c>
      <c r="E179">
        <v>64</v>
      </c>
      <c r="F179">
        <v>0</v>
      </c>
      <c r="G179">
        <v>0</v>
      </c>
      <c r="H179">
        <v>28.9</v>
      </c>
      <c r="I179">
        <v>0.126</v>
      </c>
      <c r="J179">
        <v>24</v>
      </c>
      <c r="K179">
        <v>0</v>
      </c>
      <c r="L179">
        <f t="shared" si="25"/>
        <v>0</v>
      </c>
      <c r="M179">
        <f t="shared" si="26"/>
        <v>1</v>
      </c>
    </row>
    <row r="180" spans="1:13">
      <c r="A180">
        <v>179</v>
      </c>
      <c r="B180">
        <v>556</v>
      </c>
      <c r="C180">
        <v>7</v>
      </c>
      <c r="D180">
        <v>124</v>
      </c>
      <c r="E180">
        <v>70</v>
      </c>
      <c r="F180">
        <v>33</v>
      </c>
      <c r="G180">
        <v>215</v>
      </c>
      <c r="H180">
        <v>25.5</v>
      </c>
      <c r="I180">
        <v>0.161</v>
      </c>
      <c r="J180">
        <v>37</v>
      </c>
      <c r="K180">
        <v>0</v>
      </c>
      <c r="L180">
        <f t="shared" si="25"/>
        <v>0</v>
      </c>
      <c r="M180">
        <f t="shared" si="26"/>
        <v>1</v>
      </c>
    </row>
    <row r="181" spans="1:13">
      <c r="A181">
        <v>180</v>
      </c>
      <c r="B181">
        <v>340</v>
      </c>
      <c r="C181">
        <v>7</v>
      </c>
      <c r="D181">
        <v>178</v>
      </c>
      <c r="E181">
        <v>84</v>
      </c>
      <c r="F181">
        <v>0</v>
      </c>
      <c r="G181">
        <v>0</v>
      </c>
      <c r="H181">
        <v>39.9</v>
      </c>
      <c r="I181">
        <v>0.33100000000000002</v>
      </c>
      <c r="J181">
        <v>41</v>
      </c>
      <c r="K181">
        <v>1</v>
      </c>
      <c r="L181">
        <f t="shared" si="25"/>
        <v>1</v>
      </c>
      <c r="M181">
        <f t="shared" si="26"/>
        <v>1</v>
      </c>
    </row>
    <row r="182" spans="1:13">
      <c r="A182">
        <v>181</v>
      </c>
      <c r="B182">
        <v>151</v>
      </c>
      <c r="C182">
        <v>1</v>
      </c>
      <c r="D182">
        <v>136</v>
      </c>
      <c r="E182">
        <v>74</v>
      </c>
      <c r="F182">
        <v>50</v>
      </c>
      <c r="G182">
        <v>204</v>
      </c>
      <c r="H182">
        <v>37.4</v>
      </c>
      <c r="I182">
        <v>0.39900000000000002</v>
      </c>
      <c r="J182">
        <v>24</v>
      </c>
      <c r="K182">
        <v>0</v>
      </c>
      <c r="L182">
        <f t="shared" si="25"/>
        <v>0</v>
      </c>
      <c r="M182">
        <f t="shared" si="26"/>
        <v>1</v>
      </c>
    </row>
    <row r="183" spans="1:13">
      <c r="A183">
        <v>182</v>
      </c>
      <c r="B183">
        <v>558</v>
      </c>
      <c r="C183">
        <v>8</v>
      </c>
      <c r="D183">
        <v>110</v>
      </c>
      <c r="E183">
        <v>76</v>
      </c>
      <c r="F183">
        <v>0</v>
      </c>
      <c r="G183">
        <v>0</v>
      </c>
      <c r="H183">
        <v>27.8</v>
      </c>
      <c r="I183">
        <v>0.23699999999999999</v>
      </c>
      <c r="J183">
        <v>58</v>
      </c>
      <c r="K183">
        <v>0</v>
      </c>
      <c r="L183">
        <f t="shared" si="25"/>
        <v>0</v>
      </c>
      <c r="M183">
        <f t="shared" si="26"/>
        <v>1</v>
      </c>
    </row>
    <row r="184" spans="1:13">
      <c r="A184">
        <v>183</v>
      </c>
      <c r="B184">
        <v>365</v>
      </c>
      <c r="C184">
        <v>4</v>
      </c>
      <c r="D184">
        <v>147</v>
      </c>
      <c r="E184">
        <v>74</v>
      </c>
      <c r="F184">
        <v>25</v>
      </c>
      <c r="G184">
        <v>293</v>
      </c>
      <c r="H184">
        <v>34.9</v>
      </c>
      <c r="I184">
        <v>0.38500000000000001</v>
      </c>
      <c r="J184">
        <v>30</v>
      </c>
      <c r="K184">
        <v>0</v>
      </c>
      <c r="L184">
        <f t="shared" si="25"/>
        <v>0</v>
      </c>
      <c r="M184">
        <f t="shared" si="26"/>
        <v>1</v>
      </c>
    </row>
    <row r="185" spans="1:13">
      <c r="A185">
        <v>184</v>
      </c>
      <c r="B185">
        <v>267</v>
      </c>
      <c r="C185">
        <v>0</v>
      </c>
      <c r="D185">
        <v>138</v>
      </c>
      <c r="E185">
        <v>0</v>
      </c>
      <c r="F185">
        <v>0</v>
      </c>
      <c r="G185">
        <v>0</v>
      </c>
      <c r="H185">
        <v>36.299999999999997</v>
      </c>
      <c r="I185">
        <v>0.93300000000000005</v>
      </c>
      <c r="J185">
        <v>25</v>
      </c>
      <c r="K185">
        <v>1</v>
      </c>
      <c r="L185">
        <f t="shared" si="25"/>
        <v>1</v>
      </c>
      <c r="M185">
        <f t="shared" si="26"/>
        <v>1</v>
      </c>
    </row>
    <row r="186" spans="1:13">
      <c r="A186">
        <v>185</v>
      </c>
      <c r="B186">
        <v>19</v>
      </c>
      <c r="C186">
        <v>1</v>
      </c>
      <c r="D186">
        <v>103</v>
      </c>
      <c r="E186">
        <v>30</v>
      </c>
      <c r="F186">
        <v>38</v>
      </c>
      <c r="G186">
        <v>83</v>
      </c>
      <c r="H186">
        <v>43.3</v>
      </c>
      <c r="I186">
        <v>0.183</v>
      </c>
      <c r="J186">
        <v>33</v>
      </c>
      <c r="K186">
        <v>0</v>
      </c>
      <c r="L186">
        <f t="shared" si="25"/>
        <v>0</v>
      </c>
      <c r="M186">
        <f t="shared" si="26"/>
        <v>1</v>
      </c>
    </row>
    <row r="187" spans="1:13">
      <c r="A187">
        <v>186</v>
      </c>
      <c r="B187">
        <v>548</v>
      </c>
      <c r="C187">
        <v>4</v>
      </c>
      <c r="D187">
        <v>131</v>
      </c>
      <c r="E187">
        <v>68</v>
      </c>
      <c r="F187">
        <v>21</v>
      </c>
      <c r="G187">
        <v>166</v>
      </c>
      <c r="H187">
        <v>33.1</v>
      </c>
      <c r="I187">
        <v>0.16</v>
      </c>
      <c r="J187">
        <v>28</v>
      </c>
      <c r="K187">
        <v>0</v>
      </c>
      <c r="L187">
        <f t="shared" si="25"/>
        <v>0</v>
      </c>
      <c r="M187">
        <f t="shared" si="26"/>
        <v>1</v>
      </c>
    </row>
    <row r="188" spans="1:13">
      <c r="A188">
        <v>187</v>
      </c>
      <c r="B188">
        <v>250</v>
      </c>
      <c r="C188">
        <v>1</v>
      </c>
      <c r="D188">
        <v>111</v>
      </c>
      <c r="E188">
        <v>86</v>
      </c>
      <c r="F188">
        <v>19</v>
      </c>
      <c r="G188">
        <v>0</v>
      </c>
      <c r="H188">
        <v>30.1</v>
      </c>
      <c r="I188">
        <v>0.14299999999999999</v>
      </c>
      <c r="J188">
        <v>23</v>
      </c>
      <c r="K188">
        <v>0</v>
      </c>
      <c r="L188">
        <f t="shared" si="25"/>
        <v>0</v>
      </c>
      <c r="M188">
        <f t="shared" si="26"/>
        <v>1</v>
      </c>
    </row>
    <row r="189" spans="1:13">
      <c r="A189">
        <v>188</v>
      </c>
      <c r="B189">
        <v>59</v>
      </c>
      <c r="C189">
        <v>0</v>
      </c>
      <c r="D189">
        <v>146</v>
      </c>
      <c r="E189">
        <v>82</v>
      </c>
      <c r="F189">
        <v>0</v>
      </c>
      <c r="G189">
        <v>0</v>
      </c>
      <c r="H189">
        <v>40.5</v>
      </c>
      <c r="I189">
        <v>1.7809999999999999</v>
      </c>
      <c r="J189">
        <v>44</v>
      </c>
      <c r="K189">
        <v>0</v>
      </c>
      <c r="L189">
        <f t="shared" si="25"/>
        <v>1</v>
      </c>
      <c r="M189">
        <f t="shared" si="26"/>
        <v>0</v>
      </c>
    </row>
    <row r="190" spans="1:13">
      <c r="A190">
        <v>189</v>
      </c>
      <c r="B190">
        <v>687</v>
      </c>
      <c r="C190">
        <v>3</v>
      </c>
      <c r="D190">
        <v>130</v>
      </c>
      <c r="E190">
        <v>64</v>
      </c>
      <c r="F190">
        <v>0</v>
      </c>
      <c r="G190">
        <v>0</v>
      </c>
      <c r="H190">
        <v>23.1</v>
      </c>
      <c r="I190">
        <v>0.314</v>
      </c>
      <c r="J190">
        <v>22</v>
      </c>
      <c r="K190">
        <v>0</v>
      </c>
      <c r="L190">
        <f t="shared" si="25"/>
        <v>0</v>
      </c>
      <c r="M190">
        <f t="shared" si="26"/>
        <v>1</v>
      </c>
    </row>
    <row r="191" spans="1:13">
      <c r="A191">
        <v>190</v>
      </c>
      <c r="B191">
        <v>31</v>
      </c>
      <c r="C191">
        <v>5</v>
      </c>
      <c r="D191">
        <v>109</v>
      </c>
      <c r="E191">
        <v>75</v>
      </c>
      <c r="F191">
        <v>26</v>
      </c>
      <c r="G191">
        <v>0</v>
      </c>
      <c r="H191">
        <v>36</v>
      </c>
      <c r="I191">
        <v>0.54600000000000004</v>
      </c>
      <c r="J191">
        <v>60</v>
      </c>
      <c r="K191">
        <v>0</v>
      </c>
      <c r="L191">
        <f t="shared" si="25"/>
        <v>0</v>
      </c>
      <c r="M191">
        <f t="shared" si="26"/>
        <v>1</v>
      </c>
    </row>
    <row r="192" spans="1:13">
      <c r="A192">
        <v>191</v>
      </c>
      <c r="B192">
        <v>1</v>
      </c>
      <c r="C192">
        <v>6</v>
      </c>
      <c r="D192">
        <v>148</v>
      </c>
      <c r="E192">
        <v>72</v>
      </c>
      <c r="F192">
        <v>35</v>
      </c>
      <c r="G192">
        <v>0</v>
      </c>
      <c r="H192">
        <v>33.6</v>
      </c>
      <c r="I192">
        <v>0.627</v>
      </c>
      <c r="J192">
        <v>50</v>
      </c>
      <c r="K192">
        <v>1</v>
      </c>
      <c r="L192">
        <f t="shared" si="25"/>
        <v>0</v>
      </c>
      <c r="M192">
        <f t="shared" si="26"/>
        <v>0</v>
      </c>
    </row>
    <row r="193" spans="1:13">
      <c r="A193">
        <v>192</v>
      </c>
      <c r="B193">
        <v>613</v>
      </c>
      <c r="C193">
        <v>7</v>
      </c>
      <c r="D193">
        <v>168</v>
      </c>
      <c r="E193">
        <v>88</v>
      </c>
      <c r="F193">
        <v>42</v>
      </c>
      <c r="G193">
        <v>321</v>
      </c>
      <c r="H193">
        <v>38.200000000000003</v>
      </c>
      <c r="I193">
        <v>0.78700000000000003</v>
      </c>
      <c r="J193">
        <v>40</v>
      </c>
      <c r="K193">
        <v>1</v>
      </c>
      <c r="L193">
        <f t="shared" si="25"/>
        <v>1</v>
      </c>
      <c r="M193">
        <f t="shared" si="26"/>
        <v>1</v>
      </c>
    </row>
    <row r="194" spans="1:13">
      <c r="A194">
        <v>193</v>
      </c>
      <c r="B194">
        <v>282</v>
      </c>
      <c r="C194">
        <v>10</v>
      </c>
      <c r="D194">
        <v>129</v>
      </c>
      <c r="E194">
        <v>76</v>
      </c>
      <c r="F194">
        <v>28</v>
      </c>
      <c r="G194">
        <v>122</v>
      </c>
      <c r="H194">
        <v>35.9</v>
      </c>
      <c r="I194">
        <v>0.28000000000000003</v>
      </c>
      <c r="J194">
        <v>39</v>
      </c>
      <c r="K194">
        <v>0</v>
      </c>
      <c r="L194">
        <f t="shared" si="25"/>
        <v>0</v>
      </c>
      <c r="M194">
        <f t="shared" si="26"/>
        <v>1</v>
      </c>
    </row>
    <row r="195" spans="1:13">
      <c r="A195">
        <v>194</v>
      </c>
      <c r="B195">
        <v>71</v>
      </c>
      <c r="C195">
        <v>2</v>
      </c>
      <c r="D195">
        <v>100</v>
      </c>
      <c r="E195">
        <v>66</v>
      </c>
      <c r="F195">
        <v>20</v>
      </c>
      <c r="G195">
        <v>90</v>
      </c>
      <c r="H195">
        <v>32.9</v>
      </c>
      <c r="I195">
        <v>0.86699999999999999</v>
      </c>
      <c r="J195">
        <v>28</v>
      </c>
      <c r="K195">
        <v>1</v>
      </c>
      <c r="L195">
        <f t="shared" ref="L195:L258" si="27">IF(D195&lt;=137.5,IF(J195&lt;=27.5,IF(I195&lt;=0.4945,0,0),IF(D195&lt;=107.5,0,0)),IF(D195&lt;=155.5,IF(D195&lt;=146.5,1,0),IF(J195&lt;=44.5,1,1)))</f>
        <v>0</v>
      </c>
      <c r="M195">
        <f t="shared" ref="M195:M258" si="28">IF(L195=K195,1,0)</f>
        <v>0</v>
      </c>
    </row>
    <row r="196" spans="1:13">
      <c r="A196">
        <v>195</v>
      </c>
      <c r="B196">
        <v>122</v>
      </c>
      <c r="C196">
        <v>6</v>
      </c>
      <c r="D196">
        <v>111</v>
      </c>
      <c r="E196">
        <v>64</v>
      </c>
      <c r="F196">
        <v>39</v>
      </c>
      <c r="G196">
        <v>0</v>
      </c>
      <c r="H196">
        <v>34.200000000000003</v>
      </c>
      <c r="I196">
        <v>0.26</v>
      </c>
      <c r="J196">
        <v>24</v>
      </c>
      <c r="K196">
        <v>0</v>
      </c>
      <c r="L196">
        <f t="shared" si="27"/>
        <v>0</v>
      </c>
      <c r="M196">
        <f t="shared" si="28"/>
        <v>1</v>
      </c>
    </row>
    <row r="197" spans="1:13">
      <c r="A197">
        <v>196</v>
      </c>
      <c r="B197">
        <v>194</v>
      </c>
      <c r="C197">
        <v>11</v>
      </c>
      <c r="D197">
        <v>135</v>
      </c>
      <c r="E197">
        <v>0</v>
      </c>
      <c r="F197">
        <v>0</v>
      </c>
      <c r="G197">
        <v>0</v>
      </c>
      <c r="H197">
        <v>52.3</v>
      </c>
      <c r="I197">
        <v>0.57799999999999996</v>
      </c>
      <c r="J197">
        <v>40</v>
      </c>
      <c r="K197">
        <v>1</v>
      </c>
      <c r="L197">
        <f t="shared" si="27"/>
        <v>0</v>
      </c>
      <c r="M197">
        <f t="shared" si="28"/>
        <v>0</v>
      </c>
    </row>
    <row r="198" spans="1:13">
      <c r="A198">
        <v>197</v>
      </c>
      <c r="B198">
        <v>28</v>
      </c>
      <c r="C198">
        <v>1</v>
      </c>
      <c r="D198">
        <v>97</v>
      </c>
      <c r="E198">
        <v>66</v>
      </c>
      <c r="F198">
        <v>15</v>
      </c>
      <c r="G198">
        <v>140</v>
      </c>
      <c r="H198">
        <v>23.2</v>
      </c>
      <c r="I198">
        <v>0.48699999999999999</v>
      </c>
      <c r="J198">
        <v>22</v>
      </c>
      <c r="K198">
        <v>0</v>
      </c>
      <c r="L198">
        <f t="shared" si="27"/>
        <v>0</v>
      </c>
      <c r="M198">
        <f t="shared" si="28"/>
        <v>1</v>
      </c>
    </row>
    <row r="199" spans="1:13">
      <c r="A199">
        <v>198</v>
      </c>
      <c r="B199">
        <v>711</v>
      </c>
      <c r="C199">
        <v>3</v>
      </c>
      <c r="D199">
        <v>158</v>
      </c>
      <c r="E199">
        <v>64</v>
      </c>
      <c r="F199">
        <v>13</v>
      </c>
      <c r="G199">
        <v>387</v>
      </c>
      <c r="H199">
        <v>31.2</v>
      </c>
      <c r="I199">
        <v>0.29499999999999998</v>
      </c>
      <c r="J199">
        <v>24</v>
      </c>
      <c r="K199">
        <v>0</v>
      </c>
      <c r="L199">
        <f t="shared" si="27"/>
        <v>1</v>
      </c>
      <c r="M199">
        <f t="shared" si="28"/>
        <v>0</v>
      </c>
    </row>
    <row r="200" spans="1:13">
      <c r="A200">
        <v>199</v>
      </c>
      <c r="B200">
        <v>546</v>
      </c>
      <c r="C200">
        <v>8</v>
      </c>
      <c r="D200">
        <v>186</v>
      </c>
      <c r="E200">
        <v>90</v>
      </c>
      <c r="F200">
        <v>35</v>
      </c>
      <c r="G200">
        <v>225</v>
      </c>
      <c r="H200">
        <v>34.5</v>
      </c>
      <c r="I200">
        <v>0.42299999999999999</v>
      </c>
      <c r="J200">
        <v>37</v>
      </c>
      <c r="K200">
        <v>1</v>
      </c>
      <c r="L200">
        <f t="shared" si="27"/>
        <v>1</v>
      </c>
      <c r="M200">
        <f t="shared" si="28"/>
        <v>1</v>
      </c>
    </row>
    <row r="201" spans="1:13">
      <c r="A201">
        <v>200</v>
      </c>
      <c r="B201">
        <v>710</v>
      </c>
      <c r="C201">
        <v>2</v>
      </c>
      <c r="D201">
        <v>93</v>
      </c>
      <c r="E201">
        <v>64</v>
      </c>
      <c r="F201">
        <v>32</v>
      </c>
      <c r="G201">
        <v>160</v>
      </c>
      <c r="H201">
        <v>38</v>
      </c>
      <c r="I201">
        <v>0.67400000000000004</v>
      </c>
      <c r="J201">
        <v>23</v>
      </c>
      <c r="K201">
        <v>1</v>
      </c>
      <c r="L201">
        <f t="shared" si="27"/>
        <v>0</v>
      </c>
      <c r="M201">
        <f t="shared" si="28"/>
        <v>0</v>
      </c>
    </row>
    <row r="202" spans="1:13">
      <c r="A202">
        <v>201</v>
      </c>
      <c r="B202">
        <v>623</v>
      </c>
      <c r="C202">
        <v>6</v>
      </c>
      <c r="D202">
        <v>183</v>
      </c>
      <c r="E202">
        <v>94</v>
      </c>
      <c r="F202">
        <v>0</v>
      </c>
      <c r="G202">
        <v>0</v>
      </c>
      <c r="H202">
        <v>40.799999999999997</v>
      </c>
      <c r="I202">
        <v>1.4610000000000001</v>
      </c>
      <c r="J202">
        <v>45</v>
      </c>
      <c r="K202">
        <v>0</v>
      </c>
      <c r="L202">
        <f t="shared" si="27"/>
        <v>1</v>
      </c>
      <c r="M202">
        <f t="shared" si="28"/>
        <v>0</v>
      </c>
    </row>
    <row r="203" spans="1:13">
      <c r="A203">
        <v>202</v>
      </c>
      <c r="B203">
        <v>491</v>
      </c>
      <c r="C203">
        <v>2</v>
      </c>
      <c r="D203">
        <v>83</v>
      </c>
      <c r="E203">
        <v>65</v>
      </c>
      <c r="F203">
        <v>28</v>
      </c>
      <c r="G203">
        <v>66</v>
      </c>
      <c r="H203">
        <v>36.799999999999997</v>
      </c>
      <c r="I203">
        <v>0.629</v>
      </c>
      <c r="J203">
        <v>24</v>
      </c>
      <c r="K203">
        <v>0</v>
      </c>
      <c r="L203">
        <f t="shared" si="27"/>
        <v>0</v>
      </c>
      <c r="M203">
        <f t="shared" si="28"/>
        <v>1</v>
      </c>
    </row>
    <row r="204" spans="1:13">
      <c r="A204">
        <v>203</v>
      </c>
      <c r="B204">
        <v>281</v>
      </c>
      <c r="C204">
        <v>0</v>
      </c>
      <c r="D204">
        <v>146</v>
      </c>
      <c r="E204">
        <v>70</v>
      </c>
      <c r="F204">
        <v>0</v>
      </c>
      <c r="G204">
        <v>0</v>
      </c>
      <c r="H204">
        <v>37.9</v>
      </c>
      <c r="I204">
        <v>0.33400000000000002</v>
      </c>
      <c r="J204">
        <v>28</v>
      </c>
      <c r="K204">
        <v>1</v>
      </c>
      <c r="L204">
        <f t="shared" si="27"/>
        <v>1</v>
      </c>
      <c r="M204">
        <f t="shared" si="28"/>
        <v>1</v>
      </c>
    </row>
    <row r="205" spans="1:13">
      <c r="A205">
        <v>204</v>
      </c>
      <c r="B205">
        <v>427</v>
      </c>
      <c r="C205">
        <v>0</v>
      </c>
      <c r="D205">
        <v>94</v>
      </c>
      <c r="E205">
        <v>0</v>
      </c>
      <c r="F205">
        <v>0</v>
      </c>
      <c r="G205">
        <v>0</v>
      </c>
      <c r="H205">
        <v>0</v>
      </c>
      <c r="I205">
        <v>0.25600000000000001</v>
      </c>
      <c r="J205">
        <v>25</v>
      </c>
      <c r="K205">
        <v>0</v>
      </c>
      <c r="L205">
        <f t="shared" si="27"/>
        <v>0</v>
      </c>
      <c r="M205">
        <f t="shared" si="28"/>
        <v>1</v>
      </c>
    </row>
    <row r="206" spans="1:13">
      <c r="A206">
        <v>205</v>
      </c>
      <c r="B206">
        <v>166</v>
      </c>
      <c r="C206">
        <v>6</v>
      </c>
      <c r="D206">
        <v>104</v>
      </c>
      <c r="E206">
        <v>74</v>
      </c>
      <c r="F206">
        <v>18</v>
      </c>
      <c r="G206">
        <v>156</v>
      </c>
      <c r="H206">
        <v>29.9</v>
      </c>
      <c r="I206">
        <v>0.72199999999999998</v>
      </c>
      <c r="J206">
        <v>41</v>
      </c>
      <c r="K206">
        <v>1</v>
      </c>
      <c r="L206">
        <f t="shared" si="27"/>
        <v>0</v>
      </c>
      <c r="M206">
        <f t="shared" si="28"/>
        <v>0</v>
      </c>
    </row>
    <row r="207" spans="1:13">
      <c r="A207">
        <v>206</v>
      </c>
      <c r="B207">
        <v>148</v>
      </c>
      <c r="C207">
        <v>2</v>
      </c>
      <c r="D207">
        <v>106</v>
      </c>
      <c r="E207">
        <v>64</v>
      </c>
      <c r="F207">
        <v>35</v>
      </c>
      <c r="G207">
        <v>119</v>
      </c>
      <c r="H207">
        <v>30.5</v>
      </c>
      <c r="I207">
        <v>1.4</v>
      </c>
      <c r="J207">
        <v>34</v>
      </c>
      <c r="K207">
        <v>0</v>
      </c>
      <c r="L207">
        <f t="shared" si="27"/>
        <v>0</v>
      </c>
      <c r="M207">
        <f t="shared" si="28"/>
        <v>1</v>
      </c>
    </row>
    <row r="208" spans="1:13">
      <c r="A208">
        <v>207</v>
      </c>
      <c r="B208">
        <v>445</v>
      </c>
      <c r="C208">
        <v>4</v>
      </c>
      <c r="D208">
        <v>117</v>
      </c>
      <c r="E208">
        <v>62</v>
      </c>
      <c r="F208">
        <v>12</v>
      </c>
      <c r="G208">
        <v>0</v>
      </c>
      <c r="H208">
        <v>29.7</v>
      </c>
      <c r="I208">
        <v>0.38</v>
      </c>
      <c r="J208">
        <v>30</v>
      </c>
      <c r="K208">
        <v>1</v>
      </c>
      <c r="L208">
        <f t="shared" si="27"/>
        <v>0</v>
      </c>
      <c r="M208">
        <f t="shared" si="28"/>
        <v>0</v>
      </c>
    </row>
    <row r="209" spans="1:13">
      <c r="A209">
        <v>208</v>
      </c>
      <c r="B209">
        <v>439</v>
      </c>
      <c r="C209">
        <v>1</v>
      </c>
      <c r="D209">
        <v>97</v>
      </c>
      <c r="E209">
        <v>70</v>
      </c>
      <c r="F209">
        <v>15</v>
      </c>
      <c r="G209">
        <v>0</v>
      </c>
      <c r="H209">
        <v>18.2</v>
      </c>
      <c r="I209">
        <v>0.14699999999999999</v>
      </c>
      <c r="J209">
        <v>21</v>
      </c>
      <c r="K209">
        <v>0</v>
      </c>
      <c r="L209">
        <f t="shared" si="27"/>
        <v>0</v>
      </c>
      <c r="M209">
        <f t="shared" si="28"/>
        <v>1</v>
      </c>
    </row>
    <row r="210" spans="1:13">
      <c r="A210">
        <v>209</v>
      </c>
      <c r="B210">
        <v>691</v>
      </c>
      <c r="C210">
        <v>8</v>
      </c>
      <c r="D210">
        <v>107</v>
      </c>
      <c r="E210">
        <v>80</v>
      </c>
      <c r="F210">
        <v>0</v>
      </c>
      <c r="G210">
        <v>0</v>
      </c>
      <c r="H210">
        <v>24.6</v>
      </c>
      <c r="I210">
        <v>0.85599999999999998</v>
      </c>
      <c r="J210">
        <v>34</v>
      </c>
      <c r="K210">
        <v>0</v>
      </c>
      <c r="L210">
        <f t="shared" si="27"/>
        <v>0</v>
      </c>
      <c r="M210">
        <f t="shared" si="28"/>
        <v>1</v>
      </c>
    </row>
    <row r="211" spans="1:13">
      <c r="A211">
        <v>210</v>
      </c>
      <c r="B211">
        <v>749</v>
      </c>
      <c r="C211">
        <v>3</v>
      </c>
      <c r="D211">
        <v>187</v>
      </c>
      <c r="E211">
        <v>70</v>
      </c>
      <c r="F211">
        <v>22</v>
      </c>
      <c r="G211">
        <v>200</v>
      </c>
      <c r="H211">
        <v>36.4</v>
      </c>
      <c r="I211">
        <v>0.40799999999999997</v>
      </c>
      <c r="J211">
        <v>36</v>
      </c>
      <c r="K211">
        <v>1</v>
      </c>
      <c r="L211">
        <f t="shared" si="27"/>
        <v>1</v>
      </c>
      <c r="M211">
        <f t="shared" si="28"/>
        <v>1</v>
      </c>
    </row>
    <row r="212" spans="1:13">
      <c r="A212">
        <v>211</v>
      </c>
      <c r="B212">
        <v>123</v>
      </c>
      <c r="C212">
        <v>2</v>
      </c>
      <c r="D212">
        <v>107</v>
      </c>
      <c r="E212">
        <v>74</v>
      </c>
      <c r="F212">
        <v>30</v>
      </c>
      <c r="G212">
        <v>100</v>
      </c>
      <c r="H212">
        <v>33.6</v>
      </c>
      <c r="I212">
        <v>0.40400000000000003</v>
      </c>
      <c r="J212">
        <v>23</v>
      </c>
      <c r="K212">
        <v>0</v>
      </c>
      <c r="L212">
        <f t="shared" si="27"/>
        <v>0</v>
      </c>
      <c r="M212">
        <f t="shared" si="28"/>
        <v>1</v>
      </c>
    </row>
    <row r="213" spans="1:13">
      <c r="A213">
        <v>212</v>
      </c>
      <c r="B213">
        <v>315</v>
      </c>
      <c r="C213">
        <v>7</v>
      </c>
      <c r="D213">
        <v>109</v>
      </c>
      <c r="E213">
        <v>80</v>
      </c>
      <c r="F213">
        <v>31</v>
      </c>
      <c r="G213">
        <v>0</v>
      </c>
      <c r="H213">
        <v>35.9</v>
      </c>
      <c r="I213">
        <v>1.127</v>
      </c>
      <c r="J213">
        <v>43</v>
      </c>
      <c r="K213">
        <v>1</v>
      </c>
      <c r="L213">
        <f t="shared" si="27"/>
        <v>0</v>
      </c>
      <c r="M213">
        <f t="shared" si="28"/>
        <v>0</v>
      </c>
    </row>
    <row r="214" spans="1:13">
      <c r="A214">
        <v>213</v>
      </c>
      <c r="B214">
        <v>510</v>
      </c>
      <c r="C214">
        <v>8</v>
      </c>
      <c r="D214">
        <v>120</v>
      </c>
      <c r="E214">
        <v>78</v>
      </c>
      <c r="F214">
        <v>0</v>
      </c>
      <c r="G214">
        <v>0</v>
      </c>
      <c r="H214">
        <v>25</v>
      </c>
      <c r="I214">
        <v>0.40899999999999997</v>
      </c>
      <c r="J214">
        <v>64</v>
      </c>
      <c r="K214">
        <v>0</v>
      </c>
      <c r="L214">
        <f t="shared" si="27"/>
        <v>0</v>
      </c>
      <c r="M214">
        <f t="shared" si="28"/>
        <v>1</v>
      </c>
    </row>
    <row r="215" spans="1:13">
      <c r="A215">
        <v>214</v>
      </c>
      <c r="B215">
        <v>572</v>
      </c>
      <c r="C215">
        <v>2</v>
      </c>
      <c r="D215">
        <v>130</v>
      </c>
      <c r="E215">
        <v>96</v>
      </c>
      <c r="F215">
        <v>0</v>
      </c>
      <c r="G215">
        <v>0</v>
      </c>
      <c r="H215">
        <v>22.6</v>
      </c>
      <c r="I215">
        <v>0.26800000000000002</v>
      </c>
      <c r="J215">
        <v>21</v>
      </c>
      <c r="K215">
        <v>0</v>
      </c>
      <c r="L215">
        <f t="shared" si="27"/>
        <v>0</v>
      </c>
      <c r="M215">
        <f t="shared" si="28"/>
        <v>1</v>
      </c>
    </row>
    <row r="216" spans="1:13">
      <c r="A216">
        <v>215</v>
      </c>
      <c r="B216">
        <v>369</v>
      </c>
      <c r="C216">
        <v>3</v>
      </c>
      <c r="D216">
        <v>81</v>
      </c>
      <c r="E216">
        <v>86</v>
      </c>
      <c r="F216">
        <v>16</v>
      </c>
      <c r="G216">
        <v>66</v>
      </c>
      <c r="H216">
        <v>27.5</v>
      </c>
      <c r="I216">
        <v>0.30599999999999999</v>
      </c>
      <c r="J216">
        <v>22</v>
      </c>
      <c r="K216">
        <v>0</v>
      </c>
      <c r="L216">
        <f t="shared" si="27"/>
        <v>0</v>
      </c>
      <c r="M216">
        <f t="shared" si="28"/>
        <v>1</v>
      </c>
    </row>
    <row r="217" spans="1:13">
      <c r="A217">
        <v>216</v>
      </c>
      <c r="B217">
        <v>118</v>
      </c>
      <c r="C217">
        <v>5</v>
      </c>
      <c r="D217">
        <v>78</v>
      </c>
      <c r="E217">
        <v>48</v>
      </c>
      <c r="F217">
        <v>0</v>
      </c>
      <c r="G217">
        <v>0</v>
      </c>
      <c r="H217">
        <v>33.700000000000003</v>
      </c>
      <c r="I217">
        <v>0.65400000000000003</v>
      </c>
      <c r="J217">
        <v>25</v>
      </c>
      <c r="K217">
        <v>0</v>
      </c>
      <c r="L217">
        <f t="shared" si="27"/>
        <v>0</v>
      </c>
      <c r="M217">
        <f t="shared" si="28"/>
        <v>1</v>
      </c>
    </row>
    <row r="218" spans="1:13">
      <c r="A218">
        <v>217</v>
      </c>
      <c r="B218">
        <v>119</v>
      </c>
      <c r="C218">
        <v>4</v>
      </c>
      <c r="D218">
        <v>97</v>
      </c>
      <c r="E218">
        <v>60</v>
      </c>
      <c r="F218">
        <v>23</v>
      </c>
      <c r="G218">
        <v>0</v>
      </c>
      <c r="H218">
        <v>28.2</v>
      </c>
      <c r="I218">
        <v>0.443</v>
      </c>
      <c r="J218">
        <v>22</v>
      </c>
      <c r="K218">
        <v>0</v>
      </c>
      <c r="L218">
        <f t="shared" si="27"/>
        <v>0</v>
      </c>
      <c r="M218">
        <f t="shared" si="28"/>
        <v>1</v>
      </c>
    </row>
    <row r="219" spans="1:13">
      <c r="A219">
        <v>218</v>
      </c>
      <c r="B219">
        <v>566</v>
      </c>
      <c r="C219">
        <v>2</v>
      </c>
      <c r="D219">
        <v>95</v>
      </c>
      <c r="E219">
        <v>54</v>
      </c>
      <c r="F219">
        <v>14</v>
      </c>
      <c r="G219">
        <v>88</v>
      </c>
      <c r="H219">
        <v>26.1</v>
      </c>
      <c r="I219">
        <v>0.748</v>
      </c>
      <c r="J219">
        <v>22</v>
      </c>
      <c r="K219">
        <v>0</v>
      </c>
      <c r="L219">
        <f t="shared" si="27"/>
        <v>0</v>
      </c>
      <c r="M219">
        <f t="shared" si="28"/>
        <v>1</v>
      </c>
    </row>
    <row r="220" spans="1:13">
      <c r="A220">
        <v>219</v>
      </c>
      <c r="B220">
        <v>242</v>
      </c>
      <c r="C220">
        <v>4</v>
      </c>
      <c r="D220">
        <v>91</v>
      </c>
      <c r="E220">
        <v>70</v>
      </c>
      <c r="F220">
        <v>32</v>
      </c>
      <c r="G220">
        <v>88</v>
      </c>
      <c r="H220">
        <v>33.1</v>
      </c>
      <c r="I220">
        <v>0.44600000000000001</v>
      </c>
      <c r="J220">
        <v>22</v>
      </c>
      <c r="K220">
        <v>0</v>
      </c>
      <c r="L220">
        <f t="shared" si="27"/>
        <v>0</v>
      </c>
      <c r="M220">
        <f t="shared" si="28"/>
        <v>1</v>
      </c>
    </row>
    <row r="221" spans="1:13">
      <c r="A221">
        <v>220</v>
      </c>
      <c r="B221">
        <v>293</v>
      </c>
      <c r="C221">
        <v>2</v>
      </c>
      <c r="D221">
        <v>128</v>
      </c>
      <c r="E221">
        <v>78</v>
      </c>
      <c r="F221">
        <v>37</v>
      </c>
      <c r="G221">
        <v>182</v>
      </c>
      <c r="H221">
        <v>43.3</v>
      </c>
      <c r="I221">
        <v>1.224</v>
      </c>
      <c r="J221">
        <v>31</v>
      </c>
      <c r="K221">
        <v>1</v>
      </c>
      <c r="L221">
        <f t="shared" si="27"/>
        <v>0</v>
      </c>
      <c r="M221">
        <f t="shared" si="28"/>
        <v>0</v>
      </c>
    </row>
    <row r="222" spans="1:13">
      <c r="A222">
        <v>221</v>
      </c>
      <c r="B222">
        <v>385</v>
      </c>
      <c r="C222">
        <v>1</v>
      </c>
      <c r="D222">
        <v>125</v>
      </c>
      <c r="E222">
        <v>70</v>
      </c>
      <c r="F222">
        <v>24</v>
      </c>
      <c r="G222">
        <v>110</v>
      </c>
      <c r="H222">
        <v>24.3</v>
      </c>
      <c r="I222">
        <v>0.221</v>
      </c>
      <c r="J222">
        <v>25</v>
      </c>
      <c r="K222">
        <v>0</v>
      </c>
      <c r="L222">
        <f t="shared" si="27"/>
        <v>0</v>
      </c>
      <c r="M222">
        <f t="shared" si="28"/>
        <v>1</v>
      </c>
    </row>
    <row r="223" spans="1:13">
      <c r="A223">
        <v>222</v>
      </c>
      <c r="B223">
        <v>394</v>
      </c>
      <c r="C223">
        <v>4</v>
      </c>
      <c r="D223">
        <v>116</v>
      </c>
      <c r="E223">
        <v>72</v>
      </c>
      <c r="F223">
        <v>12</v>
      </c>
      <c r="G223">
        <v>87</v>
      </c>
      <c r="H223">
        <v>22.1</v>
      </c>
      <c r="I223">
        <v>0.46300000000000002</v>
      </c>
      <c r="J223">
        <v>37</v>
      </c>
      <c r="K223">
        <v>0</v>
      </c>
      <c r="L223">
        <f t="shared" si="27"/>
        <v>0</v>
      </c>
      <c r="M223">
        <f t="shared" si="28"/>
        <v>1</v>
      </c>
    </row>
    <row r="224" spans="1:13">
      <c r="A224">
        <v>223</v>
      </c>
      <c r="B224">
        <v>515</v>
      </c>
      <c r="C224">
        <v>3</v>
      </c>
      <c r="D224">
        <v>99</v>
      </c>
      <c r="E224">
        <v>54</v>
      </c>
      <c r="F224">
        <v>19</v>
      </c>
      <c r="G224">
        <v>86</v>
      </c>
      <c r="H224">
        <v>25.6</v>
      </c>
      <c r="I224">
        <v>0.154</v>
      </c>
      <c r="J224">
        <v>24</v>
      </c>
      <c r="K224">
        <v>0</v>
      </c>
      <c r="L224">
        <f t="shared" si="27"/>
        <v>0</v>
      </c>
      <c r="M224">
        <f t="shared" si="28"/>
        <v>1</v>
      </c>
    </row>
    <row r="225" spans="1:13">
      <c r="A225">
        <v>224</v>
      </c>
      <c r="B225">
        <v>209</v>
      </c>
      <c r="C225">
        <v>1</v>
      </c>
      <c r="D225">
        <v>96</v>
      </c>
      <c r="E225">
        <v>64</v>
      </c>
      <c r="F225">
        <v>27</v>
      </c>
      <c r="G225">
        <v>87</v>
      </c>
      <c r="H225">
        <v>33.200000000000003</v>
      </c>
      <c r="I225">
        <v>0.28899999999999998</v>
      </c>
      <c r="J225">
        <v>21</v>
      </c>
      <c r="K225">
        <v>0</v>
      </c>
      <c r="L225">
        <f t="shared" si="27"/>
        <v>0</v>
      </c>
      <c r="M225">
        <f t="shared" si="28"/>
        <v>1</v>
      </c>
    </row>
    <row r="226" spans="1:13">
      <c r="A226">
        <v>225</v>
      </c>
      <c r="B226">
        <v>337</v>
      </c>
      <c r="C226">
        <v>0</v>
      </c>
      <c r="D226">
        <v>117</v>
      </c>
      <c r="E226">
        <v>0</v>
      </c>
      <c r="F226">
        <v>0</v>
      </c>
      <c r="G226">
        <v>0</v>
      </c>
      <c r="H226">
        <v>33.799999999999997</v>
      </c>
      <c r="I226">
        <v>0.93200000000000005</v>
      </c>
      <c r="J226">
        <v>44</v>
      </c>
      <c r="K226">
        <v>0</v>
      </c>
      <c r="L226">
        <f t="shared" si="27"/>
        <v>0</v>
      </c>
      <c r="M226">
        <f t="shared" si="28"/>
        <v>1</v>
      </c>
    </row>
    <row r="227" spans="1:13">
      <c r="A227">
        <v>226</v>
      </c>
      <c r="B227">
        <v>753</v>
      </c>
      <c r="C227">
        <v>3</v>
      </c>
      <c r="D227">
        <v>108</v>
      </c>
      <c r="E227">
        <v>62</v>
      </c>
      <c r="F227">
        <v>24</v>
      </c>
      <c r="G227">
        <v>0</v>
      </c>
      <c r="H227">
        <v>26</v>
      </c>
      <c r="I227">
        <v>0.223</v>
      </c>
      <c r="J227">
        <v>25</v>
      </c>
      <c r="K227">
        <v>0</v>
      </c>
      <c r="L227">
        <f t="shared" si="27"/>
        <v>0</v>
      </c>
      <c r="M227">
        <f t="shared" si="28"/>
        <v>1</v>
      </c>
    </row>
    <row r="228" spans="1:13">
      <c r="A228">
        <v>227</v>
      </c>
      <c r="B228">
        <v>52</v>
      </c>
      <c r="C228">
        <v>1</v>
      </c>
      <c r="D228">
        <v>101</v>
      </c>
      <c r="E228">
        <v>50</v>
      </c>
      <c r="F228">
        <v>15</v>
      </c>
      <c r="G228">
        <v>36</v>
      </c>
      <c r="H228">
        <v>24.2</v>
      </c>
      <c r="I228">
        <v>0.52600000000000002</v>
      </c>
      <c r="J228">
        <v>26</v>
      </c>
      <c r="K228">
        <v>0</v>
      </c>
      <c r="L228">
        <f t="shared" si="27"/>
        <v>0</v>
      </c>
      <c r="M228">
        <f t="shared" si="28"/>
        <v>1</v>
      </c>
    </row>
    <row r="229" spans="1:13">
      <c r="A229">
        <v>228</v>
      </c>
      <c r="B229">
        <v>267</v>
      </c>
      <c r="C229">
        <v>0</v>
      </c>
      <c r="D229">
        <v>138</v>
      </c>
      <c r="E229">
        <v>0</v>
      </c>
      <c r="F229">
        <v>0</v>
      </c>
      <c r="G229">
        <v>0</v>
      </c>
      <c r="H229">
        <v>36.299999999999997</v>
      </c>
      <c r="I229">
        <v>0.93300000000000005</v>
      </c>
      <c r="J229">
        <v>25</v>
      </c>
      <c r="K229">
        <v>1</v>
      </c>
      <c r="L229">
        <f t="shared" si="27"/>
        <v>1</v>
      </c>
      <c r="M229">
        <f t="shared" si="28"/>
        <v>1</v>
      </c>
    </row>
    <row r="230" spans="1:13">
      <c r="A230">
        <v>229</v>
      </c>
      <c r="B230">
        <v>212</v>
      </c>
      <c r="C230">
        <v>0</v>
      </c>
      <c r="D230">
        <v>147</v>
      </c>
      <c r="E230">
        <v>85</v>
      </c>
      <c r="F230">
        <v>54</v>
      </c>
      <c r="G230">
        <v>0</v>
      </c>
      <c r="H230">
        <v>42.8</v>
      </c>
      <c r="I230">
        <v>0.375</v>
      </c>
      <c r="J230">
        <v>24</v>
      </c>
      <c r="K230">
        <v>0</v>
      </c>
      <c r="L230">
        <f t="shared" si="27"/>
        <v>0</v>
      </c>
      <c r="M230">
        <f t="shared" si="28"/>
        <v>1</v>
      </c>
    </row>
    <row r="231" spans="1:13">
      <c r="A231">
        <v>230</v>
      </c>
      <c r="B231">
        <v>355</v>
      </c>
      <c r="C231">
        <v>3</v>
      </c>
      <c r="D231">
        <v>90</v>
      </c>
      <c r="E231">
        <v>78</v>
      </c>
      <c r="F231">
        <v>0</v>
      </c>
      <c r="G231">
        <v>0</v>
      </c>
      <c r="H231">
        <v>42.7</v>
      </c>
      <c r="I231">
        <v>0.55900000000000005</v>
      </c>
      <c r="J231">
        <v>21</v>
      </c>
      <c r="K231">
        <v>0</v>
      </c>
      <c r="L231">
        <f t="shared" si="27"/>
        <v>0</v>
      </c>
      <c r="M231">
        <f t="shared" si="28"/>
        <v>1</v>
      </c>
    </row>
    <row r="232" spans="1:13">
      <c r="A232">
        <v>231</v>
      </c>
      <c r="B232">
        <v>625</v>
      </c>
      <c r="C232">
        <v>2</v>
      </c>
      <c r="D232">
        <v>108</v>
      </c>
      <c r="E232">
        <v>64</v>
      </c>
      <c r="F232">
        <v>0</v>
      </c>
      <c r="G232">
        <v>0</v>
      </c>
      <c r="H232">
        <v>30.8</v>
      </c>
      <c r="I232">
        <v>0.158</v>
      </c>
      <c r="J232">
        <v>21</v>
      </c>
      <c r="K232">
        <v>0</v>
      </c>
      <c r="L232">
        <f t="shared" si="27"/>
        <v>0</v>
      </c>
      <c r="M232">
        <f t="shared" si="28"/>
        <v>1</v>
      </c>
    </row>
    <row r="233" spans="1:13">
      <c r="A233">
        <v>232</v>
      </c>
      <c r="B233">
        <v>50</v>
      </c>
      <c r="C233">
        <v>7</v>
      </c>
      <c r="D233">
        <v>105</v>
      </c>
      <c r="E233">
        <v>0</v>
      </c>
      <c r="F233">
        <v>0</v>
      </c>
      <c r="G233">
        <v>0</v>
      </c>
      <c r="H233">
        <v>0</v>
      </c>
      <c r="I233">
        <v>0.30499999999999999</v>
      </c>
      <c r="J233">
        <v>24</v>
      </c>
      <c r="K233">
        <v>0</v>
      </c>
      <c r="L233">
        <f t="shared" si="27"/>
        <v>0</v>
      </c>
      <c r="M233">
        <f t="shared" si="28"/>
        <v>1</v>
      </c>
    </row>
    <row r="234" spans="1:13">
      <c r="A234">
        <v>233</v>
      </c>
      <c r="B234">
        <v>739</v>
      </c>
      <c r="C234">
        <v>2</v>
      </c>
      <c r="D234">
        <v>99</v>
      </c>
      <c r="E234">
        <v>60</v>
      </c>
      <c r="F234">
        <v>17</v>
      </c>
      <c r="G234">
        <v>160</v>
      </c>
      <c r="H234">
        <v>36.6</v>
      </c>
      <c r="I234">
        <v>0.45300000000000001</v>
      </c>
      <c r="J234">
        <v>21</v>
      </c>
      <c r="K234">
        <v>0</v>
      </c>
      <c r="L234">
        <f t="shared" si="27"/>
        <v>0</v>
      </c>
      <c r="M234">
        <f t="shared" si="28"/>
        <v>1</v>
      </c>
    </row>
    <row r="235" spans="1:13">
      <c r="A235">
        <v>234</v>
      </c>
      <c r="B235">
        <v>608</v>
      </c>
      <c r="C235">
        <v>1</v>
      </c>
      <c r="D235">
        <v>92</v>
      </c>
      <c r="E235">
        <v>62</v>
      </c>
      <c r="F235">
        <v>25</v>
      </c>
      <c r="G235">
        <v>41</v>
      </c>
      <c r="H235">
        <v>19.5</v>
      </c>
      <c r="I235">
        <v>0.48199999999999998</v>
      </c>
      <c r="J235">
        <v>25</v>
      </c>
      <c r="K235">
        <v>0</v>
      </c>
      <c r="L235">
        <f t="shared" si="27"/>
        <v>0</v>
      </c>
      <c r="M235">
        <f t="shared" si="28"/>
        <v>1</v>
      </c>
    </row>
    <row r="236" spans="1:13">
      <c r="A236">
        <v>235</v>
      </c>
      <c r="B236">
        <v>114</v>
      </c>
      <c r="C236">
        <v>4</v>
      </c>
      <c r="D236">
        <v>76</v>
      </c>
      <c r="E236">
        <v>62</v>
      </c>
      <c r="F236">
        <v>0</v>
      </c>
      <c r="G236">
        <v>0</v>
      </c>
      <c r="H236">
        <v>34</v>
      </c>
      <c r="I236">
        <v>0.39100000000000001</v>
      </c>
      <c r="J236">
        <v>25</v>
      </c>
      <c r="K236">
        <v>0</v>
      </c>
      <c r="L236">
        <f t="shared" si="27"/>
        <v>0</v>
      </c>
      <c r="M236">
        <f t="shared" si="28"/>
        <v>1</v>
      </c>
    </row>
    <row r="237" spans="1:13">
      <c r="A237">
        <v>236</v>
      </c>
      <c r="B237">
        <v>567</v>
      </c>
      <c r="C237">
        <v>1</v>
      </c>
      <c r="D237">
        <v>99</v>
      </c>
      <c r="E237">
        <v>72</v>
      </c>
      <c r="F237">
        <v>30</v>
      </c>
      <c r="G237">
        <v>18</v>
      </c>
      <c r="H237">
        <v>38.6</v>
      </c>
      <c r="I237">
        <v>0.41199999999999998</v>
      </c>
      <c r="J237">
        <v>21</v>
      </c>
      <c r="K237">
        <v>0</v>
      </c>
      <c r="L237">
        <f t="shared" si="27"/>
        <v>0</v>
      </c>
      <c r="M237">
        <f t="shared" si="28"/>
        <v>1</v>
      </c>
    </row>
    <row r="238" spans="1:13">
      <c r="A238">
        <v>237</v>
      </c>
      <c r="B238">
        <v>410</v>
      </c>
      <c r="C238">
        <v>1</v>
      </c>
      <c r="D238">
        <v>172</v>
      </c>
      <c r="E238">
        <v>68</v>
      </c>
      <c r="F238">
        <v>49</v>
      </c>
      <c r="G238">
        <v>579</v>
      </c>
      <c r="H238">
        <v>42.4</v>
      </c>
      <c r="I238">
        <v>0.70199999999999996</v>
      </c>
      <c r="J238">
        <v>28</v>
      </c>
      <c r="K238">
        <v>1</v>
      </c>
      <c r="L238">
        <f t="shared" si="27"/>
        <v>1</v>
      </c>
      <c r="M238">
        <f t="shared" si="28"/>
        <v>1</v>
      </c>
    </row>
    <row r="239" spans="1:13">
      <c r="A239">
        <v>238</v>
      </c>
      <c r="B239">
        <v>484</v>
      </c>
      <c r="C239">
        <v>0</v>
      </c>
      <c r="D239">
        <v>84</v>
      </c>
      <c r="E239">
        <v>82</v>
      </c>
      <c r="F239">
        <v>31</v>
      </c>
      <c r="G239">
        <v>125</v>
      </c>
      <c r="H239">
        <v>38.200000000000003</v>
      </c>
      <c r="I239">
        <v>0.23300000000000001</v>
      </c>
      <c r="J239">
        <v>23</v>
      </c>
      <c r="K239">
        <v>0</v>
      </c>
      <c r="L239">
        <f t="shared" si="27"/>
        <v>0</v>
      </c>
      <c r="M239">
        <f t="shared" si="28"/>
        <v>1</v>
      </c>
    </row>
    <row r="240" spans="1:13">
      <c r="A240">
        <v>239</v>
      </c>
      <c r="B240">
        <v>315</v>
      </c>
      <c r="C240">
        <v>7</v>
      </c>
      <c r="D240">
        <v>109</v>
      </c>
      <c r="E240">
        <v>80</v>
      </c>
      <c r="F240">
        <v>31</v>
      </c>
      <c r="G240">
        <v>0</v>
      </c>
      <c r="H240">
        <v>35.9</v>
      </c>
      <c r="I240">
        <v>1.127</v>
      </c>
      <c r="J240">
        <v>43</v>
      </c>
      <c r="K240">
        <v>1</v>
      </c>
      <c r="L240">
        <f t="shared" si="27"/>
        <v>0</v>
      </c>
      <c r="M240">
        <f t="shared" si="28"/>
        <v>0</v>
      </c>
    </row>
    <row r="241" spans="1:13">
      <c r="A241">
        <v>240</v>
      </c>
      <c r="B241">
        <v>93</v>
      </c>
      <c r="C241">
        <v>7</v>
      </c>
      <c r="D241">
        <v>81</v>
      </c>
      <c r="E241">
        <v>78</v>
      </c>
      <c r="F241">
        <v>40</v>
      </c>
      <c r="G241">
        <v>48</v>
      </c>
      <c r="H241">
        <v>46.7</v>
      </c>
      <c r="I241">
        <v>0.26100000000000001</v>
      </c>
      <c r="J241">
        <v>42</v>
      </c>
      <c r="K241">
        <v>0</v>
      </c>
      <c r="L241">
        <f t="shared" si="27"/>
        <v>0</v>
      </c>
      <c r="M241">
        <f t="shared" si="28"/>
        <v>1</v>
      </c>
    </row>
    <row r="242" spans="1:13">
      <c r="A242">
        <v>241</v>
      </c>
      <c r="B242">
        <v>357</v>
      </c>
      <c r="C242">
        <v>1</v>
      </c>
      <c r="D242">
        <v>125</v>
      </c>
      <c r="E242">
        <v>50</v>
      </c>
      <c r="F242">
        <v>40</v>
      </c>
      <c r="G242">
        <v>167</v>
      </c>
      <c r="H242">
        <v>33.299999999999997</v>
      </c>
      <c r="I242">
        <v>0.96199999999999997</v>
      </c>
      <c r="J242">
        <v>28</v>
      </c>
      <c r="K242">
        <v>1</v>
      </c>
      <c r="L242">
        <f t="shared" si="27"/>
        <v>0</v>
      </c>
      <c r="M242">
        <f t="shared" si="28"/>
        <v>0</v>
      </c>
    </row>
    <row r="243" spans="1:13">
      <c r="A243">
        <v>242</v>
      </c>
      <c r="B243">
        <v>285</v>
      </c>
      <c r="C243">
        <v>2</v>
      </c>
      <c r="D243">
        <v>108</v>
      </c>
      <c r="E243">
        <v>80</v>
      </c>
      <c r="F243">
        <v>0</v>
      </c>
      <c r="G243">
        <v>0</v>
      </c>
      <c r="H243">
        <v>27</v>
      </c>
      <c r="I243">
        <v>0.25900000000000001</v>
      </c>
      <c r="J243">
        <v>52</v>
      </c>
      <c r="K243">
        <v>1</v>
      </c>
      <c r="L243">
        <f t="shared" si="27"/>
        <v>0</v>
      </c>
      <c r="M243">
        <f t="shared" si="28"/>
        <v>0</v>
      </c>
    </row>
    <row r="244" spans="1:13">
      <c r="A244">
        <v>243</v>
      </c>
      <c r="B244">
        <v>320</v>
      </c>
      <c r="C244">
        <v>6</v>
      </c>
      <c r="D244">
        <v>194</v>
      </c>
      <c r="E244">
        <v>78</v>
      </c>
      <c r="F244">
        <v>0</v>
      </c>
      <c r="G244">
        <v>0</v>
      </c>
      <c r="H244">
        <v>23.5</v>
      </c>
      <c r="I244">
        <v>0.129</v>
      </c>
      <c r="J244">
        <v>59</v>
      </c>
      <c r="K244">
        <v>1</v>
      </c>
      <c r="L244">
        <f t="shared" si="27"/>
        <v>1</v>
      </c>
      <c r="M244">
        <f t="shared" si="28"/>
        <v>1</v>
      </c>
    </row>
    <row r="245" spans="1:13">
      <c r="A245">
        <v>244</v>
      </c>
      <c r="B245">
        <v>180</v>
      </c>
      <c r="C245">
        <v>5</v>
      </c>
      <c r="D245">
        <v>130</v>
      </c>
      <c r="E245">
        <v>82</v>
      </c>
      <c r="F245">
        <v>0</v>
      </c>
      <c r="G245">
        <v>0</v>
      </c>
      <c r="H245">
        <v>39.1</v>
      </c>
      <c r="I245">
        <v>0.95599999999999996</v>
      </c>
      <c r="J245">
        <v>37</v>
      </c>
      <c r="K245">
        <v>1</v>
      </c>
      <c r="L245">
        <f t="shared" si="27"/>
        <v>0</v>
      </c>
      <c r="M245">
        <f t="shared" si="28"/>
        <v>0</v>
      </c>
    </row>
    <row r="246" spans="1:13">
      <c r="A246">
        <v>245</v>
      </c>
      <c r="B246">
        <v>613</v>
      </c>
      <c r="C246">
        <v>7</v>
      </c>
      <c r="D246">
        <v>168</v>
      </c>
      <c r="E246">
        <v>88</v>
      </c>
      <c r="F246">
        <v>42</v>
      </c>
      <c r="G246">
        <v>321</v>
      </c>
      <c r="H246">
        <v>38.200000000000003</v>
      </c>
      <c r="I246">
        <v>0.78700000000000003</v>
      </c>
      <c r="J246">
        <v>40</v>
      </c>
      <c r="K246">
        <v>1</v>
      </c>
      <c r="L246">
        <f t="shared" si="27"/>
        <v>1</v>
      </c>
      <c r="M246">
        <f t="shared" si="28"/>
        <v>1</v>
      </c>
    </row>
    <row r="247" spans="1:13">
      <c r="A247">
        <v>246</v>
      </c>
      <c r="B247">
        <v>198</v>
      </c>
      <c r="C247">
        <v>3</v>
      </c>
      <c r="D247">
        <v>107</v>
      </c>
      <c r="E247">
        <v>62</v>
      </c>
      <c r="F247">
        <v>13</v>
      </c>
      <c r="G247">
        <v>48</v>
      </c>
      <c r="H247">
        <v>22.9</v>
      </c>
      <c r="I247">
        <v>0.67800000000000005</v>
      </c>
      <c r="J247">
        <v>23</v>
      </c>
      <c r="K247">
        <v>1</v>
      </c>
      <c r="L247">
        <f t="shared" si="27"/>
        <v>0</v>
      </c>
      <c r="M247">
        <f t="shared" si="28"/>
        <v>0</v>
      </c>
    </row>
    <row r="248" spans="1:13">
      <c r="A248">
        <v>247</v>
      </c>
      <c r="B248">
        <v>383</v>
      </c>
      <c r="C248">
        <v>1</v>
      </c>
      <c r="D248">
        <v>109</v>
      </c>
      <c r="E248">
        <v>60</v>
      </c>
      <c r="F248">
        <v>8</v>
      </c>
      <c r="G248">
        <v>182</v>
      </c>
      <c r="H248">
        <v>25.4</v>
      </c>
      <c r="I248">
        <v>0.94699999999999995</v>
      </c>
      <c r="J248">
        <v>21</v>
      </c>
      <c r="K248">
        <v>0</v>
      </c>
      <c r="L248">
        <f t="shared" si="27"/>
        <v>0</v>
      </c>
      <c r="M248">
        <f t="shared" si="28"/>
        <v>1</v>
      </c>
    </row>
    <row r="249" spans="1:13">
      <c r="A249">
        <v>248</v>
      </c>
      <c r="B249">
        <v>314</v>
      </c>
      <c r="C249">
        <v>3</v>
      </c>
      <c r="D249">
        <v>113</v>
      </c>
      <c r="E249">
        <v>50</v>
      </c>
      <c r="F249">
        <v>10</v>
      </c>
      <c r="G249">
        <v>85</v>
      </c>
      <c r="H249">
        <v>29.5</v>
      </c>
      <c r="I249">
        <v>0.626</v>
      </c>
      <c r="J249">
        <v>25</v>
      </c>
      <c r="K249">
        <v>0</v>
      </c>
      <c r="L249">
        <f t="shared" si="27"/>
        <v>0</v>
      </c>
      <c r="M249">
        <f t="shared" si="28"/>
        <v>1</v>
      </c>
    </row>
    <row r="250" spans="1:13">
      <c r="A250">
        <v>249</v>
      </c>
      <c r="B250">
        <v>498</v>
      </c>
      <c r="C250">
        <v>2</v>
      </c>
      <c r="D250">
        <v>81</v>
      </c>
      <c r="E250">
        <v>72</v>
      </c>
      <c r="F250">
        <v>15</v>
      </c>
      <c r="G250">
        <v>76</v>
      </c>
      <c r="H250">
        <v>30.1</v>
      </c>
      <c r="I250">
        <v>0.54700000000000004</v>
      </c>
      <c r="J250">
        <v>25</v>
      </c>
      <c r="K250">
        <v>0</v>
      </c>
      <c r="L250">
        <f t="shared" si="27"/>
        <v>0</v>
      </c>
      <c r="M250">
        <f t="shared" si="28"/>
        <v>1</v>
      </c>
    </row>
    <row r="251" spans="1:13">
      <c r="A251">
        <v>250</v>
      </c>
      <c r="B251">
        <v>511</v>
      </c>
      <c r="C251">
        <v>12</v>
      </c>
      <c r="D251">
        <v>84</v>
      </c>
      <c r="E251">
        <v>72</v>
      </c>
      <c r="F251">
        <v>31</v>
      </c>
      <c r="G251">
        <v>0</v>
      </c>
      <c r="H251">
        <v>29.7</v>
      </c>
      <c r="I251">
        <v>0.29699999999999999</v>
      </c>
      <c r="J251">
        <v>46</v>
      </c>
      <c r="K251">
        <v>1</v>
      </c>
      <c r="L251">
        <f t="shared" si="27"/>
        <v>0</v>
      </c>
      <c r="M251">
        <f t="shared" si="28"/>
        <v>0</v>
      </c>
    </row>
    <row r="252" spans="1:13">
      <c r="A252">
        <v>251</v>
      </c>
      <c r="B252">
        <v>380</v>
      </c>
      <c r="C252">
        <v>0</v>
      </c>
      <c r="D252">
        <v>93</v>
      </c>
      <c r="E252">
        <v>100</v>
      </c>
      <c r="F252">
        <v>39</v>
      </c>
      <c r="G252">
        <v>72</v>
      </c>
      <c r="H252">
        <v>43.4</v>
      </c>
      <c r="I252">
        <v>1.0209999999999999</v>
      </c>
      <c r="J252">
        <v>35</v>
      </c>
      <c r="K252">
        <v>0</v>
      </c>
      <c r="L252">
        <f t="shared" si="27"/>
        <v>0</v>
      </c>
      <c r="M252">
        <f t="shared" si="28"/>
        <v>1</v>
      </c>
    </row>
    <row r="253" spans="1:13">
      <c r="A253">
        <v>252</v>
      </c>
      <c r="B253">
        <v>537</v>
      </c>
      <c r="C253">
        <v>0</v>
      </c>
      <c r="D253">
        <v>105</v>
      </c>
      <c r="E253">
        <v>90</v>
      </c>
      <c r="F253">
        <v>0</v>
      </c>
      <c r="G253">
        <v>0</v>
      </c>
      <c r="H253">
        <v>29.6</v>
      </c>
      <c r="I253">
        <v>0.19700000000000001</v>
      </c>
      <c r="J253">
        <v>46</v>
      </c>
      <c r="K253">
        <v>0</v>
      </c>
      <c r="L253">
        <f t="shared" si="27"/>
        <v>0</v>
      </c>
      <c r="M253">
        <f t="shared" si="28"/>
        <v>1</v>
      </c>
    </row>
    <row r="254" spans="1:13">
      <c r="A254">
        <v>253</v>
      </c>
      <c r="B254">
        <v>122</v>
      </c>
      <c r="C254">
        <v>6</v>
      </c>
      <c r="D254">
        <v>111</v>
      </c>
      <c r="E254">
        <v>64</v>
      </c>
      <c r="F254">
        <v>39</v>
      </c>
      <c r="G254">
        <v>0</v>
      </c>
      <c r="H254">
        <v>34.200000000000003</v>
      </c>
      <c r="I254">
        <v>0.26</v>
      </c>
      <c r="J254">
        <v>24</v>
      </c>
      <c r="K254">
        <v>0</v>
      </c>
      <c r="L254">
        <f t="shared" si="27"/>
        <v>0</v>
      </c>
      <c r="M254">
        <f t="shared" si="28"/>
        <v>1</v>
      </c>
    </row>
    <row r="255" spans="1:13">
      <c r="A255">
        <v>254</v>
      </c>
      <c r="B255">
        <v>250</v>
      </c>
      <c r="C255">
        <v>1</v>
      </c>
      <c r="D255">
        <v>111</v>
      </c>
      <c r="E255">
        <v>86</v>
      </c>
      <c r="F255">
        <v>19</v>
      </c>
      <c r="G255">
        <v>0</v>
      </c>
      <c r="H255">
        <v>30.1</v>
      </c>
      <c r="I255">
        <v>0.14299999999999999</v>
      </c>
      <c r="J255">
        <v>23</v>
      </c>
      <c r="K255">
        <v>0</v>
      </c>
      <c r="L255">
        <f t="shared" si="27"/>
        <v>0</v>
      </c>
      <c r="M255">
        <f t="shared" si="28"/>
        <v>1</v>
      </c>
    </row>
    <row r="256" spans="1:13">
      <c r="A256">
        <v>255</v>
      </c>
      <c r="B256">
        <v>92</v>
      </c>
      <c r="C256">
        <v>4</v>
      </c>
      <c r="D256">
        <v>123</v>
      </c>
      <c r="E256">
        <v>80</v>
      </c>
      <c r="F256">
        <v>15</v>
      </c>
      <c r="G256">
        <v>176</v>
      </c>
      <c r="H256">
        <v>32</v>
      </c>
      <c r="I256">
        <v>0.443</v>
      </c>
      <c r="J256">
        <v>34</v>
      </c>
      <c r="K256">
        <v>0</v>
      </c>
      <c r="L256">
        <f t="shared" si="27"/>
        <v>0</v>
      </c>
      <c r="M256">
        <f t="shared" si="28"/>
        <v>1</v>
      </c>
    </row>
    <row r="257" spans="1:13">
      <c r="A257">
        <v>256</v>
      </c>
      <c r="B257">
        <v>183</v>
      </c>
      <c r="C257">
        <v>1</v>
      </c>
      <c r="D257">
        <v>0</v>
      </c>
      <c r="E257">
        <v>74</v>
      </c>
      <c r="F257">
        <v>20</v>
      </c>
      <c r="G257">
        <v>23</v>
      </c>
      <c r="H257">
        <v>27.7</v>
      </c>
      <c r="I257">
        <v>0.29899999999999999</v>
      </c>
      <c r="J257">
        <v>21</v>
      </c>
      <c r="K257">
        <v>0</v>
      </c>
      <c r="L257">
        <f t="shared" si="27"/>
        <v>0</v>
      </c>
      <c r="M257">
        <f t="shared" si="28"/>
        <v>1</v>
      </c>
    </row>
    <row r="258" spans="1:13">
      <c r="A258">
        <v>257</v>
      </c>
      <c r="B258">
        <v>189</v>
      </c>
      <c r="C258">
        <v>8</v>
      </c>
      <c r="D258">
        <v>109</v>
      </c>
      <c r="E258">
        <v>76</v>
      </c>
      <c r="F258">
        <v>39</v>
      </c>
      <c r="G258">
        <v>114</v>
      </c>
      <c r="H258">
        <v>27.9</v>
      </c>
      <c r="I258">
        <v>0.64</v>
      </c>
      <c r="J258">
        <v>31</v>
      </c>
      <c r="K258">
        <v>1</v>
      </c>
      <c r="L258">
        <f t="shared" si="27"/>
        <v>0</v>
      </c>
      <c r="M258">
        <f t="shared" si="28"/>
        <v>0</v>
      </c>
    </row>
    <row r="259" spans="1:13">
      <c r="A259">
        <v>258</v>
      </c>
      <c r="B259">
        <v>759</v>
      </c>
      <c r="C259">
        <v>1</v>
      </c>
      <c r="D259">
        <v>106</v>
      </c>
      <c r="E259">
        <v>76</v>
      </c>
      <c r="F259">
        <v>0</v>
      </c>
      <c r="G259">
        <v>0</v>
      </c>
      <c r="H259">
        <v>37.5</v>
      </c>
      <c r="I259">
        <v>0.19700000000000001</v>
      </c>
      <c r="J259">
        <v>26</v>
      </c>
      <c r="K259">
        <v>0</v>
      </c>
      <c r="L259">
        <f t="shared" ref="L259:L322" si="29">IF(D259&lt;=137.5,IF(J259&lt;=27.5,IF(I259&lt;=0.4945,0,0),IF(D259&lt;=107.5,0,0)),IF(D259&lt;=155.5,IF(D259&lt;=146.5,1,0),IF(J259&lt;=44.5,1,1)))</f>
        <v>0</v>
      </c>
      <c r="M259">
        <f t="shared" ref="M259:M322" si="30">IF(L259=K259,1,0)</f>
        <v>1</v>
      </c>
    </row>
    <row r="260" spans="1:13">
      <c r="A260">
        <v>259</v>
      </c>
      <c r="B260">
        <v>475</v>
      </c>
      <c r="C260">
        <v>4</v>
      </c>
      <c r="D260">
        <v>114</v>
      </c>
      <c r="E260">
        <v>64</v>
      </c>
      <c r="F260">
        <v>0</v>
      </c>
      <c r="G260">
        <v>0</v>
      </c>
      <c r="H260">
        <v>28.9</v>
      </c>
      <c r="I260">
        <v>0.126</v>
      </c>
      <c r="J260">
        <v>24</v>
      </c>
      <c r="K260">
        <v>0</v>
      </c>
      <c r="L260">
        <f t="shared" si="29"/>
        <v>0</v>
      </c>
      <c r="M260">
        <f t="shared" si="30"/>
        <v>1</v>
      </c>
    </row>
    <row r="261" spans="1:13">
      <c r="A261">
        <v>260</v>
      </c>
      <c r="B261">
        <v>290</v>
      </c>
      <c r="C261">
        <v>5</v>
      </c>
      <c r="D261">
        <v>108</v>
      </c>
      <c r="E261">
        <v>72</v>
      </c>
      <c r="F261">
        <v>43</v>
      </c>
      <c r="G261">
        <v>75</v>
      </c>
      <c r="H261">
        <v>36.1</v>
      </c>
      <c r="I261">
        <v>0.26300000000000001</v>
      </c>
      <c r="J261">
        <v>33</v>
      </c>
      <c r="K261">
        <v>0</v>
      </c>
      <c r="L261">
        <f t="shared" si="29"/>
        <v>0</v>
      </c>
      <c r="M261">
        <f t="shared" si="30"/>
        <v>1</v>
      </c>
    </row>
    <row r="262" spans="1:13">
      <c r="A262">
        <v>261</v>
      </c>
      <c r="B262">
        <v>586</v>
      </c>
      <c r="C262">
        <v>1</v>
      </c>
      <c r="D262">
        <v>93</v>
      </c>
      <c r="E262">
        <v>56</v>
      </c>
      <c r="F262">
        <v>11</v>
      </c>
      <c r="G262">
        <v>0</v>
      </c>
      <c r="H262">
        <v>22.5</v>
      </c>
      <c r="I262">
        <v>0.41699999999999998</v>
      </c>
      <c r="J262">
        <v>22</v>
      </c>
      <c r="K262">
        <v>0</v>
      </c>
      <c r="L262">
        <f t="shared" si="29"/>
        <v>0</v>
      </c>
      <c r="M262">
        <f t="shared" si="30"/>
        <v>1</v>
      </c>
    </row>
    <row r="263" spans="1:13">
      <c r="A263">
        <v>262</v>
      </c>
      <c r="B263">
        <v>32</v>
      </c>
      <c r="C263">
        <v>3</v>
      </c>
      <c r="D263">
        <v>158</v>
      </c>
      <c r="E263">
        <v>76</v>
      </c>
      <c r="F263">
        <v>36</v>
      </c>
      <c r="G263">
        <v>245</v>
      </c>
      <c r="H263">
        <v>31.6</v>
      </c>
      <c r="I263">
        <v>0.85099999999999998</v>
      </c>
      <c r="J263">
        <v>28</v>
      </c>
      <c r="K263">
        <v>1</v>
      </c>
      <c r="L263">
        <f t="shared" si="29"/>
        <v>1</v>
      </c>
      <c r="M263">
        <f t="shared" si="30"/>
        <v>1</v>
      </c>
    </row>
    <row r="264" spans="1:13">
      <c r="A264">
        <v>263</v>
      </c>
      <c r="B264">
        <v>529</v>
      </c>
      <c r="C264">
        <v>0</v>
      </c>
      <c r="D264">
        <v>117</v>
      </c>
      <c r="E264">
        <v>66</v>
      </c>
      <c r="F264">
        <v>31</v>
      </c>
      <c r="G264">
        <v>188</v>
      </c>
      <c r="H264">
        <v>30.8</v>
      </c>
      <c r="I264">
        <v>0.49299999999999999</v>
      </c>
      <c r="J264">
        <v>22</v>
      </c>
      <c r="K264">
        <v>0</v>
      </c>
      <c r="L264">
        <f t="shared" si="29"/>
        <v>0</v>
      </c>
      <c r="M264">
        <f t="shared" si="30"/>
        <v>1</v>
      </c>
    </row>
    <row r="265" spans="1:13">
      <c r="A265">
        <v>264</v>
      </c>
      <c r="B265">
        <v>150</v>
      </c>
      <c r="C265">
        <v>2</v>
      </c>
      <c r="D265">
        <v>90</v>
      </c>
      <c r="E265">
        <v>70</v>
      </c>
      <c r="F265">
        <v>17</v>
      </c>
      <c r="G265">
        <v>0</v>
      </c>
      <c r="H265">
        <v>27.3</v>
      </c>
      <c r="I265">
        <v>8.5000000000000006E-2</v>
      </c>
      <c r="J265">
        <v>22</v>
      </c>
      <c r="K265">
        <v>0</v>
      </c>
      <c r="L265">
        <f t="shared" si="29"/>
        <v>0</v>
      </c>
      <c r="M265">
        <f t="shared" si="30"/>
        <v>1</v>
      </c>
    </row>
    <row r="266" spans="1:13">
      <c r="A266">
        <v>265</v>
      </c>
      <c r="B266">
        <v>32</v>
      </c>
      <c r="C266">
        <v>3</v>
      </c>
      <c r="D266">
        <v>158</v>
      </c>
      <c r="E266">
        <v>76</v>
      </c>
      <c r="F266">
        <v>36</v>
      </c>
      <c r="G266">
        <v>245</v>
      </c>
      <c r="H266">
        <v>31.6</v>
      </c>
      <c r="I266">
        <v>0.85099999999999998</v>
      </c>
      <c r="J266">
        <v>28</v>
      </c>
      <c r="K266">
        <v>1</v>
      </c>
      <c r="L266">
        <f t="shared" si="29"/>
        <v>1</v>
      </c>
      <c r="M266">
        <f t="shared" si="30"/>
        <v>1</v>
      </c>
    </row>
    <row r="267" spans="1:13">
      <c r="A267">
        <v>266</v>
      </c>
      <c r="B267">
        <v>391</v>
      </c>
      <c r="C267">
        <v>1</v>
      </c>
      <c r="D267">
        <v>100</v>
      </c>
      <c r="E267">
        <v>66</v>
      </c>
      <c r="F267">
        <v>29</v>
      </c>
      <c r="G267">
        <v>196</v>
      </c>
      <c r="H267">
        <v>32</v>
      </c>
      <c r="I267">
        <v>0.44400000000000001</v>
      </c>
      <c r="J267">
        <v>42</v>
      </c>
      <c r="K267">
        <v>0</v>
      </c>
      <c r="L267">
        <f t="shared" si="29"/>
        <v>0</v>
      </c>
      <c r="M267">
        <f t="shared" si="30"/>
        <v>1</v>
      </c>
    </row>
    <row r="268" spans="1:13">
      <c r="A268">
        <v>267</v>
      </c>
      <c r="B268">
        <v>64</v>
      </c>
      <c r="C268">
        <v>2</v>
      </c>
      <c r="D268">
        <v>141</v>
      </c>
      <c r="E268">
        <v>58</v>
      </c>
      <c r="F268">
        <v>34</v>
      </c>
      <c r="G268">
        <v>128</v>
      </c>
      <c r="H268">
        <v>25.4</v>
      </c>
      <c r="I268">
        <v>0.69899999999999995</v>
      </c>
      <c r="J268">
        <v>24</v>
      </c>
      <c r="K268">
        <v>0</v>
      </c>
      <c r="L268">
        <f t="shared" si="29"/>
        <v>1</v>
      </c>
      <c r="M268">
        <f t="shared" si="30"/>
        <v>0</v>
      </c>
    </row>
    <row r="269" spans="1:13">
      <c r="A269">
        <v>268</v>
      </c>
      <c r="B269">
        <v>167</v>
      </c>
      <c r="C269">
        <v>3</v>
      </c>
      <c r="D269">
        <v>148</v>
      </c>
      <c r="E269">
        <v>66</v>
      </c>
      <c r="F269">
        <v>25</v>
      </c>
      <c r="G269">
        <v>0</v>
      </c>
      <c r="H269">
        <v>32.5</v>
      </c>
      <c r="I269">
        <v>0.25600000000000001</v>
      </c>
      <c r="J269">
        <v>22</v>
      </c>
      <c r="K269">
        <v>0</v>
      </c>
      <c r="L269">
        <f t="shared" si="29"/>
        <v>0</v>
      </c>
      <c r="M269">
        <f t="shared" si="30"/>
        <v>1</v>
      </c>
    </row>
    <row r="270" spans="1:13">
      <c r="A270">
        <v>269</v>
      </c>
      <c r="B270">
        <v>669</v>
      </c>
      <c r="C270">
        <v>6</v>
      </c>
      <c r="D270">
        <v>98</v>
      </c>
      <c r="E270">
        <v>58</v>
      </c>
      <c r="F270">
        <v>33</v>
      </c>
      <c r="G270">
        <v>190</v>
      </c>
      <c r="H270">
        <v>34</v>
      </c>
      <c r="I270">
        <v>0.43</v>
      </c>
      <c r="J270">
        <v>43</v>
      </c>
      <c r="K270">
        <v>0</v>
      </c>
      <c r="L270">
        <f t="shared" si="29"/>
        <v>0</v>
      </c>
      <c r="M270">
        <f t="shared" si="30"/>
        <v>1</v>
      </c>
    </row>
    <row r="271" spans="1:13">
      <c r="A271">
        <v>270</v>
      </c>
      <c r="B271">
        <v>443</v>
      </c>
      <c r="C271">
        <v>4</v>
      </c>
      <c r="D271">
        <v>117</v>
      </c>
      <c r="E271">
        <v>64</v>
      </c>
      <c r="F271">
        <v>27</v>
      </c>
      <c r="G271">
        <v>120</v>
      </c>
      <c r="H271">
        <v>33.200000000000003</v>
      </c>
      <c r="I271">
        <v>0.23</v>
      </c>
      <c r="J271">
        <v>24</v>
      </c>
      <c r="K271">
        <v>0</v>
      </c>
      <c r="L271">
        <f t="shared" si="29"/>
        <v>0</v>
      </c>
      <c r="M271">
        <f t="shared" si="30"/>
        <v>1</v>
      </c>
    </row>
    <row r="272" spans="1:13">
      <c r="A272">
        <v>271</v>
      </c>
      <c r="B272">
        <v>650</v>
      </c>
      <c r="C272">
        <v>0</v>
      </c>
      <c r="D272">
        <v>107</v>
      </c>
      <c r="E272">
        <v>60</v>
      </c>
      <c r="F272">
        <v>25</v>
      </c>
      <c r="G272">
        <v>0</v>
      </c>
      <c r="H272">
        <v>26.4</v>
      </c>
      <c r="I272">
        <v>0.13300000000000001</v>
      </c>
      <c r="J272">
        <v>23</v>
      </c>
      <c r="K272">
        <v>0</v>
      </c>
      <c r="L272">
        <f t="shared" si="29"/>
        <v>0</v>
      </c>
      <c r="M272">
        <f t="shared" si="30"/>
        <v>1</v>
      </c>
    </row>
    <row r="273" spans="1:13">
      <c r="A273">
        <v>272</v>
      </c>
      <c r="B273">
        <v>126</v>
      </c>
      <c r="C273">
        <v>1</v>
      </c>
      <c r="D273">
        <v>88</v>
      </c>
      <c r="E273">
        <v>30</v>
      </c>
      <c r="F273">
        <v>42</v>
      </c>
      <c r="G273">
        <v>99</v>
      </c>
      <c r="H273">
        <v>55</v>
      </c>
      <c r="I273">
        <v>0.496</v>
      </c>
      <c r="J273">
        <v>26</v>
      </c>
      <c r="K273">
        <v>1</v>
      </c>
      <c r="L273">
        <f t="shared" si="29"/>
        <v>0</v>
      </c>
      <c r="M273">
        <f t="shared" si="30"/>
        <v>0</v>
      </c>
    </row>
    <row r="274" spans="1:13">
      <c r="A274">
        <v>273</v>
      </c>
      <c r="B274">
        <v>110</v>
      </c>
      <c r="C274">
        <v>0</v>
      </c>
      <c r="D274">
        <v>95</v>
      </c>
      <c r="E274">
        <v>85</v>
      </c>
      <c r="F274">
        <v>25</v>
      </c>
      <c r="G274">
        <v>36</v>
      </c>
      <c r="H274">
        <v>37.4</v>
      </c>
      <c r="I274">
        <v>0.247</v>
      </c>
      <c r="J274">
        <v>24</v>
      </c>
      <c r="K274">
        <v>1</v>
      </c>
      <c r="L274">
        <f t="shared" si="29"/>
        <v>0</v>
      </c>
      <c r="M274">
        <f t="shared" si="30"/>
        <v>0</v>
      </c>
    </row>
    <row r="275" spans="1:13">
      <c r="A275">
        <v>274</v>
      </c>
      <c r="B275">
        <v>527</v>
      </c>
      <c r="C275">
        <v>1</v>
      </c>
      <c r="D275">
        <v>97</v>
      </c>
      <c r="E275">
        <v>64</v>
      </c>
      <c r="F275">
        <v>19</v>
      </c>
      <c r="G275">
        <v>82</v>
      </c>
      <c r="H275">
        <v>18.2</v>
      </c>
      <c r="I275">
        <v>0.29899999999999999</v>
      </c>
      <c r="J275">
        <v>21</v>
      </c>
      <c r="K275">
        <v>0</v>
      </c>
      <c r="L275">
        <f t="shared" si="29"/>
        <v>0</v>
      </c>
      <c r="M275">
        <f t="shared" si="30"/>
        <v>1</v>
      </c>
    </row>
    <row r="276" spans="1:13">
      <c r="A276">
        <v>275</v>
      </c>
      <c r="B276">
        <v>598</v>
      </c>
      <c r="C276">
        <v>1</v>
      </c>
      <c r="D276">
        <v>89</v>
      </c>
      <c r="E276">
        <v>24</v>
      </c>
      <c r="F276">
        <v>19</v>
      </c>
      <c r="G276">
        <v>25</v>
      </c>
      <c r="H276">
        <v>27.8</v>
      </c>
      <c r="I276">
        <v>0.55900000000000005</v>
      </c>
      <c r="J276">
        <v>21</v>
      </c>
      <c r="K276">
        <v>0</v>
      </c>
      <c r="L276">
        <f t="shared" si="29"/>
        <v>0</v>
      </c>
      <c r="M276">
        <f t="shared" si="30"/>
        <v>1</v>
      </c>
    </row>
    <row r="277" spans="1:13">
      <c r="A277">
        <v>276</v>
      </c>
      <c r="B277">
        <v>264</v>
      </c>
      <c r="C277">
        <v>3</v>
      </c>
      <c r="D277">
        <v>142</v>
      </c>
      <c r="E277">
        <v>80</v>
      </c>
      <c r="F277">
        <v>15</v>
      </c>
      <c r="G277">
        <v>0</v>
      </c>
      <c r="H277">
        <v>32.4</v>
      </c>
      <c r="I277">
        <v>0.2</v>
      </c>
      <c r="J277">
        <v>63</v>
      </c>
      <c r="K277">
        <v>0</v>
      </c>
      <c r="L277">
        <f t="shared" si="29"/>
        <v>1</v>
      </c>
      <c r="M277">
        <f t="shared" si="30"/>
        <v>0</v>
      </c>
    </row>
    <row r="278" spans="1:13">
      <c r="A278">
        <v>277</v>
      </c>
      <c r="B278">
        <v>402</v>
      </c>
      <c r="C278">
        <v>6</v>
      </c>
      <c r="D278">
        <v>137</v>
      </c>
      <c r="E278">
        <v>61</v>
      </c>
      <c r="F278">
        <v>0</v>
      </c>
      <c r="G278">
        <v>0</v>
      </c>
      <c r="H278">
        <v>24.2</v>
      </c>
      <c r="I278">
        <v>0.151</v>
      </c>
      <c r="J278">
        <v>55</v>
      </c>
      <c r="K278">
        <v>0</v>
      </c>
      <c r="L278">
        <f t="shared" si="29"/>
        <v>0</v>
      </c>
      <c r="M278">
        <f t="shared" si="30"/>
        <v>1</v>
      </c>
    </row>
    <row r="279" spans="1:13">
      <c r="A279">
        <v>278</v>
      </c>
      <c r="B279">
        <v>703</v>
      </c>
      <c r="C279">
        <v>1</v>
      </c>
      <c r="D279">
        <v>168</v>
      </c>
      <c r="E279">
        <v>88</v>
      </c>
      <c r="F279">
        <v>29</v>
      </c>
      <c r="G279">
        <v>0</v>
      </c>
      <c r="H279">
        <v>35</v>
      </c>
      <c r="I279">
        <v>0.90500000000000003</v>
      </c>
      <c r="J279">
        <v>52</v>
      </c>
      <c r="K279">
        <v>1</v>
      </c>
      <c r="L279">
        <f t="shared" si="29"/>
        <v>1</v>
      </c>
      <c r="M279">
        <f t="shared" si="30"/>
        <v>1</v>
      </c>
    </row>
    <row r="280" spans="1:13">
      <c r="A280">
        <v>279</v>
      </c>
      <c r="B280">
        <v>601</v>
      </c>
      <c r="C280">
        <v>1</v>
      </c>
      <c r="D280">
        <v>108</v>
      </c>
      <c r="E280">
        <v>88</v>
      </c>
      <c r="F280">
        <v>19</v>
      </c>
      <c r="G280">
        <v>0</v>
      </c>
      <c r="H280">
        <v>27.1</v>
      </c>
      <c r="I280">
        <v>0.4</v>
      </c>
      <c r="J280">
        <v>24</v>
      </c>
      <c r="K280">
        <v>0</v>
      </c>
      <c r="L280">
        <f t="shared" si="29"/>
        <v>0</v>
      </c>
      <c r="M280">
        <f t="shared" si="30"/>
        <v>1</v>
      </c>
    </row>
    <row r="281" spans="1:13">
      <c r="A281">
        <v>280</v>
      </c>
      <c r="B281">
        <v>476</v>
      </c>
      <c r="C281">
        <v>0</v>
      </c>
      <c r="D281">
        <v>137</v>
      </c>
      <c r="E281">
        <v>84</v>
      </c>
      <c r="F281">
        <v>27</v>
      </c>
      <c r="G281">
        <v>0</v>
      </c>
      <c r="H281">
        <v>27.3</v>
      </c>
      <c r="I281">
        <v>0.23100000000000001</v>
      </c>
      <c r="J281">
        <v>59</v>
      </c>
      <c r="K281">
        <v>0</v>
      </c>
      <c r="L281">
        <f t="shared" si="29"/>
        <v>0</v>
      </c>
      <c r="M281">
        <f t="shared" si="30"/>
        <v>1</v>
      </c>
    </row>
    <row r="282" spans="1:13">
      <c r="A282">
        <v>281</v>
      </c>
      <c r="B282">
        <v>658</v>
      </c>
      <c r="C282">
        <v>1</v>
      </c>
      <c r="D282">
        <v>120</v>
      </c>
      <c r="E282">
        <v>80</v>
      </c>
      <c r="F282">
        <v>48</v>
      </c>
      <c r="G282">
        <v>200</v>
      </c>
      <c r="H282">
        <v>38.9</v>
      </c>
      <c r="I282">
        <v>1.1619999999999999</v>
      </c>
      <c r="J282">
        <v>41</v>
      </c>
      <c r="K282">
        <v>0</v>
      </c>
      <c r="L282">
        <f t="shared" si="29"/>
        <v>0</v>
      </c>
      <c r="M282">
        <f t="shared" si="30"/>
        <v>1</v>
      </c>
    </row>
    <row r="283" spans="1:13">
      <c r="A283">
        <v>282</v>
      </c>
      <c r="B283">
        <v>392</v>
      </c>
      <c r="C283">
        <v>5</v>
      </c>
      <c r="D283">
        <v>166</v>
      </c>
      <c r="E283">
        <v>76</v>
      </c>
      <c r="F283">
        <v>0</v>
      </c>
      <c r="G283">
        <v>0</v>
      </c>
      <c r="H283">
        <v>45.7</v>
      </c>
      <c r="I283">
        <v>0.34</v>
      </c>
      <c r="J283">
        <v>27</v>
      </c>
      <c r="K283">
        <v>1</v>
      </c>
      <c r="L283">
        <f t="shared" si="29"/>
        <v>1</v>
      </c>
      <c r="M283">
        <f t="shared" si="30"/>
        <v>1</v>
      </c>
    </row>
    <row r="284" spans="1:13">
      <c r="A284">
        <v>283</v>
      </c>
      <c r="B284">
        <v>609</v>
      </c>
      <c r="C284">
        <v>0</v>
      </c>
      <c r="D284">
        <v>152</v>
      </c>
      <c r="E284">
        <v>82</v>
      </c>
      <c r="F284">
        <v>39</v>
      </c>
      <c r="G284">
        <v>272</v>
      </c>
      <c r="H284">
        <v>41.5</v>
      </c>
      <c r="I284">
        <v>0.27</v>
      </c>
      <c r="J284">
        <v>27</v>
      </c>
      <c r="K284">
        <v>0</v>
      </c>
      <c r="L284">
        <f t="shared" si="29"/>
        <v>0</v>
      </c>
      <c r="M284">
        <f t="shared" si="30"/>
        <v>1</v>
      </c>
    </row>
    <row r="285" spans="1:13">
      <c r="A285">
        <v>284</v>
      </c>
      <c r="B285">
        <v>211</v>
      </c>
      <c r="C285">
        <v>2</v>
      </c>
      <c r="D285">
        <v>81</v>
      </c>
      <c r="E285">
        <v>60</v>
      </c>
      <c r="F285">
        <v>22</v>
      </c>
      <c r="G285">
        <v>0</v>
      </c>
      <c r="H285">
        <v>27.7</v>
      </c>
      <c r="I285">
        <v>0.28999999999999998</v>
      </c>
      <c r="J285">
        <v>25</v>
      </c>
      <c r="K285">
        <v>0</v>
      </c>
      <c r="L285">
        <f t="shared" si="29"/>
        <v>0</v>
      </c>
      <c r="M285">
        <f t="shared" si="30"/>
        <v>1</v>
      </c>
    </row>
    <row r="286" spans="1:13">
      <c r="A286">
        <v>285</v>
      </c>
      <c r="B286">
        <v>670</v>
      </c>
      <c r="C286">
        <v>9</v>
      </c>
      <c r="D286">
        <v>154</v>
      </c>
      <c r="E286">
        <v>78</v>
      </c>
      <c r="F286">
        <v>30</v>
      </c>
      <c r="G286">
        <v>100</v>
      </c>
      <c r="H286">
        <v>30.9</v>
      </c>
      <c r="I286">
        <v>0.16400000000000001</v>
      </c>
      <c r="J286">
        <v>45</v>
      </c>
      <c r="K286">
        <v>0</v>
      </c>
      <c r="L286">
        <f t="shared" si="29"/>
        <v>0</v>
      </c>
      <c r="M286">
        <f t="shared" si="30"/>
        <v>1</v>
      </c>
    </row>
    <row r="287" spans="1:13">
      <c r="A287">
        <v>286</v>
      </c>
      <c r="B287">
        <v>401</v>
      </c>
      <c r="C287">
        <v>4</v>
      </c>
      <c r="D287">
        <v>95</v>
      </c>
      <c r="E287">
        <v>64</v>
      </c>
      <c r="F287">
        <v>0</v>
      </c>
      <c r="G287">
        <v>0</v>
      </c>
      <c r="H287">
        <v>32</v>
      </c>
      <c r="I287">
        <v>0.161</v>
      </c>
      <c r="J287">
        <v>31</v>
      </c>
      <c r="K287">
        <v>1</v>
      </c>
      <c r="L287">
        <f t="shared" si="29"/>
        <v>0</v>
      </c>
      <c r="M287">
        <f t="shared" si="30"/>
        <v>0</v>
      </c>
    </row>
    <row r="288" spans="1:13">
      <c r="A288">
        <v>287</v>
      </c>
      <c r="B288">
        <v>552</v>
      </c>
      <c r="C288">
        <v>3</v>
      </c>
      <c r="D288">
        <v>84</v>
      </c>
      <c r="E288">
        <v>68</v>
      </c>
      <c r="F288">
        <v>30</v>
      </c>
      <c r="G288">
        <v>106</v>
      </c>
      <c r="H288">
        <v>31.9</v>
      </c>
      <c r="I288">
        <v>0.59099999999999997</v>
      </c>
      <c r="J288">
        <v>25</v>
      </c>
      <c r="K288">
        <v>0</v>
      </c>
      <c r="L288">
        <f t="shared" si="29"/>
        <v>0</v>
      </c>
      <c r="M288">
        <f t="shared" si="30"/>
        <v>1</v>
      </c>
    </row>
    <row r="289" spans="1:13">
      <c r="A289">
        <v>288</v>
      </c>
      <c r="B289">
        <v>224</v>
      </c>
      <c r="C289">
        <v>7</v>
      </c>
      <c r="D289">
        <v>142</v>
      </c>
      <c r="E289">
        <v>60</v>
      </c>
      <c r="F289">
        <v>33</v>
      </c>
      <c r="G289">
        <v>190</v>
      </c>
      <c r="H289">
        <v>28.8</v>
      </c>
      <c r="I289">
        <v>0.68700000000000006</v>
      </c>
      <c r="J289">
        <v>61</v>
      </c>
      <c r="K289">
        <v>0</v>
      </c>
      <c r="L289">
        <f t="shared" si="29"/>
        <v>1</v>
      </c>
      <c r="M289">
        <f t="shared" si="30"/>
        <v>0</v>
      </c>
    </row>
    <row r="290" spans="1:13">
      <c r="A290">
        <v>289</v>
      </c>
      <c r="B290">
        <v>476</v>
      </c>
      <c r="C290">
        <v>0</v>
      </c>
      <c r="D290">
        <v>137</v>
      </c>
      <c r="E290">
        <v>84</v>
      </c>
      <c r="F290">
        <v>27</v>
      </c>
      <c r="G290">
        <v>0</v>
      </c>
      <c r="H290">
        <v>27.3</v>
      </c>
      <c r="I290">
        <v>0.23100000000000001</v>
      </c>
      <c r="J290">
        <v>59</v>
      </c>
      <c r="K290">
        <v>0</v>
      </c>
      <c r="L290">
        <f t="shared" si="29"/>
        <v>0</v>
      </c>
      <c r="M290">
        <f t="shared" si="30"/>
        <v>1</v>
      </c>
    </row>
    <row r="291" spans="1:13">
      <c r="A291">
        <v>290</v>
      </c>
      <c r="B291">
        <v>554</v>
      </c>
      <c r="C291">
        <v>1</v>
      </c>
      <c r="D291">
        <v>88</v>
      </c>
      <c r="E291">
        <v>62</v>
      </c>
      <c r="F291">
        <v>24</v>
      </c>
      <c r="G291">
        <v>44</v>
      </c>
      <c r="H291">
        <v>29.9</v>
      </c>
      <c r="I291">
        <v>0.42199999999999999</v>
      </c>
      <c r="J291">
        <v>23</v>
      </c>
      <c r="K291">
        <v>0</v>
      </c>
      <c r="L291">
        <f t="shared" si="29"/>
        <v>0</v>
      </c>
      <c r="M291">
        <f t="shared" si="30"/>
        <v>1</v>
      </c>
    </row>
    <row r="292" spans="1:13">
      <c r="A292">
        <v>291</v>
      </c>
      <c r="B292">
        <v>710</v>
      </c>
      <c r="C292">
        <v>2</v>
      </c>
      <c r="D292">
        <v>93</v>
      </c>
      <c r="E292">
        <v>64</v>
      </c>
      <c r="F292">
        <v>32</v>
      </c>
      <c r="G292">
        <v>160</v>
      </c>
      <c r="H292">
        <v>38</v>
      </c>
      <c r="I292">
        <v>0.67400000000000004</v>
      </c>
      <c r="J292">
        <v>23</v>
      </c>
      <c r="K292">
        <v>1</v>
      </c>
      <c r="L292">
        <f t="shared" si="29"/>
        <v>0</v>
      </c>
      <c r="M292">
        <f t="shared" si="30"/>
        <v>0</v>
      </c>
    </row>
    <row r="293" spans="1:13">
      <c r="A293">
        <v>292</v>
      </c>
      <c r="B293">
        <v>463</v>
      </c>
      <c r="C293">
        <v>8</v>
      </c>
      <c r="D293">
        <v>74</v>
      </c>
      <c r="E293">
        <v>70</v>
      </c>
      <c r="F293">
        <v>40</v>
      </c>
      <c r="G293">
        <v>49</v>
      </c>
      <c r="H293">
        <v>35.299999999999997</v>
      </c>
      <c r="I293">
        <v>0.70499999999999996</v>
      </c>
      <c r="J293">
        <v>39</v>
      </c>
      <c r="K293">
        <v>0</v>
      </c>
      <c r="L293">
        <f t="shared" si="29"/>
        <v>0</v>
      </c>
      <c r="M293">
        <f t="shared" si="30"/>
        <v>1</v>
      </c>
    </row>
    <row r="294" spans="1:13">
      <c r="A294">
        <v>293</v>
      </c>
      <c r="B294">
        <v>730</v>
      </c>
      <c r="C294">
        <v>2</v>
      </c>
      <c r="D294">
        <v>92</v>
      </c>
      <c r="E294">
        <v>52</v>
      </c>
      <c r="F294">
        <v>0</v>
      </c>
      <c r="G294">
        <v>0</v>
      </c>
      <c r="H294">
        <v>30.1</v>
      </c>
      <c r="I294">
        <v>0.14099999999999999</v>
      </c>
      <c r="J294">
        <v>22</v>
      </c>
      <c r="K294">
        <v>0</v>
      </c>
      <c r="L294">
        <f t="shared" si="29"/>
        <v>0</v>
      </c>
      <c r="M294">
        <f t="shared" si="30"/>
        <v>1</v>
      </c>
    </row>
    <row r="295" spans="1:13">
      <c r="A295">
        <v>294</v>
      </c>
      <c r="B295">
        <v>711</v>
      </c>
      <c r="C295">
        <v>3</v>
      </c>
      <c r="D295">
        <v>158</v>
      </c>
      <c r="E295">
        <v>64</v>
      </c>
      <c r="F295">
        <v>13</v>
      </c>
      <c r="G295">
        <v>387</v>
      </c>
      <c r="H295">
        <v>31.2</v>
      </c>
      <c r="I295">
        <v>0.29499999999999998</v>
      </c>
      <c r="J295">
        <v>24</v>
      </c>
      <c r="K295">
        <v>0</v>
      </c>
      <c r="L295">
        <f t="shared" si="29"/>
        <v>1</v>
      </c>
      <c r="M295">
        <f t="shared" si="30"/>
        <v>0</v>
      </c>
    </row>
    <row r="296" spans="1:13">
      <c r="A296">
        <v>295</v>
      </c>
      <c r="B296">
        <v>56</v>
      </c>
      <c r="C296">
        <v>1</v>
      </c>
      <c r="D296">
        <v>73</v>
      </c>
      <c r="E296">
        <v>50</v>
      </c>
      <c r="F296">
        <v>10</v>
      </c>
      <c r="G296">
        <v>0</v>
      </c>
      <c r="H296">
        <v>23</v>
      </c>
      <c r="I296">
        <v>0.248</v>
      </c>
      <c r="J296">
        <v>21</v>
      </c>
      <c r="K296">
        <v>0</v>
      </c>
      <c r="L296">
        <f t="shared" si="29"/>
        <v>0</v>
      </c>
      <c r="M296">
        <f t="shared" si="30"/>
        <v>1</v>
      </c>
    </row>
    <row r="297" spans="1:13">
      <c r="A297">
        <v>296</v>
      </c>
      <c r="B297">
        <v>394</v>
      </c>
      <c r="C297">
        <v>4</v>
      </c>
      <c r="D297">
        <v>116</v>
      </c>
      <c r="E297">
        <v>72</v>
      </c>
      <c r="F297">
        <v>12</v>
      </c>
      <c r="G297">
        <v>87</v>
      </c>
      <c r="H297">
        <v>22.1</v>
      </c>
      <c r="I297">
        <v>0.46300000000000002</v>
      </c>
      <c r="J297">
        <v>37</v>
      </c>
      <c r="K297">
        <v>0</v>
      </c>
      <c r="L297">
        <f t="shared" si="29"/>
        <v>0</v>
      </c>
      <c r="M297">
        <f t="shared" si="30"/>
        <v>1</v>
      </c>
    </row>
    <row r="298" spans="1:13">
      <c r="A298">
        <v>297</v>
      </c>
      <c r="B298">
        <v>557</v>
      </c>
      <c r="C298">
        <v>1</v>
      </c>
      <c r="D298">
        <v>97</v>
      </c>
      <c r="E298">
        <v>70</v>
      </c>
      <c r="F298">
        <v>40</v>
      </c>
      <c r="G298">
        <v>0</v>
      </c>
      <c r="H298">
        <v>38.1</v>
      </c>
      <c r="I298">
        <v>0.218</v>
      </c>
      <c r="J298">
        <v>30</v>
      </c>
      <c r="K298">
        <v>0</v>
      </c>
      <c r="L298">
        <f t="shared" si="29"/>
        <v>0</v>
      </c>
      <c r="M298">
        <f t="shared" si="30"/>
        <v>1</v>
      </c>
    </row>
    <row r="299" spans="1:13">
      <c r="A299">
        <v>298</v>
      </c>
      <c r="B299">
        <v>262</v>
      </c>
      <c r="C299">
        <v>3</v>
      </c>
      <c r="D299">
        <v>141</v>
      </c>
      <c r="E299">
        <v>0</v>
      </c>
      <c r="F299">
        <v>0</v>
      </c>
      <c r="G299">
        <v>0</v>
      </c>
      <c r="H299">
        <v>30</v>
      </c>
      <c r="I299">
        <v>0.76100000000000001</v>
      </c>
      <c r="J299">
        <v>27</v>
      </c>
      <c r="K299">
        <v>1</v>
      </c>
      <c r="L299">
        <f t="shared" si="29"/>
        <v>1</v>
      </c>
      <c r="M299">
        <f t="shared" si="30"/>
        <v>1</v>
      </c>
    </row>
    <row r="300" spans="1:13">
      <c r="A300">
        <v>299</v>
      </c>
      <c r="B300">
        <v>760</v>
      </c>
      <c r="C300">
        <v>6</v>
      </c>
      <c r="D300">
        <v>190</v>
      </c>
      <c r="E300">
        <v>92</v>
      </c>
      <c r="F300">
        <v>0</v>
      </c>
      <c r="G300">
        <v>0</v>
      </c>
      <c r="H300">
        <v>35.5</v>
      </c>
      <c r="I300">
        <v>0.27800000000000002</v>
      </c>
      <c r="J300">
        <v>66</v>
      </c>
      <c r="K300">
        <v>1</v>
      </c>
      <c r="L300">
        <f t="shared" si="29"/>
        <v>1</v>
      </c>
      <c r="M300">
        <f t="shared" si="30"/>
        <v>1</v>
      </c>
    </row>
    <row r="301" spans="1:13">
      <c r="A301">
        <v>300</v>
      </c>
      <c r="B301">
        <v>226</v>
      </c>
      <c r="C301">
        <v>1</v>
      </c>
      <c r="D301">
        <v>87</v>
      </c>
      <c r="E301">
        <v>78</v>
      </c>
      <c r="F301">
        <v>27</v>
      </c>
      <c r="G301">
        <v>32</v>
      </c>
      <c r="H301">
        <v>34.6</v>
      </c>
      <c r="I301">
        <v>0.10100000000000001</v>
      </c>
      <c r="J301">
        <v>22</v>
      </c>
      <c r="K301">
        <v>0</v>
      </c>
      <c r="L301">
        <f t="shared" si="29"/>
        <v>0</v>
      </c>
      <c r="M301">
        <f t="shared" si="30"/>
        <v>1</v>
      </c>
    </row>
    <row r="302" spans="1:13">
      <c r="A302">
        <v>301</v>
      </c>
      <c r="B302">
        <v>241</v>
      </c>
      <c r="C302">
        <v>1</v>
      </c>
      <c r="D302">
        <v>91</v>
      </c>
      <c r="E302">
        <v>64</v>
      </c>
      <c r="F302">
        <v>24</v>
      </c>
      <c r="G302">
        <v>0</v>
      </c>
      <c r="H302">
        <v>29.2</v>
      </c>
      <c r="I302">
        <v>0.192</v>
      </c>
      <c r="J302">
        <v>21</v>
      </c>
      <c r="K302">
        <v>0</v>
      </c>
      <c r="L302">
        <f t="shared" si="29"/>
        <v>0</v>
      </c>
      <c r="M302">
        <f t="shared" si="30"/>
        <v>1</v>
      </c>
    </row>
    <row r="303" spans="1:13">
      <c r="A303">
        <v>302</v>
      </c>
      <c r="B303">
        <v>473</v>
      </c>
      <c r="C303">
        <v>0</v>
      </c>
      <c r="D303">
        <v>119</v>
      </c>
      <c r="E303">
        <v>66</v>
      </c>
      <c r="F303">
        <v>27</v>
      </c>
      <c r="G303">
        <v>0</v>
      </c>
      <c r="H303">
        <v>38.799999999999997</v>
      </c>
      <c r="I303">
        <v>0.25900000000000001</v>
      </c>
      <c r="J303">
        <v>22</v>
      </c>
      <c r="K303">
        <v>0</v>
      </c>
      <c r="L303">
        <f t="shared" si="29"/>
        <v>0</v>
      </c>
      <c r="M303">
        <f t="shared" si="30"/>
        <v>1</v>
      </c>
    </row>
    <row r="304" spans="1:13">
      <c r="A304">
        <v>303</v>
      </c>
      <c r="B304">
        <v>143</v>
      </c>
      <c r="C304">
        <v>2</v>
      </c>
      <c r="D304">
        <v>108</v>
      </c>
      <c r="E304">
        <v>52</v>
      </c>
      <c r="F304">
        <v>26</v>
      </c>
      <c r="G304">
        <v>63</v>
      </c>
      <c r="H304">
        <v>32.5</v>
      </c>
      <c r="I304">
        <v>0.318</v>
      </c>
      <c r="J304">
        <v>22</v>
      </c>
      <c r="K304">
        <v>0</v>
      </c>
      <c r="L304">
        <f t="shared" si="29"/>
        <v>0</v>
      </c>
      <c r="M304">
        <f t="shared" si="30"/>
        <v>1</v>
      </c>
    </row>
    <row r="305" spans="1:13">
      <c r="A305">
        <v>304</v>
      </c>
      <c r="B305">
        <v>148</v>
      </c>
      <c r="C305">
        <v>2</v>
      </c>
      <c r="D305">
        <v>106</v>
      </c>
      <c r="E305">
        <v>64</v>
      </c>
      <c r="F305">
        <v>35</v>
      </c>
      <c r="G305">
        <v>119</v>
      </c>
      <c r="H305">
        <v>30.5</v>
      </c>
      <c r="I305">
        <v>1.4</v>
      </c>
      <c r="J305">
        <v>34</v>
      </c>
      <c r="K305">
        <v>0</v>
      </c>
      <c r="L305">
        <f t="shared" si="29"/>
        <v>0</v>
      </c>
      <c r="M305">
        <f t="shared" si="30"/>
        <v>1</v>
      </c>
    </row>
    <row r="306" spans="1:13">
      <c r="A306">
        <v>305</v>
      </c>
      <c r="B306">
        <v>404</v>
      </c>
      <c r="C306">
        <v>9</v>
      </c>
      <c r="D306">
        <v>72</v>
      </c>
      <c r="E306">
        <v>78</v>
      </c>
      <c r="F306">
        <v>25</v>
      </c>
      <c r="G306">
        <v>0</v>
      </c>
      <c r="H306">
        <v>31.6</v>
      </c>
      <c r="I306">
        <v>0.28000000000000003</v>
      </c>
      <c r="J306">
        <v>38</v>
      </c>
      <c r="K306">
        <v>0</v>
      </c>
      <c r="L306">
        <f t="shared" si="29"/>
        <v>0</v>
      </c>
      <c r="M306">
        <f t="shared" si="30"/>
        <v>1</v>
      </c>
    </row>
    <row r="307" spans="1:13">
      <c r="A307">
        <v>306</v>
      </c>
      <c r="B307">
        <v>557</v>
      </c>
      <c r="C307">
        <v>1</v>
      </c>
      <c r="D307">
        <v>97</v>
      </c>
      <c r="E307">
        <v>70</v>
      </c>
      <c r="F307">
        <v>40</v>
      </c>
      <c r="G307">
        <v>0</v>
      </c>
      <c r="H307">
        <v>38.1</v>
      </c>
      <c r="I307">
        <v>0.218</v>
      </c>
      <c r="J307">
        <v>30</v>
      </c>
      <c r="K307">
        <v>0</v>
      </c>
      <c r="L307">
        <f t="shared" si="29"/>
        <v>0</v>
      </c>
      <c r="M307">
        <f t="shared" si="30"/>
        <v>1</v>
      </c>
    </row>
    <row r="308" spans="1:13">
      <c r="A308">
        <v>307</v>
      </c>
      <c r="B308">
        <v>270</v>
      </c>
      <c r="C308">
        <v>2</v>
      </c>
      <c r="D308">
        <v>146</v>
      </c>
      <c r="E308">
        <v>0</v>
      </c>
      <c r="F308">
        <v>0</v>
      </c>
      <c r="G308">
        <v>0</v>
      </c>
      <c r="H308">
        <v>27.5</v>
      </c>
      <c r="I308">
        <v>0.24</v>
      </c>
      <c r="J308">
        <v>28</v>
      </c>
      <c r="K308">
        <v>1</v>
      </c>
      <c r="L308">
        <f t="shared" si="29"/>
        <v>1</v>
      </c>
      <c r="M308">
        <f t="shared" si="30"/>
        <v>1</v>
      </c>
    </row>
    <row r="309" spans="1:13">
      <c r="A309">
        <v>308</v>
      </c>
      <c r="B309">
        <v>595</v>
      </c>
      <c r="C309">
        <v>6</v>
      </c>
      <c r="D309">
        <v>123</v>
      </c>
      <c r="E309">
        <v>72</v>
      </c>
      <c r="F309">
        <v>45</v>
      </c>
      <c r="G309">
        <v>230</v>
      </c>
      <c r="H309">
        <v>33.6</v>
      </c>
      <c r="I309">
        <v>0.73299999999999998</v>
      </c>
      <c r="J309">
        <v>34</v>
      </c>
      <c r="K309">
        <v>0</v>
      </c>
      <c r="L309">
        <f t="shared" si="29"/>
        <v>0</v>
      </c>
      <c r="M309">
        <f t="shared" si="30"/>
        <v>1</v>
      </c>
    </row>
    <row r="310" spans="1:13">
      <c r="A310">
        <v>309</v>
      </c>
      <c r="B310">
        <v>379</v>
      </c>
      <c r="C310">
        <v>4</v>
      </c>
      <c r="D310">
        <v>156</v>
      </c>
      <c r="E310">
        <v>75</v>
      </c>
      <c r="F310">
        <v>0</v>
      </c>
      <c r="G310">
        <v>0</v>
      </c>
      <c r="H310">
        <v>48.3</v>
      </c>
      <c r="I310">
        <v>0.23799999999999999</v>
      </c>
      <c r="J310">
        <v>32</v>
      </c>
      <c r="K310">
        <v>1</v>
      </c>
      <c r="L310">
        <f t="shared" si="29"/>
        <v>1</v>
      </c>
      <c r="M310">
        <f t="shared" si="30"/>
        <v>1</v>
      </c>
    </row>
    <row r="311" spans="1:13">
      <c r="A311">
        <v>310</v>
      </c>
      <c r="B311">
        <v>525</v>
      </c>
      <c r="C311">
        <v>3</v>
      </c>
      <c r="D311">
        <v>125</v>
      </c>
      <c r="E311">
        <v>58</v>
      </c>
      <c r="F311">
        <v>0</v>
      </c>
      <c r="G311">
        <v>0</v>
      </c>
      <c r="H311">
        <v>31.6</v>
      </c>
      <c r="I311">
        <v>0.151</v>
      </c>
      <c r="J311">
        <v>24</v>
      </c>
      <c r="K311">
        <v>0</v>
      </c>
      <c r="L311">
        <f t="shared" si="29"/>
        <v>0</v>
      </c>
      <c r="M311">
        <f t="shared" si="30"/>
        <v>1</v>
      </c>
    </row>
    <row r="312" spans="1:13">
      <c r="A312">
        <v>311</v>
      </c>
      <c r="B312">
        <v>424</v>
      </c>
      <c r="C312">
        <v>2</v>
      </c>
      <c r="D312">
        <v>115</v>
      </c>
      <c r="E312">
        <v>64</v>
      </c>
      <c r="F312">
        <v>22</v>
      </c>
      <c r="G312">
        <v>0</v>
      </c>
      <c r="H312">
        <v>30.8</v>
      </c>
      <c r="I312">
        <v>0.42099999999999999</v>
      </c>
      <c r="J312">
        <v>21</v>
      </c>
      <c r="K312">
        <v>0</v>
      </c>
      <c r="L312">
        <f t="shared" si="29"/>
        <v>0</v>
      </c>
      <c r="M312">
        <f t="shared" si="30"/>
        <v>1</v>
      </c>
    </row>
    <row r="313" spans="1:13">
      <c r="A313">
        <v>312</v>
      </c>
      <c r="B313">
        <v>226</v>
      </c>
      <c r="C313">
        <v>1</v>
      </c>
      <c r="D313">
        <v>87</v>
      </c>
      <c r="E313">
        <v>78</v>
      </c>
      <c r="F313">
        <v>27</v>
      </c>
      <c r="G313">
        <v>32</v>
      </c>
      <c r="H313">
        <v>34.6</v>
      </c>
      <c r="I313">
        <v>0.10100000000000001</v>
      </c>
      <c r="J313">
        <v>22</v>
      </c>
      <c r="K313">
        <v>0</v>
      </c>
      <c r="L313">
        <f t="shared" si="29"/>
        <v>0</v>
      </c>
      <c r="M313">
        <f t="shared" si="30"/>
        <v>1</v>
      </c>
    </row>
    <row r="314" spans="1:13">
      <c r="A314">
        <v>313</v>
      </c>
      <c r="B314">
        <v>445</v>
      </c>
      <c r="C314">
        <v>4</v>
      </c>
      <c r="D314">
        <v>117</v>
      </c>
      <c r="E314">
        <v>62</v>
      </c>
      <c r="F314">
        <v>12</v>
      </c>
      <c r="G314">
        <v>0</v>
      </c>
      <c r="H314">
        <v>29.7</v>
      </c>
      <c r="I314">
        <v>0.38</v>
      </c>
      <c r="J314">
        <v>30</v>
      </c>
      <c r="K314">
        <v>1</v>
      </c>
      <c r="L314">
        <f t="shared" si="29"/>
        <v>0</v>
      </c>
      <c r="M314">
        <f t="shared" si="30"/>
        <v>0</v>
      </c>
    </row>
    <row r="315" spans="1:13">
      <c r="A315">
        <v>314</v>
      </c>
      <c r="B315">
        <v>203</v>
      </c>
      <c r="C315">
        <v>0</v>
      </c>
      <c r="D315">
        <v>108</v>
      </c>
      <c r="E315">
        <v>68</v>
      </c>
      <c r="F315">
        <v>20</v>
      </c>
      <c r="G315">
        <v>0</v>
      </c>
      <c r="H315">
        <v>27.3</v>
      </c>
      <c r="I315">
        <v>0.78700000000000003</v>
      </c>
      <c r="J315">
        <v>32</v>
      </c>
      <c r="K315">
        <v>0</v>
      </c>
      <c r="L315">
        <f t="shared" si="29"/>
        <v>0</v>
      </c>
      <c r="M315">
        <f t="shared" si="30"/>
        <v>1</v>
      </c>
    </row>
    <row r="316" spans="1:13">
      <c r="A316">
        <v>315</v>
      </c>
      <c r="B316">
        <v>609</v>
      </c>
      <c r="C316">
        <v>0</v>
      </c>
      <c r="D316">
        <v>152</v>
      </c>
      <c r="E316">
        <v>82</v>
      </c>
      <c r="F316">
        <v>39</v>
      </c>
      <c r="G316">
        <v>272</v>
      </c>
      <c r="H316">
        <v>41.5</v>
      </c>
      <c r="I316">
        <v>0.27</v>
      </c>
      <c r="J316">
        <v>27</v>
      </c>
      <c r="K316">
        <v>0</v>
      </c>
      <c r="L316">
        <f t="shared" si="29"/>
        <v>0</v>
      </c>
      <c r="M316">
        <f t="shared" si="30"/>
        <v>1</v>
      </c>
    </row>
    <row r="317" spans="1:13">
      <c r="A317">
        <v>316</v>
      </c>
      <c r="B317">
        <v>12</v>
      </c>
      <c r="C317">
        <v>10</v>
      </c>
      <c r="D317">
        <v>168</v>
      </c>
      <c r="E317">
        <v>74</v>
      </c>
      <c r="F317">
        <v>0</v>
      </c>
      <c r="G317">
        <v>0</v>
      </c>
      <c r="H317">
        <v>38</v>
      </c>
      <c r="I317">
        <v>0.53700000000000003</v>
      </c>
      <c r="J317">
        <v>34</v>
      </c>
      <c r="K317">
        <v>1</v>
      </c>
      <c r="L317">
        <f t="shared" si="29"/>
        <v>1</v>
      </c>
      <c r="M317">
        <f t="shared" si="30"/>
        <v>1</v>
      </c>
    </row>
    <row r="318" spans="1:13">
      <c r="A318">
        <v>317</v>
      </c>
      <c r="B318">
        <v>553</v>
      </c>
      <c r="C318">
        <v>6</v>
      </c>
      <c r="D318">
        <v>114</v>
      </c>
      <c r="E318">
        <v>88</v>
      </c>
      <c r="F318">
        <v>0</v>
      </c>
      <c r="G318">
        <v>0</v>
      </c>
      <c r="H318">
        <v>27.8</v>
      </c>
      <c r="I318">
        <v>0.247</v>
      </c>
      <c r="J318">
        <v>66</v>
      </c>
      <c r="K318">
        <v>0</v>
      </c>
      <c r="L318">
        <f t="shared" si="29"/>
        <v>0</v>
      </c>
      <c r="M318">
        <f t="shared" si="30"/>
        <v>1</v>
      </c>
    </row>
    <row r="319" spans="1:13">
      <c r="A319">
        <v>318</v>
      </c>
      <c r="B319">
        <v>210</v>
      </c>
      <c r="C319">
        <v>7</v>
      </c>
      <c r="D319">
        <v>184</v>
      </c>
      <c r="E319">
        <v>84</v>
      </c>
      <c r="F319">
        <v>33</v>
      </c>
      <c r="G319">
        <v>0</v>
      </c>
      <c r="H319">
        <v>35.5</v>
      </c>
      <c r="I319">
        <v>0.35499999999999998</v>
      </c>
      <c r="J319">
        <v>41</v>
      </c>
      <c r="K319">
        <v>1</v>
      </c>
      <c r="L319">
        <f t="shared" si="29"/>
        <v>1</v>
      </c>
      <c r="M319">
        <f t="shared" si="30"/>
        <v>1</v>
      </c>
    </row>
    <row r="320" spans="1:13">
      <c r="A320">
        <v>319</v>
      </c>
      <c r="B320">
        <v>601</v>
      </c>
      <c r="C320">
        <v>1</v>
      </c>
      <c r="D320">
        <v>108</v>
      </c>
      <c r="E320">
        <v>88</v>
      </c>
      <c r="F320">
        <v>19</v>
      </c>
      <c r="G320">
        <v>0</v>
      </c>
      <c r="H320">
        <v>27.1</v>
      </c>
      <c r="I320">
        <v>0.4</v>
      </c>
      <c r="J320">
        <v>24</v>
      </c>
      <c r="K320">
        <v>0</v>
      </c>
      <c r="L320">
        <f t="shared" si="29"/>
        <v>0</v>
      </c>
      <c r="M320">
        <f t="shared" si="30"/>
        <v>1</v>
      </c>
    </row>
    <row r="321" spans="1:13">
      <c r="A321">
        <v>320</v>
      </c>
      <c r="B321">
        <v>300</v>
      </c>
      <c r="C321">
        <v>8</v>
      </c>
      <c r="D321">
        <v>112</v>
      </c>
      <c r="E321">
        <v>72</v>
      </c>
      <c r="F321">
        <v>0</v>
      </c>
      <c r="G321">
        <v>0</v>
      </c>
      <c r="H321">
        <v>23.6</v>
      </c>
      <c r="I321">
        <v>0.84</v>
      </c>
      <c r="J321">
        <v>58</v>
      </c>
      <c r="K321">
        <v>0</v>
      </c>
      <c r="L321">
        <f t="shared" si="29"/>
        <v>0</v>
      </c>
      <c r="M321">
        <f t="shared" si="30"/>
        <v>1</v>
      </c>
    </row>
    <row r="322" spans="1:13">
      <c r="A322">
        <v>321</v>
      </c>
      <c r="B322">
        <v>427</v>
      </c>
      <c r="C322">
        <v>0</v>
      </c>
      <c r="D322">
        <v>94</v>
      </c>
      <c r="E322">
        <v>0</v>
      </c>
      <c r="F322">
        <v>0</v>
      </c>
      <c r="G322">
        <v>0</v>
      </c>
      <c r="H322">
        <v>0</v>
      </c>
      <c r="I322">
        <v>0.25600000000000001</v>
      </c>
      <c r="J322">
        <v>25</v>
      </c>
      <c r="K322">
        <v>0</v>
      </c>
      <c r="L322">
        <f t="shared" si="29"/>
        <v>0</v>
      </c>
      <c r="M322">
        <f t="shared" si="30"/>
        <v>1</v>
      </c>
    </row>
    <row r="323" spans="1:13">
      <c r="A323">
        <v>322</v>
      </c>
      <c r="B323">
        <v>475</v>
      </c>
      <c r="C323">
        <v>4</v>
      </c>
      <c r="D323">
        <v>114</v>
      </c>
      <c r="E323">
        <v>64</v>
      </c>
      <c r="F323">
        <v>0</v>
      </c>
      <c r="G323">
        <v>0</v>
      </c>
      <c r="H323">
        <v>28.9</v>
      </c>
      <c r="I323">
        <v>0.126</v>
      </c>
      <c r="J323">
        <v>24</v>
      </c>
      <c r="K323">
        <v>0</v>
      </c>
      <c r="L323">
        <f t="shared" ref="L323:L386" si="31">IF(D323&lt;=137.5,IF(J323&lt;=27.5,IF(I323&lt;=0.4945,0,0),IF(D323&lt;=107.5,0,0)),IF(D323&lt;=155.5,IF(D323&lt;=146.5,1,0),IF(J323&lt;=44.5,1,1)))</f>
        <v>0</v>
      </c>
      <c r="M323">
        <f t="shared" ref="M323:M386" si="32">IF(L323=K323,1,0)</f>
        <v>1</v>
      </c>
    </row>
    <row r="324" spans="1:13">
      <c r="A324">
        <v>323</v>
      </c>
      <c r="B324">
        <v>142</v>
      </c>
      <c r="C324">
        <v>5</v>
      </c>
      <c r="D324">
        <v>106</v>
      </c>
      <c r="E324">
        <v>82</v>
      </c>
      <c r="F324">
        <v>30</v>
      </c>
      <c r="G324">
        <v>0</v>
      </c>
      <c r="H324">
        <v>39.5</v>
      </c>
      <c r="I324">
        <v>0.28599999999999998</v>
      </c>
      <c r="J324">
        <v>38</v>
      </c>
      <c r="K324">
        <v>0</v>
      </c>
      <c r="L324">
        <f t="shared" si="31"/>
        <v>0</v>
      </c>
      <c r="M324">
        <f t="shared" si="32"/>
        <v>1</v>
      </c>
    </row>
    <row r="325" spans="1:13">
      <c r="A325">
        <v>324</v>
      </c>
      <c r="B325">
        <v>21</v>
      </c>
      <c r="C325">
        <v>3</v>
      </c>
      <c r="D325">
        <v>126</v>
      </c>
      <c r="E325">
        <v>88</v>
      </c>
      <c r="F325">
        <v>41</v>
      </c>
      <c r="G325">
        <v>235</v>
      </c>
      <c r="H325">
        <v>39.299999999999997</v>
      </c>
      <c r="I325">
        <v>0.70399999999999996</v>
      </c>
      <c r="J325">
        <v>27</v>
      </c>
      <c r="K325">
        <v>0</v>
      </c>
      <c r="L325">
        <f t="shared" si="31"/>
        <v>0</v>
      </c>
      <c r="M325">
        <f t="shared" si="32"/>
        <v>1</v>
      </c>
    </row>
    <row r="326" spans="1:13">
      <c r="A326">
        <v>325</v>
      </c>
      <c r="B326">
        <v>554</v>
      </c>
      <c r="C326">
        <v>1</v>
      </c>
      <c r="D326">
        <v>88</v>
      </c>
      <c r="E326">
        <v>62</v>
      </c>
      <c r="F326">
        <v>24</v>
      </c>
      <c r="G326">
        <v>44</v>
      </c>
      <c r="H326">
        <v>29.9</v>
      </c>
      <c r="I326">
        <v>0.42199999999999999</v>
      </c>
      <c r="J326">
        <v>23</v>
      </c>
      <c r="K326">
        <v>0</v>
      </c>
      <c r="L326">
        <f t="shared" si="31"/>
        <v>0</v>
      </c>
      <c r="M326">
        <f t="shared" si="32"/>
        <v>1</v>
      </c>
    </row>
    <row r="327" spans="1:13">
      <c r="A327">
        <v>326</v>
      </c>
      <c r="B327">
        <v>511</v>
      </c>
      <c r="C327">
        <v>12</v>
      </c>
      <c r="D327">
        <v>84</v>
      </c>
      <c r="E327">
        <v>72</v>
      </c>
      <c r="F327">
        <v>31</v>
      </c>
      <c r="G327">
        <v>0</v>
      </c>
      <c r="H327">
        <v>29.7</v>
      </c>
      <c r="I327">
        <v>0.29699999999999999</v>
      </c>
      <c r="J327">
        <v>46</v>
      </c>
      <c r="K327">
        <v>1</v>
      </c>
      <c r="L327">
        <f t="shared" si="31"/>
        <v>0</v>
      </c>
      <c r="M327">
        <f t="shared" si="32"/>
        <v>0</v>
      </c>
    </row>
    <row r="328" spans="1:13">
      <c r="A328">
        <v>327</v>
      </c>
      <c r="B328">
        <v>593</v>
      </c>
      <c r="C328">
        <v>3</v>
      </c>
      <c r="D328">
        <v>132</v>
      </c>
      <c r="E328">
        <v>80</v>
      </c>
      <c r="F328">
        <v>0</v>
      </c>
      <c r="G328">
        <v>0</v>
      </c>
      <c r="H328">
        <v>34.4</v>
      </c>
      <c r="I328">
        <v>0.40200000000000002</v>
      </c>
      <c r="J328">
        <v>44</v>
      </c>
      <c r="K328">
        <v>1</v>
      </c>
      <c r="L328">
        <f t="shared" si="31"/>
        <v>0</v>
      </c>
      <c r="M328">
        <f t="shared" si="32"/>
        <v>0</v>
      </c>
    </row>
    <row r="329" spans="1:13">
      <c r="A329">
        <v>328</v>
      </c>
      <c r="B329">
        <v>135</v>
      </c>
      <c r="C329">
        <v>2</v>
      </c>
      <c r="D329">
        <v>96</v>
      </c>
      <c r="E329">
        <v>68</v>
      </c>
      <c r="F329">
        <v>13</v>
      </c>
      <c r="G329">
        <v>49</v>
      </c>
      <c r="H329">
        <v>21.1</v>
      </c>
      <c r="I329">
        <v>0.64700000000000002</v>
      </c>
      <c r="J329">
        <v>26</v>
      </c>
      <c r="K329">
        <v>0</v>
      </c>
      <c r="L329">
        <f t="shared" si="31"/>
        <v>0</v>
      </c>
      <c r="M329">
        <f t="shared" si="32"/>
        <v>1</v>
      </c>
    </row>
    <row r="330" spans="1:13">
      <c r="A330">
        <v>329</v>
      </c>
      <c r="B330">
        <v>150</v>
      </c>
      <c r="C330">
        <v>2</v>
      </c>
      <c r="D330">
        <v>90</v>
      </c>
      <c r="E330">
        <v>70</v>
      </c>
      <c r="F330">
        <v>17</v>
      </c>
      <c r="G330">
        <v>0</v>
      </c>
      <c r="H330">
        <v>27.3</v>
      </c>
      <c r="I330">
        <v>8.5000000000000006E-2</v>
      </c>
      <c r="J330">
        <v>22</v>
      </c>
      <c r="K330">
        <v>0</v>
      </c>
      <c r="L330">
        <f t="shared" si="31"/>
        <v>0</v>
      </c>
      <c r="M330">
        <f t="shared" si="32"/>
        <v>1</v>
      </c>
    </row>
    <row r="331" spans="1:13">
      <c r="A331">
        <v>330</v>
      </c>
      <c r="B331">
        <v>632</v>
      </c>
      <c r="C331">
        <v>0</v>
      </c>
      <c r="D331">
        <v>102</v>
      </c>
      <c r="E331">
        <v>78</v>
      </c>
      <c r="F331">
        <v>40</v>
      </c>
      <c r="G331">
        <v>90</v>
      </c>
      <c r="H331">
        <v>34.5</v>
      </c>
      <c r="I331">
        <v>0.23799999999999999</v>
      </c>
      <c r="J331">
        <v>24</v>
      </c>
      <c r="K331">
        <v>0</v>
      </c>
      <c r="L331">
        <f t="shared" si="31"/>
        <v>0</v>
      </c>
      <c r="M331">
        <f t="shared" si="32"/>
        <v>1</v>
      </c>
    </row>
    <row r="332" spans="1:13">
      <c r="A332">
        <v>331</v>
      </c>
      <c r="B332">
        <v>205</v>
      </c>
      <c r="C332">
        <v>6</v>
      </c>
      <c r="D332">
        <v>103</v>
      </c>
      <c r="E332">
        <v>72</v>
      </c>
      <c r="F332">
        <v>32</v>
      </c>
      <c r="G332">
        <v>190</v>
      </c>
      <c r="H332">
        <v>37.700000000000003</v>
      </c>
      <c r="I332">
        <v>0.32400000000000001</v>
      </c>
      <c r="J332">
        <v>55</v>
      </c>
      <c r="K332">
        <v>0</v>
      </c>
      <c r="L332">
        <f t="shared" si="31"/>
        <v>0</v>
      </c>
      <c r="M332">
        <f t="shared" si="32"/>
        <v>1</v>
      </c>
    </row>
    <row r="333" spans="1:13">
      <c r="A333">
        <v>332</v>
      </c>
      <c r="B333">
        <v>451</v>
      </c>
      <c r="C333">
        <v>1</v>
      </c>
      <c r="D333">
        <v>82</v>
      </c>
      <c r="E333">
        <v>64</v>
      </c>
      <c r="F333">
        <v>13</v>
      </c>
      <c r="G333">
        <v>95</v>
      </c>
      <c r="H333">
        <v>21.2</v>
      </c>
      <c r="I333">
        <v>0.41499999999999998</v>
      </c>
      <c r="J333">
        <v>23</v>
      </c>
      <c r="K333">
        <v>0</v>
      </c>
      <c r="L333">
        <f t="shared" si="31"/>
        <v>0</v>
      </c>
      <c r="M333">
        <f t="shared" si="32"/>
        <v>1</v>
      </c>
    </row>
    <row r="334" spans="1:13">
      <c r="A334">
        <v>333</v>
      </c>
      <c r="B334">
        <v>373</v>
      </c>
      <c r="C334">
        <v>0</v>
      </c>
      <c r="D334">
        <v>84</v>
      </c>
      <c r="E334">
        <v>64</v>
      </c>
      <c r="F334">
        <v>22</v>
      </c>
      <c r="G334">
        <v>66</v>
      </c>
      <c r="H334">
        <v>35.799999999999997</v>
      </c>
      <c r="I334">
        <v>0.54500000000000004</v>
      </c>
      <c r="J334">
        <v>21</v>
      </c>
      <c r="K334">
        <v>0</v>
      </c>
      <c r="L334">
        <f t="shared" si="31"/>
        <v>0</v>
      </c>
      <c r="M334">
        <f t="shared" si="32"/>
        <v>1</v>
      </c>
    </row>
    <row r="335" spans="1:13">
      <c r="A335">
        <v>334</v>
      </c>
      <c r="B335">
        <v>671</v>
      </c>
      <c r="C335">
        <v>6</v>
      </c>
      <c r="D335">
        <v>165</v>
      </c>
      <c r="E335">
        <v>68</v>
      </c>
      <c r="F335">
        <v>26</v>
      </c>
      <c r="G335">
        <v>168</v>
      </c>
      <c r="H335">
        <v>33.6</v>
      </c>
      <c r="I335">
        <v>0.63100000000000001</v>
      </c>
      <c r="J335">
        <v>49</v>
      </c>
      <c r="K335">
        <v>0</v>
      </c>
      <c r="L335">
        <f t="shared" si="31"/>
        <v>1</v>
      </c>
      <c r="M335">
        <f t="shared" si="32"/>
        <v>0</v>
      </c>
    </row>
    <row r="336" spans="1:13">
      <c r="A336">
        <v>335</v>
      </c>
      <c r="B336">
        <v>523</v>
      </c>
      <c r="C336">
        <v>6</v>
      </c>
      <c r="D336">
        <v>114</v>
      </c>
      <c r="E336">
        <v>0</v>
      </c>
      <c r="F336">
        <v>0</v>
      </c>
      <c r="G336">
        <v>0</v>
      </c>
      <c r="H336">
        <v>0</v>
      </c>
      <c r="I336">
        <v>0.189</v>
      </c>
      <c r="J336">
        <v>26</v>
      </c>
      <c r="K336">
        <v>0</v>
      </c>
      <c r="L336">
        <f t="shared" si="31"/>
        <v>0</v>
      </c>
      <c r="M336">
        <f t="shared" si="32"/>
        <v>1</v>
      </c>
    </row>
    <row r="337" spans="1:13">
      <c r="A337">
        <v>336</v>
      </c>
      <c r="B337">
        <v>460</v>
      </c>
      <c r="C337">
        <v>9</v>
      </c>
      <c r="D337">
        <v>134</v>
      </c>
      <c r="E337">
        <v>74</v>
      </c>
      <c r="F337">
        <v>33</v>
      </c>
      <c r="G337">
        <v>60</v>
      </c>
      <c r="H337">
        <v>25.9</v>
      </c>
      <c r="I337">
        <v>0.46</v>
      </c>
      <c r="J337">
        <v>81</v>
      </c>
      <c r="K337">
        <v>0</v>
      </c>
      <c r="L337">
        <f t="shared" si="31"/>
        <v>0</v>
      </c>
      <c r="M337">
        <f t="shared" si="32"/>
        <v>1</v>
      </c>
    </row>
    <row r="338" spans="1:13">
      <c r="A338">
        <v>337</v>
      </c>
      <c r="B338">
        <v>693</v>
      </c>
      <c r="C338">
        <v>2</v>
      </c>
      <c r="D338">
        <v>121</v>
      </c>
      <c r="E338">
        <v>70</v>
      </c>
      <c r="F338">
        <v>32</v>
      </c>
      <c r="G338">
        <v>95</v>
      </c>
      <c r="H338">
        <v>39.1</v>
      </c>
      <c r="I338">
        <v>0.88600000000000001</v>
      </c>
      <c r="J338">
        <v>23</v>
      </c>
      <c r="K338">
        <v>0</v>
      </c>
      <c r="L338">
        <f t="shared" si="31"/>
        <v>0</v>
      </c>
      <c r="M338">
        <f t="shared" si="32"/>
        <v>1</v>
      </c>
    </row>
    <row r="339" spans="1:13">
      <c r="A339">
        <v>338</v>
      </c>
      <c r="B339">
        <v>414</v>
      </c>
      <c r="C339">
        <v>1</v>
      </c>
      <c r="D339">
        <v>143</v>
      </c>
      <c r="E339">
        <v>74</v>
      </c>
      <c r="F339">
        <v>22</v>
      </c>
      <c r="G339">
        <v>61</v>
      </c>
      <c r="H339">
        <v>26.2</v>
      </c>
      <c r="I339">
        <v>0.25600000000000001</v>
      </c>
      <c r="J339">
        <v>21</v>
      </c>
      <c r="K339">
        <v>0</v>
      </c>
      <c r="L339">
        <f t="shared" si="31"/>
        <v>1</v>
      </c>
      <c r="M339">
        <f t="shared" si="32"/>
        <v>0</v>
      </c>
    </row>
    <row r="340" spans="1:13">
      <c r="A340">
        <v>339</v>
      </c>
      <c r="B340">
        <v>268</v>
      </c>
      <c r="C340">
        <v>2</v>
      </c>
      <c r="D340">
        <v>128</v>
      </c>
      <c r="E340">
        <v>64</v>
      </c>
      <c r="F340">
        <v>42</v>
      </c>
      <c r="G340">
        <v>0</v>
      </c>
      <c r="H340">
        <v>40</v>
      </c>
      <c r="I340">
        <v>1.101</v>
      </c>
      <c r="J340">
        <v>24</v>
      </c>
      <c r="K340">
        <v>0</v>
      </c>
      <c r="L340">
        <f t="shared" si="31"/>
        <v>0</v>
      </c>
      <c r="M340">
        <f t="shared" si="32"/>
        <v>1</v>
      </c>
    </row>
    <row r="341" spans="1:13">
      <c r="A341">
        <v>340</v>
      </c>
      <c r="B341">
        <v>232</v>
      </c>
      <c r="C341">
        <v>6</v>
      </c>
      <c r="D341">
        <v>134</v>
      </c>
      <c r="E341">
        <v>80</v>
      </c>
      <c r="F341">
        <v>37</v>
      </c>
      <c r="G341">
        <v>370</v>
      </c>
      <c r="H341">
        <v>46.2</v>
      </c>
      <c r="I341">
        <v>0.23799999999999999</v>
      </c>
      <c r="J341">
        <v>46</v>
      </c>
      <c r="K341">
        <v>1</v>
      </c>
      <c r="L341">
        <f t="shared" si="31"/>
        <v>0</v>
      </c>
      <c r="M341">
        <f t="shared" si="32"/>
        <v>0</v>
      </c>
    </row>
    <row r="342" spans="1:13">
      <c r="A342">
        <v>341</v>
      </c>
      <c r="B342">
        <v>151</v>
      </c>
      <c r="C342">
        <v>1</v>
      </c>
      <c r="D342">
        <v>136</v>
      </c>
      <c r="E342">
        <v>74</v>
      </c>
      <c r="F342">
        <v>50</v>
      </c>
      <c r="G342">
        <v>204</v>
      </c>
      <c r="H342">
        <v>37.4</v>
      </c>
      <c r="I342">
        <v>0.39900000000000002</v>
      </c>
      <c r="J342">
        <v>24</v>
      </c>
      <c r="K342">
        <v>0</v>
      </c>
      <c r="L342">
        <f t="shared" si="31"/>
        <v>0</v>
      </c>
      <c r="M342">
        <f t="shared" si="32"/>
        <v>1</v>
      </c>
    </row>
    <row r="343" spans="1:13">
      <c r="A343">
        <v>342</v>
      </c>
      <c r="B343">
        <v>291</v>
      </c>
      <c r="C343">
        <v>0</v>
      </c>
      <c r="D343">
        <v>78</v>
      </c>
      <c r="E343">
        <v>88</v>
      </c>
      <c r="F343">
        <v>29</v>
      </c>
      <c r="G343">
        <v>40</v>
      </c>
      <c r="H343">
        <v>36.9</v>
      </c>
      <c r="I343">
        <v>0.434</v>
      </c>
      <c r="J343">
        <v>21</v>
      </c>
      <c r="K343">
        <v>0</v>
      </c>
      <c r="L343">
        <f t="shared" si="31"/>
        <v>0</v>
      </c>
      <c r="M343">
        <f t="shared" si="32"/>
        <v>1</v>
      </c>
    </row>
    <row r="344" spans="1:13">
      <c r="A344">
        <v>343</v>
      </c>
      <c r="B344">
        <v>527</v>
      </c>
      <c r="C344">
        <v>1</v>
      </c>
      <c r="D344">
        <v>97</v>
      </c>
      <c r="E344">
        <v>64</v>
      </c>
      <c r="F344">
        <v>19</v>
      </c>
      <c r="G344">
        <v>82</v>
      </c>
      <c r="H344">
        <v>18.2</v>
      </c>
      <c r="I344">
        <v>0.29899999999999999</v>
      </c>
      <c r="J344">
        <v>21</v>
      </c>
      <c r="K344">
        <v>0</v>
      </c>
      <c r="L344">
        <f t="shared" si="31"/>
        <v>0</v>
      </c>
      <c r="M344">
        <f t="shared" si="32"/>
        <v>1</v>
      </c>
    </row>
    <row r="345" spans="1:13">
      <c r="A345">
        <v>344</v>
      </c>
      <c r="B345">
        <v>320</v>
      </c>
      <c r="C345">
        <v>6</v>
      </c>
      <c r="D345">
        <v>194</v>
      </c>
      <c r="E345">
        <v>78</v>
      </c>
      <c r="F345">
        <v>0</v>
      </c>
      <c r="G345">
        <v>0</v>
      </c>
      <c r="H345">
        <v>23.5</v>
      </c>
      <c r="I345">
        <v>0.129</v>
      </c>
      <c r="J345">
        <v>59</v>
      </c>
      <c r="K345">
        <v>1</v>
      </c>
      <c r="L345">
        <f t="shared" si="31"/>
        <v>1</v>
      </c>
      <c r="M345">
        <f t="shared" si="32"/>
        <v>1</v>
      </c>
    </row>
    <row r="346" spans="1:13">
      <c r="A346">
        <v>345</v>
      </c>
      <c r="B346">
        <v>219</v>
      </c>
      <c r="C346">
        <v>5</v>
      </c>
      <c r="D346">
        <v>85</v>
      </c>
      <c r="E346">
        <v>74</v>
      </c>
      <c r="F346">
        <v>22</v>
      </c>
      <c r="G346">
        <v>0</v>
      </c>
      <c r="H346">
        <v>29</v>
      </c>
      <c r="I346">
        <v>1.224</v>
      </c>
      <c r="J346">
        <v>32</v>
      </c>
      <c r="K346">
        <v>1</v>
      </c>
      <c r="L346">
        <f t="shared" si="31"/>
        <v>0</v>
      </c>
      <c r="M346">
        <f t="shared" si="32"/>
        <v>0</v>
      </c>
    </row>
    <row r="347" spans="1:13">
      <c r="A347">
        <v>346</v>
      </c>
      <c r="B347">
        <v>27</v>
      </c>
      <c r="C347">
        <v>7</v>
      </c>
      <c r="D347">
        <v>147</v>
      </c>
      <c r="E347">
        <v>76</v>
      </c>
      <c r="F347">
        <v>0</v>
      </c>
      <c r="G347">
        <v>0</v>
      </c>
      <c r="H347">
        <v>39.4</v>
      </c>
      <c r="I347">
        <v>0.25700000000000001</v>
      </c>
      <c r="J347">
        <v>43</v>
      </c>
      <c r="K347">
        <v>1</v>
      </c>
      <c r="L347">
        <f t="shared" si="31"/>
        <v>0</v>
      </c>
      <c r="M347">
        <f t="shared" si="32"/>
        <v>0</v>
      </c>
    </row>
    <row r="348" spans="1:13">
      <c r="A348">
        <v>347</v>
      </c>
      <c r="B348">
        <v>598</v>
      </c>
      <c r="C348">
        <v>1</v>
      </c>
      <c r="D348">
        <v>89</v>
      </c>
      <c r="E348">
        <v>24</v>
      </c>
      <c r="F348">
        <v>19</v>
      </c>
      <c r="G348">
        <v>25</v>
      </c>
      <c r="H348">
        <v>27.8</v>
      </c>
      <c r="I348">
        <v>0.55900000000000005</v>
      </c>
      <c r="J348">
        <v>21</v>
      </c>
      <c r="K348">
        <v>0</v>
      </c>
      <c r="L348">
        <f t="shared" si="31"/>
        <v>0</v>
      </c>
      <c r="M348">
        <f t="shared" si="32"/>
        <v>1</v>
      </c>
    </row>
    <row r="349" spans="1:13">
      <c r="A349">
        <v>348</v>
      </c>
      <c r="B349">
        <v>553</v>
      </c>
      <c r="C349">
        <v>6</v>
      </c>
      <c r="D349">
        <v>114</v>
      </c>
      <c r="E349">
        <v>88</v>
      </c>
      <c r="F349">
        <v>0</v>
      </c>
      <c r="G349">
        <v>0</v>
      </c>
      <c r="H349">
        <v>27.8</v>
      </c>
      <c r="I349">
        <v>0.247</v>
      </c>
      <c r="J349">
        <v>66</v>
      </c>
      <c r="K349">
        <v>0</v>
      </c>
      <c r="L349">
        <f t="shared" si="31"/>
        <v>0</v>
      </c>
      <c r="M349">
        <f t="shared" si="32"/>
        <v>1</v>
      </c>
    </row>
    <row r="350" spans="1:13">
      <c r="A350">
        <v>349</v>
      </c>
      <c r="B350">
        <v>91</v>
      </c>
      <c r="C350">
        <v>1</v>
      </c>
      <c r="D350">
        <v>80</v>
      </c>
      <c r="E350">
        <v>55</v>
      </c>
      <c r="F350">
        <v>0</v>
      </c>
      <c r="G350">
        <v>0</v>
      </c>
      <c r="H350">
        <v>19.100000000000001</v>
      </c>
      <c r="I350">
        <v>0.25800000000000001</v>
      </c>
      <c r="J350">
        <v>21</v>
      </c>
      <c r="K350">
        <v>0</v>
      </c>
      <c r="L350">
        <f t="shared" si="31"/>
        <v>0</v>
      </c>
      <c r="M350">
        <f t="shared" si="32"/>
        <v>1</v>
      </c>
    </row>
    <row r="351" spans="1:13">
      <c r="A351">
        <v>350</v>
      </c>
      <c r="B351">
        <v>150</v>
      </c>
      <c r="C351">
        <v>2</v>
      </c>
      <c r="D351">
        <v>90</v>
      </c>
      <c r="E351">
        <v>70</v>
      </c>
      <c r="F351">
        <v>17</v>
      </c>
      <c r="G351">
        <v>0</v>
      </c>
      <c r="H351">
        <v>27.3</v>
      </c>
      <c r="I351">
        <v>8.5000000000000006E-2</v>
      </c>
      <c r="J351">
        <v>22</v>
      </c>
      <c r="K351">
        <v>0</v>
      </c>
      <c r="L351">
        <f t="shared" si="31"/>
        <v>0</v>
      </c>
      <c r="M351">
        <f t="shared" si="32"/>
        <v>1</v>
      </c>
    </row>
    <row r="352" spans="1:13">
      <c r="A352">
        <v>351</v>
      </c>
      <c r="B352">
        <v>602</v>
      </c>
      <c r="C352">
        <v>6</v>
      </c>
      <c r="D352">
        <v>96</v>
      </c>
      <c r="E352">
        <v>0</v>
      </c>
      <c r="F352">
        <v>0</v>
      </c>
      <c r="G352">
        <v>0</v>
      </c>
      <c r="H352">
        <v>23.7</v>
      </c>
      <c r="I352">
        <v>0.19</v>
      </c>
      <c r="J352">
        <v>28</v>
      </c>
      <c r="K352">
        <v>0</v>
      </c>
      <c r="L352">
        <f t="shared" si="31"/>
        <v>0</v>
      </c>
      <c r="M352">
        <f t="shared" si="32"/>
        <v>1</v>
      </c>
    </row>
    <row r="353" spans="1:13">
      <c r="A353">
        <v>352</v>
      </c>
      <c r="B353">
        <v>392</v>
      </c>
      <c r="C353">
        <v>5</v>
      </c>
      <c r="D353">
        <v>166</v>
      </c>
      <c r="E353">
        <v>76</v>
      </c>
      <c r="F353">
        <v>0</v>
      </c>
      <c r="G353">
        <v>0</v>
      </c>
      <c r="H353">
        <v>45.7</v>
      </c>
      <c r="I353">
        <v>0.34</v>
      </c>
      <c r="J353">
        <v>27</v>
      </c>
      <c r="K353">
        <v>1</v>
      </c>
      <c r="L353">
        <f t="shared" si="31"/>
        <v>1</v>
      </c>
      <c r="M353">
        <f t="shared" si="32"/>
        <v>1</v>
      </c>
    </row>
    <row r="354" spans="1:13">
      <c r="A354">
        <v>353</v>
      </c>
      <c r="B354">
        <v>357</v>
      </c>
      <c r="C354">
        <v>1</v>
      </c>
      <c r="D354">
        <v>125</v>
      </c>
      <c r="E354">
        <v>50</v>
      </c>
      <c r="F354">
        <v>40</v>
      </c>
      <c r="G354">
        <v>167</v>
      </c>
      <c r="H354">
        <v>33.299999999999997</v>
      </c>
      <c r="I354">
        <v>0.96199999999999997</v>
      </c>
      <c r="J354">
        <v>28</v>
      </c>
      <c r="K354">
        <v>1</v>
      </c>
      <c r="L354">
        <f t="shared" si="31"/>
        <v>0</v>
      </c>
      <c r="M354">
        <f t="shared" si="32"/>
        <v>0</v>
      </c>
    </row>
    <row r="355" spans="1:13">
      <c r="A355">
        <v>354</v>
      </c>
      <c r="B355">
        <v>498</v>
      </c>
      <c r="C355">
        <v>2</v>
      </c>
      <c r="D355">
        <v>81</v>
      </c>
      <c r="E355">
        <v>72</v>
      </c>
      <c r="F355">
        <v>15</v>
      </c>
      <c r="G355">
        <v>76</v>
      </c>
      <c r="H355">
        <v>30.1</v>
      </c>
      <c r="I355">
        <v>0.54700000000000004</v>
      </c>
      <c r="J355">
        <v>25</v>
      </c>
      <c r="K355">
        <v>0</v>
      </c>
      <c r="L355">
        <f t="shared" si="31"/>
        <v>0</v>
      </c>
      <c r="M355">
        <f t="shared" si="32"/>
        <v>1</v>
      </c>
    </row>
    <row r="356" spans="1:13">
      <c r="A356">
        <v>355</v>
      </c>
      <c r="B356">
        <v>101</v>
      </c>
      <c r="C356">
        <v>1</v>
      </c>
      <c r="D356">
        <v>163</v>
      </c>
      <c r="E356">
        <v>72</v>
      </c>
      <c r="F356">
        <v>0</v>
      </c>
      <c r="G356">
        <v>0</v>
      </c>
      <c r="H356">
        <v>39</v>
      </c>
      <c r="I356">
        <v>1.222</v>
      </c>
      <c r="J356">
        <v>33</v>
      </c>
      <c r="K356">
        <v>1</v>
      </c>
      <c r="L356">
        <f t="shared" si="31"/>
        <v>1</v>
      </c>
      <c r="M356">
        <f t="shared" si="32"/>
        <v>1</v>
      </c>
    </row>
    <row r="357" spans="1:13">
      <c r="A357">
        <v>356</v>
      </c>
      <c r="B357">
        <v>6</v>
      </c>
      <c r="C357">
        <v>5</v>
      </c>
      <c r="D357">
        <v>116</v>
      </c>
      <c r="E357">
        <v>74</v>
      </c>
      <c r="F357">
        <v>0</v>
      </c>
      <c r="G357">
        <v>0</v>
      </c>
      <c r="H357">
        <v>25.6</v>
      </c>
      <c r="I357">
        <v>0.20100000000000001</v>
      </c>
      <c r="J357">
        <v>30</v>
      </c>
      <c r="K357">
        <v>0</v>
      </c>
      <c r="L357">
        <f t="shared" si="31"/>
        <v>0</v>
      </c>
      <c r="M357">
        <f t="shared" si="32"/>
        <v>1</v>
      </c>
    </row>
    <row r="358" spans="1:13">
      <c r="A358">
        <v>357</v>
      </c>
      <c r="B358">
        <v>329</v>
      </c>
      <c r="C358">
        <v>2</v>
      </c>
      <c r="D358">
        <v>102</v>
      </c>
      <c r="E358">
        <v>86</v>
      </c>
      <c r="F358">
        <v>36</v>
      </c>
      <c r="G358">
        <v>120</v>
      </c>
      <c r="H358">
        <v>45.5</v>
      </c>
      <c r="I358">
        <v>0.127</v>
      </c>
      <c r="J358">
        <v>23</v>
      </c>
      <c r="K358">
        <v>1</v>
      </c>
      <c r="L358">
        <f t="shared" si="31"/>
        <v>0</v>
      </c>
      <c r="M358">
        <f t="shared" si="32"/>
        <v>0</v>
      </c>
    </row>
    <row r="359" spans="1:13">
      <c r="A359">
        <v>358</v>
      </c>
      <c r="B359">
        <v>61</v>
      </c>
      <c r="C359">
        <v>2</v>
      </c>
      <c r="D359">
        <v>84</v>
      </c>
      <c r="E359">
        <v>0</v>
      </c>
      <c r="F359">
        <v>0</v>
      </c>
      <c r="G359">
        <v>0</v>
      </c>
      <c r="H359">
        <v>0</v>
      </c>
      <c r="I359">
        <v>0.30399999999999999</v>
      </c>
      <c r="J359">
        <v>21</v>
      </c>
      <c r="K359">
        <v>0</v>
      </c>
      <c r="L359">
        <f t="shared" si="31"/>
        <v>0</v>
      </c>
      <c r="M359">
        <f t="shared" si="32"/>
        <v>1</v>
      </c>
    </row>
    <row r="360" spans="1:13">
      <c r="A360">
        <v>359</v>
      </c>
      <c r="B360">
        <v>539</v>
      </c>
      <c r="C360">
        <v>0</v>
      </c>
      <c r="D360">
        <v>127</v>
      </c>
      <c r="E360">
        <v>80</v>
      </c>
      <c r="F360">
        <v>37</v>
      </c>
      <c r="G360">
        <v>210</v>
      </c>
      <c r="H360">
        <v>36.299999999999997</v>
      </c>
      <c r="I360">
        <v>0.80400000000000005</v>
      </c>
      <c r="J360">
        <v>23</v>
      </c>
      <c r="K360">
        <v>0</v>
      </c>
      <c r="L360">
        <f t="shared" si="31"/>
        <v>0</v>
      </c>
      <c r="M360">
        <f t="shared" si="32"/>
        <v>1</v>
      </c>
    </row>
    <row r="361" spans="1:13">
      <c r="A361">
        <v>360</v>
      </c>
      <c r="B361">
        <v>109</v>
      </c>
      <c r="C361">
        <v>3</v>
      </c>
      <c r="D361">
        <v>83</v>
      </c>
      <c r="E361">
        <v>58</v>
      </c>
      <c r="F361">
        <v>31</v>
      </c>
      <c r="G361">
        <v>18</v>
      </c>
      <c r="H361">
        <v>34.299999999999997</v>
      </c>
      <c r="I361">
        <v>0.33600000000000002</v>
      </c>
      <c r="J361">
        <v>25</v>
      </c>
      <c r="K361">
        <v>0</v>
      </c>
      <c r="L361">
        <f t="shared" si="31"/>
        <v>0</v>
      </c>
      <c r="M361">
        <f t="shared" si="32"/>
        <v>1</v>
      </c>
    </row>
    <row r="362" spans="1:13">
      <c r="A362">
        <v>361</v>
      </c>
      <c r="B362">
        <v>46</v>
      </c>
      <c r="C362">
        <v>0</v>
      </c>
      <c r="D362">
        <v>180</v>
      </c>
      <c r="E362">
        <v>66</v>
      </c>
      <c r="F362">
        <v>39</v>
      </c>
      <c r="G362">
        <v>0</v>
      </c>
      <c r="H362">
        <v>42</v>
      </c>
      <c r="I362">
        <v>1.893</v>
      </c>
      <c r="J362">
        <v>25</v>
      </c>
      <c r="K362">
        <v>1</v>
      </c>
      <c r="L362">
        <f t="shared" si="31"/>
        <v>1</v>
      </c>
      <c r="M362">
        <f t="shared" si="32"/>
        <v>1</v>
      </c>
    </row>
    <row r="363" spans="1:13">
      <c r="A363">
        <v>362</v>
      </c>
      <c r="B363">
        <v>415</v>
      </c>
      <c r="C363">
        <v>0</v>
      </c>
      <c r="D363">
        <v>138</v>
      </c>
      <c r="E363">
        <v>60</v>
      </c>
      <c r="F363">
        <v>35</v>
      </c>
      <c r="G363">
        <v>167</v>
      </c>
      <c r="H363">
        <v>34.6</v>
      </c>
      <c r="I363">
        <v>0.53400000000000003</v>
      </c>
      <c r="J363">
        <v>21</v>
      </c>
      <c r="K363">
        <v>1</v>
      </c>
      <c r="L363">
        <f t="shared" si="31"/>
        <v>1</v>
      </c>
      <c r="M363">
        <f t="shared" si="32"/>
        <v>1</v>
      </c>
    </row>
    <row r="364" spans="1:13">
      <c r="A364">
        <v>363</v>
      </c>
      <c r="B364">
        <v>343</v>
      </c>
      <c r="C364">
        <v>1</v>
      </c>
      <c r="D364">
        <v>0</v>
      </c>
      <c r="E364">
        <v>68</v>
      </c>
      <c r="F364">
        <v>35</v>
      </c>
      <c r="G364">
        <v>0</v>
      </c>
      <c r="H364">
        <v>32</v>
      </c>
      <c r="I364">
        <v>0.38900000000000001</v>
      </c>
      <c r="J364">
        <v>22</v>
      </c>
      <c r="K364">
        <v>0</v>
      </c>
      <c r="L364">
        <f t="shared" si="31"/>
        <v>0</v>
      </c>
      <c r="M364">
        <f t="shared" si="32"/>
        <v>1</v>
      </c>
    </row>
    <row r="365" spans="1:13">
      <c r="A365">
        <v>364</v>
      </c>
      <c r="B365">
        <v>192</v>
      </c>
      <c r="C365">
        <v>9</v>
      </c>
      <c r="D365">
        <v>123</v>
      </c>
      <c r="E365">
        <v>70</v>
      </c>
      <c r="F365">
        <v>44</v>
      </c>
      <c r="G365">
        <v>94</v>
      </c>
      <c r="H365">
        <v>33.1</v>
      </c>
      <c r="I365">
        <v>0.374</v>
      </c>
      <c r="J365">
        <v>40</v>
      </c>
      <c r="K365">
        <v>0</v>
      </c>
      <c r="L365">
        <f t="shared" si="31"/>
        <v>0</v>
      </c>
      <c r="M365">
        <f t="shared" si="32"/>
        <v>1</v>
      </c>
    </row>
    <row r="366" spans="1:13">
      <c r="A366">
        <v>365</v>
      </c>
      <c r="B366">
        <v>139</v>
      </c>
      <c r="C366">
        <v>0</v>
      </c>
      <c r="D366">
        <v>129</v>
      </c>
      <c r="E366">
        <v>80</v>
      </c>
      <c r="F366">
        <v>0</v>
      </c>
      <c r="G366">
        <v>0</v>
      </c>
      <c r="H366">
        <v>31.2</v>
      </c>
      <c r="I366">
        <v>0.70299999999999996</v>
      </c>
      <c r="J366">
        <v>29</v>
      </c>
      <c r="K366">
        <v>0</v>
      </c>
      <c r="L366">
        <f t="shared" si="31"/>
        <v>0</v>
      </c>
      <c r="M366">
        <f t="shared" si="32"/>
        <v>1</v>
      </c>
    </row>
    <row r="367" spans="1:13">
      <c r="A367">
        <v>366</v>
      </c>
      <c r="B367">
        <v>760</v>
      </c>
      <c r="C367">
        <v>6</v>
      </c>
      <c r="D367">
        <v>190</v>
      </c>
      <c r="E367">
        <v>92</v>
      </c>
      <c r="F367">
        <v>0</v>
      </c>
      <c r="G367">
        <v>0</v>
      </c>
      <c r="H367">
        <v>35.5</v>
      </c>
      <c r="I367">
        <v>0.27800000000000002</v>
      </c>
      <c r="J367">
        <v>66</v>
      </c>
      <c r="K367">
        <v>1</v>
      </c>
      <c r="L367">
        <f t="shared" si="31"/>
        <v>1</v>
      </c>
      <c r="M367">
        <f t="shared" si="32"/>
        <v>1</v>
      </c>
    </row>
    <row r="368" spans="1:13">
      <c r="A368">
        <v>367</v>
      </c>
      <c r="B368">
        <v>293</v>
      </c>
      <c r="C368">
        <v>2</v>
      </c>
      <c r="D368">
        <v>128</v>
      </c>
      <c r="E368">
        <v>78</v>
      </c>
      <c r="F368">
        <v>37</v>
      </c>
      <c r="G368">
        <v>182</v>
      </c>
      <c r="H368">
        <v>43.3</v>
      </c>
      <c r="I368">
        <v>1.224</v>
      </c>
      <c r="J368">
        <v>31</v>
      </c>
      <c r="K368">
        <v>1</v>
      </c>
      <c r="L368">
        <f t="shared" si="31"/>
        <v>0</v>
      </c>
      <c r="M368">
        <f t="shared" si="32"/>
        <v>0</v>
      </c>
    </row>
    <row r="369" spans="1:13">
      <c r="A369">
        <v>368</v>
      </c>
      <c r="B369">
        <v>509</v>
      </c>
      <c r="C369">
        <v>2</v>
      </c>
      <c r="D369">
        <v>84</v>
      </c>
      <c r="E369">
        <v>50</v>
      </c>
      <c r="F369">
        <v>23</v>
      </c>
      <c r="G369">
        <v>76</v>
      </c>
      <c r="H369">
        <v>30.4</v>
      </c>
      <c r="I369">
        <v>0.96799999999999997</v>
      </c>
      <c r="J369">
        <v>21</v>
      </c>
      <c r="K369">
        <v>0</v>
      </c>
      <c r="L369">
        <f t="shared" si="31"/>
        <v>0</v>
      </c>
      <c r="M369">
        <f t="shared" si="32"/>
        <v>1</v>
      </c>
    </row>
    <row r="370" spans="1:13">
      <c r="A370">
        <v>369</v>
      </c>
      <c r="B370">
        <v>362</v>
      </c>
      <c r="C370">
        <v>5</v>
      </c>
      <c r="D370">
        <v>158</v>
      </c>
      <c r="E370">
        <v>70</v>
      </c>
      <c r="F370">
        <v>0</v>
      </c>
      <c r="G370">
        <v>0</v>
      </c>
      <c r="H370">
        <v>29.8</v>
      </c>
      <c r="I370">
        <v>0.20699999999999999</v>
      </c>
      <c r="J370">
        <v>63</v>
      </c>
      <c r="K370">
        <v>0</v>
      </c>
      <c r="L370">
        <f t="shared" si="31"/>
        <v>1</v>
      </c>
      <c r="M370">
        <f t="shared" si="32"/>
        <v>0</v>
      </c>
    </row>
    <row r="371" spans="1:13">
      <c r="A371">
        <v>370</v>
      </c>
      <c r="B371">
        <v>592</v>
      </c>
      <c r="C371">
        <v>2</v>
      </c>
      <c r="D371">
        <v>112</v>
      </c>
      <c r="E371">
        <v>78</v>
      </c>
      <c r="F371">
        <v>50</v>
      </c>
      <c r="G371">
        <v>140</v>
      </c>
      <c r="H371">
        <v>39.4</v>
      </c>
      <c r="I371">
        <v>0.17499999999999999</v>
      </c>
      <c r="J371">
        <v>24</v>
      </c>
      <c r="K371">
        <v>0</v>
      </c>
      <c r="L371">
        <f t="shared" si="31"/>
        <v>0</v>
      </c>
      <c r="M371">
        <f t="shared" si="32"/>
        <v>1</v>
      </c>
    </row>
    <row r="372" spans="1:13">
      <c r="A372">
        <v>371</v>
      </c>
      <c r="B372">
        <v>668</v>
      </c>
      <c r="C372">
        <v>10</v>
      </c>
      <c r="D372">
        <v>111</v>
      </c>
      <c r="E372">
        <v>70</v>
      </c>
      <c r="F372">
        <v>27</v>
      </c>
      <c r="G372">
        <v>0</v>
      </c>
      <c r="H372">
        <v>27.5</v>
      </c>
      <c r="I372">
        <v>0.14099999999999999</v>
      </c>
      <c r="J372">
        <v>40</v>
      </c>
      <c r="K372">
        <v>1</v>
      </c>
      <c r="L372">
        <f t="shared" si="31"/>
        <v>0</v>
      </c>
      <c r="M372">
        <f t="shared" si="32"/>
        <v>0</v>
      </c>
    </row>
    <row r="373" spans="1:13">
      <c r="A373">
        <v>372</v>
      </c>
      <c r="B373">
        <v>332</v>
      </c>
      <c r="C373">
        <v>2</v>
      </c>
      <c r="D373">
        <v>87</v>
      </c>
      <c r="E373">
        <v>58</v>
      </c>
      <c r="F373">
        <v>16</v>
      </c>
      <c r="G373">
        <v>52</v>
      </c>
      <c r="H373">
        <v>32.700000000000003</v>
      </c>
      <c r="I373">
        <v>0.16600000000000001</v>
      </c>
      <c r="J373">
        <v>25</v>
      </c>
      <c r="K373">
        <v>0</v>
      </c>
      <c r="L373">
        <f t="shared" si="31"/>
        <v>0</v>
      </c>
      <c r="M373">
        <f t="shared" si="32"/>
        <v>1</v>
      </c>
    </row>
    <row r="374" spans="1:13">
      <c r="A374">
        <v>373</v>
      </c>
      <c r="B374">
        <v>52</v>
      </c>
      <c r="C374">
        <v>1</v>
      </c>
      <c r="D374">
        <v>101</v>
      </c>
      <c r="E374">
        <v>50</v>
      </c>
      <c r="F374">
        <v>15</v>
      </c>
      <c r="G374">
        <v>36</v>
      </c>
      <c r="H374">
        <v>24.2</v>
      </c>
      <c r="I374">
        <v>0.52600000000000002</v>
      </c>
      <c r="J374">
        <v>26</v>
      </c>
      <c r="K374">
        <v>0</v>
      </c>
      <c r="L374">
        <f t="shared" si="31"/>
        <v>0</v>
      </c>
      <c r="M374">
        <f t="shared" si="32"/>
        <v>1</v>
      </c>
    </row>
    <row r="375" spans="1:13">
      <c r="A375">
        <v>374</v>
      </c>
      <c r="B375">
        <v>674</v>
      </c>
      <c r="C375">
        <v>3</v>
      </c>
      <c r="D375">
        <v>123</v>
      </c>
      <c r="E375">
        <v>100</v>
      </c>
      <c r="F375">
        <v>35</v>
      </c>
      <c r="G375">
        <v>240</v>
      </c>
      <c r="H375">
        <v>57.3</v>
      </c>
      <c r="I375">
        <v>0.88</v>
      </c>
      <c r="J375">
        <v>22</v>
      </c>
      <c r="K375">
        <v>0</v>
      </c>
      <c r="L375">
        <f t="shared" si="31"/>
        <v>0</v>
      </c>
      <c r="M375">
        <f t="shared" si="32"/>
        <v>1</v>
      </c>
    </row>
    <row r="376" spans="1:13">
      <c r="A376">
        <v>375</v>
      </c>
      <c r="B376">
        <v>77</v>
      </c>
      <c r="C376">
        <v>7</v>
      </c>
      <c r="D376">
        <v>62</v>
      </c>
      <c r="E376">
        <v>78</v>
      </c>
      <c r="F376">
        <v>0</v>
      </c>
      <c r="G376">
        <v>0</v>
      </c>
      <c r="H376">
        <v>32.6</v>
      </c>
      <c r="I376">
        <v>0.39100000000000001</v>
      </c>
      <c r="J376">
        <v>41</v>
      </c>
      <c r="K376">
        <v>0</v>
      </c>
      <c r="L376">
        <f t="shared" si="31"/>
        <v>0</v>
      </c>
      <c r="M376">
        <f t="shared" si="32"/>
        <v>1</v>
      </c>
    </row>
    <row r="377" spans="1:13">
      <c r="A377">
        <v>376</v>
      </c>
      <c r="B377">
        <v>439</v>
      </c>
      <c r="C377">
        <v>1</v>
      </c>
      <c r="D377">
        <v>97</v>
      </c>
      <c r="E377">
        <v>70</v>
      </c>
      <c r="F377">
        <v>15</v>
      </c>
      <c r="G377">
        <v>0</v>
      </c>
      <c r="H377">
        <v>18.2</v>
      </c>
      <c r="I377">
        <v>0.14699999999999999</v>
      </c>
      <c r="J377">
        <v>21</v>
      </c>
      <c r="K377">
        <v>0</v>
      </c>
      <c r="L377">
        <f t="shared" si="31"/>
        <v>0</v>
      </c>
      <c r="M377">
        <f t="shared" si="32"/>
        <v>1</v>
      </c>
    </row>
    <row r="378" spans="1:13">
      <c r="A378">
        <v>377</v>
      </c>
      <c r="B378">
        <v>666</v>
      </c>
      <c r="C378">
        <v>1</v>
      </c>
      <c r="D378">
        <v>112</v>
      </c>
      <c r="E378">
        <v>80</v>
      </c>
      <c r="F378">
        <v>45</v>
      </c>
      <c r="G378">
        <v>132</v>
      </c>
      <c r="H378">
        <v>34.799999999999997</v>
      </c>
      <c r="I378">
        <v>0.217</v>
      </c>
      <c r="J378">
        <v>24</v>
      </c>
      <c r="K378">
        <v>0</v>
      </c>
      <c r="L378">
        <f t="shared" si="31"/>
        <v>0</v>
      </c>
      <c r="M378">
        <f t="shared" si="32"/>
        <v>1</v>
      </c>
    </row>
    <row r="379" spans="1:13">
      <c r="A379">
        <v>378</v>
      </c>
      <c r="B379">
        <v>758</v>
      </c>
      <c r="C379">
        <v>0</v>
      </c>
      <c r="D379">
        <v>123</v>
      </c>
      <c r="E379">
        <v>72</v>
      </c>
      <c r="F379">
        <v>0</v>
      </c>
      <c r="G379">
        <v>0</v>
      </c>
      <c r="H379">
        <v>36.299999999999997</v>
      </c>
      <c r="I379">
        <v>0.25800000000000001</v>
      </c>
      <c r="J379">
        <v>52</v>
      </c>
      <c r="K379">
        <v>1</v>
      </c>
      <c r="L379">
        <f t="shared" si="31"/>
        <v>0</v>
      </c>
      <c r="M379">
        <f t="shared" si="32"/>
        <v>0</v>
      </c>
    </row>
    <row r="380" spans="1:13">
      <c r="A380">
        <v>379</v>
      </c>
      <c r="B380">
        <v>383</v>
      </c>
      <c r="C380">
        <v>1</v>
      </c>
      <c r="D380">
        <v>109</v>
      </c>
      <c r="E380">
        <v>60</v>
      </c>
      <c r="F380">
        <v>8</v>
      </c>
      <c r="G380">
        <v>182</v>
      </c>
      <c r="H380">
        <v>25.4</v>
      </c>
      <c r="I380">
        <v>0.94699999999999995</v>
      </c>
      <c r="J380">
        <v>21</v>
      </c>
      <c r="K380">
        <v>0</v>
      </c>
      <c r="L380">
        <f t="shared" si="31"/>
        <v>0</v>
      </c>
      <c r="M380">
        <f t="shared" si="32"/>
        <v>1</v>
      </c>
    </row>
    <row r="381" spans="1:13">
      <c r="A381">
        <v>380</v>
      </c>
      <c r="B381">
        <v>500</v>
      </c>
      <c r="C381">
        <v>6</v>
      </c>
      <c r="D381">
        <v>154</v>
      </c>
      <c r="E381">
        <v>74</v>
      </c>
      <c r="F381">
        <v>32</v>
      </c>
      <c r="G381">
        <v>193</v>
      </c>
      <c r="H381">
        <v>29.3</v>
      </c>
      <c r="I381">
        <v>0.83899999999999997</v>
      </c>
      <c r="J381">
        <v>39</v>
      </c>
      <c r="K381">
        <v>0</v>
      </c>
      <c r="L381">
        <f t="shared" si="31"/>
        <v>0</v>
      </c>
      <c r="M381">
        <f t="shared" si="32"/>
        <v>1</v>
      </c>
    </row>
    <row r="382" spans="1:13">
      <c r="A382">
        <v>381</v>
      </c>
      <c r="B382">
        <v>486</v>
      </c>
      <c r="C382">
        <v>0</v>
      </c>
      <c r="D382">
        <v>135</v>
      </c>
      <c r="E382">
        <v>68</v>
      </c>
      <c r="F382">
        <v>42</v>
      </c>
      <c r="G382">
        <v>250</v>
      </c>
      <c r="H382">
        <v>42.3</v>
      </c>
      <c r="I382">
        <v>0.36499999999999999</v>
      </c>
      <c r="J382">
        <v>24</v>
      </c>
      <c r="K382">
        <v>1</v>
      </c>
      <c r="L382">
        <f t="shared" si="31"/>
        <v>0</v>
      </c>
      <c r="M382">
        <f t="shared" si="32"/>
        <v>0</v>
      </c>
    </row>
    <row r="383" spans="1:13">
      <c r="A383">
        <v>382</v>
      </c>
      <c r="B383">
        <v>354</v>
      </c>
      <c r="C383">
        <v>1</v>
      </c>
      <c r="D383">
        <v>90</v>
      </c>
      <c r="E383">
        <v>62</v>
      </c>
      <c r="F383">
        <v>12</v>
      </c>
      <c r="G383">
        <v>43</v>
      </c>
      <c r="H383">
        <v>27.2</v>
      </c>
      <c r="I383">
        <v>0.57999999999999996</v>
      </c>
      <c r="J383">
        <v>24</v>
      </c>
      <c r="K383">
        <v>0</v>
      </c>
      <c r="L383">
        <f t="shared" si="31"/>
        <v>0</v>
      </c>
      <c r="M383">
        <f t="shared" si="32"/>
        <v>1</v>
      </c>
    </row>
    <row r="384" spans="1:13">
      <c r="A384">
        <v>383</v>
      </c>
      <c r="B384">
        <v>270</v>
      </c>
      <c r="C384">
        <v>2</v>
      </c>
      <c r="D384">
        <v>146</v>
      </c>
      <c r="E384">
        <v>0</v>
      </c>
      <c r="F384">
        <v>0</v>
      </c>
      <c r="G384">
        <v>0</v>
      </c>
      <c r="H384">
        <v>27.5</v>
      </c>
      <c r="I384">
        <v>0.24</v>
      </c>
      <c r="J384">
        <v>28</v>
      </c>
      <c r="K384">
        <v>1</v>
      </c>
      <c r="L384">
        <f t="shared" si="31"/>
        <v>1</v>
      </c>
      <c r="M384">
        <f t="shared" si="32"/>
        <v>1</v>
      </c>
    </row>
    <row r="385" spans="1:13">
      <c r="A385">
        <v>384</v>
      </c>
      <c r="B385">
        <v>262</v>
      </c>
      <c r="C385">
        <v>3</v>
      </c>
      <c r="D385">
        <v>141</v>
      </c>
      <c r="E385">
        <v>0</v>
      </c>
      <c r="F385">
        <v>0</v>
      </c>
      <c r="G385">
        <v>0</v>
      </c>
      <c r="H385">
        <v>30</v>
      </c>
      <c r="I385">
        <v>0.76100000000000001</v>
      </c>
      <c r="J385">
        <v>27</v>
      </c>
      <c r="K385">
        <v>1</v>
      </c>
      <c r="L385">
        <f t="shared" si="31"/>
        <v>1</v>
      </c>
      <c r="M385">
        <f t="shared" si="32"/>
        <v>1</v>
      </c>
    </row>
    <row r="386" spans="1:13">
      <c r="A386">
        <v>385</v>
      </c>
      <c r="B386">
        <v>435</v>
      </c>
      <c r="C386">
        <v>1</v>
      </c>
      <c r="D386">
        <v>90</v>
      </c>
      <c r="E386">
        <v>68</v>
      </c>
      <c r="F386">
        <v>8</v>
      </c>
      <c r="G386">
        <v>0</v>
      </c>
      <c r="H386">
        <v>24.5</v>
      </c>
      <c r="I386">
        <v>1.1379999999999999</v>
      </c>
      <c r="J386">
        <v>36</v>
      </c>
      <c r="K386">
        <v>0</v>
      </c>
      <c r="L386">
        <f t="shared" si="31"/>
        <v>0</v>
      </c>
      <c r="M386">
        <f t="shared" si="32"/>
        <v>1</v>
      </c>
    </row>
    <row r="387" spans="1:13">
      <c r="A387">
        <v>386</v>
      </c>
      <c r="B387">
        <v>258</v>
      </c>
      <c r="C387">
        <v>2</v>
      </c>
      <c r="D387">
        <v>114</v>
      </c>
      <c r="E387">
        <v>68</v>
      </c>
      <c r="F387">
        <v>22</v>
      </c>
      <c r="G387">
        <v>0</v>
      </c>
      <c r="H387">
        <v>28.7</v>
      </c>
      <c r="I387">
        <v>9.1999999999999998E-2</v>
      </c>
      <c r="J387">
        <v>25</v>
      </c>
      <c r="K387">
        <v>0</v>
      </c>
      <c r="L387">
        <f t="shared" ref="L387:L450" si="33">IF(D387&lt;=137.5,IF(J387&lt;=27.5,IF(I387&lt;=0.4945,0,0),IF(D387&lt;=107.5,0,0)),IF(D387&lt;=155.5,IF(D387&lt;=146.5,1,0),IF(J387&lt;=44.5,1,1)))</f>
        <v>0</v>
      </c>
      <c r="M387">
        <f t="shared" ref="M387:M450" si="34">IF(L387=K387,1,0)</f>
        <v>1</v>
      </c>
    </row>
    <row r="388" spans="1:13">
      <c r="A388">
        <v>387</v>
      </c>
      <c r="B388">
        <v>77</v>
      </c>
      <c r="C388">
        <v>7</v>
      </c>
      <c r="D388">
        <v>62</v>
      </c>
      <c r="E388">
        <v>78</v>
      </c>
      <c r="F388">
        <v>0</v>
      </c>
      <c r="G388">
        <v>0</v>
      </c>
      <c r="H388">
        <v>32.6</v>
      </c>
      <c r="I388">
        <v>0.39100000000000001</v>
      </c>
      <c r="J388">
        <v>41</v>
      </c>
      <c r="K388">
        <v>0</v>
      </c>
      <c r="L388">
        <f t="shared" si="33"/>
        <v>0</v>
      </c>
      <c r="M388">
        <f t="shared" si="34"/>
        <v>1</v>
      </c>
    </row>
    <row r="389" spans="1:13">
      <c r="A389">
        <v>388</v>
      </c>
      <c r="B389">
        <v>66</v>
      </c>
      <c r="C389">
        <v>5</v>
      </c>
      <c r="D389">
        <v>99</v>
      </c>
      <c r="E389">
        <v>74</v>
      </c>
      <c r="F389">
        <v>27</v>
      </c>
      <c r="G389">
        <v>0</v>
      </c>
      <c r="H389">
        <v>29</v>
      </c>
      <c r="I389">
        <v>0.20300000000000001</v>
      </c>
      <c r="J389">
        <v>32</v>
      </c>
      <c r="K389">
        <v>0</v>
      </c>
      <c r="L389">
        <f t="shared" si="33"/>
        <v>0</v>
      </c>
      <c r="M389">
        <f t="shared" si="34"/>
        <v>1</v>
      </c>
    </row>
    <row r="390" spans="1:13">
      <c r="A390">
        <v>389</v>
      </c>
      <c r="B390">
        <v>628</v>
      </c>
      <c r="C390">
        <v>0</v>
      </c>
      <c r="D390">
        <v>132</v>
      </c>
      <c r="E390">
        <v>78</v>
      </c>
      <c r="F390">
        <v>0</v>
      </c>
      <c r="G390">
        <v>0</v>
      </c>
      <c r="H390">
        <v>32.4</v>
      </c>
      <c r="I390">
        <v>0.39300000000000002</v>
      </c>
      <c r="J390">
        <v>21</v>
      </c>
      <c r="K390">
        <v>0</v>
      </c>
      <c r="L390">
        <f t="shared" si="33"/>
        <v>0</v>
      </c>
      <c r="M390">
        <f t="shared" si="34"/>
        <v>1</v>
      </c>
    </row>
    <row r="391" spans="1:13">
      <c r="A391">
        <v>390</v>
      </c>
      <c r="B391">
        <v>537</v>
      </c>
      <c r="C391">
        <v>0</v>
      </c>
      <c r="D391">
        <v>105</v>
      </c>
      <c r="E391">
        <v>90</v>
      </c>
      <c r="F391">
        <v>0</v>
      </c>
      <c r="G391">
        <v>0</v>
      </c>
      <c r="H391">
        <v>29.6</v>
      </c>
      <c r="I391">
        <v>0.19700000000000001</v>
      </c>
      <c r="J391">
        <v>46</v>
      </c>
      <c r="K391">
        <v>0</v>
      </c>
      <c r="L391">
        <f t="shared" si="33"/>
        <v>0</v>
      </c>
      <c r="M391">
        <f t="shared" si="34"/>
        <v>1</v>
      </c>
    </row>
    <row r="392" spans="1:13">
      <c r="A392">
        <v>391</v>
      </c>
      <c r="B392">
        <v>286</v>
      </c>
      <c r="C392">
        <v>7</v>
      </c>
      <c r="D392">
        <v>136</v>
      </c>
      <c r="E392">
        <v>74</v>
      </c>
      <c r="F392">
        <v>26</v>
      </c>
      <c r="G392">
        <v>135</v>
      </c>
      <c r="H392">
        <v>26</v>
      </c>
      <c r="I392">
        <v>0.64700000000000002</v>
      </c>
      <c r="J392">
        <v>51</v>
      </c>
      <c r="K392">
        <v>0</v>
      </c>
      <c r="L392">
        <f t="shared" si="33"/>
        <v>0</v>
      </c>
      <c r="M392">
        <f t="shared" si="34"/>
        <v>1</v>
      </c>
    </row>
    <row r="393" spans="1:13">
      <c r="A393">
        <v>392</v>
      </c>
      <c r="B393">
        <v>2</v>
      </c>
      <c r="C393">
        <v>1</v>
      </c>
      <c r="D393">
        <v>85</v>
      </c>
      <c r="E393">
        <v>66</v>
      </c>
      <c r="F393">
        <v>29</v>
      </c>
      <c r="G393">
        <v>0</v>
      </c>
      <c r="H393">
        <v>26.6</v>
      </c>
      <c r="I393">
        <v>0.35099999999999998</v>
      </c>
      <c r="J393">
        <v>31</v>
      </c>
      <c r="K393">
        <v>0</v>
      </c>
      <c r="L393">
        <f t="shared" si="33"/>
        <v>0</v>
      </c>
      <c r="M393">
        <f t="shared" si="34"/>
        <v>1</v>
      </c>
    </row>
    <row r="394" spans="1:13">
      <c r="A394">
        <v>393</v>
      </c>
      <c r="B394">
        <v>304</v>
      </c>
      <c r="C394">
        <v>5</v>
      </c>
      <c r="D394">
        <v>115</v>
      </c>
      <c r="E394">
        <v>98</v>
      </c>
      <c r="F394">
        <v>0</v>
      </c>
      <c r="G394">
        <v>0</v>
      </c>
      <c r="H394">
        <v>52.9</v>
      </c>
      <c r="I394">
        <v>0.20899999999999999</v>
      </c>
      <c r="J394">
        <v>28</v>
      </c>
      <c r="K394">
        <v>1</v>
      </c>
      <c r="L394">
        <f t="shared" si="33"/>
        <v>0</v>
      </c>
      <c r="M394">
        <f t="shared" si="34"/>
        <v>0</v>
      </c>
    </row>
    <row r="395" spans="1:13">
      <c r="A395">
        <v>394</v>
      </c>
      <c r="B395">
        <v>707</v>
      </c>
      <c r="C395">
        <v>10</v>
      </c>
      <c r="D395">
        <v>115</v>
      </c>
      <c r="E395">
        <v>0</v>
      </c>
      <c r="F395">
        <v>0</v>
      </c>
      <c r="G395">
        <v>0</v>
      </c>
      <c r="H395">
        <v>0</v>
      </c>
      <c r="I395">
        <v>0.26100000000000001</v>
      </c>
      <c r="J395">
        <v>30</v>
      </c>
      <c r="K395">
        <v>1</v>
      </c>
      <c r="L395">
        <f t="shared" si="33"/>
        <v>0</v>
      </c>
      <c r="M395">
        <f t="shared" si="34"/>
        <v>0</v>
      </c>
    </row>
    <row r="396" spans="1:13">
      <c r="A396">
        <v>395</v>
      </c>
      <c r="B396">
        <v>114</v>
      </c>
      <c r="C396">
        <v>4</v>
      </c>
      <c r="D396">
        <v>76</v>
      </c>
      <c r="E396">
        <v>62</v>
      </c>
      <c r="F396">
        <v>0</v>
      </c>
      <c r="G396">
        <v>0</v>
      </c>
      <c r="H396">
        <v>34</v>
      </c>
      <c r="I396">
        <v>0.39100000000000001</v>
      </c>
      <c r="J396">
        <v>25</v>
      </c>
      <c r="K396">
        <v>0</v>
      </c>
      <c r="L396">
        <f t="shared" si="33"/>
        <v>0</v>
      </c>
      <c r="M396">
        <f t="shared" si="34"/>
        <v>1</v>
      </c>
    </row>
    <row r="397" spans="1:13">
      <c r="A397">
        <v>396</v>
      </c>
      <c r="B397">
        <v>184</v>
      </c>
      <c r="C397">
        <v>5</v>
      </c>
      <c r="D397">
        <v>73</v>
      </c>
      <c r="E397">
        <v>60</v>
      </c>
      <c r="F397">
        <v>0</v>
      </c>
      <c r="G397">
        <v>0</v>
      </c>
      <c r="H397">
        <v>26.8</v>
      </c>
      <c r="I397">
        <v>0.26800000000000002</v>
      </c>
      <c r="J397">
        <v>27</v>
      </c>
      <c r="K397">
        <v>0</v>
      </c>
      <c r="L397">
        <f t="shared" si="33"/>
        <v>0</v>
      </c>
      <c r="M397">
        <f t="shared" si="34"/>
        <v>1</v>
      </c>
    </row>
    <row r="398" spans="1:13">
      <c r="A398">
        <v>397</v>
      </c>
      <c r="B398">
        <v>327</v>
      </c>
      <c r="C398">
        <v>1</v>
      </c>
      <c r="D398">
        <v>122</v>
      </c>
      <c r="E398">
        <v>64</v>
      </c>
      <c r="F398">
        <v>32</v>
      </c>
      <c r="G398">
        <v>156</v>
      </c>
      <c r="H398">
        <v>35.1</v>
      </c>
      <c r="I398">
        <v>0.69199999999999995</v>
      </c>
      <c r="J398">
        <v>30</v>
      </c>
      <c r="K398">
        <v>1</v>
      </c>
      <c r="L398">
        <f t="shared" si="33"/>
        <v>0</v>
      </c>
      <c r="M398">
        <f t="shared" si="34"/>
        <v>0</v>
      </c>
    </row>
    <row r="399" spans="1:13">
      <c r="A399">
        <v>398</v>
      </c>
      <c r="B399">
        <v>324</v>
      </c>
      <c r="C399">
        <v>13</v>
      </c>
      <c r="D399">
        <v>152</v>
      </c>
      <c r="E399">
        <v>90</v>
      </c>
      <c r="F399">
        <v>33</v>
      </c>
      <c r="G399">
        <v>29</v>
      </c>
      <c r="H399">
        <v>26.8</v>
      </c>
      <c r="I399">
        <v>0.73099999999999998</v>
      </c>
      <c r="J399">
        <v>43</v>
      </c>
      <c r="K399">
        <v>1</v>
      </c>
      <c r="L399">
        <f t="shared" si="33"/>
        <v>0</v>
      </c>
      <c r="M399">
        <f t="shared" si="34"/>
        <v>0</v>
      </c>
    </row>
    <row r="400" spans="1:13">
      <c r="A400">
        <v>399</v>
      </c>
      <c r="B400">
        <v>184</v>
      </c>
      <c r="C400">
        <v>5</v>
      </c>
      <c r="D400">
        <v>73</v>
      </c>
      <c r="E400">
        <v>60</v>
      </c>
      <c r="F400">
        <v>0</v>
      </c>
      <c r="G400">
        <v>0</v>
      </c>
      <c r="H400">
        <v>26.8</v>
      </c>
      <c r="I400">
        <v>0.26800000000000002</v>
      </c>
      <c r="J400">
        <v>27</v>
      </c>
      <c r="K400">
        <v>0</v>
      </c>
      <c r="L400">
        <f t="shared" si="33"/>
        <v>0</v>
      </c>
      <c r="M400">
        <f t="shared" si="34"/>
        <v>1</v>
      </c>
    </row>
    <row r="401" spans="1:13">
      <c r="A401">
        <v>400</v>
      </c>
      <c r="B401">
        <v>196</v>
      </c>
      <c r="C401">
        <v>5</v>
      </c>
      <c r="D401">
        <v>158</v>
      </c>
      <c r="E401">
        <v>84</v>
      </c>
      <c r="F401">
        <v>41</v>
      </c>
      <c r="G401">
        <v>210</v>
      </c>
      <c r="H401">
        <v>39.4</v>
      </c>
      <c r="I401">
        <v>0.39500000000000002</v>
      </c>
      <c r="J401">
        <v>29</v>
      </c>
      <c r="K401">
        <v>1</v>
      </c>
      <c r="L401">
        <f t="shared" si="33"/>
        <v>1</v>
      </c>
      <c r="M401">
        <f t="shared" si="34"/>
        <v>1</v>
      </c>
    </row>
    <row r="402" spans="1:13">
      <c r="A402">
        <v>401</v>
      </c>
      <c r="B402">
        <v>475</v>
      </c>
      <c r="C402">
        <v>4</v>
      </c>
      <c r="D402">
        <v>114</v>
      </c>
      <c r="E402">
        <v>64</v>
      </c>
      <c r="F402">
        <v>0</v>
      </c>
      <c r="G402">
        <v>0</v>
      </c>
      <c r="H402">
        <v>28.9</v>
      </c>
      <c r="I402">
        <v>0.126</v>
      </c>
      <c r="J402">
        <v>24</v>
      </c>
      <c r="K402">
        <v>0</v>
      </c>
      <c r="L402">
        <f t="shared" si="33"/>
        <v>0</v>
      </c>
      <c r="M402">
        <f t="shared" si="34"/>
        <v>1</v>
      </c>
    </row>
    <row r="403" spans="1:13">
      <c r="A403">
        <v>402</v>
      </c>
      <c r="B403">
        <v>198</v>
      </c>
      <c r="C403">
        <v>3</v>
      </c>
      <c r="D403">
        <v>107</v>
      </c>
      <c r="E403">
        <v>62</v>
      </c>
      <c r="F403">
        <v>13</v>
      </c>
      <c r="G403">
        <v>48</v>
      </c>
      <c r="H403">
        <v>22.9</v>
      </c>
      <c r="I403">
        <v>0.67800000000000005</v>
      </c>
      <c r="J403">
        <v>23</v>
      </c>
      <c r="K403">
        <v>1</v>
      </c>
      <c r="L403">
        <f t="shared" si="33"/>
        <v>0</v>
      </c>
      <c r="M403">
        <f t="shared" si="34"/>
        <v>0</v>
      </c>
    </row>
    <row r="404" spans="1:13">
      <c r="A404">
        <v>403</v>
      </c>
      <c r="B404">
        <v>233</v>
      </c>
      <c r="C404">
        <v>1</v>
      </c>
      <c r="D404">
        <v>79</v>
      </c>
      <c r="E404">
        <v>80</v>
      </c>
      <c r="F404">
        <v>25</v>
      </c>
      <c r="G404">
        <v>37</v>
      </c>
      <c r="H404">
        <v>25.4</v>
      </c>
      <c r="I404">
        <v>0.58299999999999996</v>
      </c>
      <c r="J404">
        <v>22</v>
      </c>
      <c r="K404">
        <v>0</v>
      </c>
      <c r="L404">
        <f t="shared" si="33"/>
        <v>0</v>
      </c>
      <c r="M404">
        <f t="shared" si="34"/>
        <v>1</v>
      </c>
    </row>
    <row r="405" spans="1:13">
      <c r="A405">
        <v>404</v>
      </c>
      <c r="B405">
        <v>703</v>
      </c>
      <c r="C405">
        <v>1</v>
      </c>
      <c r="D405">
        <v>168</v>
      </c>
      <c r="E405">
        <v>88</v>
      </c>
      <c r="F405">
        <v>29</v>
      </c>
      <c r="G405">
        <v>0</v>
      </c>
      <c r="H405">
        <v>35</v>
      </c>
      <c r="I405">
        <v>0.90500000000000003</v>
      </c>
      <c r="J405">
        <v>52</v>
      </c>
      <c r="K405">
        <v>1</v>
      </c>
      <c r="L405">
        <f t="shared" si="33"/>
        <v>1</v>
      </c>
      <c r="M405">
        <f t="shared" si="34"/>
        <v>1</v>
      </c>
    </row>
    <row r="406" spans="1:13">
      <c r="A406">
        <v>405</v>
      </c>
      <c r="B406">
        <v>335</v>
      </c>
      <c r="C406">
        <v>1</v>
      </c>
      <c r="D406">
        <v>95</v>
      </c>
      <c r="E406">
        <v>60</v>
      </c>
      <c r="F406">
        <v>18</v>
      </c>
      <c r="G406">
        <v>58</v>
      </c>
      <c r="H406">
        <v>23.9</v>
      </c>
      <c r="I406">
        <v>0.26</v>
      </c>
      <c r="J406">
        <v>22</v>
      </c>
      <c r="K406">
        <v>0</v>
      </c>
      <c r="L406">
        <f t="shared" si="33"/>
        <v>0</v>
      </c>
      <c r="M406">
        <f t="shared" si="34"/>
        <v>1</v>
      </c>
    </row>
    <row r="407" spans="1:13">
      <c r="A407">
        <v>406</v>
      </c>
      <c r="B407">
        <v>569</v>
      </c>
      <c r="C407">
        <v>4</v>
      </c>
      <c r="D407">
        <v>154</v>
      </c>
      <c r="E407">
        <v>72</v>
      </c>
      <c r="F407">
        <v>29</v>
      </c>
      <c r="G407">
        <v>126</v>
      </c>
      <c r="H407">
        <v>31.3</v>
      </c>
      <c r="I407">
        <v>0.33800000000000002</v>
      </c>
      <c r="J407">
        <v>37</v>
      </c>
      <c r="K407">
        <v>0</v>
      </c>
      <c r="L407">
        <f t="shared" si="33"/>
        <v>0</v>
      </c>
      <c r="M407">
        <f t="shared" si="34"/>
        <v>1</v>
      </c>
    </row>
    <row r="408" spans="1:13">
      <c r="A408">
        <v>407</v>
      </c>
      <c r="B408">
        <v>710</v>
      </c>
      <c r="C408">
        <v>2</v>
      </c>
      <c r="D408">
        <v>93</v>
      </c>
      <c r="E408">
        <v>64</v>
      </c>
      <c r="F408">
        <v>32</v>
      </c>
      <c r="G408">
        <v>160</v>
      </c>
      <c r="H408">
        <v>38</v>
      </c>
      <c r="I408">
        <v>0.67400000000000004</v>
      </c>
      <c r="J408">
        <v>23</v>
      </c>
      <c r="K408">
        <v>1</v>
      </c>
      <c r="L408">
        <f t="shared" si="33"/>
        <v>0</v>
      </c>
      <c r="M408">
        <f t="shared" si="34"/>
        <v>0</v>
      </c>
    </row>
    <row r="409" spans="1:13">
      <c r="A409">
        <v>408</v>
      </c>
      <c r="B409">
        <v>726</v>
      </c>
      <c r="C409">
        <v>4</v>
      </c>
      <c r="D409">
        <v>112</v>
      </c>
      <c r="E409">
        <v>78</v>
      </c>
      <c r="F409">
        <v>40</v>
      </c>
      <c r="G409">
        <v>0</v>
      </c>
      <c r="H409">
        <v>39.4</v>
      </c>
      <c r="I409">
        <v>0.23599999999999999</v>
      </c>
      <c r="J409">
        <v>38</v>
      </c>
      <c r="K409">
        <v>0</v>
      </c>
      <c r="L409">
        <f t="shared" si="33"/>
        <v>0</v>
      </c>
      <c r="M409">
        <f t="shared" si="34"/>
        <v>1</v>
      </c>
    </row>
    <row r="410" spans="1:13">
      <c r="A410">
        <v>409</v>
      </c>
      <c r="B410">
        <v>170</v>
      </c>
      <c r="C410">
        <v>3</v>
      </c>
      <c r="D410">
        <v>111</v>
      </c>
      <c r="E410">
        <v>90</v>
      </c>
      <c r="F410">
        <v>12</v>
      </c>
      <c r="G410">
        <v>78</v>
      </c>
      <c r="H410">
        <v>28.4</v>
      </c>
      <c r="I410">
        <v>0.495</v>
      </c>
      <c r="J410">
        <v>29</v>
      </c>
      <c r="K410">
        <v>0</v>
      </c>
      <c r="L410">
        <f t="shared" si="33"/>
        <v>0</v>
      </c>
      <c r="M410">
        <f t="shared" si="34"/>
        <v>1</v>
      </c>
    </row>
    <row r="411" spans="1:13">
      <c r="A411">
        <v>410</v>
      </c>
      <c r="B411">
        <v>765</v>
      </c>
      <c r="C411">
        <v>2</v>
      </c>
      <c r="D411">
        <v>122</v>
      </c>
      <c r="E411">
        <v>70</v>
      </c>
      <c r="F411">
        <v>27</v>
      </c>
      <c r="G411">
        <v>0</v>
      </c>
      <c r="H411">
        <v>36.799999999999997</v>
      </c>
      <c r="I411">
        <v>0.34</v>
      </c>
      <c r="J411">
        <v>27</v>
      </c>
      <c r="K411">
        <v>0</v>
      </c>
      <c r="L411">
        <f t="shared" si="33"/>
        <v>0</v>
      </c>
      <c r="M411">
        <f t="shared" si="34"/>
        <v>1</v>
      </c>
    </row>
    <row r="412" spans="1:13">
      <c r="A412">
        <v>411</v>
      </c>
      <c r="B412">
        <v>405</v>
      </c>
      <c r="C412">
        <v>5</v>
      </c>
      <c r="D412">
        <v>168</v>
      </c>
      <c r="E412">
        <v>64</v>
      </c>
      <c r="F412">
        <v>0</v>
      </c>
      <c r="G412">
        <v>0</v>
      </c>
      <c r="H412">
        <v>32.9</v>
      </c>
      <c r="I412">
        <v>0.13500000000000001</v>
      </c>
      <c r="J412">
        <v>41</v>
      </c>
      <c r="K412">
        <v>1</v>
      </c>
      <c r="L412">
        <f t="shared" si="33"/>
        <v>1</v>
      </c>
      <c r="M412">
        <f t="shared" si="34"/>
        <v>1</v>
      </c>
    </row>
    <row r="413" spans="1:13">
      <c r="A413">
        <v>412</v>
      </c>
      <c r="B413">
        <v>364</v>
      </c>
      <c r="C413">
        <v>4</v>
      </c>
      <c r="D413">
        <v>146</v>
      </c>
      <c r="E413">
        <v>78</v>
      </c>
      <c r="F413">
        <v>0</v>
      </c>
      <c r="G413">
        <v>0</v>
      </c>
      <c r="H413">
        <v>38.5</v>
      </c>
      <c r="I413">
        <v>0.52</v>
      </c>
      <c r="J413">
        <v>67</v>
      </c>
      <c r="K413">
        <v>1</v>
      </c>
      <c r="L413">
        <f t="shared" si="33"/>
        <v>1</v>
      </c>
      <c r="M413">
        <f t="shared" si="34"/>
        <v>1</v>
      </c>
    </row>
    <row r="414" spans="1:13">
      <c r="A414">
        <v>413</v>
      </c>
      <c r="B414">
        <v>491</v>
      </c>
      <c r="C414">
        <v>2</v>
      </c>
      <c r="D414">
        <v>83</v>
      </c>
      <c r="E414">
        <v>65</v>
      </c>
      <c r="F414">
        <v>28</v>
      </c>
      <c r="G414">
        <v>66</v>
      </c>
      <c r="H414">
        <v>36.799999999999997</v>
      </c>
      <c r="I414">
        <v>0.629</v>
      </c>
      <c r="J414">
        <v>24</v>
      </c>
      <c r="K414">
        <v>0</v>
      </c>
      <c r="L414">
        <f t="shared" si="33"/>
        <v>0</v>
      </c>
      <c r="M414">
        <f t="shared" si="34"/>
        <v>1</v>
      </c>
    </row>
    <row r="415" spans="1:13">
      <c r="A415">
        <v>414</v>
      </c>
      <c r="B415">
        <v>609</v>
      </c>
      <c r="C415">
        <v>0</v>
      </c>
      <c r="D415">
        <v>152</v>
      </c>
      <c r="E415">
        <v>82</v>
      </c>
      <c r="F415">
        <v>39</v>
      </c>
      <c r="G415">
        <v>272</v>
      </c>
      <c r="H415">
        <v>41.5</v>
      </c>
      <c r="I415">
        <v>0.27</v>
      </c>
      <c r="J415">
        <v>27</v>
      </c>
      <c r="K415">
        <v>0</v>
      </c>
      <c r="L415">
        <f t="shared" si="33"/>
        <v>0</v>
      </c>
      <c r="M415">
        <f t="shared" si="34"/>
        <v>1</v>
      </c>
    </row>
    <row r="416" spans="1:13">
      <c r="A416">
        <v>415</v>
      </c>
      <c r="B416">
        <v>170</v>
      </c>
      <c r="C416">
        <v>3</v>
      </c>
      <c r="D416">
        <v>111</v>
      </c>
      <c r="E416">
        <v>90</v>
      </c>
      <c r="F416">
        <v>12</v>
      </c>
      <c r="G416">
        <v>78</v>
      </c>
      <c r="H416">
        <v>28.4</v>
      </c>
      <c r="I416">
        <v>0.495</v>
      </c>
      <c r="J416">
        <v>29</v>
      </c>
      <c r="K416">
        <v>0</v>
      </c>
      <c r="L416">
        <f t="shared" si="33"/>
        <v>0</v>
      </c>
      <c r="M416">
        <f t="shared" si="34"/>
        <v>1</v>
      </c>
    </row>
    <row r="417" spans="1:13">
      <c r="A417">
        <v>416</v>
      </c>
      <c r="B417">
        <v>389</v>
      </c>
      <c r="C417">
        <v>5</v>
      </c>
      <c r="D417">
        <v>144</v>
      </c>
      <c r="E417">
        <v>82</v>
      </c>
      <c r="F417">
        <v>26</v>
      </c>
      <c r="G417">
        <v>285</v>
      </c>
      <c r="H417">
        <v>32</v>
      </c>
      <c r="I417">
        <v>0.45200000000000001</v>
      </c>
      <c r="J417">
        <v>58</v>
      </c>
      <c r="K417">
        <v>1</v>
      </c>
      <c r="L417">
        <f t="shared" si="33"/>
        <v>1</v>
      </c>
      <c r="M417">
        <f t="shared" si="34"/>
        <v>1</v>
      </c>
    </row>
    <row r="418" spans="1:13">
      <c r="A418">
        <v>417</v>
      </c>
      <c r="B418">
        <v>3</v>
      </c>
      <c r="C418">
        <v>8</v>
      </c>
      <c r="D418">
        <v>183</v>
      </c>
      <c r="E418">
        <v>64</v>
      </c>
      <c r="F418">
        <v>0</v>
      </c>
      <c r="G418">
        <v>0</v>
      </c>
      <c r="H418">
        <v>23.3</v>
      </c>
      <c r="I418">
        <v>0.67200000000000004</v>
      </c>
      <c r="J418">
        <v>32</v>
      </c>
      <c r="K418">
        <v>1</v>
      </c>
      <c r="L418">
        <f t="shared" si="33"/>
        <v>1</v>
      </c>
      <c r="M418">
        <f t="shared" si="34"/>
        <v>1</v>
      </c>
    </row>
    <row r="419" spans="1:13">
      <c r="A419">
        <v>418</v>
      </c>
      <c r="B419">
        <v>205</v>
      </c>
      <c r="C419">
        <v>6</v>
      </c>
      <c r="D419">
        <v>103</v>
      </c>
      <c r="E419">
        <v>72</v>
      </c>
      <c r="F419">
        <v>32</v>
      </c>
      <c r="G419">
        <v>190</v>
      </c>
      <c r="H419">
        <v>37.700000000000003</v>
      </c>
      <c r="I419">
        <v>0.32400000000000001</v>
      </c>
      <c r="J419">
        <v>55</v>
      </c>
      <c r="K419">
        <v>0</v>
      </c>
      <c r="L419">
        <f t="shared" si="33"/>
        <v>0</v>
      </c>
      <c r="M419">
        <f t="shared" si="34"/>
        <v>1</v>
      </c>
    </row>
    <row r="420" spans="1:13">
      <c r="A420">
        <v>419</v>
      </c>
      <c r="B420">
        <v>632</v>
      </c>
      <c r="C420">
        <v>0</v>
      </c>
      <c r="D420">
        <v>102</v>
      </c>
      <c r="E420">
        <v>78</v>
      </c>
      <c r="F420">
        <v>40</v>
      </c>
      <c r="G420">
        <v>90</v>
      </c>
      <c r="H420">
        <v>34.5</v>
      </c>
      <c r="I420">
        <v>0.23799999999999999</v>
      </c>
      <c r="J420">
        <v>24</v>
      </c>
      <c r="K420">
        <v>0</v>
      </c>
      <c r="L420">
        <f t="shared" si="33"/>
        <v>0</v>
      </c>
      <c r="M420">
        <f t="shared" si="34"/>
        <v>1</v>
      </c>
    </row>
    <row r="421" spans="1:13">
      <c r="A421">
        <v>420</v>
      </c>
      <c r="B421">
        <v>262</v>
      </c>
      <c r="C421">
        <v>3</v>
      </c>
      <c r="D421">
        <v>141</v>
      </c>
      <c r="E421">
        <v>0</v>
      </c>
      <c r="F421">
        <v>0</v>
      </c>
      <c r="G421">
        <v>0</v>
      </c>
      <c r="H421">
        <v>30</v>
      </c>
      <c r="I421">
        <v>0.76100000000000001</v>
      </c>
      <c r="J421">
        <v>27</v>
      </c>
      <c r="K421">
        <v>1</v>
      </c>
      <c r="L421">
        <f t="shared" si="33"/>
        <v>1</v>
      </c>
      <c r="M421">
        <f t="shared" si="34"/>
        <v>1</v>
      </c>
    </row>
    <row r="422" spans="1:13">
      <c r="A422">
        <v>421</v>
      </c>
      <c r="B422">
        <v>465</v>
      </c>
      <c r="C422">
        <v>10</v>
      </c>
      <c r="D422">
        <v>115</v>
      </c>
      <c r="E422">
        <v>98</v>
      </c>
      <c r="F422">
        <v>0</v>
      </c>
      <c r="G422">
        <v>0</v>
      </c>
      <c r="H422">
        <v>24</v>
      </c>
      <c r="I422">
        <v>1.022</v>
      </c>
      <c r="J422">
        <v>34</v>
      </c>
      <c r="K422">
        <v>0</v>
      </c>
      <c r="L422">
        <f t="shared" si="33"/>
        <v>0</v>
      </c>
      <c r="M422">
        <f t="shared" si="34"/>
        <v>1</v>
      </c>
    </row>
    <row r="423" spans="1:13">
      <c r="A423">
        <v>422</v>
      </c>
      <c r="B423">
        <v>689</v>
      </c>
      <c r="C423">
        <v>1</v>
      </c>
      <c r="D423">
        <v>140</v>
      </c>
      <c r="E423">
        <v>74</v>
      </c>
      <c r="F423">
        <v>26</v>
      </c>
      <c r="G423">
        <v>180</v>
      </c>
      <c r="H423">
        <v>24.1</v>
      </c>
      <c r="I423">
        <v>0.82799999999999996</v>
      </c>
      <c r="J423">
        <v>23</v>
      </c>
      <c r="K423">
        <v>0</v>
      </c>
      <c r="L423">
        <f t="shared" si="33"/>
        <v>1</v>
      </c>
      <c r="M423">
        <f t="shared" si="34"/>
        <v>0</v>
      </c>
    </row>
    <row r="424" spans="1:13">
      <c r="A424">
        <v>423</v>
      </c>
      <c r="B424">
        <v>380</v>
      </c>
      <c r="C424">
        <v>0</v>
      </c>
      <c r="D424">
        <v>93</v>
      </c>
      <c r="E424">
        <v>100</v>
      </c>
      <c r="F424">
        <v>39</v>
      </c>
      <c r="G424">
        <v>72</v>
      </c>
      <c r="H424">
        <v>43.4</v>
      </c>
      <c r="I424">
        <v>1.0209999999999999</v>
      </c>
      <c r="J424">
        <v>35</v>
      </c>
      <c r="K424">
        <v>0</v>
      </c>
      <c r="L424">
        <f t="shared" si="33"/>
        <v>0</v>
      </c>
      <c r="M424">
        <f t="shared" si="34"/>
        <v>1</v>
      </c>
    </row>
    <row r="425" spans="1:13">
      <c r="A425">
        <v>424</v>
      </c>
      <c r="B425">
        <v>386</v>
      </c>
      <c r="C425">
        <v>1</v>
      </c>
      <c r="D425">
        <v>119</v>
      </c>
      <c r="E425">
        <v>54</v>
      </c>
      <c r="F425">
        <v>13</v>
      </c>
      <c r="G425">
        <v>50</v>
      </c>
      <c r="H425">
        <v>22.3</v>
      </c>
      <c r="I425">
        <v>0.20499999999999999</v>
      </c>
      <c r="J425">
        <v>24</v>
      </c>
      <c r="K425">
        <v>0</v>
      </c>
      <c r="L425">
        <f t="shared" si="33"/>
        <v>0</v>
      </c>
      <c r="M425">
        <f t="shared" si="34"/>
        <v>1</v>
      </c>
    </row>
    <row r="426" spans="1:13">
      <c r="A426">
        <v>425</v>
      </c>
      <c r="B426">
        <v>702</v>
      </c>
      <c r="C426">
        <v>6</v>
      </c>
      <c r="D426">
        <v>125</v>
      </c>
      <c r="E426">
        <v>78</v>
      </c>
      <c r="F426">
        <v>31</v>
      </c>
      <c r="G426">
        <v>0</v>
      </c>
      <c r="H426">
        <v>27.6</v>
      </c>
      <c r="I426">
        <v>0.56499999999999995</v>
      </c>
      <c r="J426">
        <v>49</v>
      </c>
      <c r="K426">
        <v>1</v>
      </c>
      <c r="L426">
        <f t="shared" si="33"/>
        <v>0</v>
      </c>
      <c r="M426">
        <f t="shared" si="34"/>
        <v>0</v>
      </c>
    </row>
    <row r="427" spans="1:13">
      <c r="A427">
        <v>426</v>
      </c>
      <c r="B427">
        <v>537</v>
      </c>
      <c r="C427">
        <v>0</v>
      </c>
      <c r="D427">
        <v>105</v>
      </c>
      <c r="E427">
        <v>90</v>
      </c>
      <c r="F427">
        <v>0</v>
      </c>
      <c r="G427">
        <v>0</v>
      </c>
      <c r="H427">
        <v>29.6</v>
      </c>
      <c r="I427">
        <v>0.19700000000000001</v>
      </c>
      <c r="J427">
        <v>46</v>
      </c>
      <c r="K427">
        <v>0</v>
      </c>
      <c r="L427">
        <f t="shared" si="33"/>
        <v>0</v>
      </c>
      <c r="M427">
        <f t="shared" si="34"/>
        <v>1</v>
      </c>
    </row>
    <row r="428" spans="1:13">
      <c r="A428">
        <v>427</v>
      </c>
      <c r="B428">
        <v>499</v>
      </c>
      <c r="C428">
        <v>7</v>
      </c>
      <c r="D428">
        <v>195</v>
      </c>
      <c r="E428">
        <v>70</v>
      </c>
      <c r="F428">
        <v>33</v>
      </c>
      <c r="G428">
        <v>145</v>
      </c>
      <c r="H428">
        <v>25.1</v>
      </c>
      <c r="I428">
        <v>0.16300000000000001</v>
      </c>
      <c r="J428">
        <v>55</v>
      </c>
      <c r="K428">
        <v>1</v>
      </c>
      <c r="L428">
        <f t="shared" si="33"/>
        <v>1</v>
      </c>
      <c r="M428">
        <f t="shared" si="34"/>
        <v>1</v>
      </c>
    </row>
    <row r="429" spans="1:13">
      <c r="A429">
        <v>428</v>
      </c>
      <c r="B429">
        <v>444</v>
      </c>
      <c r="C429">
        <v>8</v>
      </c>
      <c r="D429">
        <v>108</v>
      </c>
      <c r="E429">
        <v>70</v>
      </c>
      <c r="F429">
        <v>0</v>
      </c>
      <c r="G429">
        <v>0</v>
      </c>
      <c r="H429">
        <v>30.5</v>
      </c>
      <c r="I429">
        <v>0.95499999999999996</v>
      </c>
      <c r="J429">
        <v>33</v>
      </c>
      <c r="K429">
        <v>1</v>
      </c>
      <c r="L429">
        <f t="shared" si="33"/>
        <v>0</v>
      </c>
      <c r="M429">
        <f t="shared" si="34"/>
        <v>0</v>
      </c>
    </row>
    <row r="430" spans="1:13">
      <c r="A430">
        <v>429</v>
      </c>
      <c r="B430">
        <v>292</v>
      </c>
      <c r="C430">
        <v>0</v>
      </c>
      <c r="D430">
        <v>107</v>
      </c>
      <c r="E430">
        <v>62</v>
      </c>
      <c r="F430">
        <v>30</v>
      </c>
      <c r="G430">
        <v>74</v>
      </c>
      <c r="H430">
        <v>36.6</v>
      </c>
      <c r="I430">
        <v>0.75700000000000001</v>
      </c>
      <c r="J430">
        <v>25</v>
      </c>
      <c r="K430">
        <v>1</v>
      </c>
      <c r="L430">
        <f t="shared" si="33"/>
        <v>0</v>
      </c>
      <c r="M430">
        <f t="shared" si="34"/>
        <v>0</v>
      </c>
    </row>
    <row r="431" spans="1:13">
      <c r="A431">
        <v>430</v>
      </c>
      <c r="B431">
        <v>35</v>
      </c>
      <c r="C431">
        <v>10</v>
      </c>
      <c r="D431">
        <v>122</v>
      </c>
      <c r="E431">
        <v>78</v>
      </c>
      <c r="F431">
        <v>31</v>
      </c>
      <c r="G431">
        <v>0</v>
      </c>
      <c r="H431">
        <v>27.6</v>
      </c>
      <c r="I431">
        <v>0.51200000000000001</v>
      </c>
      <c r="J431">
        <v>45</v>
      </c>
      <c r="K431">
        <v>0</v>
      </c>
      <c r="L431">
        <f t="shared" si="33"/>
        <v>0</v>
      </c>
      <c r="M431">
        <f t="shared" si="34"/>
        <v>1</v>
      </c>
    </row>
    <row r="432" spans="1:13">
      <c r="A432">
        <v>431</v>
      </c>
      <c r="B432">
        <v>449</v>
      </c>
      <c r="C432">
        <v>0</v>
      </c>
      <c r="D432">
        <v>104</v>
      </c>
      <c r="E432">
        <v>64</v>
      </c>
      <c r="F432">
        <v>37</v>
      </c>
      <c r="G432">
        <v>64</v>
      </c>
      <c r="H432">
        <v>33.6</v>
      </c>
      <c r="I432">
        <v>0.51</v>
      </c>
      <c r="J432">
        <v>22</v>
      </c>
      <c r="K432">
        <v>1</v>
      </c>
      <c r="L432">
        <f t="shared" si="33"/>
        <v>0</v>
      </c>
      <c r="M432">
        <f t="shared" si="34"/>
        <v>0</v>
      </c>
    </row>
    <row r="433" spans="1:13">
      <c r="A433">
        <v>432</v>
      </c>
      <c r="B433">
        <v>623</v>
      </c>
      <c r="C433">
        <v>6</v>
      </c>
      <c r="D433">
        <v>183</v>
      </c>
      <c r="E433">
        <v>94</v>
      </c>
      <c r="F433">
        <v>0</v>
      </c>
      <c r="G433">
        <v>0</v>
      </c>
      <c r="H433">
        <v>40.799999999999997</v>
      </c>
      <c r="I433">
        <v>1.4610000000000001</v>
      </c>
      <c r="J433">
        <v>45</v>
      </c>
      <c r="K433">
        <v>0</v>
      </c>
      <c r="L433">
        <f t="shared" si="33"/>
        <v>1</v>
      </c>
      <c r="M433">
        <f t="shared" si="34"/>
        <v>0</v>
      </c>
    </row>
    <row r="434" spans="1:13">
      <c r="A434">
        <v>433</v>
      </c>
      <c r="B434">
        <v>749</v>
      </c>
      <c r="C434">
        <v>3</v>
      </c>
      <c r="D434">
        <v>187</v>
      </c>
      <c r="E434">
        <v>70</v>
      </c>
      <c r="F434">
        <v>22</v>
      </c>
      <c r="G434">
        <v>200</v>
      </c>
      <c r="H434">
        <v>36.4</v>
      </c>
      <c r="I434">
        <v>0.40799999999999997</v>
      </c>
      <c r="J434">
        <v>36</v>
      </c>
      <c r="K434">
        <v>1</v>
      </c>
      <c r="L434">
        <f t="shared" si="33"/>
        <v>1</v>
      </c>
      <c r="M434">
        <f t="shared" si="34"/>
        <v>1</v>
      </c>
    </row>
    <row r="435" spans="1:13">
      <c r="A435">
        <v>434</v>
      </c>
      <c r="B435">
        <v>715</v>
      </c>
      <c r="C435">
        <v>3</v>
      </c>
      <c r="D435">
        <v>102</v>
      </c>
      <c r="E435">
        <v>74</v>
      </c>
      <c r="F435">
        <v>0</v>
      </c>
      <c r="G435">
        <v>0</v>
      </c>
      <c r="H435">
        <v>29.5</v>
      </c>
      <c r="I435">
        <v>0.121</v>
      </c>
      <c r="J435">
        <v>32</v>
      </c>
      <c r="K435">
        <v>0</v>
      </c>
      <c r="L435">
        <f t="shared" si="33"/>
        <v>0</v>
      </c>
      <c r="M435">
        <f t="shared" si="34"/>
        <v>1</v>
      </c>
    </row>
    <row r="436" spans="1:13">
      <c r="A436">
        <v>435</v>
      </c>
      <c r="B436">
        <v>693</v>
      </c>
      <c r="C436">
        <v>2</v>
      </c>
      <c r="D436">
        <v>121</v>
      </c>
      <c r="E436">
        <v>70</v>
      </c>
      <c r="F436">
        <v>32</v>
      </c>
      <c r="G436">
        <v>95</v>
      </c>
      <c r="H436">
        <v>39.1</v>
      </c>
      <c r="I436">
        <v>0.88600000000000001</v>
      </c>
      <c r="J436">
        <v>23</v>
      </c>
      <c r="K436">
        <v>0</v>
      </c>
      <c r="L436">
        <f t="shared" si="33"/>
        <v>0</v>
      </c>
      <c r="M436">
        <f t="shared" si="34"/>
        <v>1</v>
      </c>
    </row>
    <row r="437" spans="1:13">
      <c r="A437">
        <v>436</v>
      </c>
      <c r="B437">
        <v>313</v>
      </c>
      <c r="C437">
        <v>2</v>
      </c>
      <c r="D437">
        <v>155</v>
      </c>
      <c r="E437">
        <v>74</v>
      </c>
      <c r="F437">
        <v>17</v>
      </c>
      <c r="G437">
        <v>96</v>
      </c>
      <c r="H437">
        <v>26.6</v>
      </c>
      <c r="I437">
        <v>0.433</v>
      </c>
      <c r="J437">
        <v>27</v>
      </c>
      <c r="K437">
        <v>1</v>
      </c>
      <c r="L437">
        <f t="shared" si="33"/>
        <v>0</v>
      </c>
      <c r="M437">
        <f t="shared" si="34"/>
        <v>0</v>
      </c>
    </row>
    <row r="438" spans="1:13">
      <c r="A438">
        <v>437</v>
      </c>
      <c r="B438">
        <v>198</v>
      </c>
      <c r="C438">
        <v>3</v>
      </c>
      <c r="D438">
        <v>107</v>
      </c>
      <c r="E438">
        <v>62</v>
      </c>
      <c r="F438">
        <v>13</v>
      </c>
      <c r="G438">
        <v>48</v>
      </c>
      <c r="H438">
        <v>22.9</v>
      </c>
      <c r="I438">
        <v>0.67800000000000005</v>
      </c>
      <c r="J438">
        <v>23</v>
      </c>
      <c r="K438">
        <v>1</v>
      </c>
      <c r="L438">
        <f t="shared" si="33"/>
        <v>0</v>
      </c>
      <c r="M438">
        <f t="shared" si="34"/>
        <v>0</v>
      </c>
    </row>
    <row r="439" spans="1:13">
      <c r="A439">
        <v>438</v>
      </c>
      <c r="B439">
        <v>566</v>
      </c>
      <c r="C439">
        <v>2</v>
      </c>
      <c r="D439">
        <v>95</v>
      </c>
      <c r="E439">
        <v>54</v>
      </c>
      <c r="F439">
        <v>14</v>
      </c>
      <c r="G439">
        <v>88</v>
      </c>
      <c r="H439">
        <v>26.1</v>
      </c>
      <c r="I439">
        <v>0.748</v>
      </c>
      <c r="J439">
        <v>22</v>
      </c>
      <c r="K439">
        <v>0</v>
      </c>
      <c r="L439">
        <f t="shared" si="33"/>
        <v>0</v>
      </c>
      <c r="M439">
        <f t="shared" si="34"/>
        <v>1</v>
      </c>
    </row>
    <row r="440" spans="1:13">
      <c r="A440">
        <v>439</v>
      </c>
      <c r="B440">
        <v>59</v>
      </c>
      <c r="C440">
        <v>0</v>
      </c>
      <c r="D440">
        <v>146</v>
      </c>
      <c r="E440">
        <v>82</v>
      </c>
      <c r="F440">
        <v>0</v>
      </c>
      <c r="G440">
        <v>0</v>
      </c>
      <c r="H440">
        <v>40.5</v>
      </c>
      <c r="I440">
        <v>1.7809999999999999</v>
      </c>
      <c r="J440">
        <v>44</v>
      </c>
      <c r="K440">
        <v>0</v>
      </c>
      <c r="L440">
        <f t="shared" si="33"/>
        <v>1</v>
      </c>
      <c r="M440">
        <f t="shared" si="34"/>
        <v>0</v>
      </c>
    </row>
    <row r="441" spans="1:13">
      <c r="A441">
        <v>440</v>
      </c>
      <c r="B441">
        <v>230</v>
      </c>
      <c r="C441">
        <v>0</v>
      </c>
      <c r="D441">
        <v>117</v>
      </c>
      <c r="E441">
        <v>80</v>
      </c>
      <c r="F441">
        <v>31</v>
      </c>
      <c r="G441">
        <v>53</v>
      </c>
      <c r="H441">
        <v>45.2</v>
      </c>
      <c r="I441">
        <v>8.8999999999999996E-2</v>
      </c>
      <c r="J441">
        <v>24</v>
      </c>
      <c r="K441">
        <v>0</v>
      </c>
      <c r="L441">
        <f t="shared" si="33"/>
        <v>0</v>
      </c>
      <c r="M441">
        <f t="shared" si="34"/>
        <v>1</v>
      </c>
    </row>
    <row r="442" spans="1:13">
      <c r="A442">
        <v>441</v>
      </c>
      <c r="B442">
        <v>27</v>
      </c>
      <c r="C442">
        <v>7</v>
      </c>
      <c r="D442">
        <v>147</v>
      </c>
      <c r="E442">
        <v>76</v>
      </c>
      <c r="F442">
        <v>0</v>
      </c>
      <c r="G442">
        <v>0</v>
      </c>
      <c r="H442">
        <v>39.4</v>
      </c>
      <c r="I442">
        <v>0.25700000000000001</v>
      </c>
      <c r="J442">
        <v>43</v>
      </c>
      <c r="K442">
        <v>1</v>
      </c>
      <c r="L442">
        <f t="shared" si="33"/>
        <v>0</v>
      </c>
      <c r="M442">
        <f t="shared" si="34"/>
        <v>0</v>
      </c>
    </row>
    <row r="443" spans="1:13">
      <c r="A443">
        <v>442</v>
      </c>
      <c r="B443">
        <v>504</v>
      </c>
      <c r="C443">
        <v>7</v>
      </c>
      <c r="D443">
        <v>94</v>
      </c>
      <c r="E443">
        <v>64</v>
      </c>
      <c r="F443">
        <v>25</v>
      </c>
      <c r="G443">
        <v>79</v>
      </c>
      <c r="H443">
        <v>33.299999999999997</v>
      </c>
      <c r="I443">
        <v>0.73799999999999999</v>
      </c>
      <c r="J443">
        <v>41</v>
      </c>
      <c r="K443">
        <v>0</v>
      </c>
      <c r="L443">
        <f t="shared" si="33"/>
        <v>0</v>
      </c>
      <c r="M443">
        <f t="shared" si="34"/>
        <v>1</v>
      </c>
    </row>
    <row r="444" spans="1:13">
      <c r="A444">
        <v>443</v>
      </c>
      <c r="B444">
        <v>212</v>
      </c>
      <c r="C444">
        <v>0</v>
      </c>
      <c r="D444">
        <v>147</v>
      </c>
      <c r="E444">
        <v>85</v>
      </c>
      <c r="F444">
        <v>54</v>
      </c>
      <c r="G444">
        <v>0</v>
      </c>
      <c r="H444">
        <v>42.8</v>
      </c>
      <c r="I444">
        <v>0.375</v>
      </c>
      <c r="J444">
        <v>24</v>
      </c>
      <c r="K444">
        <v>0</v>
      </c>
      <c r="L444">
        <f t="shared" si="33"/>
        <v>0</v>
      </c>
      <c r="M444">
        <f t="shared" si="34"/>
        <v>1</v>
      </c>
    </row>
    <row r="445" spans="1:13">
      <c r="A445">
        <v>444</v>
      </c>
      <c r="B445">
        <v>740</v>
      </c>
      <c r="C445">
        <v>1</v>
      </c>
      <c r="D445">
        <v>102</v>
      </c>
      <c r="E445">
        <v>74</v>
      </c>
      <c r="F445">
        <v>0</v>
      </c>
      <c r="G445">
        <v>0</v>
      </c>
      <c r="H445">
        <v>39.5</v>
      </c>
      <c r="I445">
        <v>0.29299999999999998</v>
      </c>
      <c r="J445">
        <v>42</v>
      </c>
      <c r="K445">
        <v>1</v>
      </c>
      <c r="L445">
        <f t="shared" si="33"/>
        <v>0</v>
      </c>
      <c r="M445">
        <f t="shared" si="34"/>
        <v>0</v>
      </c>
    </row>
    <row r="446" spans="1:13">
      <c r="A446">
        <v>445</v>
      </c>
      <c r="B446">
        <v>169</v>
      </c>
      <c r="C446">
        <v>4</v>
      </c>
      <c r="D446">
        <v>110</v>
      </c>
      <c r="E446">
        <v>66</v>
      </c>
      <c r="F446">
        <v>0</v>
      </c>
      <c r="G446">
        <v>0</v>
      </c>
      <c r="H446">
        <v>31.9</v>
      </c>
      <c r="I446">
        <v>0.47099999999999997</v>
      </c>
      <c r="J446">
        <v>29</v>
      </c>
      <c r="K446">
        <v>0</v>
      </c>
      <c r="L446">
        <f t="shared" si="33"/>
        <v>0</v>
      </c>
      <c r="M446">
        <f t="shared" si="34"/>
        <v>1</v>
      </c>
    </row>
    <row r="447" spans="1:13">
      <c r="A447">
        <v>446</v>
      </c>
      <c r="B447">
        <v>284</v>
      </c>
      <c r="C447">
        <v>7</v>
      </c>
      <c r="D447">
        <v>161</v>
      </c>
      <c r="E447">
        <v>86</v>
      </c>
      <c r="F447">
        <v>0</v>
      </c>
      <c r="G447">
        <v>0</v>
      </c>
      <c r="H447">
        <v>30.4</v>
      </c>
      <c r="I447">
        <v>0.16500000000000001</v>
      </c>
      <c r="J447">
        <v>47</v>
      </c>
      <c r="K447">
        <v>1</v>
      </c>
      <c r="L447">
        <f t="shared" si="33"/>
        <v>1</v>
      </c>
      <c r="M447">
        <f t="shared" si="34"/>
        <v>1</v>
      </c>
    </row>
    <row r="448" spans="1:13">
      <c r="A448">
        <v>447</v>
      </c>
      <c r="B448">
        <v>10</v>
      </c>
      <c r="C448">
        <v>8</v>
      </c>
      <c r="D448">
        <v>125</v>
      </c>
      <c r="E448">
        <v>96</v>
      </c>
      <c r="F448">
        <v>0</v>
      </c>
      <c r="G448">
        <v>0</v>
      </c>
      <c r="H448">
        <v>0</v>
      </c>
      <c r="I448">
        <v>0.23200000000000001</v>
      </c>
      <c r="J448">
        <v>54</v>
      </c>
      <c r="K448">
        <v>1</v>
      </c>
      <c r="L448">
        <f t="shared" si="33"/>
        <v>0</v>
      </c>
      <c r="M448">
        <f t="shared" si="34"/>
        <v>0</v>
      </c>
    </row>
    <row r="449" spans="1:13">
      <c r="A449">
        <v>448</v>
      </c>
      <c r="B449">
        <v>622</v>
      </c>
      <c r="C449">
        <v>2</v>
      </c>
      <c r="D449">
        <v>92</v>
      </c>
      <c r="E449">
        <v>76</v>
      </c>
      <c r="F449">
        <v>20</v>
      </c>
      <c r="G449">
        <v>0</v>
      </c>
      <c r="H449">
        <v>24.2</v>
      </c>
      <c r="I449">
        <v>1.698</v>
      </c>
      <c r="J449">
        <v>28</v>
      </c>
      <c r="K449">
        <v>0</v>
      </c>
      <c r="L449">
        <f t="shared" si="33"/>
        <v>0</v>
      </c>
      <c r="M449">
        <f t="shared" si="34"/>
        <v>1</v>
      </c>
    </row>
    <row r="450" spans="1:13">
      <c r="A450">
        <v>449</v>
      </c>
      <c r="B450">
        <v>557</v>
      </c>
      <c r="C450">
        <v>1</v>
      </c>
      <c r="D450">
        <v>97</v>
      </c>
      <c r="E450">
        <v>70</v>
      </c>
      <c r="F450">
        <v>40</v>
      </c>
      <c r="G450">
        <v>0</v>
      </c>
      <c r="H450">
        <v>38.1</v>
      </c>
      <c r="I450">
        <v>0.218</v>
      </c>
      <c r="J450">
        <v>30</v>
      </c>
      <c r="K450">
        <v>0</v>
      </c>
      <c r="L450">
        <f t="shared" si="33"/>
        <v>0</v>
      </c>
      <c r="M450">
        <f t="shared" si="34"/>
        <v>1</v>
      </c>
    </row>
    <row r="451" spans="1:13">
      <c r="A451">
        <v>450</v>
      </c>
      <c r="B451">
        <v>372</v>
      </c>
      <c r="C451">
        <v>0</v>
      </c>
      <c r="D451">
        <v>118</v>
      </c>
      <c r="E451">
        <v>64</v>
      </c>
      <c r="F451">
        <v>23</v>
      </c>
      <c r="G451">
        <v>89</v>
      </c>
      <c r="H451">
        <v>0</v>
      </c>
      <c r="I451">
        <v>1.7310000000000001</v>
      </c>
      <c r="J451">
        <v>21</v>
      </c>
      <c r="K451">
        <v>0</v>
      </c>
      <c r="L451">
        <f t="shared" ref="L451:L514" si="35">IF(D451&lt;=137.5,IF(J451&lt;=27.5,IF(I451&lt;=0.4945,0,0),IF(D451&lt;=107.5,0,0)),IF(D451&lt;=155.5,IF(D451&lt;=146.5,1,0),IF(J451&lt;=44.5,1,1)))</f>
        <v>0</v>
      </c>
      <c r="M451">
        <f t="shared" ref="M451:M514" si="36">IF(L451=K451,1,0)</f>
        <v>1</v>
      </c>
    </row>
    <row r="452" spans="1:13">
      <c r="A452">
        <v>451</v>
      </c>
      <c r="B452">
        <v>596</v>
      </c>
      <c r="C452">
        <v>0</v>
      </c>
      <c r="D452">
        <v>188</v>
      </c>
      <c r="E452">
        <v>82</v>
      </c>
      <c r="F452">
        <v>14</v>
      </c>
      <c r="G452">
        <v>185</v>
      </c>
      <c r="H452">
        <v>32</v>
      </c>
      <c r="I452">
        <v>0.68200000000000005</v>
      </c>
      <c r="J452">
        <v>22</v>
      </c>
      <c r="K452">
        <v>1</v>
      </c>
      <c r="L452">
        <f t="shared" si="35"/>
        <v>1</v>
      </c>
      <c r="M452">
        <f t="shared" si="36"/>
        <v>1</v>
      </c>
    </row>
    <row r="453" spans="1:13">
      <c r="A453">
        <v>452</v>
      </c>
      <c r="B453">
        <v>57</v>
      </c>
      <c r="C453">
        <v>7</v>
      </c>
      <c r="D453">
        <v>187</v>
      </c>
      <c r="E453">
        <v>68</v>
      </c>
      <c r="F453">
        <v>39</v>
      </c>
      <c r="G453">
        <v>304</v>
      </c>
      <c r="H453">
        <v>37.700000000000003</v>
      </c>
      <c r="I453">
        <v>0.254</v>
      </c>
      <c r="J453">
        <v>41</v>
      </c>
      <c r="K453">
        <v>1</v>
      </c>
      <c r="L453">
        <f t="shared" si="35"/>
        <v>1</v>
      </c>
      <c r="M453">
        <f t="shared" si="36"/>
        <v>1</v>
      </c>
    </row>
    <row r="454" spans="1:13">
      <c r="A454">
        <v>453</v>
      </c>
      <c r="B454">
        <v>767</v>
      </c>
      <c r="C454">
        <v>1</v>
      </c>
      <c r="D454">
        <v>126</v>
      </c>
      <c r="E454">
        <v>60</v>
      </c>
      <c r="F454">
        <v>0</v>
      </c>
      <c r="G454">
        <v>0</v>
      </c>
      <c r="H454">
        <v>30.1</v>
      </c>
      <c r="I454">
        <v>0.34899999999999998</v>
      </c>
      <c r="J454">
        <v>47</v>
      </c>
      <c r="K454">
        <v>1</v>
      </c>
      <c r="L454">
        <f t="shared" si="35"/>
        <v>0</v>
      </c>
      <c r="M454">
        <f t="shared" si="36"/>
        <v>0</v>
      </c>
    </row>
    <row r="455" spans="1:13">
      <c r="A455">
        <v>454</v>
      </c>
      <c r="B455">
        <v>146</v>
      </c>
      <c r="C455">
        <v>0</v>
      </c>
      <c r="D455">
        <v>102</v>
      </c>
      <c r="E455">
        <v>75</v>
      </c>
      <c r="F455">
        <v>23</v>
      </c>
      <c r="G455">
        <v>0</v>
      </c>
      <c r="H455">
        <v>0</v>
      </c>
      <c r="I455">
        <v>0.57199999999999995</v>
      </c>
      <c r="J455">
        <v>21</v>
      </c>
      <c r="K455">
        <v>0</v>
      </c>
      <c r="L455">
        <f t="shared" si="35"/>
        <v>0</v>
      </c>
      <c r="M455">
        <f t="shared" si="36"/>
        <v>1</v>
      </c>
    </row>
    <row r="456" spans="1:13">
      <c r="A456">
        <v>455</v>
      </c>
      <c r="B456">
        <v>57</v>
      </c>
      <c r="C456">
        <v>7</v>
      </c>
      <c r="D456">
        <v>187</v>
      </c>
      <c r="E456">
        <v>68</v>
      </c>
      <c r="F456">
        <v>39</v>
      </c>
      <c r="G456">
        <v>304</v>
      </c>
      <c r="H456">
        <v>37.700000000000003</v>
      </c>
      <c r="I456">
        <v>0.254</v>
      </c>
      <c r="J456">
        <v>41</v>
      </c>
      <c r="K456">
        <v>1</v>
      </c>
      <c r="L456">
        <f t="shared" si="35"/>
        <v>1</v>
      </c>
      <c r="M456">
        <f t="shared" si="36"/>
        <v>1</v>
      </c>
    </row>
    <row r="457" spans="1:13">
      <c r="A457">
        <v>456</v>
      </c>
      <c r="B457">
        <v>525</v>
      </c>
      <c r="C457">
        <v>3</v>
      </c>
      <c r="D457">
        <v>125</v>
      </c>
      <c r="E457">
        <v>58</v>
      </c>
      <c r="F457">
        <v>0</v>
      </c>
      <c r="G457">
        <v>0</v>
      </c>
      <c r="H457">
        <v>31.6</v>
      </c>
      <c r="I457">
        <v>0.151</v>
      </c>
      <c r="J457">
        <v>24</v>
      </c>
      <c r="K457">
        <v>0</v>
      </c>
      <c r="L457">
        <f t="shared" si="35"/>
        <v>0</v>
      </c>
      <c r="M457">
        <f t="shared" si="36"/>
        <v>1</v>
      </c>
    </row>
    <row r="458" spans="1:13">
      <c r="A458">
        <v>457</v>
      </c>
      <c r="B458">
        <v>316</v>
      </c>
      <c r="C458">
        <v>2</v>
      </c>
      <c r="D458">
        <v>112</v>
      </c>
      <c r="E458">
        <v>68</v>
      </c>
      <c r="F458">
        <v>22</v>
      </c>
      <c r="G458">
        <v>94</v>
      </c>
      <c r="H458">
        <v>34.1</v>
      </c>
      <c r="I458">
        <v>0.315</v>
      </c>
      <c r="J458">
        <v>26</v>
      </c>
      <c r="K458">
        <v>0</v>
      </c>
      <c r="L458">
        <f t="shared" si="35"/>
        <v>0</v>
      </c>
      <c r="M458">
        <f t="shared" si="36"/>
        <v>1</v>
      </c>
    </row>
    <row r="459" spans="1:13">
      <c r="A459">
        <v>458</v>
      </c>
      <c r="B459">
        <v>1</v>
      </c>
      <c r="C459">
        <v>6</v>
      </c>
      <c r="D459">
        <v>148</v>
      </c>
      <c r="E459">
        <v>72</v>
      </c>
      <c r="F459">
        <v>35</v>
      </c>
      <c r="G459">
        <v>0</v>
      </c>
      <c r="H459">
        <v>33.6</v>
      </c>
      <c r="I459">
        <v>0.627</v>
      </c>
      <c r="J459">
        <v>50</v>
      </c>
      <c r="K459">
        <v>1</v>
      </c>
      <c r="L459">
        <f t="shared" si="35"/>
        <v>0</v>
      </c>
      <c r="M459">
        <f t="shared" si="36"/>
        <v>0</v>
      </c>
    </row>
    <row r="460" spans="1:13">
      <c r="A460">
        <v>459</v>
      </c>
      <c r="B460">
        <v>285</v>
      </c>
      <c r="C460">
        <v>2</v>
      </c>
      <c r="D460">
        <v>108</v>
      </c>
      <c r="E460">
        <v>80</v>
      </c>
      <c r="F460">
        <v>0</v>
      </c>
      <c r="G460">
        <v>0</v>
      </c>
      <c r="H460">
        <v>27</v>
      </c>
      <c r="I460">
        <v>0.25900000000000001</v>
      </c>
      <c r="J460">
        <v>52</v>
      </c>
      <c r="K460">
        <v>1</v>
      </c>
      <c r="L460">
        <f t="shared" si="35"/>
        <v>0</v>
      </c>
      <c r="M460">
        <f t="shared" si="36"/>
        <v>0</v>
      </c>
    </row>
    <row r="461" spans="1:13">
      <c r="A461">
        <v>460</v>
      </c>
      <c r="B461">
        <v>2</v>
      </c>
      <c r="C461">
        <v>1</v>
      </c>
      <c r="D461">
        <v>85</v>
      </c>
      <c r="E461">
        <v>66</v>
      </c>
      <c r="F461">
        <v>29</v>
      </c>
      <c r="G461">
        <v>0</v>
      </c>
      <c r="H461">
        <v>26.6</v>
      </c>
      <c r="I461">
        <v>0.35099999999999998</v>
      </c>
      <c r="J461">
        <v>31</v>
      </c>
      <c r="K461">
        <v>0</v>
      </c>
      <c r="L461">
        <f t="shared" si="35"/>
        <v>0</v>
      </c>
      <c r="M461">
        <f t="shared" si="36"/>
        <v>1</v>
      </c>
    </row>
    <row r="462" spans="1:13">
      <c r="A462">
        <v>461</v>
      </c>
      <c r="B462">
        <v>281</v>
      </c>
      <c r="C462">
        <v>0</v>
      </c>
      <c r="D462">
        <v>146</v>
      </c>
      <c r="E462">
        <v>70</v>
      </c>
      <c r="F462">
        <v>0</v>
      </c>
      <c r="G462">
        <v>0</v>
      </c>
      <c r="H462">
        <v>37.9</v>
      </c>
      <c r="I462">
        <v>0.33400000000000002</v>
      </c>
      <c r="J462">
        <v>28</v>
      </c>
      <c r="K462">
        <v>1</v>
      </c>
      <c r="L462">
        <f t="shared" si="35"/>
        <v>1</v>
      </c>
      <c r="M462">
        <f t="shared" si="36"/>
        <v>1</v>
      </c>
    </row>
    <row r="463" spans="1:13">
      <c r="A463">
        <v>462</v>
      </c>
      <c r="B463">
        <v>229</v>
      </c>
      <c r="C463">
        <v>4</v>
      </c>
      <c r="D463">
        <v>197</v>
      </c>
      <c r="E463">
        <v>70</v>
      </c>
      <c r="F463">
        <v>39</v>
      </c>
      <c r="G463">
        <v>744</v>
      </c>
      <c r="H463">
        <v>36.700000000000003</v>
      </c>
      <c r="I463">
        <v>2.3290000000000002</v>
      </c>
      <c r="J463">
        <v>31</v>
      </c>
      <c r="K463">
        <v>0</v>
      </c>
      <c r="L463">
        <f t="shared" si="35"/>
        <v>1</v>
      </c>
      <c r="M463">
        <f t="shared" si="36"/>
        <v>0</v>
      </c>
    </row>
    <row r="464" spans="1:13">
      <c r="A464">
        <v>463</v>
      </c>
      <c r="B464">
        <v>488</v>
      </c>
      <c r="C464">
        <v>0</v>
      </c>
      <c r="D464">
        <v>173</v>
      </c>
      <c r="E464">
        <v>78</v>
      </c>
      <c r="F464">
        <v>32</v>
      </c>
      <c r="G464">
        <v>265</v>
      </c>
      <c r="H464">
        <v>46.5</v>
      </c>
      <c r="I464">
        <v>1.159</v>
      </c>
      <c r="J464">
        <v>58</v>
      </c>
      <c r="K464">
        <v>0</v>
      </c>
      <c r="L464">
        <f t="shared" si="35"/>
        <v>1</v>
      </c>
      <c r="M464">
        <f t="shared" si="36"/>
        <v>0</v>
      </c>
    </row>
    <row r="465" spans="1:13">
      <c r="A465">
        <v>464</v>
      </c>
      <c r="B465">
        <v>696</v>
      </c>
      <c r="C465">
        <v>7</v>
      </c>
      <c r="D465">
        <v>142</v>
      </c>
      <c r="E465">
        <v>90</v>
      </c>
      <c r="F465">
        <v>24</v>
      </c>
      <c r="G465">
        <v>480</v>
      </c>
      <c r="H465">
        <v>30.4</v>
      </c>
      <c r="I465">
        <v>0.128</v>
      </c>
      <c r="J465">
        <v>43</v>
      </c>
      <c r="K465">
        <v>1</v>
      </c>
      <c r="L465">
        <f t="shared" si="35"/>
        <v>1</v>
      </c>
      <c r="M465">
        <f t="shared" si="36"/>
        <v>1</v>
      </c>
    </row>
    <row r="466" spans="1:13">
      <c r="A466">
        <v>465</v>
      </c>
      <c r="B466">
        <v>591</v>
      </c>
      <c r="C466">
        <v>11</v>
      </c>
      <c r="D466">
        <v>111</v>
      </c>
      <c r="E466">
        <v>84</v>
      </c>
      <c r="F466">
        <v>40</v>
      </c>
      <c r="G466">
        <v>0</v>
      </c>
      <c r="H466">
        <v>46.8</v>
      </c>
      <c r="I466">
        <v>0.92500000000000004</v>
      </c>
      <c r="J466">
        <v>45</v>
      </c>
      <c r="K466">
        <v>1</v>
      </c>
      <c r="L466">
        <f t="shared" si="35"/>
        <v>0</v>
      </c>
      <c r="M466">
        <f t="shared" si="36"/>
        <v>0</v>
      </c>
    </row>
    <row r="467" spans="1:13">
      <c r="A467">
        <v>466</v>
      </c>
      <c r="B467">
        <v>155</v>
      </c>
      <c r="C467">
        <v>8</v>
      </c>
      <c r="D467">
        <v>188</v>
      </c>
      <c r="E467">
        <v>78</v>
      </c>
      <c r="F467">
        <v>0</v>
      </c>
      <c r="G467">
        <v>0</v>
      </c>
      <c r="H467">
        <v>47.9</v>
      </c>
      <c r="I467">
        <v>0.13700000000000001</v>
      </c>
      <c r="J467">
        <v>43</v>
      </c>
      <c r="K467">
        <v>1</v>
      </c>
      <c r="L467">
        <f t="shared" si="35"/>
        <v>1</v>
      </c>
      <c r="M467">
        <f t="shared" si="36"/>
        <v>1</v>
      </c>
    </row>
    <row r="468" spans="1:13">
      <c r="A468">
        <v>467</v>
      </c>
      <c r="B468">
        <v>433</v>
      </c>
      <c r="C468">
        <v>1</v>
      </c>
      <c r="D468">
        <v>80</v>
      </c>
      <c r="E468">
        <v>74</v>
      </c>
      <c r="F468">
        <v>11</v>
      </c>
      <c r="G468">
        <v>60</v>
      </c>
      <c r="H468">
        <v>30</v>
      </c>
      <c r="I468">
        <v>0.52700000000000002</v>
      </c>
      <c r="J468">
        <v>22</v>
      </c>
      <c r="K468">
        <v>0</v>
      </c>
      <c r="L468">
        <f t="shared" si="35"/>
        <v>0</v>
      </c>
      <c r="M468">
        <f t="shared" si="36"/>
        <v>1</v>
      </c>
    </row>
    <row r="469" spans="1:13">
      <c r="A469">
        <v>468</v>
      </c>
      <c r="B469">
        <v>40</v>
      </c>
      <c r="C469">
        <v>4</v>
      </c>
      <c r="D469">
        <v>111</v>
      </c>
      <c r="E469">
        <v>72</v>
      </c>
      <c r="F469">
        <v>47</v>
      </c>
      <c r="G469">
        <v>207</v>
      </c>
      <c r="H469">
        <v>37.1</v>
      </c>
      <c r="I469">
        <v>1.39</v>
      </c>
      <c r="J469">
        <v>56</v>
      </c>
      <c r="K469">
        <v>1</v>
      </c>
      <c r="L469">
        <f t="shared" si="35"/>
        <v>0</v>
      </c>
      <c r="M469">
        <f t="shared" si="36"/>
        <v>0</v>
      </c>
    </row>
    <row r="470" spans="1:13">
      <c r="A470">
        <v>469</v>
      </c>
      <c r="B470">
        <v>296</v>
      </c>
      <c r="C470">
        <v>6</v>
      </c>
      <c r="D470">
        <v>151</v>
      </c>
      <c r="E470">
        <v>62</v>
      </c>
      <c r="F470">
        <v>31</v>
      </c>
      <c r="G470">
        <v>120</v>
      </c>
      <c r="H470">
        <v>35.5</v>
      </c>
      <c r="I470">
        <v>0.69199999999999995</v>
      </c>
      <c r="J470">
        <v>28</v>
      </c>
      <c r="K470">
        <v>0</v>
      </c>
      <c r="L470">
        <f t="shared" si="35"/>
        <v>0</v>
      </c>
      <c r="M470">
        <f t="shared" si="36"/>
        <v>1</v>
      </c>
    </row>
    <row r="471" spans="1:13">
      <c r="A471">
        <v>470</v>
      </c>
      <c r="B471">
        <v>667</v>
      </c>
      <c r="C471">
        <v>4</v>
      </c>
      <c r="D471">
        <v>145</v>
      </c>
      <c r="E471">
        <v>82</v>
      </c>
      <c r="F471">
        <v>18</v>
      </c>
      <c r="G471">
        <v>0</v>
      </c>
      <c r="H471">
        <v>32.5</v>
      </c>
      <c r="I471">
        <v>0.23499999999999999</v>
      </c>
      <c r="J471">
        <v>70</v>
      </c>
      <c r="K471">
        <v>1</v>
      </c>
      <c r="L471">
        <f t="shared" si="35"/>
        <v>1</v>
      </c>
      <c r="M471">
        <f t="shared" si="36"/>
        <v>1</v>
      </c>
    </row>
    <row r="472" spans="1:13">
      <c r="A472">
        <v>471</v>
      </c>
      <c r="B472">
        <v>292</v>
      </c>
      <c r="C472">
        <v>0</v>
      </c>
      <c r="D472">
        <v>107</v>
      </c>
      <c r="E472">
        <v>62</v>
      </c>
      <c r="F472">
        <v>30</v>
      </c>
      <c r="G472">
        <v>74</v>
      </c>
      <c r="H472">
        <v>36.6</v>
      </c>
      <c r="I472">
        <v>0.75700000000000001</v>
      </c>
      <c r="J472">
        <v>25</v>
      </c>
      <c r="K472">
        <v>1</v>
      </c>
      <c r="L472">
        <f t="shared" si="35"/>
        <v>0</v>
      </c>
      <c r="M472">
        <f t="shared" si="36"/>
        <v>0</v>
      </c>
    </row>
    <row r="473" spans="1:13">
      <c r="A473">
        <v>472</v>
      </c>
      <c r="B473">
        <v>657</v>
      </c>
      <c r="C473">
        <v>2</v>
      </c>
      <c r="D473">
        <v>101</v>
      </c>
      <c r="E473">
        <v>58</v>
      </c>
      <c r="F473">
        <v>35</v>
      </c>
      <c r="G473">
        <v>90</v>
      </c>
      <c r="H473">
        <v>21.8</v>
      </c>
      <c r="I473">
        <v>0.155</v>
      </c>
      <c r="J473">
        <v>22</v>
      </c>
      <c r="K473">
        <v>0</v>
      </c>
      <c r="L473">
        <f t="shared" si="35"/>
        <v>0</v>
      </c>
      <c r="M473">
        <f t="shared" si="36"/>
        <v>1</v>
      </c>
    </row>
    <row r="474" spans="1:13">
      <c r="A474">
        <v>473</v>
      </c>
      <c r="B474">
        <v>694</v>
      </c>
      <c r="C474">
        <v>7</v>
      </c>
      <c r="D474">
        <v>129</v>
      </c>
      <c r="E474">
        <v>68</v>
      </c>
      <c r="F474">
        <v>49</v>
      </c>
      <c r="G474">
        <v>125</v>
      </c>
      <c r="H474">
        <v>38.5</v>
      </c>
      <c r="I474">
        <v>0.439</v>
      </c>
      <c r="J474">
        <v>43</v>
      </c>
      <c r="K474">
        <v>1</v>
      </c>
      <c r="L474">
        <f t="shared" si="35"/>
        <v>0</v>
      </c>
      <c r="M474">
        <f t="shared" si="36"/>
        <v>0</v>
      </c>
    </row>
    <row r="475" spans="1:13">
      <c r="A475">
        <v>474</v>
      </c>
      <c r="B475">
        <v>78</v>
      </c>
      <c r="C475">
        <v>5</v>
      </c>
      <c r="D475">
        <v>95</v>
      </c>
      <c r="E475">
        <v>72</v>
      </c>
      <c r="F475">
        <v>33</v>
      </c>
      <c r="G475">
        <v>0</v>
      </c>
      <c r="H475">
        <v>37.700000000000003</v>
      </c>
      <c r="I475">
        <v>0.37</v>
      </c>
      <c r="J475">
        <v>27</v>
      </c>
      <c r="K475">
        <v>0</v>
      </c>
      <c r="L475">
        <f t="shared" si="35"/>
        <v>0</v>
      </c>
      <c r="M475">
        <f t="shared" si="36"/>
        <v>1</v>
      </c>
    </row>
    <row r="476" spans="1:13">
      <c r="A476">
        <v>475</v>
      </c>
      <c r="B476">
        <v>520</v>
      </c>
      <c r="C476">
        <v>6</v>
      </c>
      <c r="D476">
        <v>129</v>
      </c>
      <c r="E476">
        <v>90</v>
      </c>
      <c r="F476">
        <v>7</v>
      </c>
      <c r="G476">
        <v>326</v>
      </c>
      <c r="H476">
        <v>19.600000000000001</v>
      </c>
      <c r="I476">
        <v>0.58199999999999996</v>
      </c>
      <c r="J476">
        <v>60</v>
      </c>
      <c r="K476">
        <v>0</v>
      </c>
      <c r="L476">
        <f t="shared" si="35"/>
        <v>0</v>
      </c>
      <c r="M476">
        <f t="shared" si="36"/>
        <v>1</v>
      </c>
    </row>
    <row r="477" spans="1:13">
      <c r="A477">
        <v>476</v>
      </c>
      <c r="B477">
        <v>399</v>
      </c>
      <c r="C477">
        <v>3</v>
      </c>
      <c r="D477">
        <v>82</v>
      </c>
      <c r="E477">
        <v>70</v>
      </c>
      <c r="F477">
        <v>0</v>
      </c>
      <c r="G477">
        <v>0</v>
      </c>
      <c r="H477">
        <v>21.1</v>
      </c>
      <c r="I477">
        <v>0.38900000000000001</v>
      </c>
      <c r="J477">
        <v>25</v>
      </c>
      <c r="K477">
        <v>0</v>
      </c>
      <c r="L477">
        <f t="shared" si="35"/>
        <v>0</v>
      </c>
      <c r="M477">
        <f t="shared" si="36"/>
        <v>1</v>
      </c>
    </row>
    <row r="478" spans="1:13">
      <c r="A478">
        <v>477</v>
      </c>
      <c r="B478">
        <v>184</v>
      </c>
      <c r="C478">
        <v>5</v>
      </c>
      <c r="D478">
        <v>73</v>
      </c>
      <c r="E478">
        <v>60</v>
      </c>
      <c r="F478">
        <v>0</v>
      </c>
      <c r="G478">
        <v>0</v>
      </c>
      <c r="H478">
        <v>26.8</v>
      </c>
      <c r="I478">
        <v>0.26800000000000002</v>
      </c>
      <c r="J478">
        <v>27</v>
      </c>
      <c r="K478">
        <v>0</v>
      </c>
      <c r="L478">
        <f t="shared" si="35"/>
        <v>0</v>
      </c>
      <c r="M478">
        <f t="shared" si="36"/>
        <v>1</v>
      </c>
    </row>
    <row r="479" spans="1:13">
      <c r="A479">
        <v>478</v>
      </c>
      <c r="B479">
        <v>488</v>
      </c>
      <c r="C479">
        <v>0</v>
      </c>
      <c r="D479">
        <v>173</v>
      </c>
      <c r="E479">
        <v>78</v>
      </c>
      <c r="F479">
        <v>32</v>
      </c>
      <c r="G479">
        <v>265</v>
      </c>
      <c r="H479">
        <v>46.5</v>
      </c>
      <c r="I479">
        <v>1.159</v>
      </c>
      <c r="J479">
        <v>58</v>
      </c>
      <c r="K479">
        <v>0</v>
      </c>
      <c r="L479">
        <f t="shared" si="35"/>
        <v>1</v>
      </c>
      <c r="M479">
        <f t="shared" si="36"/>
        <v>0</v>
      </c>
    </row>
    <row r="480" spans="1:13">
      <c r="A480">
        <v>479</v>
      </c>
      <c r="B480">
        <v>373</v>
      </c>
      <c r="C480">
        <v>0</v>
      </c>
      <c r="D480">
        <v>84</v>
      </c>
      <c r="E480">
        <v>64</v>
      </c>
      <c r="F480">
        <v>22</v>
      </c>
      <c r="G480">
        <v>66</v>
      </c>
      <c r="H480">
        <v>35.799999999999997</v>
      </c>
      <c r="I480">
        <v>0.54500000000000004</v>
      </c>
      <c r="J480">
        <v>21</v>
      </c>
      <c r="K480">
        <v>0</v>
      </c>
      <c r="L480">
        <f t="shared" si="35"/>
        <v>0</v>
      </c>
      <c r="M480">
        <f t="shared" si="36"/>
        <v>1</v>
      </c>
    </row>
    <row r="481" spans="1:13">
      <c r="A481">
        <v>480</v>
      </c>
      <c r="B481">
        <v>196</v>
      </c>
      <c r="C481">
        <v>5</v>
      </c>
      <c r="D481">
        <v>158</v>
      </c>
      <c r="E481">
        <v>84</v>
      </c>
      <c r="F481">
        <v>41</v>
      </c>
      <c r="G481">
        <v>210</v>
      </c>
      <c r="H481">
        <v>39.4</v>
      </c>
      <c r="I481">
        <v>0.39500000000000002</v>
      </c>
      <c r="J481">
        <v>29</v>
      </c>
      <c r="K481">
        <v>1</v>
      </c>
      <c r="L481">
        <f t="shared" si="35"/>
        <v>1</v>
      </c>
      <c r="M481">
        <f t="shared" si="36"/>
        <v>1</v>
      </c>
    </row>
    <row r="482" spans="1:13">
      <c r="A482">
        <v>481</v>
      </c>
      <c r="B482">
        <v>676</v>
      </c>
      <c r="C482">
        <v>6</v>
      </c>
      <c r="D482">
        <v>195</v>
      </c>
      <c r="E482">
        <v>70</v>
      </c>
      <c r="F482">
        <v>0</v>
      </c>
      <c r="G482">
        <v>0</v>
      </c>
      <c r="H482">
        <v>30.9</v>
      </c>
      <c r="I482">
        <v>0.32800000000000001</v>
      </c>
      <c r="J482">
        <v>31</v>
      </c>
      <c r="K482">
        <v>1</v>
      </c>
      <c r="L482">
        <f t="shared" si="35"/>
        <v>1</v>
      </c>
      <c r="M482">
        <f t="shared" si="36"/>
        <v>1</v>
      </c>
    </row>
    <row r="483" spans="1:13">
      <c r="A483">
        <v>482</v>
      </c>
      <c r="B483">
        <v>278</v>
      </c>
      <c r="C483">
        <v>0</v>
      </c>
      <c r="D483">
        <v>104</v>
      </c>
      <c r="E483">
        <v>64</v>
      </c>
      <c r="F483">
        <v>23</v>
      </c>
      <c r="G483">
        <v>116</v>
      </c>
      <c r="H483">
        <v>27.8</v>
      </c>
      <c r="I483">
        <v>0.45400000000000001</v>
      </c>
      <c r="J483">
        <v>23</v>
      </c>
      <c r="K483">
        <v>0</v>
      </c>
      <c r="L483">
        <f t="shared" si="35"/>
        <v>0</v>
      </c>
      <c r="M483">
        <f t="shared" si="36"/>
        <v>1</v>
      </c>
    </row>
    <row r="484" spans="1:13">
      <c r="A484">
        <v>483</v>
      </c>
      <c r="B484">
        <v>402</v>
      </c>
      <c r="C484">
        <v>6</v>
      </c>
      <c r="D484">
        <v>137</v>
      </c>
      <c r="E484">
        <v>61</v>
      </c>
      <c r="F484">
        <v>0</v>
      </c>
      <c r="G484">
        <v>0</v>
      </c>
      <c r="H484">
        <v>24.2</v>
      </c>
      <c r="I484">
        <v>0.151</v>
      </c>
      <c r="J484">
        <v>55</v>
      </c>
      <c r="K484">
        <v>0</v>
      </c>
      <c r="L484">
        <f t="shared" si="35"/>
        <v>0</v>
      </c>
      <c r="M484">
        <f t="shared" si="36"/>
        <v>1</v>
      </c>
    </row>
    <row r="485" spans="1:13">
      <c r="A485">
        <v>484</v>
      </c>
      <c r="B485">
        <v>350</v>
      </c>
      <c r="C485">
        <v>5</v>
      </c>
      <c r="D485">
        <v>0</v>
      </c>
      <c r="E485">
        <v>80</v>
      </c>
      <c r="F485">
        <v>32</v>
      </c>
      <c r="G485">
        <v>0</v>
      </c>
      <c r="H485">
        <v>41</v>
      </c>
      <c r="I485">
        <v>0.34599999999999997</v>
      </c>
      <c r="J485">
        <v>37</v>
      </c>
      <c r="K485">
        <v>1</v>
      </c>
      <c r="L485">
        <f t="shared" si="35"/>
        <v>0</v>
      </c>
      <c r="M485">
        <f t="shared" si="36"/>
        <v>0</v>
      </c>
    </row>
    <row r="486" spans="1:13">
      <c r="A486">
        <v>485</v>
      </c>
      <c r="B486">
        <v>353</v>
      </c>
      <c r="C486">
        <v>3</v>
      </c>
      <c r="D486">
        <v>61</v>
      </c>
      <c r="E486">
        <v>82</v>
      </c>
      <c r="F486">
        <v>28</v>
      </c>
      <c r="G486">
        <v>0</v>
      </c>
      <c r="H486">
        <v>34.4</v>
      </c>
      <c r="I486">
        <v>0.24299999999999999</v>
      </c>
      <c r="J486">
        <v>46</v>
      </c>
      <c r="K486">
        <v>0</v>
      </c>
      <c r="L486">
        <f t="shared" si="35"/>
        <v>0</v>
      </c>
      <c r="M486">
        <f t="shared" si="36"/>
        <v>1</v>
      </c>
    </row>
    <row r="487" spans="1:13">
      <c r="A487">
        <v>486</v>
      </c>
      <c r="B487">
        <v>695</v>
      </c>
      <c r="C487">
        <v>2</v>
      </c>
      <c r="D487">
        <v>90</v>
      </c>
      <c r="E487">
        <v>60</v>
      </c>
      <c r="F487">
        <v>0</v>
      </c>
      <c r="G487">
        <v>0</v>
      </c>
      <c r="H487">
        <v>23.5</v>
      </c>
      <c r="I487">
        <v>0.191</v>
      </c>
      <c r="J487">
        <v>25</v>
      </c>
      <c r="K487">
        <v>0</v>
      </c>
      <c r="L487">
        <f t="shared" si="35"/>
        <v>0</v>
      </c>
      <c r="M487">
        <f t="shared" si="36"/>
        <v>1</v>
      </c>
    </row>
    <row r="488" spans="1:13">
      <c r="A488">
        <v>487</v>
      </c>
      <c r="B488">
        <v>745</v>
      </c>
      <c r="C488">
        <v>13</v>
      </c>
      <c r="D488">
        <v>153</v>
      </c>
      <c r="E488">
        <v>88</v>
      </c>
      <c r="F488">
        <v>37</v>
      </c>
      <c r="G488">
        <v>140</v>
      </c>
      <c r="H488">
        <v>40.6</v>
      </c>
      <c r="I488">
        <v>1.1739999999999999</v>
      </c>
      <c r="J488">
        <v>39</v>
      </c>
      <c r="K488">
        <v>0</v>
      </c>
      <c r="L488">
        <f t="shared" si="35"/>
        <v>0</v>
      </c>
      <c r="M488">
        <f t="shared" si="36"/>
        <v>1</v>
      </c>
    </row>
    <row r="489" spans="1:13">
      <c r="A489">
        <v>488</v>
      </c>
      <c r="B489">
        <v>517</v>
      </c>
      <c r="C489">
        <v>9</v>
      </c>
      <c r="D489">
        <v>145</v>
      </c>
      <c r="E489">
        <v>88</v>
      </c>
      <c r="F489">
        <v>34</v>
      </c>
      <c r="G489">
        <v>165</v>
      </c>
      <c r="H489">
        <v>30.3</v>
      </c>
      <c r="I489">
        <v>0.77100000000000002</v>
      </c>
      <c r="J489">
        <v>53</v>
      </c>
      <c r="K489">
        <v>1</v>
      </c>
      <c r="L489">
        <f t="shared" si="35"/>
        <v>1</v>
      </c>
      <c r="M489">
        <f t="shared" si="36"/>
        <v>1</v>
      </c>
    </row>
    <row r="490" spans="1:13">
      <c r="A490">
        <v>489</v>
      </c>
      <c r="B490">
        <v>760</v>
      </c>
      <c r="C490">
        <v>6</v>
      </c>
      <c r="D490">
        <v>190</v>
      </c>
      <c r="E490">
        <v>92</v>
      </c>
      <c r="F490">
        <v>0</v>
      </c>
      <c r="G490">
        <v>0</v>
      </c>
      <c r="H490">
        <v>35.5</v>
      </c>
      <c r="I490">
        <v>0.27800000000000002</v>
      </c>
      <c r="J490">
        <v>66</v>
      </c>
      <c r="K490">
        <v>1</v>
      </c>
      <c r="L490">
        <f t="shared" si="35"/>
        <v>1</v>
      </c>
      <c r="M490">
        <f t="shared" si="36"/>
        <v>1</v>
      </c>
    </row>
    <row r="491" spans="1:13">
      <c r="A491">
        <v>490</v>
      </c>
      <c r="B491">
        <v>515</v>
      </c>
      <c r="C491">
        <v>3</v>
      </c>
      <c r="D491">
        <v>99</v>
      </c>
      <c r="E491">
        <v>54</v>
      </c>
      <c r="F491">
        <v>19</v>
      </c>
      <c r="G491">
        <v>86</v>
      </c>
      <c r="H491">
        <v>25.6</v>
      </c>
      <c r="I491">
        <v>0.154</v>
      </c>
      <c r="J491">
        <v>24</v>
      </c>
      <c r="K491">
        <v>0</v>
      </c>
      <c r="L491">
        <f t="shared" si="35"/>
        <v>0</v>
      </c>
      <c r="M491">
        <f t="shared" si="36"/>
        <v>1</v>
      </c>
    </row>
    <row r="492" spans="1:13">
      <c r="A492">
        <v>491</v>
      </c>
      <c r="B492">
        <v>517</v>
      </c>
      <c r="C492">
        <v>9</v>
      </c>
      <c r="D492">
        <v>145</v>
      </c>
      <c r="E492">
        <v>88</v>
      </c>
      <c r="F492">
        <v>34</v>
      </c>
      <c r="G492">
        <v>165</v>
      </c>
      <c r="H492">
        <v>30.3</v>
      </c>
      <c r="I492">
        <v>0.77100000000000002</v>
      </c>
      <c r="J492">
        <v>53</v>
      </c>
      <c r="K492">
        <v>1</v>
      </c>
      <c r="L492">
        <f t="shared" si="35"/>
        <v>1</v>
      </c>
      <c r="M492">
        <f t="shared" si="36"/>
        <v>1</v>
      </c>
    </row>
    <row r="493" spans="1:13">
      <c r="A493">
        <v>492</v>
      </c>
      <c r="B493">
        <v>102</v>
      </c>
      <c r="C493">
        <v>1</v>
      </c>
      <c r="D493">
        <v>151</v>
      </c>
      <c r="E493">
        <v>60</v>
      </c>
      <c r="F493">
        <v>0</v>
      </c>
      <c r="G493">
        <v>0</v>
      </c>
      <c r="H493">
        <v>26.1</v>
      </c>
      <c r="I493">
        <v>0.17899999999999999</v>
      </c>
      <c r="J493">
        <v>22</v>
      </c>
      <c r="K493">
        <v>0</v>
      </c>
      <c r="L493">
        <f t="shared" si="35"/>
        <v>0</v>
      </c>
      <c r="M493">
        <f t="shared" si="36"/>
        <v>1</v>
      </c>
    </row>
    <row r="494" spans="1:13">
      <c r="A494">
        <v>493</v>
      </c>
      <c r="B494">
        <v>509</v>
      </c>
      <c r="C494">
        <v>2</v>
      </c>
      <c r="D494">
        <v>84</v>
      </c>
      <c r="E494">
        <v>50</v>
      </c>
      <c r="F494">
        <v>23</v>
      </c>
      <c r="G494">
        <v>76</v>
      </c>
      <c r="H494">
        <v>30.4</v>
      </c>
      <c r="I494">
        <v>0.96799999999999997</v>
      </c>
      <c r="J494">
        <v>21</v>
      </c>
      <c r="K494">
        <v>0</v>
      </c>
      <c r="L494">
        <f t="shared" si="35"/>
        <v>0</v>
      </c>
      <c r="M494">
        <f t="shared" si="36"/>
        <v>1</v>
      </c>
    </row>
    <row r="495" spans="1:13">
      <c r="A495">
        <v>494</v>
      </c>
      <c r="B495">
        <v>86</v>
      </c>
      <c r="C495">
        <v>2</v>
      </c>
      <c r="D495">
        <v>110</v>
      </c>
      <c r="E495">
        <v>74</v>
      </c>
      <c r="F495">
        <v>29</v>
      </c>
      <c r="G495">
        <v>125</v>
      </c>
      <c r="H495">
        <v>32.4</v>
      </c>
      <c r="I495">
        <v>0.69799999999999995</v>
      </c>
      <c r="J495">
        <v>27</v>
      </c>
      <c r="K495">
        <v>0</v>
      </c>
      <c r="L495">
        <f t="shared" si="35"/>
        <v>0</v>
      </c>
      <c r="M495">
        <f t="shared" si="36"/>
        <v>1</v>
      </c>
    </row>
    <row r="496" spans="1:13">
      <c r="A496">
        <v>495</v>
      </c>
      <c r="B496">
        <v>649</v>
      </c>
      <c r="C496">
        <v>11</v>
      </c>
      <c r="D496">
        <v>136</v>
      </c>
      <c r="E496">
        <v>84</v>
      </c>
      <c r="F496">
        <v>35</v>
      </c>
      <c r="G496">
        <v>130</v>
      </c>
      <c r="H496">
        <v>28.3</v>
      </c>
      <c r="I496">
        <v>0.26</v>
      </c>
      <c r="J496">
        <v>42</v>
      </c>
      <c r="K496">
        <v>1</v>
      </c>
      <c r="L496">
        <f t="shared" si="35"/>
        <v>0</v>
      </c>
      <c r="M496">
        <f t="shared" si="36"/>
        <v>0</v>
      </c>
    </row>
    <row r="497" spans="1:13">
      <c r="A497">
        <v>496</v>
      </c>
      <c r="B497">
        <v>749</v>
      </c>
      <c r="C497">
        <v>3</v>
      </c>
      <c r="D497">
        <v>187</v>
      </c>
      <c r="E497">
        <v>70</v>
      </c>
      <c r="F497">
        <v>22</v>
      </c>
      <c r="G497">
        <v>200</v>
      </c>
      <c r="H497">
        <v>36.4</v>
      </c>
      <c r="I497">
        <v>0.40799999999999997</v>
      </c>
      <c r="J497">
        <v>36</v>
      </c>
      <c r="K497">
        <v>1</v>
      </c>
      <c r="L497">
        <f t="shared" si="35"/>
        <v>1</v>
      </c>
      <c r="M497">
        <f t="shared" si="36"/>
        <v>1</v>
      </c>
    </row>
    <row r="498" spans="1:13">
      <c r="A498">
        <v>497</v>
      </c>
      <c r="B498">
        <v>107</v>
      </c>
      <c r="C498">
        <v>1</v>
      </c>
      <c r="D498">
        <v>96</v>
      </c>
      <c r="E498">
        <v>122</v>
      </c>
      <c r="F498">
        <v>0</v>
      </c>
      <c r="G498">
        <v>0</v>
      </c>
      <c r="H498">
        <v>22.4</v>
      </c>
      <c r="I498">
        <v>0.20699999999999999</v>
      </c>
      <c r="J498">
        <v>27</v>
      </c>
      <c r="K498">
        <v>0</v>
      </c>
      <c r="L498">
        <f t="shared" si="35"/>
        <v>0</v>
      </c>
      <c r="M498">
        <f t="shared" si="36"/>
        <v>1</v>
      </c>
    </row>
    <row r="499" spans="1:13">
      <c r="A499">
        <v>498</v>
      </c>
      <c r="B499">
        <v>296</v>
      </c>
      <c r="C499">
        <v>6</v>
      </c>
      <c r="D499">
        <v>151</v>
      </c>
      <c r="E499">
        <v>62</v>
      </c>
      <c r="F499">
        <v>31</v>
      </c>
      <c r="G499">
        <v>120</v>
      </c>
      <c r="H499">
        <v>35.5</v>
      </c>
      <c r="I499">
        <v>0.69199999999999995</v>
      </c>
      <c r="J499">
        <v>28</v>
      </c>
      <c r="K499">
        <v>0</v>
      </c>
      <c r="L499">
        <f t="shared" si="35"/>
        <v>0</v>
      </c>
      <c r="M499">
        <f t="shared" si="36"/>
        <v>1</v>
      </c>
    </row>
    <row r="500" spans="1:13">
      <c r="A500">
        <v>499</v>
      </c>
      <c r="B500">
        <v>300</v>
      </c>
      <c r="C500">
        <v>8</v>
      </c>
      <c r="D500">
        <v>112</v>
      </c>
      <c r="E500">
        <v>72</v>
      </c>
      <c r="F500">
        <v>0</v>
      </c>
      <c r="G500">
        <v>0</v>
      </c>
      <c r="H500">
        <v>23.6</v>
      </c>
      <c r="I500">
        <v>0.84</v>
      </c>
      <c r="J500">
        <v>58</v>
      </c>
      <c r="K500">
        <v>0</v>
      </c>
      <c r="L500">
        <f t="shared" si="35"/>
        <v>0</v>
      </c>
      <c r="M500">
        <f t="shared" si="36"/>
        <v>1</v>
      </c>
    </row>
    <row r="501" spans="1:13">
      <c r="A501">
        <v>500</v>
      </c>
      <c r="B501">
        <v>641</v>
      </c>
      <c r="C501">
        <v>0</v>
      </c>
      <c r="D501">
        <v>102</v>
      </c>
      <c r="E501">
        <v>86</v>
      </c>
      <c r="F501">
        <v>17</v>
      </c>
      <c r="G501">
        <v>105</v>
      </c>
      <c r="H501">
        <v>29.3</v>
      </c>
      <c r="I501">
        <v>0.69499999999999995</v>
      </c>
      <c r="J501">
        <v>27</v>
      </c>
      <c r="K501">
        <v>0</v>
      </c>
      <c r="L501">
        <f t="shared" si="35"/>
        <v>0</v>
      </c>
      <c r="M501">
        <f t="shared" si="36"/>
        <v>1</v>
      </c>
    </row>
    <row r="502" spans="1:13">
      <c r="A502">
        <v>501</v>
      </c>
      <c r="B502">
        <v>379</v>
      </c>
      <c r="C502">
        <v>4</v>
      </c>
      <c r="D502">
        <v>156</v>
      </c>
      <c r="E502">
        <v>75</v>
      </c>
      <c r="F502">
        <v>0</v>
      </c>
      <c r="G502">
        <v>0</v>
      </c>
      <c r="H502">
        <v>48.3</v>
      </c>
      <c r="I502">
        <v>0.23799999999999999</v>
      </c>
      <c r="J502">
        <v>32</v>
      </c>
      <c r="K502">
        <v>1</v>
      </c>
      <c r="L502">
        <f t="shared" si="35"/>
        <v>1</v>
      </c>
      <c r="M502">
        <f t="shared" si="36"/>
        <v>1</v>
      </c>
    </row>
    <row r="503" spans="1:13">
      <c r="A503">
        <v>502</v>
      </c>
      <c r="B503">
        <v>190</v>
      </c>
      <c r="C503">
        <v>5</v>
      </c>
      <c r="D503">
        <v>139</v>
      </c>
      <c r="E503">
        <v>80</v>
      </c>
      <c r="F503">
        <v>35</v>
      </c>
      <c r="G503">
        <v>160</v>
      </c>
      <c r="H503">
        <v>31.6</v>
      </c>
      <c r="I503">
        <v>0.36099999999999999</v>
      </c>
      <c r="J503">
        <v>25</v>
      </c>
      <c r="K503">
        <v>1</v>
      </c>
      <c r="L503">
        <f t="shared" si="35"/>
        <v>1</v>
      </c>
      <c r="M503">
        <f t="shared" si="36"/>
        <v>1</v>
      </c>
    </row>
    <row r="504" spans="1:13">
      <c r="A504">
        <v>503</v>
      </c>
      <c r="B504">
        <v>692</v>
      </c>
      <c r="C504">
        <v>13</v>
      </c>
      <c r="D504">
        <v>158</v>
      </c>
      <c r="E504">
        <v>114</v>
      </c>
      <c r="F504">
        <v>0</v>
      </c>
      <c r="G504">
        <v>0</v>
      </c>
      <c r="H504">
        <v>42.3</v>
      </c>
      <c r="I504">
        <v>0.25700000000000001</v>
      </c>
      <c r="J504">
        <v>44</v>
      </c>
      <c r="K504">
        <v>1</v>
      </c>
      <c r="L504">
        <f t="shared" si="35"/>
        <v>1</v>
      </c>
      <c r="M504">
        <f t="shared" si="36"/>
        <v>1</v>
      </c>
    </row>
    <row r="505" spans="1:13">
      <c r="A505">
        <v>504</v>
      </c>
      <c r="B505">
        <v>476</v>
      </c>
      <c r="C505">
        <v>0</v>
      </c>
      <c r="D505">
        <v>137</v>
      </c>
      <c r="E505">
        <v>84</v>
      </c>
      <c r="F505">
        <v>27</v>
      </c>
      <c r="G505">
        <v>0</v>
      </c>
      <c r="H505">
        <v>27.3</v>
      </c>
      <c r="I505">
        <v>0.23100000000000001</v>
      </c>
      <c r="J505">
        <v>59</v>
      </c>
      <c r="K505">
        <v>0</v>
      </c>
      <c r="L505">
        <f t="shared" si="35"/>
        <v>0</v>
      </c>
      <c r="M505">
        <f t="shared" si="36"/>
        <v>1</v>
      </c>
    </row>
    <row r="506" spans="1:13">
      <c r="A506">
        <v>505</v>
      </c>
      <c r="B506">
        <v>608</v>
      </c>
      <c r="C506">
        <v>1</v>
      </c>
      <c r="D506">
        <v>92</v>
      </c>
      <c r="E506">
        <v>62</v>
      </c>
      <c r="F506">
        <v>25</v>
      </c>
      <c r="G506">
        <v>41</v>
      </c>
      <c r="H506">
        <v>19.5</v>
      </c>
      <c r="I506">
        <v>0.48199999999999998</v>
      </c>
      <c r="J506">
        <v>25</v>
      </c>
      <c r="K506">
        <v>0</v>
      </c>
      <c r="L506">
        <f t="shared" si="35"/>
        <v>0</v>
      </c>
      <c r="M506">
        <f t="shared" si="36"/>
        <v>1</v>
      </c>
    </row>
    <row r="507" spans="1:13">
      <c r="A507">
        <v>506</v>
      </c>
      <c r="B507">
        <v>479</v>
      </c>
      <c r="C507">
        <v>8</v>
      </c>
      <c r="D507">
        <v>126</v>
      </c>
      <c r="E507">
        <v>74</v>
      </c>
      <c r="F507">
        <v>38</v>
      </c>
      <c r="G507">
        <v>75</v>
      </c>
      <c r="H507">
        <v>25.9</v>
      </c>
      <c r="I507">
        <v>0.16200000000000001</v>
      </c>
      <c r="J507">
        <v>39</v>
      </c>
      <c r="K507">
        <v>0</v>
      </c>
      <c r="L507">
        <f t="shared" si="35"/>
        <v>0</v>
      </c>
      <c r="M507">
        <f t="shared" si="36"/>
        <v>1</v>
      </c>
    </row>
    <row r="508" spans="1:13">
      <c r="A508">
        <v>507</v>
      </c>
      <c r="B508">
        <v>173</v>
      </c>
      <c r="C508">
        <v>2</v>
      </c>
      <c r="D508">
        <v>87</v>
      </c>
      <c r="E508">
        <v>0</v>
      </c>
      <c r="F508">
        <v>23</v>
      </c>
      <c r="G508">
        <v>0</v>
      </c>
      <c r="H508">
        <v>28.9</v>
      </c>
      <c r="I508">
        <v>0.77300000000000002</v>
      </c>
      <c r="J508">
        <v>25</v>
      </c>
      <c r="K508">
        <v>0</v>
      </c>
      <c r="L508">
        <f t="shared" si="35"/>
        <v>0</v>
      </c>
      <c r="M508">
        <f t="shared" si="36"/>
        <v>1</v>
      </c>
    </row>
    <row r="509" spans="1:13">
      <c r="A509">
        <v>508</v>
      </c>
      <c r="B509">
        <v>458</v>
      </c>
      <c r="C509">
        <v>5</v>
      </c>
      <c r="D509">
        <v>86</v>
      </c>
      <c r="E509">
        <v>68</v>
      </c>
      <c r="F509">
        <v>28</v>
      </c>
      <c r="G509">
        <v>71</v>
      </c>
      <c r="H509">
        <v>30.2</v>
      </c>
      <c r="I509">
        <v>0.36399999999999999</v>
      </c>
      <c r="J509">
        <v>24</v>
      </c>
      <c r="K509">
        <v>0</v>
      </c>
      <c r="L509">
        <f t="shared" si="35"/>
        <v>0</v>
      </c>
      <c r="M509">
        <f t="shared" si="36"/>
        <v>1</v>
      </c>
    </row>
    <row r="510" spans="1:13">
      <c r="A510">
        <v>509</v>
      </c>
      <c r="B510">
        <v>332</v>
      </c>
      <c r="C510">
        <v>2</v>
      </c>
      <c r="D510">
        <v>87</v>
      </c>
      <c r="E510">
        <v>58</v>
      </c>
      <c r="F510">
        <v>16</v>
      </c>
      <c r="G510">
        <v>52</v>
      </c>
      <c r="H510">
        <v>32.700000000000003</v>
      </c>
      <c r="I510">
        <v>0.16600000000000001</v>
      </c>
      <c r="J510">
        <v>25</v>
      </c>
      <c r="K510">
        <v>0</v>
      </c>
      <c r="L510">
        <f t="shared" si="35"/>
        <v>0</v>
      </c>
      <c r="M510">
        <f t="shared" si="36"/>
        <v>1</v>
      </c>
    </row>
    <row r="511" spans="1:13">
      <c r="A511">
        <v>510</v>
      </c>
      <c r="B511">
        <v>370</v>
      </c>
      <c r="C511">
        <v>1</v>
      </c>
      <c r="D511">
        <v>133</v>
      </c>
      <c r="E511">
        <v>102</v>
      </c>
      <c r="F511">
        <v>28</v>
      </c>
      <c r="G511">
        <v>140</v>
      </c>
      <c r="H511">
        <v>32.799999999999997</v>
      </c>
      <c r="I511">
        <v>0.23400000000000001</v>
      </c>
      <c r="J511">
        <v>45</v>
      </c>
      <c r="K511">
        <v>1</v>
      </c>
      <c r="L511">
        <f t="shared" si="35"/>
        <v>0</v>
      </c>
      <c r="M511">
        <f t="shared" si="36"/>
        <v>0</v>
      </c>
    </row>
    <row r="512" spans="1:13">
      <c r="A512">
        <v>511</v>
      </c>
      <c r="B512">
        <v>275</v>
      </c>
      <c r="C512">
        <v>13</v>
      </c>
      <c r="D512">
        <v>106</v>
      </c>
      <c r="E512">
        <v>70</v>
      </c>
      <c r="F512">
        <v>0</v>
      </c>
      <c r="G512">
        <v>0</v>
      </c>
      <c r="H512">
        <v>34.200000000000003</v>
      </c>
      <c r="I512">
        <v>0.251</v>
      </c>
      <c r="J512">
        <v>52</v>
      </c>
      <c r="K512">
        <v>0</v>
      </c>
      <c r="L512">
        <f t="shared" si="35"/>
        <v>0</v>
      </c>
      <c r="M512">
        <f t="shared" si="36"/>
        <v>1</v>
      </c>
    </row>
    <row r="513" spans="1:13">
      <c r="A513">
        <v>512</v>
      </c>
      <c r="B513">
        <v>155</v>
      </c>
      <c r="C513">
        <v>8</v>
      </c>
      <c r="D513">
        <v>188</v>
      </c>
      <c r="E513">
        <v>78</v>
      </c>
      <c r="F513">
        <v>0</v>
      </c>
      <c r="G513">
        <v>0</v>
      </c>
      <c r="H513">
        <v>47.9</v>
      </c>
      <c r="I513">
        <v>0.13700000000000001</v>
      </c>
      <c r="J513">
        <v>43</v>
      </c>
      <c r="K513">
        <v>1</v>
      </c>
      <c r="L513">
        <f t="shared" si="35"/>
        <v>1</v>
      </c>
      <c r="M513">
        <f t="shared" si="36"/>
        <v>1</v>
      </c>
    </row>
    <row r="514" spans="1:13">
      <c r="A514">
        <v>513</v>
      </c>
      <c r="B514">
        <v>759</v>
      </c>
      <c r="C514">
        <v>1</v>
      </c>
      <c r="D514">
        <v>106</v>
      </c>
      <c r="E514">
        <v>76</v>
      </c>
      <c r="F514">
        <v>0</v>
      </c>
      <c r="G514">
        <v>0</v>
      </c>
      <c r="H514">
        <v>37.5</v>
      </c>
      <c r="I514">
        <v>0.19700000000000001</v>
      </c>
      <c r="J514">
        <v>26</v>
      </c>
      <c r="K514">
        <v>0</v>
      </c>
      <c r="L514">
        <f t="shared" si="35"/>
        <v>0</v>
      </c>
      <c r="M514">
        <f t="shared" si="36"/>
        <v>1</v>
      </c>
    </row>
    <row r="515" spans="1:13">
      <c r="A515">
        <v>514</v>
      </c>
      <c r="B515">
        <v>362</v>
      </c>
      <c r="C515">
        <v>5</v>
      </c>
      <c r="D515">
        <v>158</v>
      </c>
      <c r="E515">
        <v>70</v>
      </c>
      <c r="F515">
        <v>0</v>
      </c>
      <c r="G515">
        <v>0</v>
      </c>
      <c r="H515">
        <v>29.8</v>
      </c>
      <c r="I515">
        <v>0.20699999999999999</v>
      </c>
      <c r="J515">
        <v>63</v>
      </c>
      <c r="K515">
        <v>0</v>
      </c>
      <c r="L515">
        <f t="shared" ref="L515:L538" si="37">IF(D515&lt;=137.5,IF(J515&lt;=27.5,IF(I515&lt;=0.4945,0,0),IF(D515&lt;=107.5,0,0)),IF(D515&lt;=155.5,IF(D515&lt;=146.5,1,0),IF(J515&lt;=44.5,1,1)))</f>
        <v>1</v>
      </c>
      <c r="M515">
        <f t="shared" ref="M515:M538" si="38">IF(L515=K515,1,0)</f>
        <v>0</v>
      </c>
    </row>
    <row r="516" spans="1:13">
      <c r="A516">
        <v>515</v>
      </c>
      <c r="B516">
        <v>611</v>
      </c>
      <c r="C516">
        <v>3</v>
      </c>
      <c r="D516">
        <v>106</v>
      </c>
      <c r="E516">
        <v>54</v>
      </c>
      <c r="F516">
        <v>21</v>
      </c>
      <c r="G516">
        <v>158</v>
      </c>
      <c r="H516">
        <v>30.9</v>
      </c>
      <c r="I516">
        <v>0.29199999999999998</v>
      </c>
      <c r="J516">
        <v>24</v>
      </c>
      <c r="K516">
        <v>0</v>
      </c>
      <c r="L516">
        <f t="shared" si="37"/>
        <v>0</v>
      </c>
      <c r="M516">
        <f t="shared" si="38"/>
        <v>1</v>
      </c>
    </row>
    <row r="517" spans="1:13">
      <c r="A517">
        <v>516</v>
      </c>
      <c r="B517">
        <v>614</v>
      </c>
      <c r="C517">
        <v>6</v>
      </c>
      <c r="D517">
        <v>105</v>
      </c>
      <c r="E517">
        <v>80</v>
      </c>
      <c r="F517">
        <v>28</v>
      </c>
      <c r="G517">
        <v>0</v>
      </c>
      <c r="H517">
        <v>32.5</v>
      </c>
      <c r="I517">
        <v>0.878</v>
      </c>
      <c r="J517">
        <v>26</v>
      </c>
      <c r="K517">
        <v>0</v>
      </c>
      <c r="L517">
        <f t="shared" si="37"/>
        <v>0</v>
      </c>
      <c r="M517">
        <f t="shared" si="38"/>
        <v>1</v>
      </c>
    </row>
    <row r="518" spans="1:13">
      <c r="A518">
        <v>517</v>
      </c>
      <c r="B518">
        <v>424</v>
      </c>
      <c r="C518">
        <v>2</v>
      </c>
      <c r="D518">
        <v>115</v>
      </c>
      <c r="E518">
        <v>64</v>
      </c>
      <c r="F518">
        <v>22</v>
      </c>
      <c r="G518">
        <v>0</v>
      </c>
      <c r="H518">
        <v>30.8</v>
      </c>
      <c r="I518">
        <v>0.42099999999999999</v>
      </c>
      <c r="J518">
        <v>21</v>
      </c>
      <c r="K518">
        <v>0</v>
      </c>
      <c r="L518">
        <f t="shared" si="37"/>
        <v>0</v>
      </c>
      <c r="M518">
        <f t="shared" si="38"/>
        <v>1</v>
      </c>
    </row>
    <row r="519" spans="1:13">
      <c r="A519">
        <v>518</v>
      </c>
      <c r="B519">
        <v>155</v>
      </c>
      <c r="C519">
        <v>8</v>
      </c>
      <c r="D519">
        <v>188</v>
      </c>
      <c r="E519">
        <v>78</v>
      </c>
      <c r="F519">
        <v>0</v>
      </c>
      <c r="G519">
        <v>0</v>
      </c>
      <c r="H519">
        <v>47.9</v>
      </c>
      <c r="I519">
        <v>0.13700000000000001</v>
      </c>
      <c r="J519">
        <v>43</v>
      </c>
      <c r="K519">
        <v>1</v>
      </c>
      <c r="L519">
        <f t="shared" si="37"/>
        <v>1</v>
      </c>
      <c r="M519">
        <f t="shared" si="38"/>
        <v>1</v>
      </c>
    </row>
    <row r="520" spans="1:13">
      <c r="A520">
        <v>519</v>
      </c>
      <c r="B520">
        <v>29</v>
      </c>
      <c r="C520">
        <v>13</v>
      </c>
      <c r="D520">
        <v>145</v>
      </c>
      <c r="E520">
        <v>82</v>
      </c>
      <c r="F520">
        <v>19</v>
      </c>
      <c r="G520">
        <v>110</v>
      </c>
      <c r="H520">
        <v>22.2</v>
      </c>
      <c r="I520">
        <v>0.245</v>
      </c>
      <c r="J520">
        <v>57</v>
      </c>
      <c r="K520">
        <v>0</v>
      </c>
      <c r="L520">
        <f t="shared" si="37"/>
        <v>1</v>
      </c>
      <c r="M520">
        <f t="shared" si="38"/>
        <v>0</v>
      </c>
    </row>
    <row r="521" spans="1:13">
      <c r="A521">
        <v>520</v>
      </c>
      <c r="B521">
        <v>143</v>
      </c>
      <c r="C521">
        <v>2</v>
      </c>
      <c r="D521">
        <v>108</v>
      </c>
      <c r="E521">
        <v>52</v>
      </c>
      <c r="F521">
        <v>26</v>
      </c>
      <c r="G521">
        <v>63</v>
      </c>
      <c r="H521">
        <v>32.5</v>
      </c>
      <c r="I521">
        <v>0.318</v>
      </c>
      <c r="J521">
        <v>22</v>
      </c>
      <c r="K521">
        <v>0</v>
      </c>
      <c r="L521">
        <f t="shared" si="37"/>
        <v>0</v>
      </c>
      <c r="M521">
        <f t="shared" si="38"/>
        <v>1</v>
      </c>
    </row>
    <row r="522" spans="1:13">
      <c r="A522">
        <v>521</v>
      </c>
      <c r="B522">
        <v>601</v>
      </c>
      <c r="C522">
        <v>1</v>
      </c>
      <c r="D522">
        <v>108</v>
      </c>
      <c r="E522">
        <v>88</v>
      </c>
      <c r="F522">
        <v>19</v>
      </c>
      <c r="G522">
        <v>0</v>
      </c>
      <c r="H522">
        <v>27.1</v>
      </c>
      <c r="I522">
        <v>0.4</v>
      </c>
      <c r="J522">
        <v>24</v>
      </c>
      <c r="K522">
        <v>0</v>
      </c>
      <c r="L522">
        <f t="shared" si="37"/>
        <v>0</v>
      </c>
      <c r="M522">
        <f t="shared" si="38"/>
        <v>1</v>
      </c>
    </row>
    <row r="523" spans="1:13">
      <c r="A523">
        <v>522</v>
      </c>
      <c r="B523">
        <v>668</v>
      </c>
      <c r="C523">
        <v>10</v>
      </c>
      <c r="D523">
        <v>111</v>
      </c>
      <c r="E523">
        <v>70</v>
      </c>
      <c r="F523">
        <v>27</v>
      </c>
      <c r="G523">
        <v>0</v>
      </c>
      <c r="H523">
        <v>27.5</v>
      </c>
      <c r="I523">
        <v>0.14099999999999999</v>
      </c>
      <c r="J523">
        <v>40</v>
      </c>
      <c r="K523">
        <v>1</v>
      </c>
      <c r="L523">
        <f t="shared" si="37"/>
        <v>0</v>
      </c>
      <c r="M523">
        <f t="shared" si="38"/>
        <v>0</v>
      </c>
    </row>
    <row r="524" spans="1:13">
      <c r="A524">
        <v>523</v>
      </c>
      <c r="B524">
        <v>466</v>
      </c>
      <c r="C524">
        <v>0</v>
      </c>
      <c r="D524">
        <v>124</v>
      </c>
      <c r="E524">
        <v>56</v>
      </c>
      <c r="F524">
        <v>13</v>
      </c>
      <c r="G524">
        <v>105</v>
      </c>
      <c r="H524">
        <v>21.8</v>
      </c>
      <c r="I524">
        <v>0.45200000000000001</v>
      </c>
      <c r="J524">
        <v>21</v>
      </c>
      <c r="K524">
        <v>0</v>
      </c>
      <c r="L524">
        <f t="shared" si="37"/>
        <v>0</v>
      </c>
      <c r="M524">
        <f t="shared" si="38"/>
        <v>1</v>
      </c>
    </row>
    <row r="525" spans="1:13">
      <c r="A525">
        <v>524</v>
      </c>
      <c r="B525">
        <v>550</v>
      </c>
      <c r="C525">
        <v>4</v>
      </c>
      <c r="D525">
        <v>189</v>
      </c>
      <c r="E525">
        <v>110</v>
      </c>
      <c r="F525">
        <v>31</v>
      </c>
      <c r="G525">
        <v>0</v>
      </c>
      <c r="H525">
        <v>28.5</v>
      </c>
      <c r="I525">
        <v>0.68</v>
      </c>
      <c r="J525">
        <v>37</v>
      </c>
      <c r="K525">
        <v>0</v>
      </c>
      <c r="L525">
        <f t="shared" si="37"/>
        <v>1</v>
      </c>
      <c r="M525">
        <f t="shared" si="38"/>
        <v>0</v>
      </c>
    </row>
    <row r="526" spans="1:13">
      <c r="A526">
        <v>525</v>
      </c>
      <c r="B526">
        <v>338</v>
      </c>
      <c r="C526">
        <v>5</v>
      </c>
      <c r="D526">
        <v>115</v>
      </c>
      <c r="E526">
        <v>76</v>
      </c>
      <c r="F526">
        <v>0</v>
      </c>
      <c r="G526">
        <v>0</v>
      </c>
      <c r="H526">
        <v>31.2</v>
      </c>
      <c r="I526">
        <v>0.34300000000000003</v>
      </c>
      <c r="J526">
        <v>44</v>
      </c>
      <c r="K526">
        <v>1</v>
      </c>
      <c r="L526">
        <f t="shared" si="37"/>
        <v>0</v>
      </c>
      <c r="M526">
        <f t="shared" si="38"/>
        <v>0</v>
      </c>
    </row>
    <row r="527" spans="1:13">
      <c r="A527">
        <v>526</v>
      </c>
      <c r="B527">
        <v>584</v>
      </c>
      <c r="C527">
        <v>8</v>
      </c>
      <c r="D527">
        <v>100</v>
      </c>
      <c r="E527">
        <v>76</v>
      </c>
      <c r="F527">
        <v>0</v>
      </c>
      <c r="G527">
        <v>0</v>
      </c>
      <c r="H527">
        <v>38.700000000000003</v>
      </c>
      <c r="I527">
        <v>0.19</v>
      </c>
      <c r="J527">
        <v>42</v>
      </c>
      <c r="K527">
        <v>0</v>
      </c>
      <c r="L527">
        <f t="shared" si="37"/>
        <v>0</v>
      </c>
      <c r="M527">
        <f t="shared" si="38"/>
        <v>1</v>
      </c>
    </row>
    <row r="528" spans="1:13">
      <c r="A528">
        <v>527</v>
      </c>
      <c r="B528">
        <v>122</v>
      </c>
      <c r="C528">
        <v>6</v>
      </c>
      <c r="D528">
        <v>111</v>
      </c>
      <c r="E528">
        <v>64</v>
      </c>
      <c r="F528">
        <v>39</v>
      </c>
      <c r="G528">
        <v>0</v>
      </c>
      <c r="H528">
        <v>34.200000000000003</v>
      </c>
      <c r="I528">
        <v>0.26</v>
      </c>
      <c r="J528">
        <v>24</v>
      </c>
      <c r="K528">
        <v>0</v>
      </c>
      <c r="L528">
        <f t="shared" si="37"/>
        <v>0</v>
      </c>
      <c r="M528">
        <f t="shared" si="38"/>
        <v>1</v>
      </c>
    </row>
    <row r="529" spans="1:13">
      <c r="A529">
        <v>528</v>
      </c>
      <c r="B529">
        <v>366</v>
      </c>
      <c r="C529">
        <v>5</v>
      </c>
      <c r="D529">
        <v>99</v>
      </c>
      <c r="E529">
        <v>54</v>
      </c>
      <c r="F529">
        <v>28</v>
      </c>
      <c r="G529">
        <v>83</v>
      </c>
      <c r="H529">
        <v>34</v>
      </c>
      <c r="I529">
        <v>0.499</v>
      </c>
      <c r="J529">
        <v>30</v>
      </c>
      <c r="K529">
        <v>0</v>
      </c>
      <c r="L529">
        <f t="shared" si="37"/>
        <v>0</v>
      </c>
      <c r="M529">
        <f t="shared" si="38"/>
        <v>1</v>
      </c>
    </row>
    <row r="530" spans="1:13">
      <c r="A530">
        <v>529</v>
      </c>
      <c r="B530">
        <v>304</v>
      </c>
      <c r="C530">
        <v>5</v>
      </c>
      <c r="D530">
        <v>115</v>
      </c>
      <c r="E530">
        <v>98</v>
      </c>
      <c r="F530">
        <v>0</v>
      </c>
      <c r="G530">
        <v>0</v>
      </c>
      <c r="H530">
        <v>52.9</v>
      </c>
      <c r="I530">
        <v>0.20899999999999999</v>
      </c>
      <c r="J530">
        <v>28</v>
      </c>
      <c r="K530">
        <v>1</v>
      </c>
      <c r="L530">
        <f t="shared" si="37"/>
        <v>0</v>
      </c>
      <c r="M530">
        <f t="shared" si="38"/>
        <v>0</v>
      </c>
    </row>
    <row r="531" spans="1:13">
      <c r="A531">
        <v>530</v>
      </c>
      <c r="B531">
        <v>457</v>
      </c>
      <c r="C531">
        <v>1</v>
      </c>
      <c r="D531">
        <v>135</v>
      </c>
      <c r="E531">
        <v>54</v>
      </c>
      <c r="F531">
        <v>0</v>
      </c>
      <c r="G531">
        <v>0</v>
      </c>
      <c r="H531">
        <v>26.7</v>
      </c>
      <c r="I531">
        <v>0.68700000000000006</v>
      </c>
      <c r="J531">
        <v>62</v>
      </c>
      <c r="K531">
        <v>0</v>
      </c>
      <c r="L531">
        <f t="shared" si="37"/>
        <v>0</v>
      </c>
      <c r="M531">
        <f t="shared" si="38"/>
        <v>1</v>
      </c>
    </row>
    <row r="532" spans="1:13">
      <c r="A532">
        <v>531</v>
      </c>
      <c r="B532">
        <v>628</v>
      </c>
      <c r="C532">
        <v>0</v>
      </c>
      <c r="D532">
        <v>132</v>
      </c>
      <c r="E532">
        <v>78</v>
      </c>
      <c r="F532">
        <v>0</v>
      </c>
      <c r="G532">
        <v>0</v>
      </c>
      <c r="H532">
        <v>32.4</v>
      </c>
      <c r="I532">
        <v>0.39300000000000002</v>
      </c>
      <c r="J532">
        <v>21</v>
      </c>
      <c r="K532">
        <v>0</v>
      </c>
      <c r="L532">
        <f t="shared" si="37"/>
        <v>0</v>
      </c>
      <c r="M532">
        <f t="shared" si="38"/>
        <v>1</v>
      </c>
    </row>
    <row r="533" spans="1:13">
      <c r="A533">
        <v>532</v>
      </c>
      <c r="B533">
        <v>650</v>
      </c>
      <c r="C533">
        <v>0</v>
      </c>
      <c r="D533">
        <v>107</v>
      </c>
      <c r="E533">
        <v>60</v>
      </c>
      <c r="F533">
        <v>25</v>
      </c>
      <c r="G533">
        <v>0</v>
      </c>
      <c r="H533">
        <v>26.4</v>
      </c>
      <c r="I533">
        <v>0.13300000000000001</v>
      </c>
      <c r="J533">
        <v>23</v>
      </c>
      <c r="K533">
        <v>0</v>
      </c>
      <c r="L533">
        <f t="shared" si="37"/>
        <v>0</v>
      </c>
      <c r="M533">
        <f t="shared" si="38"/>
        <v>1</v>
      </c>
    </row>
    <row r="534" spans="1:13">
      <c r="A534">
        <v>533</v>
      </c>
      <c r="B534">
        <v>111</v>
      </c>
      <c r="C534">
        <v>3</v>
      </c>
      <c r="D534">
        <v>171</v>
      </c>
      <c r="E534">
        <v>72</v>
      </c>
      <c r="F534">
        <v>33</v>
      </c>
      <c r="G534">
        <v>135</v>
      </c>
      <c r="H534">
        <v>33.299999999999997</v>
      </c>
      <c r="I534">
        <v>0.19900000000000001</v>
      </c>
      <c r="J534">
        <v>24</v>
      </c>
      <c r="K534">
        <v>1</v>
      </c>
      <c r="L534">
        <f t="shared" si="37"/>
        <v>1</v>
      </c>
      <c r="M534">
        <f t="shared" si="38"/>
        <v>1</v>
      </c>
    </row>
    <row r="535" spans="1:13">
      <c r="A535">
        <v>534</v>
      </c>
      <c r="B535">
        <v>749</v>
      </c>
      <c r="C535">
        <v>3</v>
      </c>
      <c r="D535">
        <v>187</v>
      </c>
      <c r="E535">
        <v>70</v>
      </c>
      <c r="F535">
        <v>22</v>
      </c>
      <c r="G535">
        <v>200</v>
      </c>
      <c r="H535">
        <v>36.4</v>
      </c>
      <c r="I535">
        <v>0.40799999999999997</v>
      </c>
      <c r="J535">
        <v>36</v>
      </c>
      <c r="K535">
        <v>1</v>
      </c>
      <c r="L535">
        <f t="shared" si="37"/>
        <v>1</v>
      </c>
      <c r="M535">
        <f t="shared" si="38"/>
        <v>1</v>
      </c>
    </row>
    <row r="536" spans="1:13">
      <c r="A536">
        <v>535</v>
      </c>
      <c r="B536">
        <v>50</v>
      </c>
      <c r="C536">
        <v>7</v>
      </c>
      <c r="D536">
        <v>105</v>
      </c>
      <c r="E536">
        <v>0</v>
      </c>
      <c r="F536">
        <v>0</v>
      </c>
      <c r="G536">
        <v>0</v>
      </c>
      <c r="H536">
        <v>0</v>
      </c>
      <c r="I536">
        <v>0.30499999999999999</v>
      </c>
      <c r="J536">
        <v>24</v>
      </c>
      <c r="K536">
        <v>0</v>
      </c>
      <c r="L536">
        <f t="shared" si="37"/>
        <v>0</v>
      </c>
      <c r="M536">
        <f t="shared" si="38"/>
        <v>1</v>
      </c>
    </row>
    <row r="537" spans="1:13">
      <c r="A537">
        <v>536</v>
      </c>
      <c r="B537">
        <v>543</v>
      </c>
      <c r="C537">
        <v>10</v>
      </c>
      <c r="D537">
        <v>90</v>
      </c>
      <c r="E537">
        <v>85</v>
      </c>
      <c r="F537">
        <v>32</v>
      </c>
      <c r="G537">
        <v>0</v>
      </c>
      <c r="H537">
        <v>34.9</v>
      </c>
      <c r="I537">
        <v>0.82499999999999996</v>
      </c>
      <c r="J537">
        <v>56</v>
      </c>
      <c r="K537">
        <v>1</v>
      </c>
      <c r="L537">
        <f t="shared" si="37"/>
        <v>0</v>
      </c>
      <c r="M537">
        <f t="shared" si="38"/>
        <v>0</v>
      </c>
    </row>
    <row r="538" spans="1:13">
      <c r="A538">
        <v>537</v>
      </c>
      <c r="B538">
        <v>35</v>
      </c>
      <c r="C538">
        <v>10</v>
      </c>
      <c r="D538">
        <v>122</v>
      </c>
      <c r="E538">
        <v>78</v>
      </c>
      <c r="F538">
        <v>31</v>
      </c>
      <c r="G538">
        <v>0</v>
      </c>
      <c r="H538">
        <v>27.6</v>
      </c>
      <c r="I538">
        <v>0.51200000000000001</v>
      </c>
      <c r="J538">
        <v>45</v>
      </c>
      <c r="K538">
        <v>0</v>
      </c>
      <c r="L538">
        <f t="shared" si="37"/>
        <v>0</v>
      </c>
      <c r="M538">
        <f t="shared" si="38"/>
        <v>1</v>
      </c>
    </row>
  </sheetData>
  <mergeCells count="1">
    <mergeCell ref="AA7:AJ7"/>
  </mergeCells>
  <pageMargins left="0.75" right="0.75" top="1" bottom="1" header="0.5" footer="0.5"/>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538"/>
  <sheetViews>
    <sheetView topLeftCell="AL1" zoomScale="70" zoomScaleNormal="70" workbookViewId="0">
      <selection activeCell="AK8" sqref="AK8:AO15"/>
    </sheetView>
  </sheetViews>
  <sheetFormatPr defaultRowHeight="14.4"/>
  <cols>
    <col min="15" max="15" width="40.109375" bestFit="1" customWidth="1"/>
  </cols>
  <sheetData>
    <row r="1" spans="1:41">
      <c r="A1" s="1" t="s">
        <v>0</v>
      </c>
      <c r="B1" s="1" t="s">
        <v>1</v>
      </c>
      <c r="C1" s="1" t="s">
        <v>2</v>
      </c>
      <c r="D1" s="1" t="s">
        <v>3</v>
      </c>
      <c r="E1" s="1" t="s">
        <v>4</v>
      </c>
      <c r="F1" s="1" t="s">
        <v>5</v>
      </c>
      <c r="G1" s="1" t="s">
        <v>6</v>
      </c>
      <c r="H1" s="1" t="s">
        <v>7</v>
      </c>
      <c r="I1" s="1" t="s">
        <v>8</v>
      </c>
      <c r="J1" s="1" t="s">
        <v>9</v>
      </c>
      <c r="K1" s="1" t="s">
        <v>10</v>
      </c>
      <c r="L1" s="3" t="s">
        <v>17</v>
      </c>
      <c r="M1" s="3" t="s">
        <v>29</v>
      </c>
    </row>
    <row r="2" spans="1:41">
      <c r="A2">
        <v>1</v>
      </c>
      <c r="B2">
        <v>467</v>
      </c>
      <c r="C2">
        <v>0</v>
      </c>
      <c r="D2">
        <v>74</v>
      </c>
      <c r="E2">
        <v>52</v>
      </c>
      <c r="F2">
        <v>10</v>
      </c>
      <c r="G2">
        <v>36</v>
      </c>
      <c r="H2">
        <v>27.8</v>
      </c>
      <c r="I2">
        <v>0.26900000000000002</v>
      </c>
      <c r="J2">
        <v>22</v>
      </c>
      <c r="K2">
        <v>0</v>
      </c>
      <c r="L2">
        <f>IF(D2&lt;=133.5,IF(I2&lt;=0.5095,IF(D2&lt;=94.5,0,0),IF(F2&lt;=28.5,0,1)),IF(D2&lt;=161.5,IF(I2&lt;=0.315,0,1),IF(C2&lt;=6.5,1,1)))</f>
        <v>0</v>
      </c>
      <c r="M2">
        <f>IF(L2=K2,1,0)</f>
        <v>1</v>
      </c>
      <c r="O2" t="s">
        <v>298</v>
      </c>
      <c r="P2">
        <f>COUNTA($K$2:$K$769)</f>
        <v>537</v>
      </c>
    </row>
    <row r="3" spans="1:41">
      <c r="A3">
        <v>2</v>
      </c>
      <c r="B3">
        <v>189</v>
      </c>
      <c r="C3">
        <v>8</v>
      </c>
      <c r="D3">
        <v>109</v>
      </c>
      <c r="E3">
        <v>76</v>
      </c>
      <c r="F3">
        <v>39</v>
      </c>
      <c r="G3">
        <v>114</v>
      </c>
      <c r="H3">
        <v>27.9</v>
      </c>
      <c r="I3">
        <v>0.64</v>
      </c>
      <c r="J3">
        <v>31</v>
      </c>
      <c r="K3">
        <v>1</v>
      </c>
      <c r="L3">
        <f t="shared" ref="L3:L66" si="0">IF(D3&lt;=133.5,IF(I3&lt;=0.5095,IF(D3&lt;=94.5,0,0),IF(F3&lt;=28.5,0,1)),IF(D3&lt;=161.5,IF(I3&lt;=0.315,0,1),IF(C3&lt;=6.5,1,1)))</f>
        <v>1</v>
      </c>
      <c r="M3">
        <f t="shared" ref="M3:M66" si="1">IF(L3=K3,1,0)</f>
        <v>1</v>
      </c>
      <c r="O3" t="s">
        <v>299</v>
      </c>
      <c r="P3">
        <f>SUM($K$2:$K$769)</f>
        <v>191</v>
      </c>
    </row>
    <row r="4" spans="1:41">
      <c r="A4">
        <v>3</v>
      </c>
      <c r="B4">
        <v>523</v>
      </c>
      <c r="C4">
        <v>6</v>
      </c>
      <c r="D4">
        <v>114</v>
      </c>
      <c r="E4">
        <v>0</v>
      </c>
      <c r="F4">
        <v>0</v>
      </c>
      <c r="G4">
        <v>0</v>
      </c>
      <c r="H4">
        <v>0</v>
      </c>
      <c r="I4">
        <v>0.189</v>
      </c>
      <c r="J4">
        <v>26</v>
      </c>
      <c r="K4">
        <v>0</v>
      </c>
      <c r="L4">
        <f t="shared" si="0"/>
        <v>0</v>
      </c>
      <c r="M4">
        <f t="shared" si="1"/>
        <v>1</v>
      </c>
      <c r="O4" t="s">
        <v>246</v>
      </c>
      <c r="P4">
        <f>P3/P2</f>
        <v>0.35567970204841715</v>
      </c>
    </row>
    <row r="5" spans="1:41">
      <c r="A5">
        <v>4</v>
      </c>
      <c r="B5">
        <v>444</v>
      </c>
      <c r="C5">
        <v>8</v>
      </c>
      <c r="D5">
        <v>108</v>
      </c>
      <c r="E5">
        <v>70</v>
      </c>
      <c r="F5">
        <v>0</v>
      </c>
      <c r="G5">
        <v>0</v>
      </c>
      <c r="H5">
        <v>30.5</v>
      </c>
      <c r="I5">
        <v>0.95499999999999996</v>
      </c>
      <c r="J5">
        <v>33</v>
      </c>
      <c r="K5">
        <v>1</v>
      </c>
      <c r="L5">
        <f t="shared" si="0"/>
        <v>0</v>
      </c>
      <c r="M5">
        <f t="shared" si="1"/>
        <v>0</v>
      </c>
      <c r="O5" t="s">
        <v>247</v>
      </c>
      <c r="P5">
        <f>2*P4*(1-P4)</f>
        <v>0.45834330319833272</v>
      </c>
    </row>
    <row r="6" spans="1:41" ht="15" thickBot="1">
      <c r="A6">
        <v>5</v>
      </c>
      <c r="B6">
        <v>167</v>
      </c>
      <c r="C6">
        <v>3</v>
      </c>
      <c r="D6">
        <v>148</v>
      </c>
      <c r="E6">
        <v>66</v>
      </c>
      <c r="F6">
        <v>25</v>
      </c>
      <c r="G6">
        <v>0</v>
      </c>
      <c r="H6">
        <v>32.5</v>
      </c>
      <c r="I6">
        <v>0.25600000000000001</v>
      </c>
      <c r="J6">
        <v>22</v>
      </c>
      <c r="K6">
        <v>0</v>
      </c>
      <c r="L6">
        <f t="shared" si="0"/>
        <v>0</v>
      </c>
      <c r="M6">
        <f t="shared" si="1"/>
        <v>1</v>
      </c>
    </row>
    <row r="7" spans="1:41" ht="15" thickBot="1">
      <c r="A7">
        <v>6</v>
      </c>
      <c r="B7">
        <v>406</v>
      </c>
      <c r="C7">
        <v>2</v>
      </c>
      <c r="D7">
        <v>123</v>
      </c>
      <c r="E7">
        <v>48</v>
      </c>
      <c r="F7">
        <v>32</v>
      </c>
      <c r="G7">
        <v>165</v>
      </c>
      <c r="H7">
        <v>42.1</v>
      </c>
      <c r="I7">
        <v>0.52</v>
      </c>
      <c r="J7">
        <v>26</v>
      </c>
      <c r="K7">
        <v>0</v>
      </c>
      <c r="L7">
        <f t="shared" si="0"/>
        <v>1</v>
      </c>
      <c r="M7">
        <f t="shared" si="1"/>
        <v>0</v>
      </c>
      <c r="AA7" s="44" t="s">
        <v>328</v>
      </c>
      <c r="AB7" s="45"/>
      <c r="AC7" s="45"/>
      <c r="AD7" s="45"/>
      <c r="AE7" s="45"/>
      <c r="AF7" s="45"/>
      <c r="AG7" s="45"/>
      <c r="AH7" s="45"/>
      <c r="AI7" s="45"/>
      <c r="AJ7" s="46"/>
    </row>
    <row r="8" spans="1:41">
      <c r="A8">
        <v>7</v>
      </c>
      <c r="B8">
        <v>16</v>
      </c>
      <c r="C8">
        <v>7</v>
      </c>
      <c r="D8">
        <v>100</v>
      </c>
      <c r="E8">
        <v>0</v>
      </c>
      <c r="F8">
        <v>0</v>
      </c>
      <c r="G8">
        <v>0</v>
      </c>
      <c r="H8">
        <v>30</v>
      </c>
      <c r="I8">
        <v>0.48399999999999999</v>
      </c>
      <c r="J8">
        <v>32</v>
      </c>
      <c r="K8">
        <v>1</v>
      </c>
      <c r="L8">
        <f t="shared" si="0"/>
        <v>0</v>
      </c>
      <c r="M8">
        <f t="shared" si="1"/>
        <v>0</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266</v>
      </c>
      <c r="C9">
        <v>5</v>
      </c>
      <c r="D9">
        <v>96</v>
      </c>
      <c r="E9">
        <v>74</v>
      </c>
      <c r="F9">
        <v>18</v>
      </c>
      <c r="G9">
        <v>67</v>
      </c>
      <c r="H9">
        <v>33.6</v>
      </c>
      <c r="I9">
        <v>0.997</v>
      </c>
      <c r="J9">
        <v>43</v>
      </c>
      <c r="K9">
        <v>0</v>
      </c>
      <c r="L9">
        <f t="shared" si="0"/>
        <v>0</v>
      </c>
      <c r="M9">
        <f t="shared" si="1"/>
        <v>1</v>
      </c>
      <c r="O9" t="s">
        <v>340</v>
      </c>
      <c r="P9">
        <f>COUNTIFS($D$2:$D$769,"&lt;=133.5")</f>
        <v>380</v>
      </c>
      <c r="Q9">
        <f>COUNTIFS($D$2:$D$769,"&lt;=133.5",$K$2:$K$769,1)</f>
        <v>82</v>
      </c>
      <c r="R9">
        <f>$P$2-P9</f>
        <v>157</v>
      </c>
      <c r="S9">
        <f>$P$3-Q9</f>
        <v>109</v>
      </c>
      <c r="T9" s="24">
        <f>IF(P9=0,"",Q9/P9)</f>
        <v>0.21578947368421053</v>
      </c>
      <c r="U9" s="31">
        <f>IF(R9=0,"",S9/R9)</f>
        <v>0.69426751592356684</v>
      </c>
      <c r="V9">
        <f t="shared" ref="V9:W9" si="2">IF(T9="","",2*T9*(1-T9))</f>
        <v>0.33844875346260389</v>
      </c>
      <c r="W9">
        <f t="shared" si="2"/>
        <v>0.42452026451377339</v>
      </c>
      <c r="X9">
        <f>IF(OR(V9="",W9=""),"",
   (P9/$P$2)*V9 + (R9/$P$2)*W9)</f>
        <v>0.36361304998966837</v>
      </c>
      <c r="Y9">
        <f>IF(X9="","",$P$5 - X9)</f>
        <v>9.473025320866435E-2</v>
      </c>
      <c r="Z9">
        <f>IF(Y9="","",(P9+R9)/$P$2 * Y9)</f>
        <v>9.473025320866435E-2</v>
      </c>
      <c r="AA9">
        <f>P2</f>
        <v>537</v>
      </c>
      <c r="AB9">
        <f>P3</f>
        <v>191</v>
      </c>
      <c r="AD9">
        <f>IF(OR(T9="",$P$4=0),"", T9/$P$4)</f>
        <v>0.60669605952052907</v>
      </c>
      <c r="AE9">
        <f>IF(OR(U9="",$P$4=0),"", U9/$P$4)</f>
        <v>1.9519458431987193</v>
      </c>
      <c r="AF9">
        <f>IF(OR(T9="",U9=""),"", ABS(T9-U9))</f>
        <v>0.4784780422393563</v>
      </c>
      <c r="AG9">
        <f>IF(V9="","", 1 - V9)</f>
        <v>0.66155124653739605</v>
      </c>
      <c r="AH9">
        <f>IF(W9="","", 1 - W9)</f>
        <v>0.57547973548622666</v>
      </c>
      <c r="AI9">
        <f>IF(T9="","", MAX(T9,1-T9))</f>
        <v>0.78421052631578947</v>
      </c>
      <c r="AJ9">
        <f>IF(U9="","", MAX(U9,1-U9))</f>
        <v>0.69426751592356684</v>
      </c>
      <c r="AK9">
        <f>(LEN($O9)-LEN(SUBSTITUTE($O9," AND ","")))/5</f>
        <v>0</v>
      </c>
      <c r="AL9" t="str">
        <f>IF(AK9=0, $O9, SUBSTITUTE($O9," AND ","|", AK9))</f>
        <v>plas ≤ 133.5</v>
      </c>
      <c r="AM9" t="str">
        <f>IF(AK9=0, AL9, TRIM(MID(AL9, FIND("|",AL9)+1, 999)))</f>
        <v>plas ≤ 133.5</v>
      </c>
      <c r="AN9" t="str">
        <f>LEFT(AM9, FIND(" ", AM9 &amp; " ") - 1)</f>
        <v>plas</v>
      </c>
      <c r="AO9">
        <f>Y9</f>
        <v>9.473025320866435E-2</v>
      </c>
    </row>
    <row r="10" spans="1:41">
      <c r="A10">
        <v>9</v>
      </c>
      <c r="B10">
        <v>205</v>
      </c>
      <c r="C10">
        <v>6</v>
      </c>
      <c r="D10">
        <v>103</v>
      </c>
      <c r="E10">
        <v>72</v>
      </c>
      <c r="F10">
        <v>32</v>
      </c>
      <c r="G10">
        <v>190</v>
      </c>
      <c r="H10">
        <v>37.700000000000003</v>
      </c>
      <c r="I10">
        <v>0.32400000000000001</v>
      </c>
      <c r="J10">
        <v>55</v>
      </c>
      <c r="K10">
        <v>0</v>
      </c>
      <c r="L10">
        <f t="shared" si="0"/>
        <v>0</v>
      </c>
      <c r="M10">
        <f t="shared" si="1"/>
        <v>1</v>
      </c>
      <c r="O10" t="s">
        <v>346</v>
      </c>
      <c r="P10">
        <f>COUNTIFS($D$2:$D$538,"&lt;=133.5",$I$2:$I$538,"&lt;=0.5095")</f>
        <v>237</v>
      </c>
      <c r="Q10">
        <f>SUMIFS($K$2:$K$538,$D$2:$D$538,"&lt;=133.5",$I$2:$I$538,"&lt;=0.5095")</f>
        <v>30</v>
      </c>
      <c r="R10">
        <f>AA10-P10</f>
        <v>143</v>
      </c>
      <c r="S10">
        <f>AB10-Q10</f>
        <v>52</v>
      </c>
      <c r="T10" s="24">
        <f t="shared" ref="T10:T14" si="3">IF(P10=0,"",Q10/P10)</f>
        <v>0.12658227848101267</v>
      </c>
      <c r="U10" s="31">
        <f t="shared" ref="U10:U14" si="4">IF(R10=0,"",S10/R10)</f>
        <v>0.36363636363636365</v>
      </c>
      <c r="V10">
        <f t="shared" ref="V10:V14" si="5">IF(T10="","",2*T10*(1-T10))</f>
        <v>0.22111841051113604</v>
      </c>
      <c r="W10">
        <f t="shared" ref="W10:W14" si="6">IF(U10="","",2*U10*(1-U10))</f>
        <v>0.46280991735537191</v>
      </c>
      <c r="X10">
        <f t="shared" ref="X10:X14" si="7">IF(OR(V10="",W10=""),"",
   (P10/$P$2)*V10 + (R10/$P$2)*W10)</f>
        <v>0.2208321815138872</v>
      </c>
      <c r="Y10">
        <f t="shared" ref="Y10:Y15" si="8">IF(X10="","",$P$5 - X10)</f>
        <v>0.23751112168444552</v>
      </c>
      <c r="Z10">
        <f t="shared" ref="Z10:Z14" si="9">IF(Y10="","",(P10+R10)/$P$2 * Y10)</f>
        <v>0.16807118480463556</v>
      </c>
      <c r="AA10">
        <f>P9</f>
        <v>380</v>
      </c>
      <c r="AB10">
        <f>Q9</f>
        <v>82</v>
      </c>
      <c r="AD10">
        <f t="shared" ref="AD10:AD14" si="10">IF(OR(T10="",$P$4=0),"", T10/$P$4)</f>
        <v>0.35588839551991519</v>
      </c>
      <c r="AE10">
        <f t="shared" ref="AE10:AE14" si="11">IF(OR(U10="",$P$4=0),"", U10/$P$4)</f>
        <v>1.0223702998572108</v>
      </c>
      <c r="AF10">
        <f t="shared" ref="AF10:AF14" si="12">IF(OR(T10="",U10=""),"", ABS(T10-U10))</f>
        <v>0.23705408515535098</v>
      </c>
      <c r="AG10">
        <f t="shared" ref="AG10:AG14" si="13">IF(V10="","", 1 - V10)</f>
        <v>0.77888158948886399</v>
      </c>
      <c r="AH10">
        <f t="shared" ref="AH10:AH14" si="14">IF(W10="","", 1 - W10)</f>
        <v>0.53719008264462809</v>
      </c>
      <c r="AI10">
        <f t="shared" ref="AI10:AI14" si="15">IF(T10="","", MAX(T10,1-T10))</f>
        <v>0.87341772151898733</v>
      </c>
      <c r="AJ10">
        <f t="shared" ref="AJ10:AJ14" si="16">IF(U10="","", MAX(U10,1-U10))</f>
        <v>0.63636363636363635</v>
      </c>
      <c r="AK10">
        <f t="shared" ref="AK10:AK15" si="17">(LEN($O10)-LEN(SUBSTITUTE($O10," AND ","")))/5</f>
        <v>1</v>
      </c>
      <c r="AL10" t="str">
        <f t="shared" ref="AL10:AL15" si="18">IF(AK10=0, $O10, SUBSTITUTE($O10," AND ","|", AK10))</f>
        <v>plas ≤ 133.5|pedi ≤ 0.5095</v>
      </c>
      <c r="AM10" t="str">
        <f t="shared" ref="AM10:AM15" si="19">IF(AK10=0, AL10, TRIM(MID(AL10, FIND("|",AL10)+1, 999)))</f>
        <v>pedi ≤ 0.5095</v>
      </c>
      <c r="AN10" t="str">
        <f t="shared" ref="AN10:AN15" si="20">LEFT(AM10, FIND(" ", AM10 &amp; " ") - 1)</f>
        <v>pedi</v>
      </c>
      <c r="AO10">
        <f t="shared" ref="AO10:AO15" si="21">Y10</f>
        <v>0.23751112168444552</v>
      </c>
    </row>
    <row r="11" spans="1:41">
      <c r="A11">
        <v>10</v>
      </c>
      <c r="B11">
        <v>324</v>
      </c>
      <c r="C11">
        <v>13</v>
      </c>
      <c r="D11">
        <v>152</v>
      </c>
      <c r="E11">
        <v>90</v>
      </c>
      <c r="F11">
        <v>33</v>
      </c>
      <c r="G11">
        <v>29</v>
      </c>
      <c r="H11">
        <v>26.8</v>
      </c>
      <c r="I11">
        <v>0.73099999999999998</v>
      </c>
      <c r="J11">
        <v>43</v>
      </c>
      <c r="K11">
        <v>1</v>
      </c>
      <c r="L11">
        <f t="shared" si="0"/>
        <v>1</v>
      </c>
      <c r="M11">
        <f t="shared" si="1"/>
        <v>1</v>
      </c>
      <c r="O11" t="s">
        <v>341</v>
      </c>
      <c r="P11">
        <f>COUNTIFS($D$2:$D$538,"&lt;=94.5",$I$2:$I$538,"&lt;=0.5095")</f>
        <v>73</v>
      </c>
      <c r="Q11">
        <f>SUMIFS($K$2:$K$538,$D$2:$D$538,"&lt;=94.5", $I$2:$I$538,"&lt;=0.5095")</f>
        <v>1</v>
      </c>
      <c r="R11">
        <f t="shared" ref="R11:R14" si="22">AA11-P11</f>
        <v>164</v>
      </c>
      <c r="S11">
        <f t="shared" ref="S11:S14" si="23">AB11-Q11</f>
        <v>29</v>
      </c>
      <c r="T11" s="24">
        <f t="shared" si="3"/>
        <v>1.3698630136986301E-2</v>
      </c>
      <c r="U11" s="31">
        <f t="shared" si="4"/>
        <v>0.17682926829268292</v>
      </c>
      <c r="V11">
        <f t="shared" si="5"/>
        <v>2.7021955338712701E-2</v>
      </c>
      <c r="W11">
        <f t="shared" si="6"/>
        <v>0.29112135633551456</v>
      </c>
      <c r="X11">
        <f t="shared" si="7"/>
        <v>9.2581946329144169E-2</v>
      </c>
      <c r="Y11">
        <f t="shared" si="8"/>
        <v>0.36576135686918854</v>
      </c>
      <c r="Z11">
        <f t="shared" si="9"/>
        <v>0.16142540331098265</v>
      </c>
      <c r="AA11">
        <f>P10</f>
        <v>237</v>
      </c>
      <c r="AB11">
        <f>Q10</f>
        <v>30</v>
      </c>
      <c r="AD11">
        <f t="shared" si="10"/>
        <v>3.8513949652155197E-2</v>
      </c>
      <c r="AE11">
        <f t="shared" si="11"/>
        <v>0.49715872813178391</v>
      </c>
      <c r="AF11">
        <f t="shared" si="12"/>
        <v>0.16313063815569662</v>
      </c>
      <c r="AG11">
        <f t="shared" si="13"/>
        <v>0.97297804466128734</v>
      </c>
      <c r="AH11">
        <f t="shared" si="14"/>
        <v>0.70887864366448539</v>
      </c>
      <c r="AI11">
        <f t="shared" si="15"/>
        <v>0.98630136986301364</v>
      </c>
      <c r="AJ11">
        <f t="shared" si="16"/>
        <v>0.82317073170731714</v>
      </c>
      <c r="AK11">
        <f t="shared" si="17"/>
        <v>2</v>
      </c>
      <c r="AL11" t="str">
        <f t="shared" si="18"/>
        <v>plas ≤ 133.5 AND pedi ≤ 0.5095|plas ≤ 94.5</v>
      </c>
      <c r="AM11" t="str">
        <f t="shared" si="19"/>
        <v>plas ≤ 94.5</v>
      </c>
      <c r="AN11" t="str">
        <f t="shared" si="20"/>
        <v>plas</v>
      </c>
      <c r="AO11">
        <f t="shared" si="21"/>
        <v>0.36576135686918854</v>
      </c>
    </row>
    <row r="12" spans="1:41">
      <c r="A12">
        <v>11</v>
      </c>
      <c r="B12">
        <v>473</v>
      </c>
      <c r="C12">
        <v>0</v>
      </c>
      <c r="D12">
        <v>119</v>
      </c>
      <c r="E12">
        <v>66</v>
      </c>
      <c r="F12">
        <v>27</v>
      </c>
      <c r="G12">
        <v>0</v>
      </c>
      <c r="H12">
        <v>38.799999999999997</v>
      </c>
      <c r="I12">
        <v>0.25900000000000001</v>
      </c>
      <c r="J12">
        <v>22</v>
      </c>
      <c r="K12">
        <v>0</v>
      </c>
      <c r="L12">
        <f t="shared" si="0"/>
        <v>0</v>
      </c>
      <c r="M12">
        <f t="shared" si="1"/>
        <v>1</v>
      </c>
      <c r="O12" t="s">
        <v>342</v>
      </c>
      <c r="P12">
        <f>COUNTIFS($D$2:$D$538,"&lt;=133.5",$I$2:$I$538,"&gt;0.5095",$F$2:$F$538,"&lt;=28.5")</f>
        <v>86</v>
      </c>
      <c r="Q12">
        <f>SUMIFS($K$2:$K$538,$D$2:$D$538,"&lt;=133.5",$I$2:$I$538,"&gt;0.5095",$F$2:$F$538,"&lt;=28.5")</f>
        <v>15</v>
      </c>
      <c r="R12">
        <f t="shared" si="22"/>
        <v>57</v>
      </c>
      <c r="S12">
        <f t="shared" si="23"/>
        <v>37</v>
      </c>
      <c r="T12" s="24">
        <f t="shared" si="3"/>
        <v>0.1744186046511628</v>
      </c>
      <c r="U12" s="31">
        <f t="shared" si="4"/>
        <v>0.64912280701754388</v>
      </c>
      <c r="V12">
        <f t="shared" si="5"/>
        <v>0.28799351000540835</v>
      </c>
      <c r="W12">
        <f t="shared" si="6"/>
        <v>0.45552477685441672</v>
      </c>
      <c r="X12">
        <f t="shared" si="7"/>
        <v>9.4473657618560275E-2</v>
      </c>
      <c r="Y12">
        <f t="shared" si="8"/>
        <v>0.36386964557977242</v>
      </c>
      <c r="Z12">
        <f t="shared" si="9"/>
        <v>9.6896386066866763E-2</v>
      </c>
      <c r="AA12">
        <f>AA10-P10</f>
        <v>143</v>
      </c>
      <c r="AB12">
        <f>AB10-Q10</f>
        <v>52</v>
      </c>
      <c r="AD12">
        <f t="shared" si="10"/>
        <v>0.49038110312918542</v>
      </c>
      <c r="AE12">
        <f t="shared" si="11"/>
        <v>1.8250206668503719</v>
      </c>
      <c r="AF12">
        <f t="shared" si="12"/>
        <v>0.47470420236638111</v>
      </c>
      <c r="AG12">
        <f t="shared" si="13"/>
        <v>0.71200648999459171</v>
      </c>
      <c r="AH12">
        <f t="shared" si="14"/>
        <v>0.54447522314558328</v>
      </c>
      <c r="AI12">
        <f t="shared" si="15"/>
        <v>0.82558139534883723</v>
      </c>
      <c r="AJ12">
        <f t="shared" si="16"/>
        <v>0.64912280701754388</v>
      </c>
      <c r="AK12">
        <f t="shared" si="17"/>
        <v>2</v>
      </c>
      <c r="AL12" t="str">
        <f t="shared" si="18"/>
        <v>plas ≤ 133.5 AND pedi &gt; 0.5095|skin ≤ 28.5</v>
      </c>
      <c r="AM12" t="str">
        <f t="shared" si="19"/>
        <v>skin ≤ 28.5</v>
      </c>
      <c r="AN12" t="str">
        <f t="shared" si="20"/>
        <v>skin</v>
      </c>
      <c r="AO12">
        <f t="shared" si="21"/>
        <v>0.36386964557977242</v>
      </c>
    </row>
    <row r="13" spans="1:41">
      <c r="A13">
        <v>12</v>
      </c>
      <c r="B13">
        <v>291</v>
      </c>
      <c r="C13">
        <v>0</v>
      </c>
      <c r="D13">
        <v>78</v>
      </c>
      <c r="E13">
        <v>88</v>
      </c>
      <c r="F13">
        <v>29</v>
      </c>
      <c r="G13">
        <v>40</v>
      </c>
      <c r="H13">
        <v>36.9</v>
      </c>
      <c r="I13">
        <v>0.434</v>
      </c>
      <c r="J13">
        <v>21</v>
      </c>
      <c r="K13">
        <v>0</v>
      </c>
      <c r="L13">
        <f t="shared" si="0"/>
        <v>0</v>
      </c>
      <c r="M13">
        <f t="shared" si="1"/>
        <v>1</v>
      </c>
      <c r="O13" t="s">
        <v>343</v>
      </c>
      <c r="P13">
        <f>COUNTIFS($D$2:$D$538,"&gt;133.5",$D$2:$D$538,"&lt;=161.5")</f>
        <v>88</v>
      </c>
      <c r="Q13">
        <f>SUMIFS($K$2:$K$538,     $D$2:$D$538,"&gt;133.5",   $D$2:$D$538,"&lt;=161.5")</f>
        <v>48</v>
      </c>
      <c r="R13">
        <f t="shared" si="22"/>
        <v>69</v>
      </c>
      <c r="S13">
        <f t="shared" si="23"/>
        <v>61</v>
      </c>
      <c r="T13" s="24">
        <f t="shared" si="3"/>
        <v>0.54545454545454541</v>
      </c>
      <c r="U13" s="31">
        <f t="shared" si="4"/>
        <v>0.88405797101449279</v>
      </c>
      <c r="V13">
        <f t="shared" si="5"/>
        <v>0.49586776859504134</v>
      </c>
      <c r="W13">
        <f t="shared" si="6"/>
        <v>0.20499894980046202</v>
      </c>
      <c r="X13">
        <f t="shared" si="7"/>
        <v>0.10760016978136967</v>
      </c>
      <c r="Y13">
        <f t="shared" si="8"/>
        <v>0.35074313341696306</v>
      </c>
      <c r="Z13">
        <f t="shared" si="9"/>
        <v>0.10254501293568567</v>
      </c>
      <c r="AA13">
        <f>R9</f>
        <v>157</v>
      </c>
      <c r="AB13">
        <f>S9</f>
        <v>109</v>
      </c>
      <c r="AD13">
        <f t="shared" si="10"/>
        <v>1.5335554497858161</v>
      </c>
      <c r="AE13">
        <f t="shared" si="11"/>
        <v>2.485545185522422</v>
      </c>
      <c r="AF13">
        <f t="shared" si="12"/>
        <v>0.33860342555994738</v>
      </c>
      <c r="AG13">
        <f t="shared" si="13"/>
        <v>0.50413223140495866</v>
      </c>
      <c r="AH13">
        <f t="shared" si="14"/>
        <v>0.79500105019953793</v>
      </c>
      <c r="AI13">
        <f t="shared" si="15"/>
        <v>0.54545454545454541</v>
      </c>
      <c r="AJ13">
        <f t="shared" si="16"/>
        <v>0.88405797101449279</v>
      </c>
      <c r="AK13">
        <f t="shared" si="17"/>
        <v>1</v>
      </c>
      <c r="AL13" t="str">
        <f t="shared" si="18"/>
        <v>plas &gt; 133.5|plas ≤ 161.5</v>
      </c>
      <c r="AM13" t="str">
        <f t="shared" si="19"/>
        <v>plas ≤ 161.5</v>
      </c>
      <c r="AN13" t="str">
        <f t="shared" si="20"/>
        <v>plas</v>
      </c>
      <c r="AO13">
        <f t="shared" si="21"/>
        <v>0.35074313341696306</v>
      </c>
    </row>
    <row r="14" spans="1:41">
      <c r="A14">
        <v>13</v>
      </c>
      <c r="B14">
        <v>558</v>
      </c>
      <c r="C14">
        <v>8</v>
      </c>
      <c r="D14">
        <v>110</v>
      </c>
      <c r="E14">
        <v>76</v>
      </c>
      <c r="F14">
        <v>0</v>
      </c>
      <c r="G14">
        <v>0</v>
      </c>
      <c r="H14">
        <v>27.8</v>
      </c>
      <c r="I14">
        <v>0.23699999999999999</v>
      </c>
      <c r="J14">
        <v>58</v>
      </c>
      <c r="K14">
        <v>0</v>
      </c>
      <c r="L14">
        <f t="shared" si="0"/>
        <v>0</v>
      </c>
      <c r="M14">
        <f t="shared" si="1"/>
        <v>1</v>
      </c>
      <c r="O14" t="s">
        <v>344</v>
      </c>
      <c r="P14">
        <f>COUNTIFS($D$2:$D$538,"&gt;133.5",$D$2:$D$538,"&lt;=161.5",$I$2:$I$538,"&lt;=0.315")</f>
        <v>27</v>
      </c>
      <c r="Q14">
        <f>SUMIFS($K$2:$K$538, $D$2:$D$538,"&gt;133.5", $D$2:$D$538,"&lt;=161.5", $I$2:$I$538,"&lt;=0.315")</f>
        <v>8</v>
      </c>
      <c r="R14">
        <f t="shared" si="22"/>
        <v>61</v>
      </c>
      <c r="S14">
        <f t="shared" si="23"/>
        <v>40</v>
      </c>
      <c r="T14" s="24">
        <f t="shared" si="3"/>
        <v>0.29629629629629628</v>
      </c>
      <c r="U14" s="31">
        <f t="shared" si="4"/>
        <v>0.65573770491803274</v>
      </c>
      <c r="V14">
        <f t="shared" si="5"/>
        <v>0.41700960219478739</v>
      </c>
      <c r="W14">
        <f t="shared" si="6"/>
        <v>0.45149153453372753</v>
      </c>
      <c r="X14">
        <f t="shared" si="7"/>
        <v>7.225371110952819E-2</v>
      </c>
      <c r="Y14">
        <f t="shared" si="8"/>
        <v>0.38608959208880456</v>
      </c>
      <c r="Z14">
        <f t="shared" si="9"/>
        <v>6.3269802800399996E-2</v>
      </c>
      <c r="AA14">
        <f>P13</f>
        <v>88</v>
      </c>
      <c r="AB14">
        <f>Q13</f>
        <v>48</v>
      </c>
      <c r="AD14">
        <f t="shared" si="10"/>
        <v>0.83304246655031988</v>
      </c>
      <c r="AE14">
        <f t="shared" si="11"/>
        <v>1.8436185735130031</v>
      </c>
      <c r="AF14">
        <f t="shared" si="12"/>
        <v>0.35944140862173646</v>
      </c>
      <c r="AG14">
        <f t="shared" si="13"/>
        <v>0.58299039780521267</v>
      </c>
      <c r="AH14">
        <f t="shared" si="14"/>
        <v>0.54850846546627241</v>
      </c>
      <c r="AI14">
        <f t="shared" si="15"/>
        <v>0.70370370370370372</v>
      </c>
      <c r="AJ14">
        <f t="shared" si="16"/>
        <v>0.65573770491803274</v>
      </c>
      <c r="AK14">
        <f t="shared" si="17"/>
        <v>2</v>
      </c>
      <c r="AL14" t="str">
        <f t="shared" si="18"/>
        <v>plas &gt; 133.5 AND plas ≤ 161.5|pedi ≤ 0.315</v>
      </c>
      <c r="AM14" t="str">
        <f t="shared" si="19"/>
        <v>pedi ≤ 0.315</v>
      </c>
      <c r="AN14" t="str">
        <f t="shared" si="20"/>
        <v>pedi</v>
      </c>
      <c r="AO14">
        <f t="shared" si="21"/>
        <v>0.38608959208880456</v>
      </c>
    </row>
    <row r="15" spans="1:41">
      <c r="A15">
        <v>14</v>
      </c>
      <c r="B15">
        <v>763</v>
      </c>
      <c r="C15">
        <v>9</v>
      </c>
      <c r="D15">
        <v>89</v>
      </c>
      <c r="E15">
        <v>62</v>
      </c>
      <c r="F15">
        <v>0</v>
      </c>
      <c r="G15">
        <v>0</v>
      </c>
      <c r="H15">
        <v>22.5</v>
      </c>
      <c r="I15">
        <v>0.14199999999999999</v>
      </c>
      <c r="J15">
        <v>33</v>
      </c>
      <c r="K15">
        <v>0</v>
      </c>
      <c r="L15">
        <f t="shared" si="0"/>
        <v>0</v>
      </c>
      <c r="M15">
        <f t="shared" si="1"/>
        <v>1</v>
      </c>
      <c r="O15" t="s">
        <v>345</v>
      </c>
      <c r="P15">
        <f>COUNTIFS($D$2:$D$538,"&gt;161.5", $C$2:$C$538,"&lt;=6.5")</f>
        <v>46</v>
      </c>
      <c r="Q15">
        <f>SUMIFS($K$2:$K$538, $D$2:$D$538,"&gt;161.5",  $C$2:$C$538,"&lt;=6.5")</f>
        <v>39</v>
      </c>
      <c r="R15">
        <f t="shared" ref="R15" si="24">AA15-P15</f>
        <v>23</v>
      </c>
      <c r="S15">
        <f t="shared" ref="S15" si="25">AB15-Q15</f>
        <v>22</v>
      </c>
      <c r="T15" s="24">
        <f t="shared" ref="T15" si="26">IF(P15=0,"",Q15/P15)</f>
        <v>0.84782608695652173</v>
      </c>
      <c r="U15" s="31">
        <f t="shared" ref="U15" si="27">IF(R15=0,"",S15/R15)</f>
        <v>0.95652173913043481</v>
      </c>
      <c r="V15">
        <f t="shared" ref="V15" si="28">IF(T15="","",2*T15*(1-T15))</f>
        <v>0.25803402646502838</v>
      </c>
      <c r="W15">
        <f t="shared" ref="W15" si="29">IF(U15="","",2*U15*(1-U15))</f>
        <v>8.317580340264645E-2</v>
      </c>
      <c r="X15">
        <f t="shared" ref="X15" si="30">IF(OR(V15="",W15=""),"",
   (P15/$P$2)*V15 + (R15/$P$2)*W15)</f>
        <v>2.5665937980730309E-2</v>
      </c>
      <c r="Y15">
        <f t="shared" si="8"/>
        <v>0.43267736521760242</v>
      </c>
      <c r="Z15">
        <f t="shared" ref="Z15" si="31">IF(Y15="","",(P15+R15)/$P$2 * Y15)</f>
        <v>5.5595415642485227E-2</v>
      </c>
      <c r="AA15">
        <f>AA13-P13</f>
        <v>69</v>
      </c>
      <c r="AB15">
        <f>AB13-Q13</f>
        <v>61</v>
      </c>
      <c r="AD15">
        <f t="shared" ref="AD15" si="32">IF(OR(T15="",$P$4=0),"", T15/$P$4)</f>
        <v>2.3836785795583881</v>
      </c>
      <c r="AE15">
        <f t="shared" ref="AE15" si="33">IF(OR(U15="",$P$4=0),"", U15/$P$4)</f>
        <v>2.6892783974504892</v>
      </c>
      <c r="AF15">
        <f t="shared" ref="AF15" si="34">IF(OR(T15="",U15=""),"", ABS(T15-U15))</f>
        <v>0.10869565217391308</v>
      </c>
      <c r="AG15">
        <f t="shared" ref="AG15" si="35">IF(V15="","", 1 - V15)</f>
        <v>0.74196597353497162</v>
      </c>
      <c r="AH15">
        <f t="shared" ref="AH15" si="36">IF(W15="","", 1 - W15)</f>
        <v>0.91682419659735359</v>
      </c>
      <c r="AI15">
        <f t="shared" ref="AI15" si="37">IF(T15="","", MAX(T15,1-T15))</f>
        <v>0.84782608695652173</v>
      </c>
      <c r="AJ15">
        <f t="shared" ref="AJ15" si="38">IF(U15="","", MAX(U15,1-U15))</f>
        <v>0.95652173913043481</v>
      </c>
      <c r="AK15">
        <f t="shared" si="17"/>
        <v>1</v>
      </c>
      <c r="AL15" t="str">
        <f t="shared" si="18"/>
        <v>plas &gt; 161.5|preg ≤ 6.5</v>
      </c>
      <c r="AM15" t="str">
        <f t="shared" si="19"/>
        <v>preg ≤ 6.5</v>
      </c>
      <c r="AN15" t="str">
        <f t="shared" si="20"/>
        <v>preg</v>
      </c>
      <c r="AO15">
        <f t="shared" si="21"/>
        <v>0.43267736521760242</v>
      </c>
    </row>
    <row r="16" spans="1:41">
      <c r="A16">
        <v>15</v>
      </c>
      <c r="B16">
        <v>586</v>
      </c>
      <c r="C16">
        <v>1</v>
      </c>
      <c r="D16">
        <v>93</v>
      </c>
      <c r="E16">
        <v>56</v>
      </c>
      <c r="F16">
        <v>11</v>
      </c>
      <c r="G16">
        <v>0</v>
      </c>
      <c r="H16">
        <v>22.5</v>
      </c>
      <c r="I16">
        <v>0.41699999999999998</v>
      </c>
      <c r="J16">
        <v>22</v>
      </c>
      <c r="K16">
        <v>0</v>
      </c>
      <c r="L16">
        <f t="shared" si="0"/>
        <v>0</v>
      </c>
      <c r="M16">
        <f t="shared" si="1"/>
        <v>1</v>
      </c>
    </row>
    <row r="17" spans="1:13">
      <c r="A17">
        <v>16</v>
      </c>
      <c r="B17">
        <v>151</v>
      </c>
      <c r="C17">
        <v>1</v>
      </c>
      <c r="D17">
        <v>136</v>
      </c>
      <c r="E17">
        <v>74</v>
      </c>
      <c r="F17">
        <v>50</v>
      </c>
      <c r="G17">
        <v>204</v>
      </c>
      <c r="H17">
        <v>37.4</v>
      </c>
      <c r="I17">
        <v>0.39900000000000002</v>
      </c>
      <c r="J17">
        <v>24</v>
      </c>
      <c r="K17">
        <v>0</v>
      </c>
      <c r="L17">
        <f t="shared" si="0"/>
        <v>1</v>
      </c>
      <c r="M17">
        <f t="shared" si="1"/>
        <v>0</v>
      </c>
    </row>
    <row r="18" spans="1:13">
      <c r="A18">
        <v>17</v>
      </c>
      <c r="B18">
        <v>682</v>
      </c>
      <c r="C18">
        <v>0</v>
      </c>
      <c r="D18">
        <v>162</v>
      </c>
      <c r="E18">
        <v>76</v>
      </c>
      <c r="F18">
        <v>36</v>
      </c>
      <c r="G18">
        <v>0</v>
      </c>
      <c r="H18">
        <v>49.6</v>
      </c>
      <c r="I18">
        <v>0.36399999999999999</v>
      </c>
      <c r="J18">
        <v>26</v>
      </c>
      <c r="K18">
        <v>1</v>
      </c>
      <c r="L18">
        <f t="shared" si="0"/>
        <v>1</v>
      </c>
      <c r="M18">
        <f t="shared" si="1"/>
        <v>1</v>
      </c>
    </row>
    <row r="19" spans="1:13">
      <c r="A19">
        <v>18</v>
      </c>
      <c r="B19">
        <v>134</v>
      </c>
      <c r="C19">
        <v>8</v>
      </c>
      <c r="D19">
        <v>84</v>
      </c>
      <c r="E19">
        <v>74</v>
      </c>
      <c r="F19">
        <v>31</v>
      </c>
      <c r="G19">
        <v>0</v>
      </c>
      <c r="H19">
        <v>38.299999999999997</v>
      </c>
      <c r="I19">
        <v>0.45700000000000002</v>
      </c>
      <c r="J19">
        <v>39</v>
      </c>
      <c r="K19">
        <v>0</v>
      </c>
      <c r="L19">
        <f t="shared" si="0"/>
        <v>0</v>
      </c>
      <c r="M19">
        <f t="shared" si="1"/>
        <v>1</v>
      </c>
    </row>
    <row r="20" spans="1:13">
      <c r="A20">
        <v>19</v>
      </c>
      <c r="B20">
        <v>643</v>
      </c>
      <c r="C20">
        <v>6</v>
      </c>
      <c r="D20">
        <v>147</v>
      </c>
      <c r="E20">
        <v>80</v>
      </c>
      <c r="F20">
        <v>0</v>
      </c>
      <c r="G20">
        <v>0</v>
      </c>
      <c r="H20">
        <v>29.5</v>
      </c>
      <c r="I20">
        <v>0.17799999999999999</v>
      </c>
      <c r="J20">
        <v>50</v>
      </c>
      <c r="K20">
        <v>1</v>
      </c>
      <c r="L20">
        <f t="shared" si="0"/>
        <v>0</v>
      </c>
      <c r="M20">
        <f t="shared" si="1"/>
        <v>0</v>
      </c>
    </row>
    <row r="21" spans="1:13">
      <c r="A21">
        <v>20</v>
      </c>
      <c r="B21">
        <v>610</v>
      </c>
      <c r="C21">
        <v>1</v>
      </c>
      <c r="D21">
        <v>111</v>
      </c>
      <c r="E21">
        <v>62</v>
      </c>
      <c r="F21">
        <v>13</v>
      </c>
      <c r="G21">
        <v>182</v>
      </c>
      <c r="H21">
        <v>24</v>
      </c>
      <c r="I21">
        <v>0.13800000000000001</v>
      </c>
      <c r="J21">
        <v>23</v>
      </c>
      <c r="K21">
        <v>0</v>
      </c>
      <c r="L21">
        <f t="shared" si="0"/>
        <v>0</v>
      </c>
      <c r="M21">
        <f t="shared" si="1"/>
        <v>1</v>
      </c>
    </row>
    <row r="22" spans="1:13">
      <c r="A22">
        <v>21</v>
      </c>
      <c r="B22">
        <v>430</v>
      </c>
      <c r="C22">
        <v>1</v>
      </c>
      <c r="D22">
        <v>95</v>
      </c>
      <c r="E22">
        <v>82</v>
      </c>
      <c r="F22">
        <v>25</v>
      </c>
      <c r="G22">
        <v>180</v>
      </c>
      <c r="H22">
        <v>35</v>
      </c>
      <c r="I22">
        <v>0.23300000000000001</v>
      </c>
      <c r="J22">
        <v>43</v>
      </c>
      <c r="K22">
        <v>1</v>
      </c>
      <c r="L22">
        <f t="shared" si="0"/>
        <v>0</v>
      </c>
      <c r="M22">
        <f t="shared" si="1"/>
        <v>0</v>
      </c>
    </row>
    <row r="23" spans="1:13">
      <c r="A23">
        <v>22</v>
      </c>
      <c r="B23">
        <v>465</v>
      </c>
      <c r="C23">
        <v>10</v>
      </c>
      <c r="D23">
        <v>115</v>
      </c>
      <c r="E23">
        <v>98</v>
      </c>
      <c r="F23">
        <v>0</v>
      </c>
      <c r="G23">
        <v>0</v>
      </c>
      <c r="H23">
        <v>24</v>
      </c>
      <c r="I23">
        <v>1.022</v>
      </c>
      <c r="J23">
        <v>34</v>
      </c>
      <c r="K23">
        <v>0</v>
      </c>
      <c r="L23">
        <f t="shared" si="0"/>
        <v>0</v>
      </c>
      <c r="M23">
        <f t="shared" si="1"/>
        <v>1</v>
      </c>
    </row>
    <row r="24" spans="1:13">
      <c r="A24">
        <v>23</v>
      </c>
      <c r="B24">
        <v>13</v>
      </c>
      <c r="C24">
        <v>10</v>
      </c>
      <c r="D24">
        <v>139</v>
      </c>
      <c r="E24">
        <v>80</v>
      </c>
      <c r="F24">
        <v>0</v>
      </c>
      <c r="G24">
        <v>0</v>
      </c>
      <c r="H24">
        <v>27.1</v>
      </c>
      <c r="I24">
        <v>1.4410000000000001</v>
      </c>
      <c r="J24">
        <v>57</v>
      </c>
      <c r="K24">
        <v>0</v>
      </c>
      <c r="L24">
        <f t="shared" si="0"/>
        <v>1</v>
      </c>
      <c r="M24">
        <f t="shared" si="1"/>
        <v>0</v>
      </c>
    </row>
    <row r="25" spans="1:13">
      <c r="A25">
        <v>24</v>
      </c>
      <c r="B25">
        <v>674</v>
      </c>
      <c r="C25">
        <v>3</v>
      </c>
      <c r="D25">
        <v>123</v>
      </c>
      <c r="E25">
        <v>100</v>
      </c>
      <c r="F25">
        <v>35</v>
      </c>
      <c r="G25">
        <v>240</v>
      </c>
      <c r="H25">
        <v>57.3</v>
      </c>
      <c r="I25">
        <v>0.88</v>
      </c>
      <c r="J25">
        <v>22</v>
      </c>
      <c r="K25">
        <v>0</v>
      </c>
      <c r="L25">
        <f t="shared" si="0"/>
        <v>1</v>
      </c>
      <c r="M25">
        <f t="shared" si="1"/>
        <v>0</v>
      </c>
    </row>
    <row r="26" spans="1:13">
      <c r="A26">
        <v>25</v>
      </c>
      <c r="B26">
        <v>582</v>
      </c>
      <c r="C26">
        <v>6</v>
      </c>
      <c r="D26">
        <v>109</v>
      </c>
      <c r="E26">
        <v>60</v>
      </c>
      <c r="F26">
        <v>27</v>
      </c>
      <c r="G26">
        <v>0</v>
      </c>
      <c r="H26">
        <v>25</v>
      </c>
      <c r="I26">
        <v>0.20599999999999999</v>
      </c>
      <c r="J26">
        <v>27</v>
      </c>
      <c r="K26">
        <v>0</v>
      </c>
      <c r="L26">
        <f t="shared" si="0"/>
        <v>0</v>
      </c>
      <c r="M26">
        <f t="shared" si="1"/>
        <v>1</v>
      </c>
    </row>
    <row r="27" spans="1:13">
      <c r="A27">
        <v>26</v>
      </c>
      <c r="B27">
        <v>285</v>
      </c>
      <c r="C27">
        <v>2</v>
      </c>
      <c r="D27">
        <v>108</v>
      </c>
      <c r="E27">
        <v>80</v>
      </c>
      <c r="F27">
        <v>0</v>
      </c>
      <c r="G27">
        <v>0</v>
      </c>
      <c r="H27">
        <v>27</v>
      </c>
      <c r="I27">
        <v>0.25900000000000001</v>
      </c>
      <c r="J27">
        <v>52</v>
      </c>
      <c r="K27">
        <v>1</v>
      </c>
      <c r="L27">
        <f t="shared" si="0"/>
        <v>0</v>
      </c>
      <c r="M27">
        <f t="shared" si="1"/>
        <v>0</v>
      </c>
    </row>
    <row r="28" spans="1:13">
      <c r="A28">
        <v>27</v>
      </c>
      <c r="B28">
        <v>302</v>
      </c>
      <c r="C28">
        <v>2</v>
      </c>
      <c r="D28">
        <v>144</v>
      </c>
      <c r="E28">
        <v>58</v>
      </c>
      <c r="F28">
        <v>33</v>
      </c>
      <c r="G28">
        <v>135</v>
      </c>
      <c r="H28">
        <v>31.6</v>
      </c>
      <c r="I28">
        <v>0.42199999999999999</v>
      </c>
      <c r="J28">
        <v>25</v>
      </c>
      <c r="K28">
        <v>1</v>
      </c>
      <c r="L28">
        <f t="shared" si="0"/>
        <v>1</v>
      </c>
      <c r="M28">
        <f t="shared" si="1"/>
        <v>1</v>
      </c>
    </row>
    <row r="29" spans="1:13">
      <c r="A29">
        <v>28</v>
      </c>
      <c r="B29">
        <v>293</v>
      </c>
      <c r="C29">
        <v>2</v>
      </c>
      <c r="D29">
        <v>128</v>
      </c>
      <c r="E29">
        <v>78</v>
      </c>
      <c r="F29">
        <v>37</v>
      </c>
      <c r="G29">
        <v>182</v>
      </c>
      <c r="H29">
        <v>43.3</v>
      </c>
      <c r="I29">
        <v>1.224</v>
      </c>
      <c r="J29">
        <v>31</v>
      </c>
      <c r="K29">
        <v>1</v>
      </c>
      <c r="L29">
        <f t="shared" si="0"/>
        <v>1</v>
      </c>
      <c r="M29">
        <f t="shared" si="1"/>
        <v>1</v>
      </c>
    </row>
    <row r="30" spans="1:13">
      <c r="A30">
        <v>29</v>
      </c>
      <c r="B30">
        <v>462</v>
      </c>
      <c r="C30">
        <v>1</v>
      </c>
      <c r="D30">
        <v>71</v>
      </c>
      <c r="E30">
        <v>62</v>
      </c>
      <c r="F30">
        <v>0</v>
      </c>
      <c r="G30">
        <v>0</v>
      </c>
      <c r="H30">
        <v>21.8</v>
      </c>
      <c r="I30">
        <v>0.41599999999999998</v>
      </c>
      <c r="J30">
        <v>26</v>
      </c>
      <c r="K30">
        <v>0</v>
      </c>
      <c r="L30">
        <f t="shared" si="0"/>
        <v>0</v>
      </c>
      <c r="M30">
        <f t="shared" si="1"/>
        <v>1</v>
      </c>
    </row>
    <row r="31" spans="1:13">
      <c r="A31">
        <v>30</v>
      </c>
      <c r="B31">
        <v>690</v>
      </c>
      <c r="C31">
        <v>1</v>
      </c>
      <c r="D31">
        <v>144</v>
      </c>
      <c r="E31">
        <v>82</v>
      </c>
      <c r="F31">
        <v>46</v>
      </c>
      <c r="G31">
        <v>180</v>
      </c>
      <c r="H31">
        <v>46.1</v>
      </c>
      <c r="I31">
        <v>0.33500000000000002</v>
      </c>
      <c r="J31">
        <v>46</v>
      </c>
      <c r="K31">
        <v>1</v>
      </c>
      <c r="L31">
        <f t="shared" si="0"/>
        <v>1</v>
      </c>
      <c r="M31">
        <f t="shared" si="1"/>
        <v>1</v>
      </c>
    </row>
    <row r="32" spans="1:13">
      <c r="A32">
        <v>31</v>
      </c>
      <c r="B32">
        <v>6</v>
      </c>
      <c r="C32">
        <v>5</v>
      </c>
      <c r="D32">
        <v>116</v>
      </c>
      <c r="E32">
        <v>74</v>
      </c>
      <c r="F32">
        <v>0</v>
      </c>
      <c r="G32">
        <v>0</v>
      </c>
      <c r="H32">
        <v>25.6</v>
      </c>
      <c r="I32">
        <v>0.20100000000000001</v>
      </c>
      <c r="J32">
        <v>30</v>
      </c>
      <c r="K32">
        <v>0</v>
      </c>
      <c r="L32">
        <f t="shared" si="0"/>
        <v>0</v>
      </c>
      <c r="M32">
        <f t="shared" si="1"/>
        <v>1</v>
      </c>
    </row>
    <row r="33" spans="1:13">
      <c r="A33">
        <v>32</v>
      </c>
      <c r="B33">
        <v>314</v>
      </c>
      <c r="C33">
        <v>3</v>
      </c>
      <c r="D33">
        <v>113</v>
      </c>
      <c r="E33">
        <v>50</v>
      </c>
      <c r="F33">
        <v>10</v>
      </c>
      <c r="G33">
        <v>85</v>
      </c>
      <c r="H33">
        <v>29.5</v>
      </c>
      <c r="I33">
        <v>0.626</v>
      </c>
      <c r="J33">
        <v>25</v>
      </c>
      <c r="K33">
        <v>0</v>
      </c>
      <c r="L33">
        <f t="shared" si="0"/>
        <v>0</v>
      </c>
      <c r="M33">
        <f t="shared" si="1"/>
        <v>1</v>
      </c>
    </row>
    <row r="34" spans="1:13">
      <c r="A34">
        <v>33</v>
      </c>
      <c r="B34">
        <v>703</v>
      </c>
      <c r="C34">
        <v>1</v>
      </c>
      <c r="D34">
        <v>168</v>
      </c>
      <c r="E34">
        <v>88</v>
      </c>
      <c r="F34">
        <v>29</v>
      </c>
      <c r="G34">
        <v>0</v>
      </c>
      <c r="H34">
        <v>35</v>
      </c>
      <c r="I34">
        <v>0.90500000000000003</v>
      </c>
      <c r="J34">
        <v>52</v>
      </c>
      <c r="K34">
        <v>1</v>
      </c>
      <c r="L34">
        <f t="shared" si="0"/>
        <v>1</v>
      </c>
      <c r="M34">
        <f t="shared" si="1"/>
        <v>1</v>
      </c>
    </row>
    <row r="35" spans="1:13">
      <c r="A35">
        <v>34</v>
      </c>
      <c r="B35">
        <v>303</v>
      </c>
      <c r="C35">
        <v>5</v>
      </c>
      <c r="D35">
        <v>77</v>
      </c>
      <c r="E35">
        <v>82</v>
      </c>
      <c r="F35">
        <v>41</v>
      </c>
      <c r="G35">
        <v>42</v>
      </c>
      <c r="H35">
        <v>35.799999999999997</v>
      </c>
      <c r="I35">
        <v>0.156</v>
      </c>
      <c r="J35">
        <v>35</v>
      </c>
      <c r="K35">
        <v>0</v>
      </c>
      <c r="L35">
        <f t="shared" si="0"/>
        <v>0</v>
      </c>
      <c r="M35">
        <f t="shared" si="1"/>
        <v>1</v>
      </c>
    </row>
    <row r="36" spans="1:13">
      <c r="A36">
        <v>35</v>
      </c>
      <c r="B36">
        <v>657</v>
      </c>
      <c r="C36">
        <v>2</v>
      </c>
      <c r="D36">
        <v>101</v>
      </c>
      <c r="E36">
        <v>58</v>
      </c>
      <c r="F36">
        <v>35</v>
      </c>
      <c r="G36">
        <v>90</v>
      </c>
      <c r="H36">
        <v>21.8</v>
      </c>
      <c r="I36">
        <v>0.155</v>
      </c>
      <c r="J36">
        <v>22</v>
      </c>
      <c r="K36">
        <v>0</v>
      </c>
      <c r="L36">
        <f t="shared" si="0"/>
        <v>0</v>
      </c>
      <c r="M36">
        <f t="shared" si="1"/>
        <v>1</v>
      </c>
    </row>
    <row r="37" spans="1:13">
      <c r="A37">
        <v>36</v>
      </c>
      <c r="B37">
        <v>519</v>
      </c>
      <c r="C37">
        <v>13</v>
      </c>
      <c r="D37">
        <v>76</v>
      </c>
      <c r="E37">
        <v>60</v>
      </c>
      <c r="F37">
        <v>0</v>
      </c>
      <c r="G37">
        <v>0</v>
      </c>
      <c r="H37">
        <v>32.799999999999997</v>
      </c>
      <c r="I37">
        <v>0.18</v>
      </c>
      <c r="J37">
        <v>41</v>
      </c>
      <c r="K37">
        <v>0</v>
      </c>
      <c r="L37">
        <f t="shared" si="0"/>
        <v>0</v>
      </c>
      <c r="M37">
        <f t="shared" si="1"/>
        <v>1</v>
      </c>
    </row>
    <row r="38" spans="1:13">
      <c r="A38">
        <v>37</v>
      </c>
      <c r="B38">
        <v>456</v>
      </c>
      <c r="C38">
        <v>14</v>
      </c>
      <c r="D38">
        <v>175</v>
      </c>
      <c r="E38">
        <v>62</v>
      </c>
      <c r="F38">
        <v>30</v>
      </c>
      <c r="G38">
        <v>0</v>
      </c>
      <c r="H38">
        <v>33.6</v>
      </c>
      <c r="I38">
        <v>0.21199999999999999</v>
      </c>
      <c r="J38">
        <v>38</v>
      </c>
      <c r="K38">
        <v>1</v>
      </c>
      <c r="L38">
        <f t="shared" si="0"/>
        <v>1</v>
      </c>
      <c r="M38">
        <f t="shared" si="1"/>
        <v>1</v>
      </c>
    </row>
    <row r="39" spans="1:13">
      <c r="A39">
        <v>38</v>
      </c>
      <c r="B39">
        <v>66</v>
      </c>
      <c r="C39">
        <v>5</v>
      </c>
      <c r="D39">
        <v>99</v>
      </c>
      <c r="E39">
        <v>74</v>
      </c>
      <c r="F39">
        <v>27</v>
      </c>
      <c r="G39">
        <v>0</v>
      </c>
      <c r="H39">
        <v>29</v>
      </c>
      <c r="I39">
        <v>0.20300000000000001</v>
      </c>
      <c r="J39">
        <v>32</v>
      </c>
      <c r="K39">
        <v>0</v>
      </c>
      <c r="L39">
        <f t="shared" si="0"/>
        <v>0</v>
      </c>
      <c r="M39">
        <f t="shared" si="1"/>
        <v>1</v>
      </c>
    </row>
    <row r="40" spans="1:13">
      <c r="A40">
        <v>39</v>
      </c>
      <c r="B40">
        <v>266</v>
      </c>
      <c r="C40">
        <v>5</v>
      </c>
      <c r="D40">
        <v>96</v>
      </c>
      <c r="E40">
        <v>74</v>
      </c>
      <c r="F40">
        <v>18</v>
      </c>
      <c r="G40">
        <v>67</v>
      </c>
      <c r="H40">
        <v>33.6</v>
      </c>
      <c r="I40">
        <v>0.997</v>
      </c>
      <c r="J40">
        <v>43</v>
      </c>
      <c r="K40">
        <v>0</v>
      </c>
      <c r="L40">
        <f t="shared" si="0"/>
        <v>0</v>
      </c>
      <c r="M40">
        <f t="shared" si="1"/>
        <v>1</v>
      </c>
    </row>
    <row r="41" spans="1:13">
      <c r="A41">
        <v>40</v>
      </c>
      <c r="B41">
        <v>703</v>
      </c>
      <c r="C41">
        <v>1</v>
      </c>
      <c r="D41">
        <v>168</v>
      </c>
      <c r="E41">
        <v>88</v>
      </c>
      <c r="F41">
        <v>29</v>
      </c>
      <c r="G41">
        <v>0</v>
      </c>
      <c r="H41">
        <v>35</v>
      </c>
      <c r="I41">
        <v>0.90500000000000003</v>
      </c>
      <c r="J41">
        <v>52</v>
      </c>
      <c r="K41">
        <v>1</v>
      </c>
      <c r="L41">
        <f t="shared" si="0"/>
        <v>1</v>
      </c>
      <c r="M41">
        <f t="shared" si="1"/>
        <v>1</v>
      </c>
    </row>
    <row r="42" spans="1:13">
      <c r="A42">
        <v>41</v>
      </c>
      <c r="B42">
        <v>131</v>
      </c>
      <c r="C42">
        <v>4</v>
      </c>
      <c r="D42">
        <v>173</v>
      </c>
      <c r="E42">
        <v>70</v>
      </c>
      <c r="F42">
        <v>14</v>
      </c>
      <c r="G42">
        <v>168</v>
      </c>
      <c r="H42">
        <v>29.7</v>
      </c>
      <c r="I42">
        <v>0.36099999999999999</v>
      </c>
      <c r="J42">
        <v>33</v>
      </c>
      <c r="K42">
        <v>1</v>
      </c>
      <c r="L42">
        <f t="shared" si="0"/>
        <v>1</v>
      </c>
      <c r="M42">
        <f t="shared" si="1"/>
        <v>1</v>
      </c>
    </row>
    <row r="43" spans="1:13">
      <c r="A43">
        <v>42</v>
      </c>
      <c r="B43">
        <v>320</v>
      </c>
      <c r="C43">
        <v>6</v>
      </c>
      <c r="D43">
        <v>194</v>
      </c>
      <c r="E43">
        <v>78</v>
      </c>
      <c r="F43">
        <v>0</v>
      </c>
      <c r="G43">
        <v>0</v>
      </c>
      <c r="H43">
        <v>23.5</v>
      </c>
      <c r="I43">
        <v>0.129</v>
      </c>
      <c r="J43">
        <v>59</v>
      </c>
      <c r="K43">
        <v>1</v>
      </c>
      <c r="L43">
        <f t="shared" si="0"/>
        <v>1</v>
      </c>
      <c r="M43">
        <f t="shared" si="1"/>
        <v>1</v>
      </c>
    </row>
    <row r="44" spans="1:13">
      <c r="A44">
        <v>43</v>
      </c>
      <c r="B44">
        <v>340</v>
      </c>
      <c r="C44">
        <v>7</v>
      </c>
      <c r="D44">
        <v>178</v>
      </c>
      <c r="E44">
        <v>84</v>
      </c>
      <c r="F44">
        <v>0</v>
      </c>
      <c r="G44">
        <v>0</v>
      </c>
      <c r="H44">
        <v>39.9</v>
      </c>
      <c r="I44">
        <v>0.33100000000000002</v>
      </c>
      <c r="J44">
        <v>41</v>
      </c>
      <c r="K44">
        <v>1</v>
      </c>
      <c r="L44">
        <f t="shared" si="0"/>
        <v>1</v>
      </c>
      <c r="M44">
        <f t="shared" si="1"/>
        <v>1</v>
      </c>
    </row>
    <row r="45" spans="1:13">
      <c r="A45">
        <v>44</v>
      </c>
      <c r="B45">
        <v>612</v>
      </c>
      <c r="C45">
        <v>3</v>
      </c>
      <c r="D45">
        <v>174</v>
      </c>
      <c r="E45">
        <v>58</v>
      </c>
      <c r="F45">
        <v>22</v>
      </c>
      <c r="G45">
        <v>194</v>
      </c>
      <c r="H45">
        <v>32.9</v>
      </c>
      <c r="I45">
        <v>0.59299999999999997</v>
      </c>
      <c r="J45">
        <v>36</v>
      </c>
      <c r="K45">
        <v>1</v>
      </c>
      <c r="L45">
        <f t="shared" si="0"/>
        <v>1</v>
      </c>
      <c r="M45">
        <f t="shared" si="1"/>
        <v>1</v>
      </c>
    </row>
    <row r="46" spans="1:13">
      <c r="A46">
        <v>45</v>
      </c>
      <c r="B46">
        <v>574</v>
      </c>
      <c r="C46">
        <v>2</v>
      </c>
      <c r="D46">
        <v>98</v>
      </c>
      <c r="E46">
        <v>60</v>
      </c>
      <c r="F46">
        <v>17</v>
      </c>
      <c r="G46">
        <v>120</v>
      </c>
      <c r="H46">
        <v>34.700000000000003</v>
      </c>
      <c r="I46">
        <v>0.19800000000000001</v>
      </c>
      <c r="J46">
        <v>22</v>
      </c>
      <c r="K46">
        <v>0</v>
      </c>
      <c r="L46">
        <f t="shared" si="0"/>
        <v>0</v>
      </c>
      <c r="M46">
        <f t="shared" si="1"/>
        <v>1</v>
      </c>
    </row>
    <row r="47" spans="1:13">
      <c r="A47">
        <v>46</v>
      </c>
      <c r="B47">
        <v>166</v>
      </c>
      <c r="C47">
        <v>6</v>
      </c>
      <c r="D47">
        <v>104</v>
      </c>
      <c r="E47">
        <v>74</v>
      </c>
      <c r="F47">
        <v>18</v>
      </c>
      <c r="G47">
        <v>156</v>
      </c>
      <c r="H47">
        <v>29.9</v>
      </c>
      <c r="I47">
        <v>0.72199999999999998</v>
      </c>
      <c r="J47">
        <v>41</v>
      </c>
      <c r="K47">
        <v>1</v>
      </c>
      <c r="L47">
        <f t="shared" si="0"/>
        <v>0</v>
      </c>
      <c r="M47">
        <f t="shared" si="1"/>
        <v>0</v>
      </c>
    </row>
    <row r="48" spans="1:13">
      <c r="A48">
        <v>47</v>
      </c>
      <c r="B48">
        <v>361</v>
      </c>
      <c r="C48">
        <v>5</v>
      </c>
      <c r="D48">
        <v>189</v>
      </c>
      <c r="E48">
        <v>64</v>
      </c>
      <c r="F48">
        <v>33</v>
      </c>
      <c r="G48">
        <v>325</v>
      </c>
      <c r="H48">
        <v>31.2</v>
      </c>
      <c r="I48">
        <v>0.58299999999999996</v>
      </c>
      <c r="J48">
        <v>29</v>
      </c>
      <c r="K48">
        <v>1</v>
      </c>
      <c r="L48">
        <f t="shared" si="0"/>
        <v>1</v>
      </c>
      <c r="M48">
        <f t="shared" si="1"/>
        <v>1</v>
      </c>
    </row>
    <row r="49" spans="1:13">
      <c r="A49">
        <v>48</v>
      </c>
      <c r="B49">
        <v>309</v>
      </c>
      <c r="C49">
        <v>0</v>
      </c>
      <c r="D49">
        <v>128</v>
      </c>
      <c r="E49">
        <v>68</v>
      </c>
      <c r="F49">
        <v>19</v>
      </c>
      <c r="G49">
        <v>180</v>
      </c>
      <c r="H49">
        <v>30.5</v>
      </c>
      <c r="I49">
        <v>1.391</v>
      </c>
      <c r="J49">
        <v>25</v>
      </c>
      <c r="K49">
        <v>1</v>
      </c>
      <c r="L49">
        <f t="shared" si="0"/>
        <v>0</v>
      </c>
      <c r="M49">
        <f t="shared" si="1"/>
        <v>0</v>
      </c>
    </row>
    <row r="50" spans="1:13">
      <c r="A50">
        <v>49</v>
      </c>
      <c r="B50">
        <v>31</v>
      </c>
      <c r="C50">
        <v>5</v>
      </c>
      <c r="D50">
        <v>109</v>
      </c>
      <c r="E50">
        <v>75</v>
      </c>
      <c r="F50">
        <v>26</v>
      </c>
      <c r="G50">
        <v>0</v>
      </c>
      <c r="H50">
        <v>36</v>
      </c>
      <c r="I50">
        <v>0.54600000000000004</v>
      </c>
      <c r="J50">
        <v>60</v>
      </c>
      <c r="K50">
        <v>0</v>
      </c>
      <c r="L50">
        <f t="shared" si="0"/>
        <v>0</v>
      </c>
      <c r="M50">
        <f t="shared" si="1"/>
        <v>1</v>
      </c>
    </row>
    <row r="51" spans="1:13">
      <c r="A51">
        <v>50</v>
      </c>
      <c r="B51">
        <v>252</v>
      </c>
      <c r="C51">
        <v>2</v>
      </c>
      <c r="D51">
        <v>129</v>
      </c>
      <c r="E51">
        <v>84</v>
      </c>
      <c r="F51">
        <v>0</v>
      </c>
      <c r="G51">
        <v>0</v>
      </c>
      <c r="H51">
        <v>28</v>
      </c>
      <c r="I51">
        <v>0.28399999999999997</v>
      </c>
      <c r="J51">
        <v>27</v>
      </c>
      <c r="K51">
        <v>0</v>
      </c>
      <c r="L51">
        <f t="shared" si="0"/>
        <v>0</v>
      </c>
      <c r="M51">
        <f t="shared" si="1"/>
        <v>1</v>
      </c>
    </row>
    <row r="52" spans="1:13">
      <c r="A52">
        <v>51</v>
      </c>
      <c r="B52">
        <v>632</v>
      </c>
      <c r="C52">
        <v>0</v>
      </c>
      <c r="D52">
        <v>102</v>
      </c>
      <c r="E52">
        <v>78</v>
      </c>
      <c r="F52">
        <v>40</v>
      </c>
      <c r="G52">
        <v>90</v>
      </c>
      <c r="H52">
        <v>34.5</v>
      </c>
      <c r="I52">
        <v>0.23799999999999999</v>
      </c>
      <c r="J52">
        <v>24</v>
      </c>
      <c r="K52">
        <v>0</v>
      </c>
      <c r="L52">
        <f t="shared" si="0"/>
        <v>0</v>
      </c>
      <c r="M52">
        <f t="shared" si="1"/>
        <v>1</v>
      </c>
    </row>
    <row r="53" spans="1:13">
      <c r="A53">
        <v>52</v>
      </c>
      <c r="B53">
        <v>267</v>
      </c>
      <c r="C53">
        <v>0</v>
      </c>
      <c r="D53">
        <v>138</v>
      </c>
      <c r="E53">
        <v>0</v>
      </c>
      <c r="F53">
        <v>0</v>
      </c>
      <c r="G53">
        <v>0</v>
      </c>
      <c r="H53">
        <v>36.299999999999997</v>
      </c>
      <c r="I53">
        <v>0.93300000000000005</v>
      </c>
      <c r="J53">
        <v>25</v>
      </c>
      <c r="K53">
        <v>1</v>
      </c>
      <c r="L53">
        <f t="shared" si="0"/>
        <v>1</v>
      </c>
      <c r="M53">
        <f t="shared" si="1"/>
        <v>1</v>
      </c>
    </row>
    <row r="54" spans="1:13">
      <c r="A54">
        <v>53</v>
      </c>
      <c r="B54">
        <v>242</v>
      </c>
      <c r="C54">
        <v>4</v>
      </c>
      <c r="D54">
        <v>91</v>
      </c>
      <c r="E54">
        <v>70</v>
      </c>
      <c r="F54">
        <v>32</v>
      </c>
      <c r="G54">
        <v>88</v>
      </c>
      <c r="H54">
        <v>33.1</v>
      </c>
      <c r="I54">
        <v>0.44600000000000001</v>
      </c>
      <c r="J54">
        <v>22</v>
      </c>
      <c r="K54">
        <v>0</v>
      </c>
      <c r="L54">
        <f t="shared" si="0"/>
        <v>0</v>
      </c>
      <c r="M54">
        <f t="shared" si="1"/>
        <v>1</v>
      </c>
    </row>
    <row r="55" spans="1:13">
      <c r="A55">
        <v>54</v>
      </c>
      <c r="B55">
        <v>748</v>
      </c>
      <c r="C55">
        <v>1</v>
      </c>
      <c r="D55">
        <v>81</v>
      </c>
      <c r="E55">
        <v>74</v>
      </c>
      <c r="F55">
        <v>41</v>
      </c>
      <c r="G55">
        <v>57</v>
      </c>
      <c r="H55">
        <v>46.3</v>
      </c>
      <c r="I55">
        <v>1.0960000000000001</v>
      </c>
      <c r="J55">
        <v>32</v>
      </c>
      <c r="K55">
        <v>0</v>
      </c>
      <c r="L55">
        <f t="shared" si="0"/>
        <v>1</v>
      </c>
      <c r="M55">
        <f t="shared" si="1"/>
        <v>0</v>
      </c>
    </row>
    <row r="56" spans="1:13">
      <c r="A56">
        <v>55</v>
      </c>
      <c r="B56">
        <v>279</v>
      </c>
      <c r="C56">
        <v>5</v>
      </c>
      <c r="D56">
        <v>114</v>
      </c>
      <c r="E56">
        <v>74</v>
      </c>
      <c r="F56">
        <v>0</v>
      </c>
      <c r="G56">
        <v>0</v>
      </c>
      <c r="H56">
        <v>24.9</v>
      </c>
      <c r="I56">
        <v>0.74399999999999999</v>
      </c>
      <c r="J56">
        <v>57</v>
      </c>
      <c r="K56">
        <v>0</v>
      </c>
      <c r="L56">
        <f t="shared" si="0"/>
        <v>0</v>
      </c>
      <c r="M56">
        <f t="shared" si="1"/>
        <v>1</v>
      </c>
    </row>
    <row r="57" spans="1:13">
      <c r="A57">
        <v>56</v>
      </c>
      <c r="B57">
        <v>158</v>
      </c>
      <c r="C57">
        <v>1</v>
      </c>
      <c r="D57">
        <v>109</v>
      </c>
      <c r="E57">
        <v>56</v>
      </c>
      <c r="F57">
        <v>21</v>
      </c>
      <c r="G57">
        <v>135</v>
      </c>
      <c r="H57">
        <v>25.2</v>
      </c>
      <c r="I57">
        <v>0.83299999999999996</v>
      </c>
      <c r="J57">
        <v>23</v>
      </c>
      <c r="K57">
        <v>0</v>
      </c>
      <c r="L57">
        <f t="shared" si="0"/>
        <v>0</v>
      </c>
      <c r="M57">
        <f t="shared" si="1"/>
        <v>1</v>
      </c>
    </row>
    <row r="58" spans="1:13">
      <c r="A58">
        <v>57</v>
      </c>
      <c r="B58">
        <v>279</v>
      </c>
      <c r="C58">
        <v>5</v>
      </c>
      <c r="D58">
        <v>114</v>
      </c>
      <c r="E58">
        <v>74</v>
      </c>
      <c r="F58">
        <v>0</v>
      </c>
      <c r="G58">
        <v>0</v>
      </c>
      <c r="H58">
        <v>24.9</v>
      </c>
      <c r="I58">
        <v>0.74399999999999999</v>
      </c>
      <c r="J58">
        <v>57</v>
      </c>
      <c r="K58">
        <v>0</v>
      </c>
      <c r="L58">
        <f t="shared" si="0"/>
        <v>0</v>
      </c>
      <c r="M58">
        <f t="shared" si="1"/>
        <v>1</v>
      </c>
    </row>
    <row r="59" spans="1:13">
      <c r="A59">
        <v>58</v>
      </c>
      <c r="B59">
        <v>401</v>
      </c>
      <c r="C59">
        <v>4</v>
      </c>
      <c r="D59">
        <v>95</v>
      </c>
      <c r="E59">
        <v>64</v>
      </c>
      <c r="F59">
        <v>0</v>
      </c>
      <c r="G59">
        <v>0</v>
      </c>
      <c r="H59">
        <v>32</v>
      </c>
      <c r="I59">
        <v>0.161</v>
      </c>
      <c r="J59">
        <v>31</v>
      </c>
      <c r="K59">
        <v>1</v>
      </c>
      <c r="L59">
        <f t="shared" si="0"/>
        <v>0</v>
      </c>
      <c r="M59">
        <f t="shared" si="1"/>
        <v>0</v>
      </c>
    </row>
    <row r="60" spans="1:13">
      <c r="A60">
        <v>59</v>
      </c>
      <c r="B60">
        <v>304</v>
      </c>
      <c r="C60">
        <v>5</v>
      </c>
      <c r="D60">
        <v>115</v>
      </c>
      <c r="E60">
        <v>98</v>
      </c>
      <c r="F60">
        <v>0</v>
      </c>
      <c r="G60">
        <v>0</v>
      </c>
      <c r="H60">
        <v>52.9</v>
      </c>
      <c r="I60">
        <v>0.20899999999999999</v>
      </c>
      <c r="J60">
        <v>28</v>
      </c>
      <c r="K60">
        <v>1</v>
      </c>
      <c r="L60">
        <f t="shared" si="0"/>
        <v>0</v>
      </c>
      <c r="M60">
        <f t="shared" si="1"/>
        <v>0</v>
      </c>
    </row>
    <row r="61" spans="1:13">
      <c r="A61">
        <v>60</v>
      </c>
      <c r="B61">
        <v>658</v>
      </c>
      <c r="C61">
        <v>1</v>
      </c>
      <c r="D61">
        <v>120</v>
      </c>
      <c r="E61">
        <v>80</v>
      </c>
      <c r="F61">
        <v>48</v>
      </c>
      <c r="G61">
        <v>200</v>
      </c>
      <c r="H61">
        <v>38.9</v>
      </c>
      <c r="I61">
        <v>1.1619999999999999</v>
      </c>
      <c r="J61">
        <v>41</v>
      </c>
      <c r="K61">
        <v>0</v>
      </c>
      <c r="L61">
        <f t="shared" si="0"/>
        <v>1</v>
      </c>
      <c r="M61">
        <f t="shared" si="1"/>
        <v>0</v>
      </c>
    </row>
    <row r="62" spans="1:13">
      <c r="A62">
        <v>61</v>
      </c>
      <c r="B62">
        <v>726</v>
      </c>
      <c r="C62">
        <v>4</v>
      </c>
      <c r="D62">
        <v>112</v>
      </c>
      <c r="E62">
        <v>78</v>
      </c>
      <c r="F62">
        <v>40</v>
      </c>
      <c r="G62">
        <v>0</v>
      </c>
      <c r="H62">
        <v>39.4</v>
      </c>
      <c r="I62">
        <v>0.23599999999999999</v>
      </c>
      <c r="J62">
        <v>38</v>
      </c>
      <c r="K62">
        <v>0</v>
      </c>
      <c r="L62">
        <f t="shared" si="0"/>
        <v>0</v>
      </c>
      <c r="M62">
        <f t="shared" si="1"/>
        <v>1</v>
      </c>
    </row>
    <row r="63" spans="1:13">
      <c r="A63">
        <v>62</v>
      </c>
      <c r="B63">
        <v>302</v>
      </c>
      <c r="C63">
        <v>2</v>
      </c>
      <c r="D63">
        <v>144</v>
      </c>
      <c r="E63">
        <v>58</v>
      </c>
      <c r="F63">
        <v>33</v>
      </c>
      <c r="G63">
        <v>135</v>
      </c>
      <c r="H63">
        <v>31.6</v>
      </c>
      <c r="I63">
        <v>0.42199999999999999</v>
      </c>
      <c r="J63">
        <v>25</v>
      </c>
      <c r="K63">
        <v>1</v>
      </c>
      <c r="L63">
        <f t="shared" si="0"/>
        <v>1</v>
      </c>
      <c r="M63">
        <f t="shared" si="1"/>
        <v>1</v>
      </c>
    </row>
    <row r="64" spans="1:13">
      <c r="A64">
        <v>63</v>
      </c>
      <c r="B64">
        <v>115</v>
      </c>
      <c r="C64">
        <v>7</v>
      </c>
      <c r="D64">
        <v>160</v>
      </c>
      <c r="E64">
        <v>54</v>
      </c>
      <c r="F64">
        <v>32</v>
      </c>
      <c r="G64">
        <v>175</v>
      </c>
      <c r="H64">
        <v>30.5</v>
      </c>
      <c r="I64">
        <v>0.58799999999999997</v>
      </c>
      <c r="J64">
        <v>39</v>
      </c>
      <c r="K64">
        <v>1</v>
      </c>
      <c r="L64">
        <f t="shared" si="0"/>
        <v>1</v>
      </c>
      <c r="M64">
        <f t="shared" si="1"/>
        <v>1</v>
      </c>
    </row>
    <row r="65" spans="1:13">
      <c r="A65">
        <v>64</v>
      </c>
      <c r="B65">
        <v>730</v>
      </c>
      <c r="C65">
        <v>2</v>
      </c>
      <c r="D65">
        <v>92</v>
      </c>
      <c r="E65">
        <v>52</v>
      </c>
      <c r="F65">
        <v>0</v>
      </c>
      <c r="G65">
        <v>0</v>
      </c>
      <c r="H65">
        <v>30.1</v>
      </c>
      <c r="I65">
        <v>0.14099999999999999</v>
      </c>
      <c r="J65">
        <v>22</v>
      </c>
      <c r="K65">
        <v>0</v>
      </c>
      <c r="L65">
        <f t="shared" si="0"/>
        <v>0</v>
      </c>
      <c r="M65">
        <f t="shared" si="1"/>
        <v>1</v>
      </c>
    </row>
    <row r="66" spans="1:13">
      <c r="A66">
        <v>65</v>
      </c>
      <c r="B66">
        <v>702</v>
      </c>
      <c r="C66">
        <v>6</v>
      </c>
      <c r="D66">
        <v>125</v>
      </c>
      <c r="E66">
        <v>78</v>
      </c>
      <c r="F66">
        <v>31</v>
      </c>
      <c r="G66">
        <v>0</v>
      </c>
      <c r="H66">
        <v>27.6</v>
      </c>
      <c r="I66">
        <v>0.56499999999999995</v>
      </c>
      <c r="J66">
        <v>49</v>
      </c>
      <c r="K66">
        <v>1</v>
      </c>
      <c r="L66">
        <f t="shared" si="0"/>
        <v>1</v>
      </c>
      <c r="M66">
        <f t="shared" si="1"/>
        <v>1</v>
      </c>
    </row>
    <row r="67" spans="1:13">
      <c r="A67">
        <v>66</v>
      </c>
      <c r="B67">
        <v>230</v>
      </c>
      <c r="C67">
        <v>0</v>
      </c>
      <c r="D67">
        <v>117</v>
      </c>
      <c r="E67">
        <v>80</v>
      </c>
      <c r="F67">
        <v>31</v>
      </c>
      <c r="G67">
        <v>53</v>
      </c>
      <c r="H67">
        <v>45.2</v>
      </c>
      <c r="I67">
        <v>8.8999999999999996E-2</v>
      </c>
      <c r="J67">
        <v>24</v>
      </c>
      <c r="K67">
        <v>0</v>
      </c>
      <c r="L67">
        <f t="shared" ref="L67:L130" si="39">IF(D67&lt;=133.5,IF(I67&lt;=0.5095,IF(D67&lt;=94.5,0,0),IF(F67&lt;=28.5,0,1)),IF(D67&lt;=161.5,IF(I67&lt;=0.315,0,1),IF(C67&lt;=6.5,1,1)))</f>
        <v>0</v>
      </c>
      <c r="M67">
        <f t="shared" ref="M67:M130" si="40">IF(L67=K67,1,0)</f>
        <v>1</v>
      </c>
    </row>
    <row r="68" spans="1:13">
      <c r="A68">
        <v>67</v>
      </c>
      <c r="B68">
        <v>267</v>
      </c>
      <c r="C68">
        <v>0</v>
      </c>
      <c r="D68">
        <v>138</v>
      </c>
      <c r="E68">
        <v>0</v>
      </c>
      <c r="F68">
        <v>0</v>
      </c>
      <c r="G68">
        <v>0</v>
      </c>
      <c r="H68">
        <v>36.299999999999997</v>
      </c>
      <c r="I68">
        <v>0.93300000000000005</v>
      </c>
      <c r="J68">
        <v>25</v>
      </c>
      <c r="K68">
        <v>1</v>
      </c>
      <c r="L68">
        <f t="shared" si="39"/>
        <v>1</v>
      </c>
      <c r="M68">
        <f t="shared" si="40"/>
        <v>1</v>
      </c>
    </row>
    <row r="69" spans="1:13">
      <c r="A69">
        <v>68</v>
      </c>
      <c r="B69">
        <v>12</v>
      </c>
      <c r="C69">
        <v>10</v>
      </c>
      <c r="D69">
        <v>168</v>
      </c>
      <c r="E69">
        <v>74</v>
      </c>
      <c r="F69">
        <v>0</v>
      </c>
      <c r="G69">
        <v>0</v>
      </c>
      <c r="H69">
        <v>38</v>
      </c>
      <c r="I69">
        <v>0.53700000000000003</v>
      </c>
      <c r="J69">
        <v>34</v>
      </c>
      <c r="K69">
        <v>1</v>
      </c>
      <c r="L69">
        <f t="shared" si="39"/>
        <v>1</v>
      </c>
      <c r="M69">
        <f t="shared" si="40"/>
        <v>1</v>
      </c>
    </row>
    <row r="70" spans="1:13">
      <c r="A70">
        <v>69</v>
      </c>
      <c r="B70">
        <v>727</v>
      </c>
      <c r="C70">
        <v>1</v>
      </c>
      <c r="D70">
        <v>116</v>
      </c>
      <c r="E70">
        <v>78</v>
      </c>
      <c r="F70">
        <v>29</v>
      </c>
      <c r="G70">
        <v>180</v>
      </c>
      <c r="H70">
        <v>36.1</v>
      </c>
      <c r="I70">
        <v>0.496</v>
      </c>
      <c r="J70">
        <v>25</v>
      </c>
      <c r="K70">
        <v>0</v>
      </c>
      <c r="L70">
        <f t="shared" si="39"/>
        <v>0</v>
      </c>
      <c r="M70">
        <f t="shared" si="40"/>
        <v>1</v>
      </c>
    </row>
    <row r="71" spans="1:13">
      <c r="A71">
        <v>70</v>
      </c>
      <c r="B71">
        <v>23</v>
      </c>
      <c r="C71">
        <v>7</v>
      </c>
      <c r="D71">
        <v>196</v>
      </c>
      <c r="E71">
        <v>90</v>
      </c>
      <c r="F71">
        <v>0</v>
      </c>
      <c r="G71">
        <v>0</v>
      </c>
      <c r="H71">
        <v>39.799999999999997</v>
      </c>
      <c r="I71">
        <v>0.45100000000000001</v>
      </c>
      <c r="J71">
        <v>41</v>
      </c>
      <c r="K71">
        <v>1</v>
      </c>
      <c r="L71">
        <f t="shared" si="39"/>
        <v>1</v>
      </c>
      <c r="M71">
        <f t="shared" si="40"/>
        <v>1</v>
      </c>
    </row>
    <row r="72" spans="1:13">
      <c r="A72">
        <v>71</v>
      </c>
      <c r="B72">
        <v>354</v>
      </c>
      <c r="C72">
        <v>1</v>
      </c>
      <c r="D72">
        <v>90</v>
      </c>
      <c r="E72">
        <v>62</v>
      </c>
      <c r="F72">
        <v>12</v>
      </c>
      <c r="G72">
        <v>43</v>
      </c>
      <c r="H72">
        <v>27.2</v>
      </c>
      <c r="I72">
        <v>0.57999999999999996</v>
      </c>
      <c r="J72">
        <v>24</v>
      </c>
      <c r="K72">
        <v>0</v>
      </c>
      <c r="L72">
        <f t="shared" si="39"/>
        <v>0</v>
      </c>
      <c r="M72">
        <f t="shared" si="40"/>
        <v>1</v>
      </c>
    </row>
    <row r="73" spans="1:13">
      <c r="A73">
        <v>72</v>
      </c>
      <c r="B73">
        <v>267</v>
      </c>
      <c r="C73">
        <v>0</v>
      </c>
      <c r="D73">
        <v>138</v>
      </c>
      <c r="E73">
        <v>0</v>
      </c>
      <c r="F73">
        <v>0</v>
      </c>
      <c r="G73">
        <v>0</v>
      </c>
      <c r="H73">
        <v>36.299999999999997</v>
      </c>
      <c r="I73">
        <v>0.93300000000000005</v>
      </c>
      <c r="J73">
        <v>25</v>
      </c>
      <c r="K73">
        <v>1</v>
      </c>
      <c r="L73">
        <f t="shared" si="39"/>
        <v>1</v>
      </c>
      <c r="M73">
        <f t="shared" si="40"/>
        <v>1</v>
      </c>
    </row>
    <row r="74" spans="1:13">
      <c r="A74">
        <v>73</v>
      </c>
      <c r="B74">
        <v>676</v>
      </c>
      <c r="C74">
        <v>6</v>
      </c>
      <c r="D74">
        <v>195</v>
      </c>
      <c r="E74">
        <v>70</v>
      </c>
      <c r="F74">
        <v>0</v>
      </c>
      <c r="G74">
        <v>0</v>
      </c>
      <c r="H74">
        <v>30.9</v>
      </c>
      <c r="I74">
        <v>0.32800000000000001</v>
      </c>
      <c r="J74">
        <v>31</v>
      </c>
      <c r="K74">
        <v>1</v>
      </c>
      <c r="L74">
        <f t="shared" si="39"/>
        <v>1</v>
      </c>
      <c r="M74">
        <f t="shared" si="40"/>
        <v>1</v>
      </c>
    </row>
    <row r="75" spans="1:13">
      <c r="A75">
        <v>74</v>
      </c>
      <c r="B75">
        <v>385</v>
      </c>
      <c r="C75">
        <v>1</v>
      </c>
      <c r="D75">
        <v>125</v>
      </c>
      <c r="E75">
        <v>70</v>
      </c>
      <c r="F75">
        <v>24</v>
      </c>
      <c r="G75">
        <v>110</v>
      </c>
      <c r="H75">
        <v>24.3</v>
      </c>
      <c r="I75">
        <v>0.221</v>
      </c>
      <c r="J75">
        <v>25</v>
      </c>
      <c r="K75">
        <v>0</v>
      </c>
      <c r="L75">
        <f t="shared" si="39"/>
        <v>0</v>
      </c>
      <c r="M75">
        <f t="shared" si="40"/>
        <v>1</v>
      </c>
    </row>
    <row r="76" spans="1:13">
      <c r="A76">
        <v>75</v>
      </c>
      <c r="B76">
        <v>522</v>
      </c>
      <c r="C76">
        <v>3</v>
      </c>
      <c r="D76">
        <v>124</v>
      </c>
      <c r="E76">
        <v>80</v>
      </c>
      <c r="F76">
        <v>33</v>
      </c>
      <c r="G76">
        <v>130</v>
      </c>
      <c r="H76">
        <v>33.200000000000003</v>
      </c>
      <c r="I76">
        <v>0.30499999999999999</v>
      </c>
      <c r="J76">
        <v>26</v>
      </c>
      <c r="K76">
        <v>0</v>
      </c>
      <c r="L76">
        <f t="shared" si="39"/>
        <v>0</v>
      </c>
      <c r="M76">
        <f t="shared" si="40"/>
        <v>1</v>
      </c>
    </row>
    <row r="77" spans="1:13">
      <c r="A77">
        <v>76</v>
      </c>
      <c r="B77">
        <v>592</v>
      </c>
      <c r="C77">
        <v>2</v>
      </c>
      <c r="D77">
        <v>112</v>
      </c>
      <c r="E77">
        <v>78</v>
      </c>
      <c r="F77">
        <v>50</v>
      </c>
      <c r="G77">
        <v>140</v>
      </c>
      <c r="H77">
        <v>39.4</v>
      </c>
      <c r="I77">
        <v>0.17499999999999999</v>
      </c>
      <c r="J77">
        <v>24</v>
      </c>
      <c r="K77">
        <v>0</v>
      </c>
      <c r="L77">
        <f t="shared" si="39"/>
        <v>0</v>
      </c>
      <c r="M77">
        <f t="shared" si="40"/>
        <v>1</v>
      </c>
    </row>
    <row r="78" spans="1:13">
      <c r="A78">
        <v>77</v>
      </c>
      <c r="B78">
        <v>108</v>
      </c>
      <c r="C78">
        <v>4</v>
      </c>
      <c r="D78">
        <v>144</v>
      </c>
      <c r="E78">
        <v>58</v>
      </c>
      <c r="F78">
        <v>28</v>
      </c>
      <c r="G78">
        <v>140</v>
      </c>
      <c r="H78">
        <v>29.5</v>
      </c>
      <c r="I78">
        <v>0.28699999999999998</v>
      </c>
      <c r="J78">
        <v>37</v>
      </c>
      <c r="K78">
        <v>0</v>
      </c>
      <c r="L78">
        <f t="shared" si="39"/>
        <v>0</v>
      </c>
      <c r="M78">
        <f t="shared" si="40"/>
        <v>1</v>
      </c>
    </row>
    <row r="79" spans="1:13">
      <c r="A79">
        <v>78</v>
      </c>
      <c r="B79">
        <v>201</v>
      </c>
      <c r="C79">
        <v>0</v>
      </c>
      <c r="D79">
        <v>113</v>
      </c>
      <c r="E79">
        <v>80</v>
      </c>
      <c r="F79">
        <v>16</v>
      </c>
      <c r="G79">
        <v>0</v>
      </c>
      <c r="H79">
        <v>31</v>
      </c>
      <c r="I79">
        <v>0.874</v>
      </c>
      <c r="J79">
        <v>21</v>
      </c>
      <c r="K79">
        <v>0</v>
      </c>
      <c r="L79">
        <f t="shared" si="39"/>
        <v>0</v>
      </c>
      <c r="M79">
        <f t="shared" si="40"/>
        <v>1</v>
      </c>
    </row>
    <row r="80" spans="1:13">
      <c r="A80">
        <v>79</v>
      </c>
      <c r="B80">
        <v>187</v>
      </c>
      <c r="C80">
        <v>8</v>
      </c>
      <c r="D80">
        <v>181</v>
      </c>
      <c r="E80">
        <v>68</v>
      </c>
      <c r="F80">
        <v>36</v>
      </c>
      <c r="G80">
        <v>495</v>
      </c>
      <c r="H80">
        <v>30.1</v>
      </c>
      <c r="I80">
        <v>0.61499999999999999</v>
      </c>
      <c r="J80">
        <v>60</v>
      </c>
      <c r="K80">
        <v>1</v>
      </c>
      <c r="L80">
        <f t="shared" si="39"/>
        <v>1</v>
      </c>
      <c r="M80">
        <f t="shared" si="40"/>
        <v>1</v>
      </c>
    </row>
    <row r="81" spans="1:13">
      <c r="A81">
        <v>80</v>
      </c>
      <c r="B81">
        <v>313</v>
      </c>
      <c r="C81">
        <v>2</v>
      </c>
      <c r="D81">
        <v>155</v>
      </c>
      <c r="E81">
        <v>74</v>
      </c>
      <c r="F81">
        <v>17</v>
      </c>
      <c r="G81">
        <v>96</v>
      </c>
      <c r="H81">
        <v>26.6</v>
      </c>
      <c r="I81">
        <v>0.433</v>
      </c>
      <c r="J81">
        <v>27</v>
      </c>
      <c r="K81">
        <v>1</v>
      </c>
      <c r="L81">
        <f t="shared" si="39"/>
        <v>1</v>
      </c>
      <c r="M81">
        <f t="shared" si="40"/>
        <v>1</v>
      </c>
    </row>
    <row r="82" spans="1:13">
      <c r="A82">
        <v>81</v>
      </c>
      <c r="B82">
        <v>40</v>
      </c>
      <c r="C82">
        <v>4</v>
      </c>
      <c r="D82">
        <v>111</v>
      </c>
      <c r="E82">
        <v>72</v>
      </c>
      <c r="F82">
        <v>47</v>
      </c>
      <c r="G82">
        <v>207</v>
      </c>
      <c r="H82">
        <v>37.1</v>
      </c>
      <c r="I82">
        <v>1.39</v>
      </c>
      <c r="J82">
        <v>56</v>
      </c>
      <c r="K82">
        <v>1</v>
      </c>
      <c r="L82">
        <f t="shared" si="39"/>
        <v>1</v>
      </c>
      <c r="M82">
        <f t="shared" si="40"/>
        <v>1</v>
      </c>
    </row>
    <row r="83" spans="1:13">
      <c r="A83">
        <v>82</v>
      </c>
      <c r="B83">
        <v>151</v>
      </c>
      <c r="C83">
        <v>1</v>
      </c>
      <c r="D83">
        <v>136</v>
      </c>
      <c r="E83">
        <v>74</v>
      </c>
      <c r="F83">
        <v>50</v>
      </c>
      <c r="G83">
        <v>204</v>
      </c>
      <c r="H83">
        <v>37.4</v>
      </c>
      <c r="I83">
        <v>0.39900000000000002</v>
      </c>
      <c r="J83">
        <v>24</v>
      </c>
      <c r="K83">
        <v>0</v>
      </c>
      <c r="L83">
        <f t="shared" si="39"/>
        <v>1</v>
      </c>
      <c r="M83">
        <f t="shared" si="40"/>
        <v>0</v>
      </c>
    </row>
    <row r="84" spans="1:13">
      <c r="A84">
        <v>83</v>
      </c>
      <c r="B84">
        <v>303</v>
      </c>
      <c r="C84">
        <v>5</v>
      </c>
      <c r="D84">
        <v>77</v>
      </c>
      <c r="E84">
        <v>82</v>
      </c>
      <c r="F84">
        <v>41</v>
      </c>
      <c r="G84">
        <v>42</v>
      </c>
      <c r="H84">
        <v>35.799999999999997</v>
      </c>
      <c r="I84">
        <v>0.156</v>
      </c>
      <c r="J84">
        <v>35</v>
      </c>
      <c r="K84">
        <v>0</v>
      </c>
      <c r="L84">
        <f t="shared" si="39"/>
        <v>0</v>
      </c>
      <c r="M84">
        <f t="shared" si="40"/>
        <v>1</v>
      </c>
    </row>
    <row r="85" spans="1:13">
      <c r="A85">
        <v>84</v>
      </c>
      <c r="B85">
        <v>384</v>
      </c>
      <c r="C85">
        <v>1</v>
      </c>
      <c r="D85">
        <v>90</v>
      </c>
      <c r="E85">
        <v>62</v>
      </c>
      <c r="F85">
        <v>18</v>
      </c>
      <c r="G85">
        <v>59</v>
      </c>
      <c r="H85">
        <v>25.1</v>
      </c>
      <c r="I85">
        <v>1.268</v>
      </c>
      <c r="J85">
        <v>25</v>
      </c>
      <c r="K85">
        <v>0</v>
      </c>
      <c r="L85">
        <f t="shared" si="39"/>
        <v>0</v>
      </c>
      <c r="M85">
        <f t="shared" si="40"/>
        <v>1</v>
      </c>
    </row>
    <row r="86" spans="1:13">
      <c r="A86">
        <v>85</v>
      </c>
      <c r="B86">
        <v>256</v>
      </c>
      <c r="C86">
        <v>1</v>
      </c>
      <c r="D86">
        <v>113</v>
      </c>
      <c r="E86">
        <v>64</v>
      </c>
      <c r="F86">
        <v>35</v>
      </c>
      <c r="G86">
        <v>0</v>
      </c>
      <c r="H86">
        <v>33.6</v>
      </c>
      <c r="I86">
        <v>0.54300000000000004</v>
      </c>
      <c r="J86">
        <v>21</v>
      </c>
      <c r="K86">
        <v>1</v>
      </c>
      <c r="L86">
        <f t="shared" si="39"/>
        <v>1</v>
      </c>
      <c r="M86">
        <f t="shared" si="40"/>
        <v>1</v>
      </c>
    </row>
    <row r="87" spans="1:13">
      <c r="A87">
        <v>86</v>
      </c>
      <c r="B87">
        <v>127</v>
      </c>
      <c r="C87">
        <v>3</v>
      </c>
      <c r="D87">
        <v>120</v>
      </c>
      <c r="E87">
        <v>70</v>
      </c>
      <c r="F87">
        <v>30</v>
      </c>
      <c r="G87">
        <v>135</v>
      </c>
      <c r="H87">
        <v>42.9</v>
      </c>
      <c r="I87">
        <v>0.45200000000000001</v>
      </c>
      <c r="J87">
        <v>30</v>
      </c>
      <c r="K87">
        <v>0</v>
      </c>
      <c r="L87">
        <f t="shared" si="39"/>
        <v>0</v>
      </c>
      <c r="M87">
        <f t="shared" si="40"/>
        <v>1</v>
      </c>
    </row>
    <row r="88" spans="1:13">
      <c r="A88">
        <v>87</v>
      </c>
      <c r="B88">
        <v>592</v>
      </c>
      <c r="C88">
        <v>2</v>
      </c>
      <c r="D88">
        <v>112</v>
      </c>
      <c r="E88">
        <v>78</v>
      </c>
      <c r="F88">
        <v>50</v>
      </c>
      <c r="G88">
        <v>140</v>
      </c>
      <c r="H88">
        <v>39.4</v>
      </c>
      <c r="I88">
        <v>0.17499999999999999</v>
      </c>
      <c r="J88">
        <v>24</v>
      </c>
      <c r="K88">
        <v>0</v>
      </c>
      <c r="L88">
        <f t="shared" si="39"/>
        <v>0</v>
      </c>
      <c r="M88">
        <f t="shared" si="40"/>
        <v>1</v>
      </c>
    </row>
    <row r="89" spans="1:13">
      <c r="A89">
        <v>88</v>
      </c>
      <c r="B89">
        <v>12</v>
      </c>
      <c r="C89">
        <v>10</v>
      </c>
      <c r="D89">
        <v>168</v>
      </c>
      <c r="E89">
        <v>74</v>
      </c>
      <c r="F89">
        <v>0</v>
      </c>
      <c r="G89">
        <v>0</v>
      </c>
      <c r="H89">
        <v>38</v>
      </c>
      <c r="I89">
        <v>0.53700000000000003</v>
      </c>
      <c r="J89">
        <v>34</v>
      </c>
      <c r="K89">
        <v>1</v>
      </c>
      <c r="L89">
        <f t="shared" si="39"/>
        <v>1</v>
      </c>
      <c r="M89">
        <f t="shared" si="40"/>
        <v>1</v>
      </c>
    </row>
    <row r="90" spans="1:13">
      <c r="A90">
        <v>89</v>
      </c>
      <c r="B90">
        <v>702</v>
      </c>
      <c r="C90">
        <v>6</v>
      </c>
      <c r="D90">
        <v>125</v>
      </c>
      <c r="E90">
        <v>78</v>
      </c>
      <c r="F90">
        <v>31</v>
      </c>
      <c r="G90">
        <v>0</v>
      </c>
      <c r="H90">
        <v>27.6</v>
      </c>
      <c r="I90">
        <v>0.56499999999999995</v>
      </c>
      <c r="J90">
        <v>49</v>
      </c>
      <c r="K90">
        <v>1</v>
      </c>
      <c r="L90">
        <f t="shared" si="39"/>
        <v>1</v>
      </c>
      <c r="M90">
        <f t="shared" si="40"/>
        <v>1</v>
      </c>
    </row>
    <row r="91" spans="1:13">
      <c r="A91">
        <v>90</v>
      </c>
      <c r="B91">
        <v>48</v>
      </c>
      <c r="C91">
        <v>2</v>
      </c>
      <c r="D91">
        <v>71</v>
      </c>
      <c r="E91">
        <v>70</v>
      </c>
      <c r="F91">
        <v>27</v>
      </c>
      <c r="G91">
        <v>0</v>
      </c>
      <c r="H91">
        <v>28</v>
      </c>
      <c r="I91">
        <v>0.58599999999999997</v>
      </c>
      <c r="J91">
        <v>22</v>
      </c>
      <c r="K91">
        <v>0</v>
      </c>
      <c r="L91">
        <f t="shared" si="39"/>
        <v>0</v>
      </c>
      <c r="M91">
        <f t="shared" si="40"/>
        <v>1</v>
      </c>
    </row>
    <row r="92" spans="1:13">
      <c r="A92">
        <v>91</v>
      </c>
      <c r="B92">
        <v>12</v>
      </c>
      <c r="C92">
        <v>10</v>
      </c>
      <c r="D92">
        <v>168</v>
      </c>
      <c r="E92">
        <v>74</v>
      </c>
      <c r="F92">
        <v>0</v>
      </c>
      <c r="G92">
        <v>0</v>
      </c>
      <c r="H92">
        <v>38</v>
      </c>
      <c r="I92">
        <v>0.53700000000000003</v>
      </c>
      <c r="J92">
        <v>34</v>
      </c>
      <c r="K92">
        <v>1</v>
      </c>
      <c r="L92">
        <f t="shared" si="39"/>
        <v>1</v>
      </c>
      <c r="M92">
        <f t="shared" si="40"/>
        <v>1</v>
      </c>
    </row>
    <row r="93" spans="1:13">
      <c r="A93">
        <v>92</v>
      </c>
      <c r="B93">
        <v>270</v>
      </c>
      <c r="C93">
        <v>2</v>
      </c>
      <c r="D93">
        <v>146</v>
      </c>
      <c r="E93">
        <v>0</v>
      </c>
      <c r="F93">
        <v>0</v>
      </c>
      <c r="G93">
        <v>0</v>
      </c>
      <c r="H93">
        <v>27.5</v>
      </c>
      <c r="I93">
        <v>0.24</v>
      </c>
      <c r="J93">
        <v>28</v>
      </c>
      <c r="K93">
        <v>1</v>
      </c>
      <c r="L93">
        <f t="shared" si="39"/>
        <v>0</v>
      </c>
      <c r="M93">
        <f t="shared" si="40"/>
        <v>0</v>
      </c>
    </row>
    <row r="94" spans="1:13">
      <c r="A94">
        <v>93</v>
      </c>
      <c r="B94">
        <v>753</v>
      </c>
      <c r="C94">
        <v>3</v>
      </c>
      <c r="D94">
        <v>108</v>
      </c>
      <c r="E94">
        <v>62</v>
      </c>
      <c r="F94">
        <v>24</v>
      </c>
      <c r="G94">
        <v>0</v>
      </c>
      <c r="H94">
        <v>26</v>
      </c>
      <c r="I94">
        <v>0.223</v>
      </c>
      <c r="J94">
        <v>25</v>
      </c>
      <c r="K94">
        <v>0</v>
      </c>
      <c r="L94">
        <f t="shared" si="39"/>
        <v>0</v>
      </c>
      <c r="M94">
        <f t="shared" si="40"/>
        <v>1</v>
      </c>
    </row>
    <row r="95" spans="1:13">
      <c r="A95">
        <v>94</v>
      </c>
      <c r="B95">
        <v>243</v>
      </c>
      <c r="C95">
        <v>3</v>
      </c>
      <c r="D95">
        <v>139</v>
      </c>
      <c r="E95">
        <v>54</v>
      </c>
      <c r="F95">
        <v>0</v>
      </c>
      <c r="G95">
        <v>0</v>
      </c>
      <c r="H95">
        <v>25.6</v>
      </c>
      <c r="I95">
        <v>0.40200000000000002</v>
      </c>
      <c r="J95">
        <v>22</v>
      </c>
      <c r="K95">
        <v>1</v>
      </c>
      <c r="L95">
        <f t="shared" si="39"/>
        <v>1</v>
      </c>
      <c r="M95">
        <f t="shared" si="40"/>
        <v>1</v>
      </c>
    </row>
    <row r="96" spans="1:13">
      <c r="A96">
        <v>95</v>
      </c>
      <c r="B96">
        <v>383</v>
      </c>
      <c r="C96">
        <v>1</v>
      </c>
      <c r="D96">
        <v>109</v>
      </c>
      <c r="E96">
        <v>60</v>
      </c>
      <c r="F96">
        <v>8</v>
      </c>
      <c r="G96">
        <v>182</v>
      </c>
      <c r="H96">
        <v>25.4</v>
      </c>
      <c r="I96">
        <v>0.94699999999999995</v>
      </c>
      <c r="J96">
        <v>21</v>
      </c>
      <c r="K96">
        <v>0</v>
      </c>
      <c r="L96">
        <f t="shared" si="39"/>
        <v>0</v>
      </c>
      <c r="M96">
        <f t="shared" si="40"/>
        <v>1</v>
      </c>
    </row>
    <row r="97" spans="1:13">
      <c r="A97">
        <v>96</v>
      </c>
      <c r="B97">
        <v>156</v>
      </c>
      <c r="C97">
        <v>7</v>
      </c>
      <c r="D97">
        <v>152</v>
      </c>
      <c r="E97">
        <v>88</v>
      </c>
      <c r="F97">
        <v>44</v>
      </c>
      <c r="G97">
        <v>0</v>
      </c>
      <c r="H97">
        <v>50</v>
      </c>
      <c r="I97">
        <v>0.33700000000000002</v>
      </c>
      <c r="J97">
        <v>36</v>
      </c>
      <c r="K97">
        <v>1</v>
      </c>
      <c r="L97">
        <f t="shared" si="39"/>
        <v>1</v>
      </c>
      <c r="M97">
        <f t="shared" si="40"/>
        <v>1</v>
      </c>
    </row>
    <row r="98" spans="1:13">
      <c r="A98">
        <v>97</v>
      </c>
      <c r="B98">
        <v>315</v>
      </c>
      <c r="C98">
        <v>7</v>
      </c>
      <c r="D98">
        <v>109</v>
      </c>
      <c r="E98">
        <v>80</v>
      </c>
      <c r="F98">
        <v>31</v>
      </c>
      <c r="G98">
        <v>0</v>
      </c>
      <c r="H98">
        <v>35.9</v>
      </c>
      <c r="I98">
        <v>1.127</v>
      </c>
      <c r="J98">
        <v>43</v>
      </c>
      <c r="K98">
        <v>1</v>
      </c>
      <c r="L98">
        <f t="shared" si="39"/>
        <v>1</v>
      </c>
      <c r="M98">
        <f t="shared" si="40"/>
        <v>1</v>
      </c>
    </row>
    <row r="99" spans="1:13">
      <c r="A99">
        <v>98</v>
      </c>
      <c r="B99">
        <v>31</v>
      </c>
      <c r="C99">
        <v>5</v>
      </c>
      <c r="D99">
        <v>109</v>
      </c>
      <c r="E99">
        <v>75</v>
      </c>
      <c r="F99">
        <v>26</v>
      </c>
      <c r="G99">
        <v>0</v>
      </c>
      <c r="H99">
        <v>36</v>
      </c>
      <c r="I99">
        <v>0.54600000000000004</v>
      </c>
      <c r="J99">
        <v>60</v>
      </c>
      <c r="K99">
        <v>0</v>
      </c>
      <c r="L99">
        <f t="shared" si="39"/>
        <v>0</v>
      </c>
      <c r="M99">
        <f t="shared" si="40"/>
        <v>1</v>
      </c>
    </row>
    <row r="100" spans="1:13">
      <c r="A100">
        <v>99</v>
      </c>
      <c r="B100">
        <v>42</v>
      </c>
      <c r="C100">
        <v>7</v>
      </c>
      <c r="D100">
        <v>133</v>
      </c>
      <c r="E100">
        <v>84</v>
      </c>
      <c r="F100">
        <v>0</v>
      </c>
      <c r="G100">
        <v>0</v>
      </c>
      <c r="H100">
        <v>40.200000000000003</v>
      </c>
      <c r="I100">
        <v>0.69599999999999995</v>
      </c>
      <c r="J100">
        <v>37</v>
      </c>
      <c r="K100">
        <v>0</v>
      </c>
      <c r="L100">
        <f t="shared" si="39"/>
        <v>0</v>
      </c>
      <c r="M100">
        <f t="shared" si="40"/>
        <v>1</v>
      </c>
    </row>
    <row r="101" spans="1:13">
      <c r="A101">
        <v>100</v>
      </c>
      <c r="B101">
        <v>275</v>
      </c>
      <c r="C101">
        <v>13</v>
      </c>
      <c r="D101">
        <v>106</v>
      </c>
      <c r="E101">
        <v>70</v>
      </c>
      <c r="F101">
        <v>0</v>
      </c>
      <c r="G101">
        <v>0</v>
      </c>
      <c r="H101">
        <v>34.200000000000003</v>
      </c>
      <c r="I101">
        <v>0.251</v>
      </c>
      <c r="J101">
        <v>52</v>
      </c>
      <c r="K101">
        <v>0</v>
      </c>
      <c r="L101">
        <f t="shared" si="39"/>
        <v>0</v>
      </c>
      <c r="M101">
        <f t="shared" si="40"/>
        <v>1</v>
      </c>
    </row>
    <row r="102" spans="1:13">
      <c r="A102">
        <v>101</v>
      </c>
      <c r="B102">
        <v>560</v>
      </c>
      <c r="C102">
        <v>11</v>
      </c>
      <c r="D102">
        <v>85</v>
      </c>
      <c r="E102">
        <v>74</v>
      </c>
      <c r="F102">
        <v>0</v>
      </c>
      <c r="G102">
        <v>0</v>
      </c>
      <c r="H102">
        <v>30.1</v>
      </c>
      <c r="I102">
        <v>0.3</v>
      </c>
      <c r="J102">
        <v>35</v>
      </c>
      <c r="K102">
        <v>0</v>
      </c>
      <c r="L102">
        <f t="shared" si="39"/>
        <v>0</v>
      </c>
      <c r="M102">
        <f t="shared" si="40"/>
        <v>1</v>
      </c>
    </row>
    <row r="103" spans="1:13">
      <c r="A103">
        <v>102</v>
      </c>
      <c r="B103">
        <v>111</v>
      </c>
      <c r="C103">
        <v>3</v>
      </c>
      <c r="D103">
        <v>171</v>
      </c>
      <c r="E103">
        <v>72</v>
      </c>
      <c r="F103">
        <v>33</v>
      </c>
      <c r="G103">
        <v>135</v>
      </c>
      <c r="H103">
        <v>33.299999999999997</v>
      </c>
      <c r="I103">
        <v>0.19900000000000001</v>
      </c>
      <c r="J103">
        <v>24</v>
      </c>
      <c r="K103">
        <v>1</v>
      </c>
      <c r="L103">
        <f t="shared" si="39"/>
        <v>1</v>
      </c>
      <c r="M103">
        <f t="shared" si="40"/>
        <v>1</v>
      </c>
    </row>
    <row r="104" spans="1:13">
      <c r="A104">
        <v>103</v>
      </c>
      <c r="B104">
        <v>47</v>
      </c>
      <c r="C104">
        <v>1</v>
      </c>
      <c r="D104">
        <v>146</v>
      </c>
      <c r="E104">
        <v>56</v>
      </c>
      <c r="F104">
        <v>0</v>
      </c>
      <c r="G104">
        <v>0</v>
      </c>
      <c r="H104">
        <v>29.7</v>
      </c>
      <c r="I104">
        <v>0.56399999999999995</v>
      </c>
      <c r="J104">
        <v>29</v>
      </c>
      <c r="K104">
        <v>0</v>
      </c>
      <c r="L104">
        <f t="shared" si="39"/>
        <v>1</v>
      </c>
      <c r="M104">
        <f t="shared" si="40"/>
        <v>0</v>
      </c>
    </row>
    <row r="105" spans="1:13">
      <c r="A105">
        <v>104</v>
      </c>
      <c r="B105">
        <v>136</v>
      </c>
      <c r="C105">
        <v>2</v>
      </c>
      <c r="D105">
        <v>125</v>
      </c>
      <c r="E105">
        <v>60</v>
      </c>
      <c r="F105">
        <v>20</v>
      </c>
      <c r="G105">
        <v>140</v>
      </c>
      <c r="H105">
        <v>33.799999999999997</v>
      </c>
      <c r="I105">
        <v>8.7999999999999995E-2</v>
      </c>
      <c r="J105">
        <v>31</v>
      </c>
      <c r="K105">
        <v>0</v>
      </c>
      <c r="L105">
        <f t="shared" si="39"/>
        <v>0</v>
      </c>
      <c r="M105">
        <f t="shared" si="40"/>
        <v>1</v>
      </c>
    </row>
    <row r="106" spans="1:13">
      <c r="A106">
        <v>105</v>
      </c>
      <c r="B106">
        <v>273</v>
      </c>
      <c r="C106">
        <v>3</v>
      </c>
      <c r="D106">
        <v>122</v>
      </c>
      <c r="E106">
        <v>78</v>
      </c>
      <c r="F106">
        <v>0</v>
      </c>
      <c r="G106">
        <v>0</v>
      </c>
      <c r="H106">
        <v>23</v>
      </c>
      <c r="I106">
        <v>0.254</v>
      </c>
      <c r="J106">
        <v>40</v>
      </c>
      <c r="K106">
        <v>0</v>
      </c>
      <c r="L106">
        <f t="shared" si="39"/>
        <v>0</v>
      </c>
      <c r="M106">
        <f t="shared" si="40"/>
        <v>1</v>
      </c>
    </row>
    <row r="107" spans="1:13">
      <c r="A107">
        <v>106</v>
      </c>
      <c r="B107">
        <v>543</v>
      </c>
      <c r="C107">
        <v>10</v>
      </c>
      <c r="D107">
        <v>90</v>
      </c>
      <c r="E107">
        <v>85</v>
      </c>
      <c r="F107">
        <v>32</v>
      </c>
      <c r="G107">
        <v>0</v>
      </c>
      <c r="H107">
        <v>34.9</v>
      </c>
      <c r="I107">
        <v>0.82499999999999996</v>
      </c>
      <c r="J107">
        <v>56</v>
      </c>
      <c r="K107">
        <v>1</v>
      </c>
      <c r="L107">
        <f t="shared" si="39"/>
        <v>1</v>
      </c>
      <c r="M107">
        <f t="shared" si="40"/>
        <v>1</v>
      </c>
    </row>
    <row r="108" spans="1:13">
      <c r="A108">
        <v>107</v>
      </c>
      <c r="B108">
        <v>47</v>
      </c>
      <c r="C108">
        <v>1</v>
      </c>
      <c r="D108">
        <v>146</v>
      </c>
      <c r="E108">
        <v>56</v>
      </c>
      <c r="F108">
        <v>0</v>
      </c>
      <c r="G108">
        <v>0</v>
      </c>
      <c r="H108">
        <v>29.7</v>
      </c>
      <c r="I108">
        <v>0.56399999999999995</v>
      </c>
      <c r="J108">
        <v>29</v>
      </c>
      <c r="K108">
        <v>0</v>
      </c>
      <c r="L108">
        <f t="shared" si="39"/>
        <v>1</v>
      </c>
      <c r="M108">
        <f t="shared" si="40"/>
        <v>0</v>
      </c>
    </row>
    <row r="109" spans="1:13">
      <c r="A109">
        <v>108</v>
      </c>
      <c r="B109">
        <v>50</v>
      </c>
      <c r="C109">
        <v>7</v>
      </c>
      <c r="D109">
        <v>105</v>
      </c>
      <c r="E109">
        <v>0</v>
      </c>
      <c r="F109">
        <v>0</v>
      </c>
      <c r="G109">
        <v>0</v>
      </c>
      <c r="H109">
        <v>0</v>
      </c>
      <c r="I109">
        <v>0.30499999999999999</v>
      </c>
      <c r="J109">
        <v>24</v>
      </c>
      <c r="K109">
        <v>0</v>
      </c>
      <c r="L109">
        <f t="shared" si="39"/>
        <v>0</v>
      </c>
      <c r="M109">
        <f t="shared" si="40"/>
        <v>1</v>
      </c>
    </row>
    <row r="110" spans="1:13">
      <c r="A110">
        <v>109</v>
      </c>
      <c r="B110">
        <v>328</v>
      </c>
      <c r="C110">
        <v>10</v>
      </c>
      <c r="D110">
        <v>179</v>
      </c>
      <c r="E110">
        <v>70</v>
      </c>
      <c r="F110">
        <v>0</v>
      </c>
      <c r="G110">
        <v>0</v>
      </c>
      <c r="H110">
        <v>35.1</v>
      </c>
      <c r="I110">
        <v>0.2</v>
      </c>
      <c r="J110">
        <v>37</v>
      </c>
      <c r="K110">
        <v>0</v>
      </c>
      <c r="L110">
        <f t="shared" si="39"/>
        <v>1</v>
      </c>
      <c r="M110">
        <f t="shared" si="40"/>
        <v>0</v>
      </c>
    </row>
    <row r="111" spans="1:13">
      <c r="A111">
        <v>110</v>
      </c>
      <c r="B111">
        <v>765</v>
      </c>
      <c r="C111">
        <v>2</v>
      </c>
      <c r="D111">
        <v>122</v>
      </c>
      <c r="E111">
        <v>70</v>
      </c>
      <c r="F111">
        <v>27</v>
      </c>
      <c r="G111">
        <v>0</v>
      </c>
      <c r="H111">
        <v>36.799999999999997</v>
      </c>
      <c r="I111">
        <v>0.34</v>
      </c>
      <c r="J111">
        <v>27</v>
      </c>
      <c r="K111">
        <v>0</v>
      </c>
      <c r="L111">
        <f t="shared" si="39"/>
        <v>0</v>
      </c>
      <c r="M111">
        <f t="shared" si="40"/>
        <v>1</v>
      </c>
    </row>
    <row r="112" spans="1:13">
      <c r="A112">
        <v>111</v>
      </c>
      <c r="B112">
        <v>444</v>
      </c>
      <c r="C112">
        <v>8</v>
      </c>
      <c r="D112">
        <v>108</v>
      </c>
      <c r="E112">
        <v>70</v>
      </c>
      <c r="F112">
        <v>0</v>
      </c>
      <c r="G112">
        <v>0</v>
      </c>
      <c r="H112">
        <v>30.5</v>
      </c>
      <c r="I112">
        <v>0.95499999999999996</v>
      </c>
      <c r="J112">
        <v>33</v>
      </c>
      <c r="K112">
        <v>1</v>
      </c>
      <c r="L112">
        <f t="shared" si="39"/>
        <v>0</v>
      </c>
      <c r="M112">
        <f t="shared" si="40"/>
        <v>0</v>
      </c>
    </row>
    <row r="113" spans="1:13">
      <c r="A113">
        <v>112</v>
      </c>
      <c r="B113">
        <v>644</v>
      </c>
      <c r="C113">
        <v>4</v>
      </c>
      <c r="D113">
        <v>90</v>
      </c>
      <c r="E113">
        <v>0</v>
      </c>
      <c r="F113">
        <v>0</v>
      </c>
      <c r="G113">
        <v>0</v>
      </c>
      <c r="H113">
        <v>28</v>
      </c>
      <c r="I113">
        <v>0.61</v>
      </c>
      <c r="J113">
        <v>31</v>
      </c>
      <c r="K113">
        <v>0</v>
      </c>
      <c r="L113">
        <f t="shared" si="39"/>
        <v>0</v>
      </c>
      <c r="M113">
        <f t="shared" si="40"/>
        <v>1</v>
      </c>
    </row>
    <row r="114" spans="1:13">
      <c r="A114">
        <v>113</v>
      </c>
      <c r="B114">
        <v>317</v>
      </c>
      <c r="C114">
        <v>3</v>
      </c>
      <c r="D114">
        <v>99</v>
      </c>
      <c r="E114">
        <v>80</v>
      </c>
      <c r="F114">
        <v>11</v>
      </c>
      <c r="G114">
        <v>64</v>
      </c>
      <c r="H114">
        <v>19.3</v>
      </c>
      <c r="I114">
        <v>0.28399999999999997</v>
      </c>
      <c r="J114">
        <v>30</v>
      </c>
      <c r="K114">
        <v>0</v>
      </c>
      <c r="L114">
        <f t="shared" si="39"/>
        <v>0</v>
      </c>
      <c r="M114">
        <f t="shared" si="40"/>
        <v>1</v>
      </c>
    </row>
    <row r="115" spans="1:13">
      <c r="A115">
        <v>114</v>
      </c>
      <c r="B115">
        <v>21</v>
      </c>
      <c r="C115">
        <v>3</v>
      </c>
      <c r="D115">
        <v>126</v>
      </c>
      <c r="E115">
        <v>88</v>
      </c>
      <c r="F115">
        <v>41</v>
      </c>
      <c r="G115">
        <v>235</v>
      </c>
      <c r="H115">
        <v>39.299999999999997</v>
      </c>
      <c r="I115">
        <v>0.70399999999999996</v>
      </c>
      <c r="J115">
        <v>27</v>
      </c>
      <c r="K115">
        <v>0</v>
      </c>
      <c r="L115">
        <f t="shared" si="39"/>
        <v>1</v>
      </c>
      <c r="M115">
        <f t="shared" si="40"/>
        <v>0</v>
      </c>
    </row>
    <row r="116" spans="1:13">
      <c r="A116">
        <v>115</v>
      </c>
      <c r="B116">
        <v>486</v>
      </c>
      <c r="C116">
        <v>0</v>
      </c>
      <c r="D116">
        <v>135</v>
      </c>
      <c r="E116">
        <v>68</v>
      </c>
      <c r="F116">
        <v>42</v>
      </c>
      <c r="G116">
        <v>250</v>
      </c>
      <c r="H116">
        <v>42.3</v>
      </c>
      <c r="I116">
        <v>0.36499999999999999</v>
      </c>
      <c r="J116">
        <v>24</v>
      </c>
      <c r="K116">
        <v>1</v>
      </c>
      <c r="L116">
        <f t="shared" si="39"/>
        <v>1</v>
      </c>
      <c r="M116">
        <f t="shared" si="40"/>
        <v>1</v>
      </c>
    </row>
    <row r="117" spans="1:13">
      <c r="A117">
        <v>116</v>
      </c>
      <c r="B117">
        <v>500</v>
      </c>
      <c r="C117">
        <v>6</v>
      </c>
      <c r="D117">
        <v>154</v>
      </c>
      <c r="E117">
        <v>74</v>
      </c>
      <c r="F117">
        <v>32</v>
      </c>
      <c r="G117">
        <v>193</v>
      </c>
      <c r="H117">
        <v>29.3</v>
      </c>
      <c r="I117">
        <v>0.83899999999999997</v>
      </c>
      <c r="J117">
        <v>39</v>
      </c>
      <c r="K117">
        <v>0</v>
      </c>
      <c r="L117">
        <f t="shared" si="39"/>
        <v>1</v>
      </c>
      <c r="M117">
        <f t="shared" si="40"/>
        <v>0</v>
      </c>
    </row>
    <row r="118" spans="1:13">
      <c r="A118">
        <v>117</v>
      </c>
      <c r="B118">
        <v>77</v>
      </c>
      <c r="C118">
        <v>7</v>
      </c>
      <c r="D118">
        <v>62</v>
      </c>
      <c r="E118">
        <v>78</v>
      </c>
      <c r="F118">
        <v>0</v>
      </c>
      <c r="G118">
        <v>0</v>
      </c>
      <c r="H118">
        <v>32.6</v>
      </c>
      <c r="I118">
        <v>0.39100000000000001</v>
      </c>
      <c r="J118">
        <v>41</v>
      </c>
      <c r="K118">
        <v>0</v>
      </c>
      <c r="L118">
        <f t="shared" si="39"/>
        <v>0</v>
      </c>
      <c r="M118">
        <f t="shared" si="40"/>
        <v>1</v>
      </c>
    </row>
    <row r="119" spans="1:13">
      <c r="A119">
        <v>118</v>
      </c>
      <c r="B119">
        <v>309</v>
      </c>
      <c r="C119">
        <v>0</v>
      </c>
      <c r="D119">
        <v>128</v>
      </c>
      <c r="E119">
        <v>68</v>
      </c>
      <c r="F119">
        <v>19</v>
      </c>
      <c r="G119">
        <v>180</v>
      </c>
      <c r="H119">
        <v>30.5</v>
      </c>
      <c r="I119">
        <v>1.391</v>
      </c>
      <c r="J119">
        <v>25</v>
      </c>
      <c r="K119">
        <v>1</v>
      </c>
      <c r="L119">
        <f t="shared" si="39"/>
        <v>0</v>
      </c>
      <c r="M119">
        <f t="shared" si="40"/>
        <v>0</v>
      </c>
    </row>
    <row r="120" spans="1:13">
      <c r="A120">
        <v>119</v>
      </c>
      <c r="B120">
        <v>575</v>
      </c>
      <c r="C120">
        <v>1</v>
      </c>
      <c r="D120">
        <v>143</v>
      </c>
      <c r="E120">
        <v>86</v>
      </c>
      <c r="F120">
        <v>30</v>
      </c>
      <c r="G120">
        <v>330</v>
      </c>
      <c r="H120">
        <v>30.1</v>
      </c>
      <c r="I120">
        <v>0.89200000000000002</v>
      </c>
      <c r="J120">
        <v>23</v>
      </c>
      <c r="K120">
        <v>0</v>
      </c>
      <c r="L120">
        <f t="shared" si="39"/>
        <v>1</v>
      </c>
      <c r="M120">
        <f t="shared" si="40"/>
        <v>0</v>
      </c>
    </row>
    <row r="121" spans="1:13">
      <c r="A121">
        <v>120</v>
      </c>
      <c r="B121">
        <v>153</v>
      </c>
      <c r="C121">
        <v>9</v>
      </c>
      <c r="D121">
        <v>156</v>
      </c>
      <c r="E121">
        <v>86</v>
      </c>
      <c r="F121">
        <v>28</v>
      </c>
      <c r="G121">
        <v>155</v>
      </c>
      <c r="H121">
        <v>34.299999999999997</v>
      </c>
      <c r="I121">
        <v>1.1890000000000001</v>
      </c>
      <c r="J121">
        <v>42</v>
      </c>
      <c r="K121">
        <v>1</v>
      </c>
      <c r="L121">
        <f t="shared" si="39"/>
        <v>1</v>
      </c>
      <c r="M121">
        <f t="shared" si="40"/>
        <v>1</v>
      </c>
    </row>
    <row r="122" spans="1:13">
      <c r="A122">
        <v>121</v>
      </c>
      <c r="B122">
        <v>10</v>
      </c>
      <c r="C122">
        <v>8</v>
      </c>
      <c r="D122">
        <v>125</v>
      </c>
      <c r="E122">
        <v>96</v>
      </c>
      <c r="F122">
        <v>0</v>
      </c>
      <c r="G122">
        <v>0</v>
      </c>
      <c r="H122">
        <v>0</v>
      </c>
      <c r="I122">
        <v>0.23200000000000001</v>
      </c>
      <c r="J122">
        <v>54</v>
      </c>
      <c r="K122">
        <v>1</v>
      </c>
      <c r="L122">
        <f t="shared" si="39"/>
        <v>0</v>
      </c>
      <c r="M122">
        <f t="shared" si="40"/>
        <v>0</v>
      </c>
    </row>
    <row r="123" spans="1:13">
      <c r="A123">
        <v>122</v>
      </c>
      <c r="B123">
        <v>194</v>
      </c>
      <c r="C123">
        <v>11</v>
      </c>
      <c r="D123">
        <v>135</v>
      </c>
      <c r="E123">
        <v>0</v>
      </c>
      <c r="F123">
        <v>0</v>
      </c>
      <c r="G123">
        <v>0</v>
      </c>
      <c r="H123">
        <v>52.3</v>
      </c>
      <c r="I123">
        <v>0.57799999999999996</v>
      </c>
      <c r="J123">
        <v>40</v>
      </c>
      <c r="K123">
        <v>1</v>
      </c>
      <c r="L123">
        <f t="shared" si="39"/>
        <v>1</v>
      </c>
      <c r="M123">
        <f t="shared" si="40"/>
        <v>1</v>
      </c>
    </row>
    <row r="124" spans="1:13">
      <c r="A124">
        <v>123</v>
      </c>
      <c r="B124">
        <v>278</v>
      </c>
      <c r="C124">
        <v>0</v>
      </c>
      <c r="D124">
        <v>104</v>
      </c>
      <c r="E124">
        <v>64</v>
      </c>
      <c r="F124">
        <v>23</v>
      </c>
      <c r="G124">
        <v>116</v>
      </c>
      <c r="H124">
        <v>27.8</v>
      </c>
      <c r="I124">
        <v>0.45400000000000001</v>
      </c>
      <c r="J124">
        <v>23</v>
      </c>
      <c r="K124">
        <v>0</v>
      </c>
      <c r="L124">
        <f t="shared" si="39"/>
        <v>0</v>
      </c>
      <c r="M124">
        <f t="shared" si="40"/>
        <v>1</v>
      </c>
    </row>
    <row r="125" spans="1:13">
      <c r="A125">
        <v>124</v>
      </c>
      <c r="B125">
        <v>516</v>
      </c>
      <c r="C125">
        <v>3</v>
      </c>
      <c r="D125">
        <v>163</v>
      </c>
      <c r="E125">
        <v>70</v>
      </c>
      <c r="F125">
        <v>18</v>
      </c>
      <c r="G125">
        <v>105</v>
      </c>
      <c r="H125">
        <v>31.6</v>
      </c>
      <c r="I125">
        <v>0.26800000000000002</v>
      </c>
      <c r="J125">
        <v>28</v>
      </c>
      <c r="K125">
        <v>1</v>
      </c>
      <c r="L125">
        <f t="shared" si="39"/>
        <v>1</v>
      </c>
      <c r="M125">
        <f t="shared" si="40"/>
        <v>1</v>
      </c>
    </row>
    <row r="126" spans="1:13">
      <c r="A126">
        <v>125</v>
      </c>
      <c r="B126">
        <v>732</v>
      </c>
      <c r="C126">
        <v>8</v>
      </c>
      <c r="D126">
        <v>120</v>
      </c>
      <c r="E126">
        <v>86</v>
      </c>
      <c r="F126">
        <v>0</v>
      </c>
      <c r="G126">
        <v>0</v>
      </c>
      <c r="H126">
        <v>28.4</v>
      </c>
      <c r="I126">
        <v>0.25900000000000001</v>
      </c>
      <c r="J126">
        <v>22</v>
      </c>
      <c r="K126">
        <v>1</v>
      </c>
      <c r="L126">
        <f t="shared" si="39"/>
        <v>0</v>
      </c>
      <c r="M126">
        <f t="shared" si="40"/>
        <v>0</v>
      </c>
    </row>
    <row r="127" spans="1:13">
      <c r="A127">
        <v>126</v>
      </c>
      <c r="B127">
        <v>531</v>
      </c>
      <c r="C127">
        <v>2</v>
      </c>
      <c r="D127">
        <v>122</v>
      </c>
      <c r="E127">
        <v>60</v>
      </c>
      <c r="F127">
        <v>18</v>
      </c>
      <c r="G127">
        <v>106</v>
      </c>
      <c r="H127">
        <v>29.8</v>
      </c>
      <c r="I127">
        <v>0.71699999999999997</v>
      </c>
      <c r="J127">
        <v>22</v>
      </c>
      <c r="K127">
        <v>0</v>
      </c>
      <c r="L127">
        <f t="shared" si="39"/>
        <v>0</v>
      </c>
      <c r="M127">
        <f t="shared" si="40"/>
        <v>1</v>
      </c>
    </row>
    <row r="128" spans="1:13">
      <c r="A128">
        <v>127</v>
      </c>
      <c r="B128">
        <v>208</v>
      </c>
      <c r="C128">
        <v>5</v>
      </c>
      <c r="D128">
        <v>162</v>
      </c>
      <c r="E128">
        <v>104</v>
      </c>
      <c r="F128">
        <v>0</v>
      </c>
      <c r="G128">
        <v>0</v>
      </c>
      <c r="H128">
        <v>37.700000000000003</v>
      </c>
      <c r="I128">
        <v>0.151</v>
      </c>
      <c r="J128">
        <v>52</v>
      </c>
      <c r="K128">
        <v>1</v>
      </c>
      <c r="L128">
        <f t="shared" si="39"/>
        <v>1</v>
      </c>
      <c r="M128">
        <f t="shared" si="40"/>
        <v>1</v>
      </c>
    </row>
    <row r="129" spans="1:13">
      <c r="A129">
        <v>128</v>
      </c>
      <c r="B129">
        <v>732</v>
      </c>
      <c r="C129">
        <v>8</v>
      </c>
      <c r="D129">
        <v>120</v>
      </c>
      <c r="E129">
        <v>86</v>
      </c>
      <c r="F129">
        <v>0</v>
      </c>
      <c r="G129">
        <v>0</v>
      </c>
      <c r="H129">
        <v>28.4</v>
      </c>
      <c r="I129">
        <v>0.25900000000000001</v>
      </c>
      <c r="J129">
        <v>22</v>
      </c>
      <c r="K129">
        <v>1</v>
      </c>
      <c r="L129">
        <f t="shared" si="39"/>
        <v>0</v>
      </c>
      <c r="M129">
        <f t="shared" si="40"/>
        <v>0</v>
      </c>
    </row>
    <row r="130" spans="1:13">
      <c r="A130">
        <v>129</v>
      </c>
      <c r="B130">
        <v>529</v>
      </c>
      <c r="C130">
        <v>0</v>
      </c>
      <c r="D130">
        <v>117</v>
      </c>
      <c r="E130">
        <v>66</v>
      </c>
      <c r="F130">
        <v>31</v>
      </c>
      <c r="G130">
        <v>188</v>
      </c>
      <c r="H130">
        <v>30.8</v>
      </c>
      <c r="I130">
        <v>0.49299999999999999</v>
      </c>
      <c r="J130">
        <v>22</v>
      </c>
      <c r="K130">
        <v>0</v>
      </c>
      <c r="L130">
        <f t="shared" si="39"/>
        <v>0</v>
      </c>
      <c r="M130">
        <f t="shared" si="40"/>
        <v>1</v>
      </c>
    </row>
    <row r="131" spans="1:13">
      <c r="A131">
        <v>130</v>
      </c>
      <c r="B131">
        <v>604</v>
      </c>
      <c r="C131">
        <v>7</v>
      </c>
      <c r="D131">
        <v>150</v>
      </c>
      <c r="E131">
        <v>78</v>
      </c>
      <c r="F131">
        <v>29</v>
      </c>
      <c r="G131">
        <v>126</v>
      </c>
      <c r="H131">
        <v>35.200000000000003</v>
      </c>
      <c r="I131">
        <v>0.69199999999999995</v>
      </c>
      <c r="J131">
        <v>54</v>
      </c>
      <c r="K131">
        <v>1</v>
      </c>
      <c r="L131">
        <f t="shared" ref="L131:L194" si="41">IF(D131&lt;=133.5,IF(I131&lt;=0.5095,IF(D131&lt;=94.5,0,0),IF(F131&lt;=28.5,0,1)),IF(D131&lt;=161.5,IF(I131&lt;=0.315,0,1),IF(C131&lt;=6.5,1,1)))</f>
        <v>1</v>
      </c>
      <c r="M131">
        <f t="shared" ref="M131:M194" si="42">IF(L131=K131,1,0)</f>
        <v>1</v>
      </c>
    </row>
    <row r="132" spans="1:13">
      <c r="A132">
        <v>131</v>
      </c>
      <c r="B132">
        <v>608</v>
      </c>
      <c r="C132">
        <v>1</v>
      </c>
      <c r="D132">
        <v>92</v>
      </c>
      <c r="E132">
        <v>62</v>
      </c>
      <c r="F132">
        <v>25</v>
      </c>
      <c r="G132">
        <v>41</v>
      </c>
      <c r="H132">
        <v>19.5</v>
      </c>
      <c r="I132">
        <v>0.48199999999999998</v>
      </c>
      <c r="J132">
        <v>25</v>
      </c>
      <c r="K132">
        <v>0</v>
      </c>
      <c r="L132">
        <f t="shared" si="41"/>
        <v>0</v>
      </c>
      <c r="M132">
        <f t="shared" si="42"/>
        <v>1</v>
      </c>
    </row>
    <row r="133" spans="1:13">
      <c r="A133">
        <v>132</v>
      </c>
      <c r="B133">
        <v>229</v>
      </c>
      <c r="C133">
        <v>4</v>
      </c>
      <c r="D133">
        <v>197</v>
      </c>
      <c r="E133">
        <v>70</v>
      </c>
      <c r="F133">
        <v>39</v>
      </c>
      <c r="G133">
        <v>744</v>
      </c>
      <c r="H133">
        <v>36.700000000000003</v>
      </c>
      <c r="I133">
        <v>2.3290000000000002</v>
      </c>
      <c r="J133">
        <v>31</v>
      </c>
      <c r="K133">
        <v>0</v>
      </c>
      <c r="L133">
        <f t="shared" si="41"/>
        <v>1</v>
      </c>
      <c r="M133">
        <f t="shared" si="42"/>
        <v>0</v>
      </c>
    </row>
    <row r="134" spans="1:13">
      <c r="A134">
        <v>133</v>
      </c>
      <c r="B134">
        <v>499</v>
      </c>
      <c r="C134">
        <v>7</v>
      </c>
      <c r="D134">
        <v>195</v>
      </c>
      <c r="E134">
        <v>70</v>
      </c>
      <c r="F134">
        <v>33</v>
      </c>
      <c r="G134">
        <v>145</v>
      </c>
      <c r="H134">
        <v>25.1</v>
      </c>
      <c r="I134">
        <v>0.16300000000000001</v>
      </c>
      <c r="J134">
        <v>55</v>
      </c>
      <c r="K134">
        <v>1</v>
      </c>
      <c r="L134">
        <f t="shared" si="41"/>
        <v>1</v>
      </c>
      <c r="M134">
        <f t="shared" si="42"/>
        <v>1</v>
      </c>
    </row>
    <row r="135" spans="1:13">
      <c r="A135">
        <v>134</v>
      </c>
      <c r="B135">
        <v>10</v>
      </c>
      <c r="C135">
        <v>8</v>
      </c>
      <c r="D135">
        <v>125</v>
      </c>
      <c r="E135">
        <v>96</v>
      </c>
      <c r="F135">
        <v>0</v>
      </c>
      <c r="G135">
        <v>0</v>
      </c>
      <c r="H135">
        <v>0</v>
      </c>
      <c r="I135">
        <v>0.23200000000000001</v>
      </c>
      <c r="J135">
        <v>54</v>
      </c>
      <c r="K135">
        <v>1</v>
      </c>
      <c r="L135">
        <f t="shared" si="41"/>
        <v>0</v>
      </c>
      <c r="M135">
        <f t="shared" si="42"/>
        <v>0</v>
      </c>
    </row>
    <row r="136" spans="1:13">
      <c r="A136">
        <v>135</v>
      </c>
      <c r="B136">
        <v>217</v>
      </c>
      <c r="C136">
        <v>5</v>
      </c>
      <c r="D136">
        <v>109</v>
      </c>
      <c r="E136">
        <v>62</v>
      </c>
      <c r="F136">
        <v>41</v>
      </c>
      <c r="G136">
        <v>129</v>
      </c>
      <c r="H136">
        <v>35.799999999999997</v>
      </c>
      <c r="I136">
        <v>0.51400000000000001</v>
      </c>
      <c r="J136">
        <v>25</v>
      </c>
      <c r="K136">
        <v>1</v>
      </c>
      <c r="L136">
        <f t="shared" si="41"/>
        <v>1</v>
      </c>
      <c r="M136">
        <f t="shared" si="42"/>
        <v>1</v>
      </c>
    </row>
    <row r="137" spans="1:13">
      <c r="A137">
        <v>136</v>
      </c>
      <c r="B137">
        <v>51</v>
      </c>
      <c r="C137">
        <v>1</v>
      </c>
      <c r="D137">
        <v>103</v>
      </c>
      <c r="E137">
        <v>80</v>
      </c>
      <c r="F137">
        <v>11</v>
      </c>
      <c r="G137">
        <v>82</v>
      </c>
      <c r="H137">
        <v>19.399999999999999</v>
      </c>
      <c r="I137">
        <v>0.49099999999999999</v>
      </c>
      <c r="J137">
        <v>22</v>
      </c>
      <c r="K137">
        <v>0</v>
      </c>
      <c r="L137">
        <f t="shared" si="41"/>
        <v>0</v>
      </c>
      <c r="M137">
        <f t="shared" si="42"/>
        <v>1</v>
      </c>
    </row>
    <row r="138" spans="1:13">
      <c r="A138">
        <v>137</v>
      </c>
      <c r="B138">
        <v>326</v>
      </c>
      <c r="C138">
        <v>1</v>
      </c>
      <c r="D138">
        <v>157</v>
      </c>
      <c r="E138">
        <v>72</v>
      </c>
      <c r="F138">
        <v>21</v>
      </c>
      <c r="G138">
        <v>168</v>
      </c>
      <c r="H138">
        <v>25.6</v>
      </c>
      <c r="I138">
        <v>0.123</v>
      </c>
      <c r="J138">
        <v>24</v>
      </c>
      <c r="K138">
        <v>0</v>
      </c>
      <c r="L138">
        <f t="shared" si="41"/>
        <v>0</v>
      </c>
      <c r="M138">
        <f t="shared" si="42"/>
        <v>1</v>
      </c>
    </row>
    <row r="139" spans="1:13">
      <c r="A139">
        <v>138</v>
      </c>
      <c r="B139">
        <v>667</v>
      </c>
      <c r="C139">
        <v>4</v>
      </c>
      <c r="D139">
        <v>145</v>
      </c>
      <c r="E139">
        <v>82</v>
      </c>
      <c r="F139">
        <v>18</v>
      </c>
      <c r="G139">
        <v>0</v>
      </c>
      <c r="H139">
        <v>32.5</v>
      </c>
      <c r="I139">
        <v>0.23499999999999999</v>
      </c>
      <c r="J139">
        <v>70</v>
      </c>
      <c r="K139">
        <v>1</v>
      </c>
      <c r="L139">
        <f t="shared" si="41"/>
        <v>0</v>
      </c>
      <c r="M139">
        <f t="shared" si="42"/>
        <v>0</v>
      </c>
    </row>
    <row r="140" spans="1:13">
      <c r="A140">
        <v>139</v>
      </c>
      <c r="B140">
        <v>754</v>
      </c>
      <c r="C140">
        <v>0</v>
      </c>
      <c r="D140">
        <v>181</v>
      </c>
      <c r="E140">
        <v>88</v>
      </c>
      <c r="F140">
        <v>44</v>
      </c>
      <c r="G140">
        <v>510</v>
      </c>
      <c r="H140">
        <v>43.3</v>
      </c>
      <c r="I140">
        <v>0.222</v>
      </c>
      <c r="J140">
        <v>26</v>
      </c>
      <c r="K140">
        <v>1</v>
      </c>
      <c r="L140">
        <f t="shared" si="41"/>
        <v>1</v>
      </c>
      <c r="M140">
        <f t="shared" si="42"/>
        <v>1</v>
      </c>
    </row>
    <row r="141" spans="1:13">
      <c r="A141">
        <v>140</v>
      </c>
      <c r="B141">
        <v>635</v>
      </c>
      <c r="C141">
        <v>10</v>
      </c>
      <c r="D141">
        <v>92</v>
      </c>
      <c r="E141">
        <v>62</v>
      </c>
      <c r="F141">
        <v>0</v>
      </c>
      <c r="G141">
        <v>0</v>
      </c>
      <c r="H141">
        <v>25.9</v>
      </c>
      <c r="I141">
        <v>0.16700000000000001</v>
      </c>
      <c r="J141">
        <v>31</v>
      </c>
      <c r="K141">
        <v>0</v>
      </c>
      <c r="L141">
        <f t="shared" si="41"/>
        <v>0</v>
      </c>
      <c r="M141">
        <f t="shared" si="42"/>
        <v>1</v>
      </c>
    </row>
    <row r="142" spans="1:13">
      <c r="A142">
        <v>141</v>
      </c>
      <c r="B142">
        <v>752</v>
      </c>
      <c r="C142">
        <v>1</v>
      </c>
      <c r="D142">
        <v>121</v>
      </c>
      <c r="E142">
        <v>78</v>
      </c>
      <c r="F142">
        <v>39</v>
      </c>
      <c r="G142">
        <v>74</v>
      </c>
      <c r="H142">
        <v>39</v>
      </c>
      <c r="I142">
        <v>0.26100000000000001</v>
      </c>
      <c r="J142">
        <v>28</v>
      </c>
      <c r="K142">
        <v>0</v>
      </c>
      <c r="L142">
        <f t="shared" si="41"/>
        <v>0</v>
      </c>
      <c r="M142">
        <f t="shared" si="42"/>
        <v>1</v>
      </c>
    </row>
    <row r="143" spans="1:13">
      <c r="A143">
        <v>142</v>
      </c>
      <c r="B143">
        <v>593</v>
      </c>
      <c r="C143">
        <v>3</v>
      </c>
      <c r="D143">
        <v>132</v>
      </c>
      <c r="E143">
        <v>80</v>
      </c>
      <c r="F143">
        <v>0</v>
      </c>
      <c r="G143">
        <v>0</v>
      </c>
      <c r="H143">
        <v>34.4</v>
      </c>
      <c r="I143">
        <v>0.40200000000000002</v>
      </c>
      <c r="J143">
        <v>44</v>
      </c>
      <c r="K143">
        <v>1</v>
      </c>
      <c r="L143">
        <f t="shared" si="41"/>
        <v>0</v>
      </c>
      <c r="M143">
        <f t="shared" si="42"/>
        <v>0</v>
      </c>
    </row>
    <row r="144" spans="1:13">
      <c r="A144">
        <v>143</v>
      </c>
      <c r="B144">
        <v>433</v>
      </c>
      <c r="C144">
        <v>1</v>
      </c>
      <c r="D144">
        <v>80</v>
      </c>
      <c r="E144">
        <v>74</v>
      </c>
      <c r="F144">
        <v>11</v>
      </c>
      <c r="G144">
        <v>60</v>
      </c>
      <c r="H144">
        <v>30</v>
      </c>
      <c r="I144">
        <v>0.52700000000000002</v>
      </c>
      <c r="J144">
        <v>22</v>
      </c>
      <c r="K144">
        <v>0</v>
      </c>
      <c r="L144">
        <f t="shared" si="41"/>
        <v>0</v>
      </c>
      <c r="M144">
        <f t="shared" si="42"/>
        <v>1</v>
      </c>
    </row>
    <row r="145" spans="1:13">
      <c r="A145">
        <v>144</v>
      </c>
      <c r="B145">
        <v>134</v>
      </c>
      <c r="C145">
        <v>8</v>
      </c>
      <c r="D145">
        <v>84</v>
      </c>
      <c r="E145">
        <v>74</v>
      </c>
      <c r="F145">
        <v>31</v>
      </c>
      <c r="G145">
        <v>0</v>
      </c>
      <c r="H145">
        <v>38.299999999999997</v>
      </c>
      <c r="I145">
        <v>0.45700000000000002</v>
      </c>
      <c r="J145">
        <v>39</v>
      </c>
      <c r="K145">
        <v>0</v>
      </c>
      <c r="L145">
        <f t="shared" si="41"/>
        <v>0</v>
      </c>
      <c r="M145">
        <f t="shared" si="42"/>
        <v>1</v>
      </c>
    </row>
    <row r="146" spans="1:13">
      <c r="A146">
        <v>145</v>
      </c>
      <c r="B146">
        <v>545</v>
      </c>
      <c r="C146">
        <v>1</v>
      </c>
      <c r="D146">
        <v>88</v>
      </c>
      <c r="E146">
        <v>78</v>
      </c>
      <c r="F146">
        <v>29</v>
      </c>
      <c r="G146">
        <v>76</v>
      </c>
      <c r="H146">
        <v>32</v>
      </c>
      <c r="I146">
        <v>0.36499999999999999</v>
      </c>
      <c r="J146">
        <v>29</v>
      </c>
      <c r="K146">
        <v>0</v>
      </c>
      <c r="L146">
        <f t="shared" si="41"/>
        <v>0</v>
      </c>
      <c r="M146">
        <f t="shared" si="42"/>
        <v>1</v>
      </c>
    </row>
    <row r="147" spans="1:13">
      <c r="A147">
        <v>146</v>
      </c>
      <c r="B147">
        <v>318</v>
      </c>
      <c r="C147">
        <v>3</v>
      </c>
      <c r="D147">
        <v>182</v>
      </c>
      <c r="E147">
        <v>74</v>
      </c>
      <c r="F147">
        <v>0</v>
      </c>
      <c r="G147">
        <v>0</v>
      </c>
      <c r="H147">
        <v>30.5</v>
      </c>
      <c r="I147">
        <v>0.34499999999999997</v>
      </c>
      <c r="J147">
        <v>29</v>
      </c>
      <c r="K147">
        <v>1</v>
      </c>
      <c r="L147">
        <f t="shared" si="41"/>
        <v>1</v>
      </c>
      <c r="M147">
        <f t="shared" si="42"/>
        <v>1</v>
      </c>
    </row>
    <row r="148" spans="1:13">
      <c r="A148">
        <v>147</v>
      </c>
      <c r="B148">
        <v>463</v>
      </c>
      <c r="C148">
        <v>8</v>
      </c>
      <c r="D148">
        <v>74</v>
      </c>
      <c r="E148">
        <v>70</v>
      </c>
      <c r="F148">
        <v>40</v>
      </c>
      <c r="G148">
        <v>49</v>
      </c>
      <c r="H148">
        <v>35.299999999999997</v>
      </c>
      <c r="I148">
        <v>0.70499999999999996</v>
      </c>
      <c r="J148">
        <v>39</v>
      </c>
      <c r="K148">
        <v>0</v>
      </c>
      <c r="L148">
        <f t="shared" si="41"/>
        <v>1</v>
      </c>
      <c r="M148">
        <f t="shared" si="42"/>
        <v>0</v>
      </c>
    </row>
    <row r="149" spans="1:13">
      <c r="A149">
        <v>148</v>
      </c>
      <c r="B149">
        <v>577</v>
      </c>
      <c r="C149">
        <v>6</v>
      </c>
      <c r="D149">
        <v>108</v>
      </c>
      <c r="E149">
        <v>44</v>
      </c>
      <c r="F149">
        <v>20</v>
      </c>
      <c r="G149">
        <v>130</v>
      </c>
      <c r="H149">
        <v>24</v>
      </c>
      <c r="I149">
        <v>0.81299999999999994</v>
      </c>
      <c r="J149">
        <v>35</v>
      </c>
      <c r="K149">
        <v>0</v>
      </c>
      <c r="L149">
        <f t="shared" si="41"/>
        <v>0</v>
      </c>
      <c r="M149">
        <f t="shared" si="42"/>
        <v>1</v>
      </c>
    </row>
    <row r="150" spans="1:13">
      <c r="A150">
        <v>149</v>
      </c>
      <c r="B150">
        <v>192</v>
      </c>
      <c r="C150">
        <v>9</v>
      </c>
      <c r="D150">
        <v>123</v>
      </c>
      <c r="E150">
        <v>70</v>
      </c>
      <c r="F150">
        <v>44</v>
      </c>
      <c r="G150">
        <v>94</v>
      </c>
      <c r="H150">
        <v>33.1</v>
      </c>
      <c r="I150">
        <v>0.374</v>
      </c>
      <c r="J150">
        <v>40</v>
      </c>
      <c r="K150">
        <v>0</v>
      </c>
      <c r="L150">
        <f t="shared" si="41"/>
        <v>0</v>
      </c>
      <c r="M150">
        <f t="shared" si="42"/>
        <v>1</v>
      </c>
    </row>
    <row r="151" spans="1:13">
      <c r="A151">
        <v>150</v>
      </c>
      <c r="B151">
        <v>384</v>
      </c>
      <c r="C151">
        <v>1</v>
      </c>
      <c r="D151">
        <v>90</v>
      </c>
      <c r="E151">
        <v>62</v>
      </c>
      <c r="F151">
        <v>18</v>
      </c>
      <c r="G151">
        <v>59</v>
      </c>
      <c r="H151">
        <v>25.1</v>
      </c>
      <c r="I151">
        <v>1.268</v>
      </c>
      <c r="J151">
        <v>25</v>
      </c>
      <c r="K151">
        <v>0</v>
      </c>
      <c r="L151">
        <f t="shared" si="41"/>
        <v>0</v>
      </c>
      <c r="M151">
        <f t="shared" si="42"/>
        <v>1</v>
      </c>
    </row>
    <row r="152" spans="1:13">
      <c r="A152">
        <v>151</v>
      </c>
      <c r="B152">
        <v>69</v>
      </c>
      <c r="C152">
        <v>1</v>
      </c>
      <c r="D152">
        <v>95</v>
      </c>
      <c r="E152">
        <v>66</v>
      </c>
      <c r="F152">
        <v>13</v>
      </c>
      <c r="G152">
        <v>38</v>
      </c>
      <c r="H152">
        <v>19.600000000000001</v>
      </c>
      <c r="I152">
        <v>0.33400000000000002</v>
      </c>
      <c r="J152">
        <v>25</v>
      </c>
      <c r="K152">
        <v>0</v>
      </c>
      <c r="L152">
        <f t="shared" si="41"/>
        <v>0</v>
      </c>
      <c r="M152">
        <f t="shared" si="42"/>
        <v>1</v>
      </c>
    </row>
    <row r="153" spans="1:13">
      <c r="A153">
        <v>152</v>
      </c>
      <c r="B153">
        <v>223</v>
      </c>
      <c r="C153">
        <v>7</v>
      </c>
      <c r="D153">
        <v>119</v>
      </c>
      <c r="E153">
        <v>0</v>
      </c>
      <c r="F153">
        <v>0</v>
      </c>
      <c r="G153">
        <v>0</v>
      </c>
      <c r="H153">
        <v>25.2</v>
      </c>
      <c r="I153">
        <v>0.20899999999999999</v>
      </c>
      <c r="J153">
        <v>37</v>
      </c>
      <c r="K153">
        <v>0</v>
      </c>
      <c r="L153">
        <f t="shared" si="41"/>
        <v>0</v>
      </c>
      <c r="M153">
        <f t="shared" si="42"/>
        <v>1</v>
      </c>
    </row>
    <row r="154" spans="1:13">
      <c r="A154">
        <v>153</v>
      </c>
      <c r="B154">
        <v>622</v>
      </c>
      <c r="C154">
        <v>2</v>
      </c>
      <c r="D154">
        <v>92</v>
      </c>
      <c r="E154">
        <v>76</v>
      </c>
      <c r="F154">
        <v>20</v>
      </c>
      <c r="G154">
        <v>0</v>
      </c>
      <c r="H154">
        <v>24.2</v>
      </c>
      <c r="I154">
        <v>1.698</v>
      </c>
      <c r="J154">
        <v>28</v>
      </c>
      <c r="K154">
        <v>0</v>
      </c>
      <c r="L154">
        <f t="shared" si="41"/>
        <v>0</v>
      </c>
      <c r="M154">
        <f t="shared" si="42"/>
        <v>1</v>
      </c>
    </row>
    <row r="155" spans="1:13">
      <c r="A155">
        <v>154</v>
      </c>
      <c r="B155">
        <v>444</v>
      </c>
      <c r="C155">
        <v>8</v>
      </c>
      <c r="D155">
        <v>108</v>
      </c>
      <c r="E155">
        <v>70</v>
      </c>
      <c r="F155">
        <v>0</v>
      </c>
      <c r="G155">
        <v>0</v>
      </c>
      <c r="H155">
        <v>30.5</v>
      </c>
      <c r="I155">
        <v>0.95499999999999996</v>
      </c>
      <c r="J155">
        <v>33</v>
      </c>
      <c r="K155">
        <v>1</v>
      </c>
      <c r="L155">
        <f t="shared" si="41"/>
        <v>0</v>
      </c>
      <c r="M155">
        <f t="shared" si="42"/>
        <v>0</v>
      </c>
    </row>
    <row r="156" spans="1:13">
      <c r="A156">
        <v>155</v>
      </c>
      <c r="B156">
        <v>529</v>
      </c>
      <c r="C156">
        <v>0</v>
      </c>
      <c r="D156">
        <v>117</v>
      </c>
      <c r="E156">
        <v>66</v>
      </c>
      <c r="F156">
        <v>31</v>
      </c>
      <c r="G156">
        <v>188</v>
      </c>
      <c r="H156">
        <v>30.8</v>
      </c>
      <c r="I156">
        <v>0.49299999999999999</v>
      </c>
      <c r="J156">
        <v>22</v>
      </c>
      <c r="K156">
        <v>0</v>
      </c>
      <c r="L156">
        <f t="shared" si="41"/>
        <v>0</v>
      </c>
      <c r="M156">
        <f t="shared" si="42"/>
        <v>1</v>
      </c>
    </row>
    <row r="157" spans="1:13">
      <c r="A157">
        <v>156</v>
      </c>
      <c r="B157">
        <v>335</v>
      </c>
      <c r="C157">
        <v>1</v>
      </c>
      <c r="D157">
        <v>95</v>
      </c>
      <c r="E157">
        <v>60</v>
      </c>
      <c r="F157">
        <v>18</v>
      </c>
      <c r="G157">
        <v>58</v>
      </c>
      <c r="H157">
        <v>23.9</v>
      </c>
      <c r="I157">
        <v>0.26</v>
      </c>
      <c r="J157">
        <v>22</v>
      </c>
      <c r="K157">
        <v>0</v>
      </c>
      <c r="L157">
        <f t="shared" si="41"/>
        <v>0</v>
      </c>
      <c r="M157">
        <f t="shared" si="42"/>
        <v>1</v>
      </c>
    </row>
    <row r="158" spans="1:13">
      <c r="A158">
        <v>157</v>
      </c>
      <c r="B158">
        <v>8</v>
      </c>
      <c r="C158">
        <v>10</v>
      </c>
      <c r="D158">
        <v>115</v>
      </c>
      <c r="E158">
        <v>0</v>
      </c>
      <c r="F158">
        <v>0</v>
      </c>
      <c r="G158">
        <v>0</v>
      </c>
      <c r="H158">
        <v>35.299999999999997</v>
      </c>
      <c r="I158">
        <v>0.13400000000000001</v>
      </c>
      <c r="J158">
        <v>29</v>
      </c>
      <c r="K158">
        <v>0</v>
      </c>
      <c r="L158">
        <f t="shared" si="41"/>
        <v>0</v>
      </c>
      <c r="M158">
        <f t="shared" si="42"/>
        <v>1</v>
      </c>
    </row>
    <row r="159" spans="1:13">
      <c r="A159">
        <v>158</v>
      </c>
      <c r="B159">
        <v>751</v>
      </c>
      <c r="C159">
        <v>4</v>
      </c>
      <c r="D159">
        <v>136</v>
      </c>
      <c r="E159">
        <v>70</v>
      </c>
      <c r="F159">
        <v>0</v>
      </c>
      <c r="G159">
        <v>0</v>
      </c>
      <c r="H159">
        <v>31.2</v>
      </c>
      <c r="I159">
        <v>1.1819999999999999</v>
      </c>
      <c r="J159">
        <v>22</v>
      </c>
      <c r="K159">
        <v>1</v>
      </c>
      <c r="L159">
        <f t="shared" si="41"/>
        <v>1</v>
      </c>
      <c r="M159">
        <f t="shared" si="42"/>
        <v>1</v>
      </c>
    </row>
    <row r="160" spans="1:13">
      <c r="A160">
        <v>159</v>
      </c>
      <c r="B160">
        <v>483</v>
      </c>
      <c r="C160">
        <v>4</v>
      </c>
      <c r="D160">
        <v>85</v>
      </c>
      <c r="E160">
        <v>58</v>
      </c>
      <c r="F160">
        <v>22</v>
      </c>
      <c r="G160">
        <v>49</v>
      </c>
      <c r="H160">
        <v>27.8</v>
      </c>
      <c r="I160">
        <v>0.30599999999999999</v>
      </c>
      <c r="J160">
        <v>28</v>
      </c>
      <c r="K160">
        <v>0</v>
      </c>
      <c r="L160">
        <f t="shared" si="41"/>
        <v>0</v>
      </c>
      <c r="M160">
        <f t="shared" si="42"/>
        <v>1</v>
      </c>
    </row>
    <row r="161" spans="1:13">
      <c r="A161">
        <v>160</v>
      </c>
      <c r="B161">
        <v>613</v>
      </c>
      <c r="C161">
        <v>7</v>
      </c>
      <c r="D161">
        <v>168</v>
      </c>
      <c r="E161">
        <v>88</v>
      </c>
      <c r="F161">
        <v>42</v>
      </c>
      <c r="G161">
        <v>321</v>
      </c>
      <c r="H161">
        <v>38.200000000000003</v>
      </c>
      <c r="I161">
        <v>0.78700000000000003</v>
      </c>
      <c r="J161">
        <v>40</v>
      </c>
      <c r="K161">
        <v>1</v>
      </c>
      <c r="L161">
        <f t="shared" si="41"/>
        <v>1</v>
      </c>
      <c r="M161">
        <f t="shared" si="42"/>
        <v>1</v>
      </c>
    </row>
    <row r="162" spans="1:13">
      <c r="A162">
        <v>161</v>
      </c>
      <c r="B162">
        <v>695</v>
      </c>
      <c r="C162">
        <v>2</v>
      </c>
      <c r="D162">
        <v>90</v>
      </c>
      <c r="E162">
        <v>60</v>
      </c>
      <c r="F162">
        <v>0</v>
      </c>
      <c r="G162">
        <v>0</v>
      </c>
      <c r="H162">
        <v>23.5</v>
      </c>
      <c r="I162">
        <v>0.191</v>
      </c>
      <c r="J162">
        <v>25</v>
      </c>
      <c r="K162">
        <v>0</v>
      </c>
      <c r="L162">
        <f t="shared" si="41"/>
        <v>0</v>
      </c>
      <c r="M162">
        <f t="shared" si="42"/>
        <v>1</v>
      </c>
    </row>
    <row r="163" spans="1:13">
      <c r="A163">
        <v>162</v>
      </c>
      <c r="B163">
        <v>554</v>
      </c>
      <c r="C163">
        <v>1</v>
      </c>
      <c r="D163">
        <v>88</v>
      </c>
      <c r="E163">
        <v>62</v>
      </c>
      <c r="F163">
        <v>24</v>
      </c>
      <c r="G163">
        <v>44</v>
      </c>
      <c r="H163">
        <v>29.9</v>
      </c>
      <c r="I163">
        <v>0.42199999999999999</v>
      </c>
      <c r="J163">
        <v>23</v>
      </c>
      <c r="K163">
        <v>0</v>
      </c>
      <c r="L163">
        <f t="shared" si="41"/>
        <v>0</v>
      </c>
      <c r="M163">
        <f t="shared" si="42"/>
        <v>1</v>
      </c>
    </row>
    <row r="164" spans="1:13">
      <c r="A164">
        <v>163</v>
      </c>
      <c r="B164">
        <v>666</v>
      </c>
      <c r="C164">
        <v>1</v>
      </c>
      <c r="D164">
        <v>112</v>
      </c>
      <c r="E164">
        <v>80</v>
      </c>
      <c r="F164">
        <v>45</v>
      </c>
      <c r="G164">
        <v>132</v>
      </c>
      <c r="H164">
        <v>34.799999999999997</v>
      </c>
      <c r="I164">
        <v>0.217</v>
      </c>
      <c r="J164">
        <v>24</v>
      </c>
      <c r="K164">
        <v>0</v>
      </c>
      <c r="L164">
        <f t="shared" si="41"/>
        <v>0</v>
      </c>
      <c r="M164">
        <f t="shared" si="42"/>
        <v>1</v>
      </c>
    </row>
    <row r="165" spans="1:13">
      <c r="A165">
        <v>164</v>
      </c>
      <c r="B165">
        <v>458</v>
      </c>
      <c r="C165">
        <v>5</v>
      </c>
      <c r="D165">
        <v>86</v>
      </c>
      <c r="E165">
        <v>68</v>
      </c>
      <c r="F165">
        <v>28</v>
      </c>
      <c r="G165">
        <v>71</v>
      </c>
      <c r="H165">
        <v>30.2</v>
      </c>
      <c r="I165">
        <v>0.36399999999999999</v>
      </c>
      <c r="J165">
        <v>24</v>
      </c>
      <c r="K165">
        <v>0</v>
      </c>
      <c r="L165">
        <f t="shared" si="41"/>
        <v>0</v>
      </c>
      <c r="M165">
        <f t="shared" si="42"/>
        <v>1</v>
      </c>
    </row>
    <row r="166" spans="1:13">
      <c r="A166">
        <v>165</v>
      </c>
      <c r="B166">
        <v>445</v>
      </c>
      <c r="C166">
        <v>4</v>
      </c>
      <c r="D166">
        <v>117</v>
      </c>
      <c r="E166">
        <v>62</v>
      </c>
      <c r="F166">
        <v>12</v>
      </c>
      <c r="G166">
        <v>0</v>
      </c>
      <c r="H166">
        <v>29.7</v>
      </c>
      <c r="I166">
        <v>0.38</v>
      </c>
      <c r="J166">
        <v>30</v>
      </c>
      <c r="K166">
        <v>1</v>
      </c>
      <c r="L166">
        <f t="shared" si="41"/>
        <v>0</v>
      </c>
      <c r="M166">
        <f t="shared" si="42"/>
        <v>0</v>
      </c>
    </row>
    <row r="167" spans="1:13">
      <c r="A167">
        <v>166</v>
      </c>
      <c r="B167">
        <v>491</v>
      </c>
      <c r="C167">
        <v>2</v>
      </c>
      <c r="D167">
        <v>83</v>
      </c>
      <c r="E167">
        <v>65</v>
      </c>
      <c r="F167">
        <v>28</v>
      </c>
      <c r="G167">
        <v>66</v>
      </c>
      <c r="H167">
        <v>36.799999999999997</v>
      </c>
      <c r="I167">
        <v>0.629</v>
      </c>
      <c r="J167">
        <v>24</v>
      </c>
      <c r="K167">
        <v>0</v>
      </c>
      <c r="L167">
        <f t="shared" si="41"/>
        <v>0</v>
      </c>
      <c r="M167">
        <f t="shared" si="42"/>
        <v>1</v>
      </c>
    </row>
    <row r="168" spans="1:13">
      <c r="A168">
        <v>167</v>
      </c>
      <c r="B168">
        <v>608</v>
      </c>
      <c r="C168">
        <v>1</v>
      </c>
      <c r="D168">
        <v>92</v>
      </c>
      <c r="E168">
        <v>62</v>
      </c>
      <c r="F168">
        <v>25</v>
      </c>
      <c r="G168">
        <v>41</v>
      </c>
      <c r="H168">
        <v>19.5</v>
      </c>
      <c r="I168">
        <v>0.48199999999999998</v>
      </c>
      <c r="J168">
        <v>25</v>
      </c>
      <c r="K168">
        <v>0</v>
      </c>
      <c r="L168">
        <f t="shared" si="41"/>
        <v>0</v>
      </c>
      <c r="M168">
        <f t="shared" si="42"/>
        <v>1</v>
      </c>
    </row>
    <row r="169" spans="1:13">
      <c r="A169">
        <v>168</v>
      </c>
      <c r="B169">
        <v>148</v>
      </c>
      <c r="C169">
        <v>2</v>
      </c>
      <c r="D169">
        <v>106</v>
      </c>
      <c r="E169">
        <v>64</v>
      </c>
      <c r="F169">
        <v>35</v>
      </c>
      <c r="G169">
        <v>119</v>
      </c>
      <c r="H169">
        <v>30.5</v>
      </c>
      <c r="I169">
        <v>1.4</v>
      </c>
      <c r="J169">
        <v>34</v>
      </c>
      <c r="K169">
        <v>0</v>
      </c>
      <c r="L169">
        <f t="shared" si="41"/>
        <v>1</v>
      </c>
      <c r="M169">
        <f t="shared" si="42"/>
        <v>0</v>
      </c>
    </row>
    <row r="170" spans="1:13">
      <c r="A170">
        <v>169</v>
      </c>
      <c r="B170">
        <v>105</v>
      </c>
      <c r="C170">
        <v>2</v>
      </c>
      <c r="D170">
        <v>85</v>
      </c>
      <c r="E170">
        <v>65</v>
      </c>
      <c r="F170">
        <v>0</v>
      </c>
      <c r="G170">
        <v>0</v>
      </c>
      <c r="H170">
        <v>39.6</v>
      </c>
      <c r="I170">
        <v>0.93</v>
      </c>
      <c r="J170">
        <v>27</v>
      </c>
      <c r="K170">
        <v>0</v>
      </c>
      <c r="L170">
        <f t="shared" si="41"/>
        <v>0</v>
      </c>
      <c r="M170">
        <f t="shared" si="42"/>
        <v>1</v>
      </c>
    </row>
    <row r="171" spans="1:13">
      <c r="A171">
        <v>170</v>
      </c>
      <c r="B171">
        <v>215</v>
      </c>
      <c r="C171">
        <v>9</v>
      </c>
      <c r="D171">
        <v>112</v>
      </c>
      <c r="E171">
        <v>82</v>
      </c>
      <c r="F171">
        <v>32</v>
      </c>
      <c r="G171">
        <v>175</v>
      </c>
      <c r="H171">
        <v>34.200000000000003</v>
      </c>
      <c r="I171">
        <v>0.26</v>
      </c>
      <c r="J171">
        <v>36</v>
      </c>
      <c r="K171">
        <v>1</v>
      </c>
      <c r="L171">
        <f t="shared" si="41"/>
        <v>0</v>
      </c>
      <c r="M171">
        <f t="shared" si="42"/>
        <v>0</v>
      </c>
    </row>
    <row r="172" spans="1:13">
      <c r="A172">
        <v>171</v>
      </c>
      <c r="B172">
        <v>600</v>
      </c>
      <c r="C172">
        <v>1</v>
      </c>
      <c r="D172">
        <v>109</v>
      </c>
      <c r="E172">
        <v>38</v>
      </c>
      <c r="F172">
        <v>18</v>
      </c>
      <c r="G172">
        <v>120</v>
      </c>
      <c r="H172">
        <v>23.1</v>
      </c>
      <c r="I172">
        <v>0.40699999999999997</v>
      </c>
      <c r="J172">
        <v>26</v>
      </c>
      <c r="K172">
        <v>0</v>
      </c>
      <c r="L172">
        <f t="shared" si="41"/>
        <v>0</v>
      </c>
      <c r="M172">
        <f t="shared" si="42"/>
        <v>1</v>
      </c>
    </row>
    <row r="173" spans="1:13">
      <c r="A173">
        <v>172</v>
      </c>
      <c r="B173">
        <v>231</v>
      </c>
      <c r="C173">
        <v>4</v>
      </c>
      <c r="D173">
        <v>142</v>
      </c>
      <c r="E173">
        <v>86</v>
      </c>
      <c r="F173">
        <v>0</v>
      </c>
      <c r="G173">
        <v>0</v>
      </c>
      <c r="H173">
        <v>44</v>
      </c>
      <c r="I173">
        <v>0.64500000000000002</v>
      </c>
      <c r="J173">
        <v>22</v>
      </c>
      <c r="K173">
        <v>1</v>
      </c>
      <c r="L173">
        <f t="shared" si="41"/>
        <v>1</v>
      </c>
      <c r="M173">
        <f t="shared" si="42"/>
        <v>1</v>
      </c>
    </row>
    <row r="174" spans="1:13">
      <c r="A174">
        <v>173</v>
      </c>
      <c r="B174">
        <v>68</v>
      </c>
      <c r="C174">
        <v>2</v>
      </c>
      <c r="D174">
        <v>109</v>
      </c>
      <c r="E174">
        <v>92</v>
      </c>
      <c r="F174">
        <v>0</v>
      </c>
      <c r="G174">
        <v>0</v>
      </c>
      <c r="H174">
        <v>42.7</v>
      </c>
      <c r="I174">
        <v>0.84499999999999997</v>
      </c>
      <c r="J174">
        <v>54</v>
      </c>
      <c r="K174">
        <v>0</v>
      </c>
      <c r="L174">
        <f t="shared" si="41"/>
        <v>0</v>
      </c>
      <c r="M174">
        <f t="shared" si="42"/>
        <v>1</v>
      </c>
    </row>
    <row r="175" spans="1:13">
      <c r="A175">
        <v>174</v>
      </c>
      <c r="B175">
        <v>250</v>
      </c>
      <c r="C175">
        <v>1</v>
      </c>
      <c r="D175">
        <v>111</v>
      </c>
      <c r="E175">
        <v>86</v>
      </c>
      <c r="F175">
        <v>19</v>
      </c>
      <c r="G175">
        <v>0</v>
      </c>
      <c r="H175">
        <v>30.1</v>
      </c>
      <c r="I175">
        <v>0.14299999999999999</v>
      </c>
      <c r="J175">
        <v>23</v>
      </c>
      <c r="K175">
        <v>0</v>
      </c>
      <c r="L175">
        <f t="shared" si="41"/>
        <v>0</v>
      </c>
      <c r="M175">
        <f t="shared" si="42"/>
        <v>1</v>
      </c>
    </row>
    <row r="176" spans="1:13">
      <c r="A176">
        <v>175</v>
      </c>
      <c r="B176">
        <v>38</v>
      </c>
      <c r="C176">
        <v>9</v>
      </c>
      <c r="D176">
        <v>102</v>
      </c>
      <c r="E176">
        <v>76</v>
      </c>
      <c r="F176">
        <v>37</v>
      </c>
      <c r="G176">
        <v>0</v>
      </c>
      <c r="H176">
        <v>32.9</v>
      </c>
      <c r="I176">
        <v>0.66500000000000004</v>
      </c>
      <c r="J176">
        <v>46</v>
      </c>
      <c r="K176">
        <v>1</v>
      </c>
      <c r="L176">
        <f t="shared" si="41"/>
        <v>1</v>
      </c>
      <c r="M176">
        <f t="shared" si="42"/>
        <v>1</v>
      </c>
    </row>
    <row r="177" spans="1:13">
      <c r="A177">
        <v>176</v>
      </c>
      <c r="B177">
        <v>110</v>
      </c>
      <c r="C177">
        <v>0</v>
      </c>
      <c r="D177">
        <v>95</v>
      </c>
      <c r="E177">
        <v>85</v>
      </c>
      <c r="F177">
        <v>25</v>
      </c>
      <c r="G177">
        <v>36</v>
      </c>
      <c r="H177">
        <v>37.4</v>
      </c>
      <c r="I177">
        <v>0.247</v>
      </c>
      <c r="J177">
        <v>24</v>
      </c>
      <c r="K177">
        <v>1</v>
      </c>
      <c r="L177">
        <f t="shared" si="41"/>
        <v>0</v>
      </c>
      <c r="M177">
        <f t="shared" si="42"/>
        <v>0</v>
      </c>
    </row>
    <row r="178" spans="1:13">
      <c r="A178">
        <v>177</v>
      </c>
      <c r="B178">
        <v>522</v>
      </c>
      <c r="C178">
        <v>3</v>
      </c>
      <c r="D178">
        <v>124</v>
      </c>
      <c r="E178">
        <v>80</v>
      </c>
      <c r="F178">
        <v>33</v>
      </c>
      <c r="G178">
        <v>130</v>
      </c>
      <c r="H178">
        <v>33.200000000000003</v>
      </c>
      <c r="I178">
        <v>0.30499999999999999</v>
      </c>
      <c r="J178">
        <v>26</v>
      </c>
      <c r="K178">
        <v>0</v>
      </c>
      <c r="L178">
        <f t="shared" si="41"/>
        <v>0</v>
      </c>
      <c r="M178">
        <f t="shared" si="42"/>
        <v>1</v>
      </c>
    </row>
    <row r="179" spans="1:13">
      <c r="A179">
        <v>178</v>
      </c>
      <c r="B179">
        <v>493</v>
      </c>
      <c r="C179">
        <v>4</v>
      </c>
      <c r="D179">
        <v>99</v>
      </c>
      <c r="E179">
        <v>68</v>
      </c>
      <c r="F179">
        <v>38</v>
      </c>
      <c r="G179">
        <v>0</v>
      </c>
      <c r="H179">
        <v>32.799999999999997</v>
      </c>
      <c r="I179">
        <v>0.14499999999999999</v>
      </c>
      <c r="J179">
        <v>33</v>
      </c>
      <c r="K179">
        <v>0</v>
      </c>
      <c r="L179">
        <f t="shared" si="41"/>
        <v>0</v>
      </c>
      <c r="M179">
        <f t="shared" si="42"/>
        <v>1</v>
      </c>
    </row>
    <row r="180" spans="1:13">
      <c r="A180">
        <v>179</v>
      </c>
      <c r="B180">
        <v>486</v>
      </c>
      <c r="C180">
        <v>0</v>
      </c>
      <c r="D180">
        <v>135</v>
      </c>
      <c r="E180">
        <v>68</v>
      </c>
      <c r="F180">
        <v>42</v>
      </c>
      <c r="G180">
        <v>250</v>
      </c>
      <c r="H180">
        <v>42.3</v>
      </c>
      <c r="I180">
        <v>0.36499999999999999</v>
      </c>
      <c r="J180">
        <v>24</v>
      </c>
      <c r="K180">
        <v>1</v>
      </c>
      <c r="L180">
        <f t="shared" si="41"/>
        <v>1</v>
      </c>
      <c r="M180">
        <f t="shared" si="42"/>
        <v>1</v>
      </c>
    </row>
    <row r="181" spans="1:13">
      <c r="A181">
        <v>180</v>
      </c>
      <c r="B181">
        <v>637</v>
      </c>
      <c r="C181">
        <v>5</v>
      </c>
      <c r="D181">
        <v>104</v>
      </c>
      <c r="E181">
        <v>74</v>
      </c>
      <c r="F181">
        <v>0</v>
      </c>
      <c r="G181">
        <v>0</v>
      </c>
      <c r="H181">
        <v>28.8</v>
      </c>
      <c r="I181">
        <v>0.153</v>
      </c>
      <c r="J181">
        <v>48</v>
      </c>
      <c r="K181">
        <v>0</v>
      </c>
      <c r="L181">
        <f t="shared" si="41"/>
        <v>0</v>
      </c>
      <c r="M181">
        <f t="shared" si="42"/>
        <v>1</v>
      </c>
    </row>
    <row r="182" spans="1:13">
      <c r="A182">
        <v>181</v>
      </c>
      <c r="B182">
        <v>212</v>
      </c>
      <c r="C182">
        <v>0</v>
      </c>
      <c r="D182">
        <v>147</v>
      </c>
      <c r="E182">
        <v>85</v>
      </c>
      <c r="F182">
        <v>54</v>
      </c>
      <c r="G182">
        <v>0</v>
      </c>
      <c r="H182">
        <v>42.8</v>
      </c>
      <c r="I182">
        <v>0.375</v>
      </c>
      <c r="J182">
        <v>24</v>
      </c>
      <c r="K182">
        <v>0</v>
      </c>
      <c r="L182">
        <f t="shared" si="41"/>
        <v>1</v>
      </c>
      <c r="M182">
        <f t="shared" si="42"/>
        <v>0</v>
      </c>
    </row>
    <row r="183" spans="1:13">
      <c r="A183">
        <v>182</v>
      </c>
      <c r="B183">
        <v>520</v>
      </c>
      <c r="C183">
        <v>6</v>
      </c>
      <c r="D183">
        <v>129</v>
      </c>
      <c r="E183">
        <v>90</v>
      </c>
      <c r="F183">
        <v>7</v>
      </c>
      <c r="G183">
        <v>326</v>
      </c>
      <c r="H183">
        <v>19.600000000000001</v>
      </c>
      <c r="I183">
        <v>0.58199999999999996</v>
      </c>
      <c r="J183">
        <v>60</v>
      </c>
      <c r="K183">
        <v>0</v>
      </c>
      <c r="L183">
        <f t="shared" si="41"/>
        <v>0</v>
      </c>
      <c r="M183">
        <f t="shared" si="42"/>
        <v>1</v>
      </c>
    </row>
    <row r="184" spans="1:13">
      <c r="A184">
        <v>183</v>
      </c>
      <c r="B184">
        <v>742</v>
      </c>
      <c r="C184">
        <v>3</v>
      </c>
      <c r="D184">
        <v>102</v>
      </c>
      <c r="E184">
        <v>44</v>
      </c>
      <c r="F184">
        <v>20</v>
      </c>
      <c r="G184">
        <v>94</v>
      </c>
      <c r="H184">
        <v>30.8</v>
      </c>
      <c r="I184">
        <v>0.4</v>
      </c>
      <c r="J184">
        <v>26</v>
      </c>
      <c r="K184">
        <v>0</v>
      </c>
      <c r="L184">
        <f t="shared" si="41"/>
        <v>0</v>
      </c>
      <c r="M184">
        <f t="shared" si="42"/>
        <v>1</v>
      </c>
    </row>
    <row r="185" spans="1:13">
      <c r="A185">
        <v>184</v>
      </c>
      <c r="B185">
        <v>500</v>
      </c>
      <c r="C185">
        <v>6</v>
      </c>
      <c r="D185">
        <v>154</v>
      </c>
      <c r="E185">
        <v>74</v>
      </c>
      <c r="F185">
        <v>32</v>
      </c>
      <c r="G185">
        <v>193</v>
      </c>
      <c r="H185">
        <v>29.3</v>
      </c>
      <c r="I185">
        <v>0.83899999999999997</v>
      </c>
      <c r="J185">
        <v>39</v>
      </c>
      <c r="K185">
        <v>0</v>
      </c>
      <c r="L185">
        <f t="shared" si="41"/>
        <v>1</v>
      </c>
      <c r="M185">
        <f t="shared" si="42"/>
        <v>0</v>
      </c>
    </row>
    <row r="186" spans="1:13">
      <c r="A186">
        <v>185</v>
      </c>
      <c r="B186">
        <v>175</v>
      </c>
      <c r="C186">
        <v>2</v>
      </c>
      <c r="D186">
        <v>75</v>
      </c>
      <c r="E186">
        <v>64</v>
      </c>
      <c r="F186">
        <v>24</v>
      </c>
      <c r="G186">
        <v>55</v>
      </c>
      <c r="H186">
        <v>29.7</v>
      </c>
      <c r="I186">
        <v>0.37</v>
      </c>
      <c r="J186">
        <v>33</v>
      </c>
      <c r="K186">
        <v>0</v>
      </c>
      <c r="L186">
        <f t="shared" si="41"/>
        <v>0</v>
      </c>
      <c r="M186">
        <f t="shared" si="42"/>
        <v>1</v>
      </c>
    </row>
    <row r="187" spans="1:13">
      <c r="A187">
        <v>186</v>
      </c>
      <c r="B187">
        <v>240</v>
      </c>
      <c r="C187">
        <v>0</v>
      </c>
      <c r="D187">
        <v>104</v>
      </c>
      <c r="E187">
        <v>76</v>
      </c>
      <c r="F187">
        <v>0</v>
      </c>
      <c r="G187">
        <v>0</v>
      </c>
      <c r="H187">
        <v>18.399999999999999</v>
      </c>
      <c r="I187">
        <v>0.58199999999999996</v>
      </c>
      <c r="J187">
        <v>27</v>
      </c>
      <c r="K187">
        <v>0</v>
      </c>
      <c r="L187">
        <f t="shared" si="41"/>
        <v>0</v>
      </c>
      <c r="M187">
        <f t="shared" si="42"/>
        <v>1</v>
      </c>
    </row>
    <row r="188" spans="1:13">
      <c r="A188">
        <v>187</v>
      </c>
      <c r="B188">
        <v>102</v>
      </c>
      <c r="C188">
        <v>1</v>
      </c>
      <c r="D188">
        <v>151</v>
      </c>
      <c r="E188">
        <v>60</v>
      </c>
      <c r="F188">
        <v>0</v>
      </c>
      <c r="G188">
        <v>0</v>
      </c>
      <c r="H188">
        <v>26.1</v>
      </c>
      <c r="I188">
        <v>0.17899999999999999</v>
      </c>
      <c r="J188">
        <v>22</v>
      </c>
      <c r="K188">
        <v>0</v>
      </c>
      <c r="L188">
        <f t="shared" si="41"/>
        <v>0</v>
      </c>
      <c r="M188">
        <f t="shared" si="42"/>
        <v>1</v>
      </c>
    </row>
    <row r="189" spans="1:13">
      <c r="A189">
        <v>188</v>
      </c>
      <c r="B189">
        <v>712</v>
      </c>
      <c r="C189">
        <v>5</v>
      </c>
      <c r="D189">
        <v>126</v>
      </c>
      <c r="E189">
        <v>78</v>
      </c>
      <c r="F189">
        <v>27</v>
      </c>
      <c r="G189">
        <v>22</v>
      </c>
      <c r="H189">
        <v>29.6</v>
      </c>
      <c r="I189">
        <v>0.439</v>
      </c>
      <c r="J189">
        <v>40</v>
      </c>
      <c r="K189">
        <v>0</v>
      </c>
      <c r="L189">
        <f t="shared" si="41"/>
        <v>0</v>
      </c>
      <c r="M189">
        <f t="shared" si="42"/>
        <v>1</v>
      </c>
    </row>
    <row r="190" spans="1:13">
      <c r="A190">
        <v>189</v>
      </c>
      <c r="B190">
        <v>185</v>
      </c>
      <c r="C190">
        <v>4</v>
      </c>
      <c r="D190">
        <v>141</v>
      </c>
      <c r="E190">
        <v>74</v>
      </c>
      <c r="F190">
        <v>0</v>
      </c>
      <c r="G190">
        <v>0</v>
      </c>
      <c r="H190">
        <v>27.6</v>
      </c>
      <c r="I190">
        <v>0.24399999999999999</v>
      </c>
      <c r="J190">
        <v>40</v>
      </c>
      <c r="K190">
        <v>0</v>
      </c>
      <c r="L190">
        <f t="shared" si="41"/>
        <v>0</v>
      </c>
      <c r="M190">
        <f t="shared" si="42"/>
        <v>1</v>
      </c>
    </row>
    <row r="191" spans="1:13">
      <c r="A191">
        <v>190</v>
      </c>
      <c r="B191">
        <v>415</v>
      </c>
      <c r="C191">
        <v>0</v>
      </c>
      <c r="D191">
        <v>138</v>
      </c>
      <c r="E191">
        <v>60</v>
      </c>
      <c r="F191">
        <v>35</v>
      </c>
      <c r="G191">
        <v>167</v>
      </c>
      <c r="H191">
        <v>34.6</v>
      </c>
      <c r="I191">
        <v>0.53400000000000003</v>
      </c>
      <c r="J191">
        <v>21</v>
      </c>
      <c r="K191">
        <v>1</v>
      </c>
      <c r="L191">
        <f t="shared" si="41"/>
        <v>1</v>
      </c>
      <c r="M191">
        <f t="shared" si="42"/>
        <v>1</v>
      </c>
    </row>
    <row r="192" spans="1:13">
      <c r="A192">
        <v>191</v>
      </c>
      <c r="B192">
        <v>235</v>
      </c>
      <c r="C192">
        <v>3</v>
      </c>
      <c r="D192">
        <v>74</v>
      </c>
      <c r="E192">
        <v>68</v>
      </c>
      <c r="F192">
        <v>28</v>
      </c>
      <c r="G192">
        <v>45</v>
      </c>
      <c r="H192">
        <v>29.7</v>
      </c>
      <c r="I192">
        <v>0.29299999999999998</v>
      </c>
      <c r="J192">
        <v>23</v>
      </c>
      <c r="K192">
        <v>0</v>
      </c>
      <c r="L192">
        <f t="shared" si="41"/>
        <v>0</v>
      </c>
      <c r="M192">
        <f t="shared" si="42"/>
        <v>1</v>
      </c>
    </row>
    <row r="193" spans="1:13">
      <c r="A193">
        <v>192</v>
      </c>
      <c r="B193">
        <v>377</v>
      </c>
      <c r="C193">
        <v>0</v>
      </c>
      <c r="D193">
        <v>98</v>
      </c>
      <c r="E193">
        <v>82</v>
      </c>
      <c r="F193">
        <v>15</v>
      </c>
      <c r="G193">
        <v>84</v>
      </c>
      <c r="H193">
        <v>25.2</v>
      </c>
      <c r="I193">
        <v>0.29899999999999999</v>
      </c>
      <c r="J193">
        <v>22</v>
      </c>
      <c r="K193">
        <v>0</v>
      </c>
      <c r="L193">
        <f t="shared" si="41"/>
        <v>0</v>
      </c>
      <c r="M193">
        <f t="shared" si="42"/>
        <v>1</v>
      </c>
    </row>
    <row r="194" spans="1:13">
      <c r="A194">
        <v>193</v>
      </c>
      <c r="B194">
        <v>329</v>
      </c>
      <c r="C194">
        <v>2</v>
      </c>
      <c r="D194">
        <v>102</v>
      </c>
      <c r="E194">
        <v>86</v>
      </c>
      <c r="F194">
        <v>36</v>
      </c>
      <c r="G194">
        <v>120</v>
      </c>
      <c r="H194">
        <v>45.5</v>
      </c>
      <c r="I194">
        <v>0.127</v>
      </c>
      <c r="J194">
        <v>23</v>
      </c>
      <c r="K194">
        <v>1</v>
      </c>
      <c r="L194">
        <f t="shared" si="41"/>
        <v>0</v>
      </c>
      <c r="M194">
        <f t="shared" si="42"/>
        <v>0</v>
      </c>
    </row>
    <row r="195" spans="1:13">
      <c r="A195">
        <v>194</v>
      </c>
      <c r="B195">
        <v>238</v>
      </c>
      <c r="C195">
        <v>0</v>
      </c>
      <c r="D195">
        <v>179</v>
      </c>
      <c r="E195">
        <v>90</v>
      </c>
      <c r="F195">
        <v>27</v>
      </c>
      <c r="G195">
        <v>0</v>
      </c>
      <c r="H195">
        <v>44.1</v>
      </c>
      <c r="I195">
        <v>0.68600000000000005</v>
      </c>
      <c r="J195">
        <v>23</v>
      </c>
      <c r="K195">
        <v>1</v>
      </c>
      <c r="L195">
        <f t="shared" ref="L195:L258" si="43">IF(D195&lt;=133.5,IF(I195&lt;=0.5095,IF(D195&lt;=94.5,0,0),IF(F195&lt;=28.5,0,1)),IF(D195&lt;=161.5,IF(I195&lt;=0.315,0,1),IF(C195&lt;=6.5,1,1)))</f>
        <v>1</v>
      </c>
      <c r="M195">
        <f t="shared" ref="M195:M258" si="44">IF(L195=K195,1,0)</f>
        <v>1</v>
      </c>
    </row>
    <row r="196" spans="1:13">
      <c r="A196">
        <v>195</v>
      </c>
      <c r="B196">
        <v>573</v>
      </c>
      <c r="C196">
        <v>3</v>
      </c>
      <c r="D196">
        <v>111</v>
      </c>
      <c r="E196">
        <v>58</v>
      </c>
      <c r="F196">
        <v>31</v>
      </c>
      <c r="G196">
        <v>44</v>
      </c>
      <c r="H196">
        <v>29.5</v>
      </c>
      <c r="I196">
        <v>0.43</v>
      </c>
      <c r="J196">
        <v>22</v>
      </c>
      <c r="K196">
        <v>0</v>
      </c>
      <c r="L196">
        <f t="shared" si="43"/>
        <v>0</v>
      </c>
      <c r="M196">
        <f t="shared" si="44"/>
        <v>1</v>
      </c>
    </row>
    <row r="197" spans="1:13">
      <c r="A197">
        <v>196</v>
      </c>
      <c r="B197">
        <v>118</v>
      </c>
      <c r="C197">
        <v>5</v>
      </c>
      <c r="D197">
        <v>78</v>
      </c>
      <c r="E197">
        <v>48</v>
      </c>
      <c r="F197">
        <v>0</v>
      </c>
      <c r="G197">
        <v>0</v>
      </c>
      <c r="H197">
        <v>33.700000000000003</v>
      </c>
      <c r="I197">
        <v>0.65400000000000003</v>
      </c>
      <c r="J197">
        <v>25</v>
      </c>
      <c r="K197">
        <v>0</v>
      </c>
      <c r="L197">
        <f t="shared" si="43"/>
        <v>0</v>
      </c>
      <c r="M197">
        <f t="shared" si="44"/>
        <v>1</v>
      </c>
    </row>
    <row r="198" spans="1:13">
      <c r="A198">
        <v>197</v>
      </c>
      <c r="B198">
        <v>64</v>
      </c>
      <c r="C198">
        <v>2</v>
      </c>
      <c r="D198">
        <v>141</v>
      </c>
      <c r="E198">
        <v>58</v>
      </c>
      <c r="F198">
        <v>34</v>
      </c>
      <c r="G198">
        <v>128</v>
      </c>
      <c r="H198">
        <v>25.4</v>
      </c>
      <c r="I198">
        <v>0.69899999999999995</v>
      </c>
      <c r="J198">
        <v>24</v>
      </c>
      <c r="K198">
        <v>0</v>
      </c>
      <c r="L198">
        <f t="shared" si="43"/>
        <v>1</v>
      </c>
      <c r="M198">
        <f t="shared" si="44"/>
        <v>0</v>
      </c>
    </row>
    <row r="199" spans="1:13">
      <c r="A199">
        <v>198</v>
      </c>
      <c r="B199">
        <v>508</v>
      </c>
      <c r="C199">
        <v>1</v>
      </c>
      <c r="D199">
        <v>130</v>
      </c>
      <c r="E199">
        <v>60</v>
      </c>
      <c r="F199">
        <v>23</v>
      </c>
      <c r="G199">
        <v>170</v>
      </c>
      <c r="H199">
        <v>28.6</v>
      </c>
      <c r="I199">
        <v>0.69199999999999995</v>
      </c>
      <c r="J199">
        <v>21</v>
      </c>
      <c r="K199">
        <v>0</v>
      </c>
      <c r="L199">
        <f t="shared" si="43"/>
        <v>0</v>
      </c>
      <c r="M199">
        <f t="shared" si="44"/>
        <v>1</v>
      </c>
    </row>
    <row r="200" spans="1:13">
      <c r="A200">
        <v>199</v>
      </c>
      <c r="B200">
        <v>566</v>
      </c>
      <c r="C200">
        <v>2</v>
      </c>
      <c r="D200">
        <v>95</v>
      </c>
      <c r="E200">
        <v>54</v>
      </c>
      <c r="F200">
        <v>14</v>
      </c>
      <c r="G200">
        <v>88</v>
      </c>
      <c r="H200">
        <v>26.1</v>
      </c>
      <c r="I200">
        <v>0.748</v>
      </c>
      <c r="J200">
        <v>22</v>
      </c>
      <c r="K200">
        <v>0</v>
      </c>
      <c r="L200">
        <f t="shared" si="43"/>
        <v>0</v>
      </c>
      <c r="M200">
        <f t="shared" si="44"/>
        <v>1</v>
      </c>
    </row>
    <row r="201" spans="1:13">
      <c r="A201">
        <v>200</v>
      </c>
      <c r="B201">
        <v>569</v>
      </c>
      <c r="C201">
        <v>4</v>
      </c>
      <c r="D201">
        <v>154</v>
      </c>
      <c r="E201">
        <v>72</v>
      </c>
      <c r="F201">
        <v>29</v>
      </c>
      <c r="G201">
        <v>126</v>
      </c>
      <c r="H201">
        <v>31.3</v>
      </c>
      <c r="I201">
        <v>0.33800000000000002</v>
      </c>
      <c r="J201">
        <v>37</v>
      </c>
      <c r="K201">
        <v>0</v>
      </c>
      <c r="L201">
        <f t="shared" si="43"/>
        <v>1</v>
      </c>
      <c r="M201">
        <f t="shared" si="44"/>
        <v>0</v>
      </c>
    </row>
    <row r="202" spans="1:13">
      <c r="A202">
        <v>201</v>
      </c>
      <c r="B202">
        <v>172</v>
      </c>
      <c r="C202">
        <v>6</v>
      </c>
      <c r="D202">
        <v>134</v>
      </c>
      <c r="E202">
        <v>70</v>
      </c>
      <c r="F202">
        <v>23</v>
      </c>
      <c r="G202">
        <v>130</v>
      </c>
      <c r="H202">
        <v>35.4</v>
      </c>
      <c r="I202">
        <v>0.54200000000000004</v>
      </c>
      <c r="J202">
        <v>29</v>
      </c>
      <c r="K202">
        <v>1</v>
      </c>
      <c r="L202">
        <f t="shared" si="43"/>
        <v>1</v>
      </c>
      <c r="M202">
        <f t="shared" si="44"/>
        <v>1</v>
      </c>
    </row>
    <row r="203" spans="1:13">
      <c r="A203">
        <v>202</v>
      </c>
      <c r="B203">
        <v>650</v>
      </c>
      <c r="C203">
        <v>0</v>
      </c>
      <c r="D203">
        <v>107</v>
      </c>
      <c r="E203">
        <v>60</v>
      </c>
      <c r="F203">
        <v>25</v>
      </c>
      <c r="G203">
        <v>0</v>
      </c>
      <c r="H203">
        <v>26.4</v>
      </c>
      <c r="I203">
        <v>0.13300000000000001</v>
      </c>
      <c r="J203">
        <v>23</v>
      </c>
      <c r="K203">
        <v>0</v>
      </c>
      <c r="L203">
        <f t="shared" si="43"/>
        <v>0</v>
      </c>
      <c r="M203">
        <f t="shared" si="44"/>
        <v>1</v>
      </c>
    </row>
    <row r="204" spans="1:13">
      <c r="A204">
        <v>203</v>
      </c>
      <c r="B204">
        <v>577</v>
      </c>
      <c r="C204">
        <v>6</v>
      </c>
      <c r="D204">
        <v>108</v>
      </c>
      <c r="E204">
        <v>44</v>
      </c>
      <c r="F204">
        <v>20</v>
      </c>
      <c r="G204">
        <v>130</v>
      </c>
      <c r="H204">
        <v>24</v>
      </c>
      <c r="I204">
        <v>0.81299999999999994</v>
      </c>
      <c r="J204">
        <v>35</v>
      </c>
      <c r="K204">
        <v>0</v>
      </c>
      <c r="L204">
        <f t="shared" si="43"/>
        <v>0</v>
      </c>
      <c r="M204">
        <f t="shared" si="44"/>
        <v>1</v>
      </c>
    </row>
    <row r="205" spans="1:13">
      <c r="A205">
        <v>204</v>
      </c>
      <c r="B205">
        <v>603</v>
      </c>
      <c r="C205">
        <v>1</v>
      </c>
      <c r="D205">
        <v>124</v>
      </c>
      <c r="E205">
        <v>74</v>
      </c>
      <c r="F205">
        <v>36</v>
      </c>
      <c r="G205">
        <v>0</v>
      </c>
      <c r="H205">
        <v>27.8</v>
      </c>
      <c r="I205">
        <v>0.1</v>
      </c>
      <c r="J205">
        <v>30</v>
      </c>
      <c r="K205">
        <v>0</v>
      </c>
      <c r="L205">
        <f t="shared" si="43"/>
        <v>0</v>
      </c>
      <c r="M205">
        <f t="shared" si="44"/>
        <v>1</v>
      </c>
    </row>
    <row r="206" spans="1:13">
      <c r="A206">
        <v>205</v>
      </c>
      <c r="B206">
        <v>68</v>
      </c>
      <c r="C206">
        <v>2</v>
      </c>
      <c r="D206">
        <v>109</v>
      </c>
      <c r="E206">
        <v>92</v>
      </c>
      <c r="F206">
        <v>0</v>
      </c>
      <c r="G206">
        <v>0</v>
      </c>
      <c r="H206">
        <v>42.7</v>
      </c>
      <c r="I206">
        <v>0.84499999999999997</v>
      </c>
      <c r="J206">
        <v>54</v>
      </c>
      <c r="K206">
        <v>0</v>
      </c>
      <c r="L206">
        <f t="shared" si="43"/>
        <v>0</v>
      </c>
      <c r="M206">
        <f t="shared" si="44"/>
        <v>1</v>
      </c>
    </row>
    <row r="207" spans="1:13">
      <c r="A207">
        <v>206</v>
      </c>
      <c r="B207">
        <v>732</v>
      </c>
      <c r="C207">
        <v>8</v>
      </c>
      <c r="D207">
        <v>120</v>
      </c>
      <c r="E207">
        <v>86</v>
      </c>
      <c r="F207">
        <v>0</v>
      </c>
      <c r="G207">
        <v>0</v>
      </c>
      <c r="H207">
        <v>28.4</v>
      </c>
      <c r="I207">
        <v>0.25900000000000001</v>
      </c>
      <c r="J207">
        <v>22</v>
      </c>
      <c r="K207">
        <v>1</v>
      </c>
      <c r="L207">
        <f t="shared" si="43"/>
        <v>0</v>
      </c>
      <c r="M207">
        <f t="shared" si="44"/>
        <v>0</v>
      </c>
    </row>
    <row r="208" spans="1:13">
      <c r="A208">
        <v>207</v>
      </c>
      <c r="B208">
        <v>704</v>
      </c>
      <c r="C208">
        <v>2</v>
      </c>
      <c r="D208">
        <v>129</v>
      </c>
      <c r="E208">
        <v>0</v>
      </c>
      <c r="F208">
        <v>0</v>
      </c>
      <c r="G208">
        <v>0</v>
      </c>
      <c r="H208">
        <v>38.5</v>
      </c>
      <c r="I208">
        <v>0.30399999999999999</v>
      </c>
      <c r="J208">
        <v>41</v>
      </c>
      <c r="K208">
        <v>0</v>
      </c>
      <c r="L208">
        <f t="shared" si="43"/>
        <v>0</v>
      </c>
      <c r="M208">
        <f t="shared" si="44"/>
        <v>1</v>
      </c>
    </row>
    <row r="209" spans="1:13">
      <c r="A209">
        <v>208</v>
      </c>
      <c r="B209">
        <v>670</v>
      </c>
      <c r="C209">
        <v>9</v>
      </c>
      <c r="D209">
        <v>154</v>
      </c>
      <c r="E209">
        <v>78</v>
      </c>
      <c r="F209">
        <v>30</v>
      </c>
      <c r="G209">
        <v>100</v>
      </c>
      <c r="H209">
        <v>30.9</v>
      </c>
      <c r="I209">
        <v>0.16400000000000001</v>
      </c>
      <c r="J209">
        <v>45</v>
      </c>
      <c r="K209">
        <v>0</v>
      </c>
      <c r="L209">
        <f t="shared" si="43"/>
        <v>0</v>
      </c>
      <c r="M209">
        <f t="shared" si="44"/>
        <v>1</v>
      </c>
    </row>
    <row r="210" spans="1:13">
      <c r="A210">
        <v>209</v>
      </c>
      <c r="B210">
        <v>46</v>
      </c>
      <c r="C210">
        <v>0</v>
      </c>
      <c r="D210">
        <v>180</v>
      </c>
      <c r="E210">
        <v>66</v>
      </c>
      <c r="F210">
        <v>39</v>
      </c>
      <c r="G210">
        <v>0</v>
      </c>
      <c r="H210">
        <v>42</v>
      </c>
      <c r="I210">
        <v>1.893</v>
      </c>
      <c r="J210">
        <v>25</v>
      </c>
      <c r="K210">
        <v>1</v>
      </c>
      <c r="L210">
        <f t="shared" si="43"/>
        <v>1</v>
      </c>
      <c r="M210">
        <f t="shared" si="44"/>
        <v>1</v>
      </c>
    </row>
    <row r="211" spans="1:13">
      <c r="A211">
        <v>210</v>
      </c>
      <c r="B211">
        <v>289</v>
      </c>
      <c r="C211">
        <v>4</v>
      </c>
      <c r="D211">
        <v>96</v>
      </c>
      <c r="E211">
        <v>56</v>
      </c>
      <c r="F211">
        <v>17</v>
      </c>
      <c r="G211">
        <v>49</v>
      </c>
      <c r="H211">
        <v>20.8</v>
      </c>
      <c r="I211">
        <v>0.34</v>
      </c>
      <c r="J211">
        <v>26</v>
      </c>
      <c r="K211">
        <v>0</v>
      </c>
      <c r="L211">
        <f t="shared" si="43"/>
        <v>0</v>
      </c>
      <c r="M211">
        <f t="shared" si="44"/>
        <v>1</v>
      </c>
    </row>
    <row r="212" spans="1:13">
      <c r="A212">
        <v>211</v>
      </c>
      <c r="B212">
        <v>447</v>
      </c>
      <c r="C212">
        <v>1</v>
      </c>
      <c r="D212">
        <v>100</v>
      </c>
      <c r="E212">
        <v>72</v>
      </c>
      <c r="F212">
        <v>12</v>
      </c>
      <c r="G212">
        <v>70</v>
      </c>
      <c r="H212">
        <v>25.3</v>
      </c>
      <c r="I212">
        <v>0.65800000000000003</v>
      </c>
      <c r="J212">
        <v>28</v>
      </c>
      <c r="K212">
        <v>0</v>
      </c>
      <c r="L212">
        <f t="shared" si="43"/>
        <v>0</v>
      </c>
      <c r="M212">
        <f t="shared" si="44"/>
        <v>1</v>
      </c>
    </row>
    <row r="213" spans="1:13">
      <c r="A213">
        <v>212</v>
      </c>
      <c r="B213">
        <v>748</v>
      </c>
      <c r="C213">
        <v>1</v>
      </c>
      <c r="D213">
        <v>81</v>
      </c>
      <c r="E213">
        <v>74</v>
      </c>
      <c r="F213">
        <v>41</v>
      </c>
      <c r="G213">
        <v>57</v>
      </c>
      <c r="H213">
        <v>46.3</v>
      </c>
      <c r="I213">
        <v>1.0960000000000001</v>
      </c>
      <c r="J213">
        <v>32</v>
      </c>
      <c r="K213">
        <v>0</v>
      </c>
      <c r="L213">
        <f t="shared" si="43"/>
        <v>1</v>
      </c>
      <c r="M213">
        <f t="shared" si="44"/>
        <v>0</v>
      </c>
    </row>
    <row r="214" spans="1:13">
      <c r="A214">
        <v>213</v>
      </c>
      <c r="B214">
        <v>603</v>
      </c>
      <c r="C214">
        <v>1</v>
      </c>
      <c r="D214">
        <v>124</v>
      </c>
      <c r="E214">
        <v>74</v>
      </c>
      <c r="F214">
        <v>36</v>
      </c>
      <c r="G214">
        <v>0</v>
      </c>
      <c r="H214">
        <v>27.8</v>
      </c>
      <c r="I214">
        <v>0.1</v>
      </c>
      <c r="J214">
        <v>30</v>
      </c>
      <c r="K214">
        <v>0</v>
      </c>
      <c r="L214">
        <f t="shared" si="43"/>
        <v>0</v>
      </c>
      <c r="M214">
        <f t="shared" si="44"/>
        <v>1</v>
      </c>
    </row>
    <row r="215" spans="1:13">
      <c r="A215">
        <v>214</v>
      </c>
      <c r="B215">
        <v>759</v>
      </c>
      <c r="C215">
        <v>1</v>
      </c>
      <c r="D215">
        <v>106</v>
      </c>
      <c r="E215">
        <v>76</v>
      </c>
      <c r="F215">
        <v>0</v>
      </c>
      <c r="G215">
        <v>0</v>
      </c>
      <c r="H215">
        <v>37.5</v>
      </c>
      <c r="I215">
        <v>0.19700000000000001</v>
      </c>
      <c r="J215">
        <v>26</v>
      </c>
      <c r="K215">
        <v>0</v>
      </c>
      <c r="L215">
        <f t="shared" si="43"/>
        <v>0</v>
      </c>
      <c r="M215">
        <f t="shared" si="44"/>
        <v>1</v>
      </c>
    </row>
    <row r="216" spans="1:13">
      <c r="A216">
        <v>215</v>
      </c>
      <c r="B216">
        <v>754</v>
      </c>
      <c r="C216">
        <v>0</v>
      </c>
      <c r="D216">
        <v>181</v>
      </c>
      <c r="E216">
        <v>88</v>
      </c>
      <c r="F216">
        <v>44</v>
      </c>
      <c r="G216">
        <v>510</v>
      </c>
      <c r="H216">
        <v>43.3</v>
      </c>
      <c r="I216">
        <v>0.222</v>
      </c>
      <c r="J216">
        <v>26</v>
      </c>
      <c r="K216">
        <v>1</v>
      </c>
      <c r="L216">
        <f t="shared" si="43"/>
        <v>1</v>
      </c>
      <c r="M216">
        <f t="shared" si="44"/>
        <v>1</v>
      </c>
    </row>
    <row r="217" spans="1:13">
      <c r="A217">
        <v>216</v>
      </c>
      <c r="B217">
        <v>617</v>
      </c>
      <c r="C217">
        <v>6</v>
      </c>
      <c r="D217">
        <v>117</v>
      </c>
      <c r="E217">
        <v>96</v>
      </c>
      <c r="F217">
        <v>0</v>
      </c>
      <c r="G217">
        <v>0</v>
      </c>
      <c r="H217">
        <v>28.7</v>
      </c>
      <c r="I217">
        <v>0.157</v>
      </c>
      <c r="J217">
        <v>30</v>
      </c>
      <c r="K217">
        <v>0</v>
      </c>
      <c r="L217">
        <f t="shared" si="43"/>
        <v>0</v>
      </c>
      <c r="M217">
        <f t="shared" si="44"/>
        <v>1</v>
      </c>
    </row>
    <row r="218" spans="1:13">
      <c r="A218">
        <v>217</v>
      </c>
      <c r="B218">
        <v>452</v>
      </c>
      <c r="C218">
        <v>2</v>
      </c>
      <c r="D218">
        <v>134</v>
      </c>
      <c r="E218">
        <v>70</v>
      </c>
      <c r="F218">
        <v>0</v>
      </c>
      <c r="G218">
        <v>0</v>
      </c>
      <c r="H218">
        <v>28.9</v>
      </c>
      <c r="I218">
        <v>0.54200000000000004</v>
      </c>
      <c r="J218">
        <v>23</v>
      </c>
      <c r="K218">
        <v>1</v>
      </c>
      <c r="L218">
        <f t="shared" si="43"/>
        <v>1</v>
      </c>
      <c r="M218">
        <f t="shared" si="44"/>
        <v>1</v>
      </c>
    </row>
    <row r="219" spans="1:13">
      <c r="A219">
        <v>218</v>
      </c>
      <c r="B219">
        <v>373</v>
      </c>
      <c r="C219">
        <v>0</v>
      </c>
      <c r="D219">
        <v>84</v>
      </c>
      <c r="E219">
        <v>64</v>
      </c>
      <c r="F219">
        <v>22</v>
      </c>
      <c r="G219">
        <v>66</v>
      </c>
      <c r="H219">
        <v>35.799999999999997</v>
      </c>
      <c r="I219">
        <v>0.54500000000000004</v>
      </c>
      <c r="J219">
        <v>21</v>
      </c>
      <c r="K219">
        <v>0</v>
      </c>
      <c r="L219">
        <f t="shared" si="43"/>
        <v>0</v>
      </c>
      <c r="M219">
        <f t="shared" si="44"/>
        <v>1</v>
      </c>
    </row>
    <row r="220" spans="1:13">
      <c r="A220">
        <v>219</v>
      </c>
      <c r="B220">
        <v>208</v>
      </c>
      <c r="C220">
        <v>5</v>
      </c>
      <c r="D220">
        <v>162</v>
      </c>
      <c r="E220">
        <v>104</v>
      </c>
      <c r="F220">
        <v>0</v>
      </c>
      <c r="G220">
        <v>0</v>
      </c>
      <c r="H220">
        <v>37.700000000000003</v>
      </c>
      <c r="I220">
        <v>0.151</v>
      </c>
      <c r="J220">
        <v>52</v>
      </c>
      <c r="K220">
        <v>1</v>
      </c>
      <c r="L220">
        <f t="shared" si="43"/>
        <v>1</v>
      </c>
      <c r="M220">
        <f t="shared" si="44"/>
        <v>1</v>
      </c>
    </row>
    <row r="221" spans="1:13">
      <c r="A221">
        <v>220</v>
      </c>
      <c r="B221">
        <v>56</v>
      </c>
      <c r="C221">
        <v>1</v>
      </c>
      <c r="D221">
        <v>73</v>
      </c>
      <c r="E221">
        <v>50</v>
      </c>
      <c r="F221">
        <v>10</v>
      </c>
      <c r="G221">
        <v>0</v>
      </c>
      <c r="H221">
        <v>23</v>
      </c>
      <c r="I221">
        <v>0.248</v>
      </c>
      <c r="J221">
        <v>21</v>
      </c>
      <c r="K221">
        <v>0</v>
      </c>
      <c r="L221">
        <f t="shared" si="43"/>
        <v>0</v>
      </c>
      <c r="M221">
        <f t="shared" si="44"/>
        <v>1</v>
      </c>
    </row>
    <row r="222" spans="1:13">
      <c r="A222">
        <v>221</v>
      </c>
      <c r="B222">
        <v>104</v>
      </c>
      <c r="C222">
        <v>1</v>
      </c>
      <c r="D222">
        <v>81</v>
      </c>
      <c r="E222">
        <v>72</v>
      </c>
      <c r="F222">
        <v>18</v>
      </c>
      <c r="G222">
        <v>40</v>
      </c>
      <c r="H222">
        <v>26.6</v>
      </c>
      <c r="I222">
        <v>0.28299999999999997</v>
      </c>
      <c r="J222">
        <v>24</v>
      </c>
      <c r="K222">
        <v>0</v>
      </c>
      <c r="L222">
        <f t="shared" si="43"/>
        <v>0</v>
      </c>
      <c r="M222">
        <f t="shared" si="44"/>
        <v>1</v>
      </c>
    </row>
    <row r="223" spans="1:13">
      <c r="A223">
        <v>222</v>
      </c>
      <c r="B223">
        <v>130</v>
      </c>
      <c r="C223">
        <v>0</v>
      </c>
      <c r="D223">
        <v>105</v>
      </c>
      <c r="E223">
        <v>84</v>
      </c>
      <c r="F223">
        <v>0</v>
      </c>
      <c r="G223">
        <v>0</v>
      </c>
      <c r="H223">
        <v>27.9</v>
      </c>
      <c r="I223">
        <v>0.74099999999999999</v>
      </c>
      <c r="J223">
        <v>62</v>
      </c>
      <c r="K223">
        <v>1</v>
      </c>
      <c r="L223">
        <f t="shared" si="43"/>
        <v>0</v>
      </c>
      <c r="M223">
        <f t="shared" si="44"/>
        <v>0</v>
      </c>
    </row>
    <row r="224" spans="1:13">
      <c r="A224">
        <v>223</v>
      </c>
      <c r="B224">
        <v>716</v>
      </c>
      <c r="C224">
        <v>7</v>
      </c>
      <c r="D224">
        <v>187</v>
      </c>
      <c r="E224">
        <v>50</v>
      </c>
      <c r="F224">
        <v>33</v>
      </c>
      <c r="G224">
        <v>392</v>
      </c>
      <c r="H224">
        <v>33.9</v>
      </c>
      <c r="I224">
        <v>0.82599999999999996</v>
      </c>
      <c r="J224">
        <v>34</v>
      </c>
      <c r="K224">
        <v>1</v>
      </c>
      <c r="L224">
        <f t="shared" si="43"/>
        <v>1</v>
      </c>
      <c r="M224">
        <f t="shared" si="44"/>
        <v>1</v>
      </c>
    </row>
    <row r="225" spans="1:13">
      <c r="A225">
        <v>224</v>
      </c>
      <c r="B225">
        <v>635</v>
      </c>
      <c r="C225">
        <v>10</v>
      </c>
      <c r="D225">
        <v>92</v>
      </c>
      <c r="E225">
        <v>62</v>
      </c>
      <c r="F225">
        <v>0</v>
      </c>
      <c r="G225">
        <v>0</v>
      </c>
      <c r="H225">
        <v>25.9</v>
      </c>
      <c r="I225">
        <v>0.16700000000000001</v>
      </c>
      <c r="J225">
        <v>31</v>
      </c>
      <c r="K225">
        <v>0</v>
      </c>
      <c r="L225">
        <f t="shared" si="43"/>
        <v>0</v>
      </c>
      <c r="M225">
        <f t="shared" si="44"/>
        <v>1</v>
      </c>
    </row>
    <row r="226" spans="1:13">
      <c r="A226">
        <v>225</v>
      </c>
      <c r="B226">
        <v>284</v>
      </c>
      <c r="C226">
        <v>7</v>
      </c>
      <c r="D226">
        <v>161</v>
      </c>
      <c r="E226">
        <v>86</v>
      </c>
      <c r="F226">
        <v>0</v>
      </c>
      <c r="G226">
        <v>0</v>
      </c>
      <c r="H226">
        <v>30.4</v>
      </c>
      <c r="I226">
        <v>0.16500000000000001</v>
      </c>
      <c r="J226">
        <v>47</v>
      </c>
      <c r="K226">
        <v>1</v>
      </c>
      <c r="L226">
        <f t="shared" si="43"/>
        <v>0</v>
      </c>
      <c r="M226">
        <f t="shared" si="44"/>
        <v>0</v>
      </c>
    </row>
    <row r="227" spans="1:13">
      <c r="A227">
        <v>226</v>
      </c>
      <c r="B227">
        <v>288</v>
      </c>
      <c r="C227">
        <v>1</v>
      </c>
      <c r="D227">
        <v>119</v>
      </c>
      <c r="E227">
        <v>86</v>
      </c>
      <c r="F227">
        <v>39</v>
      </c>
      <c r="G227">
        <v>220</v>
      </c>
      <c r="H227">
        <v>45.6</v>
      </c>
      <c r="I227">
        <v>0.80800000000000005</v>
      </c>
      <c r="J227">
        <v>29</v>
      </c>
      <c r="K227">
        <v>1</v>
      </c>
      <c r="L227">
        <f t="shared" si="43"/>
        <v>1</v>
      </c>
      <c r="M227">
        <f t="shared" si="44"/>
        <v>1</v>
      </c>
    </row>
    <row r="228" spans="1:13">
      <c r="A228">
        <v>227</v>
      </c>
      <c r="B228">
        <v>761</v>
      </c>
      <c r="C228">
        <v>2</v>
      </c>
      <c r="D228">
        <v>88</v>
      </c>
      <c r="E228">
        <v>58</v>
      </c>
      <c r="F228">
        <v>26</v>
      </c>
      <c r="G228">
        <v>16</v>
      </c>
      <c r="H228">
        <v>28.4</v>
      </c>
      <c r="I228">
        <v>0.76600000000000001</v>
      </c>
      <c r="J228">
        <v>22</v>
      </c>
      <c r="K228">
        <v>0</v>
      </c>
      <c r="L228">
        <f t="shared" si="43"/>
        <v>0</v>
      </c>
      <c r="M228">
        <f t="shared" si="44"/>
        <v>1</v>
      </c>
    </row>
    <row r="229" spans="1:13">
      <c r="A229">
        <v>228</v>
      </c>
      <c r="B229">
        <v>57</v>
      </c>
      <c r="C229">
        <v>7</v>
      </c>
      <c r="D229">
        <v>187</v>
      </c>
      <c r="E229">
        <v>68</v>
      </c>
      <c r="F229">
        <v>39</v>
      </c>
      <c r="G229">
        <v>304</v>
      </c>
      <c r="H229">
        <v>37.700000000000003</v>
      </c>
      <c r="I229">
        <v>0.254</v>
      </c>
      <c r="J229">
        <v>41</v>
      </c>
      <c r="K229">
        <v>1</v>
      </c>
      <c r="L229">
        <f t="shared" si="43"/>
        <v>1</v>
      </c>
      <c r="M229">
        <f t="shared" si="44"/>
        <v>1</v>
      </c>
    </row>
    <row r="230" spans="1:13">
      <c r="A230">
        <v>229</v>
      </c>
      <c r="B230">
        <v>282</v>
      </c>
      <c r="C230">
        <v>10</v>
      </c>
      <c r="D230">
        <v>129</v>
      </c>
      <c r="E230">
        <v>76</v>
      </c>
      <c r="F230">
        <v>28</v>
      </c>
      <c r="G230">
        <v>122</v>
      </c>
      <c r="H230">
        <v>35.9</v>
      </c>
      <c r="I230">
        <v>0.28000000000000003</v>
      </c>
      <c r="J230">
        <v>39</v>
      </c>
      <c r="K230">
        <v>0</v>
      </c>
      <c r="L230">
        <f t="shared" si="43"/>
        <v>0</v>
      </c>
      <c r="M230">
        <f t="shared" si="44"/>
        <v>1</v>
      </c>
    </row>
    <row r="231" spans="1:13">
      <c r="A231">
        <v>230</v>
      </c>
      <c r="B231">
        <v>664</v>
      </c>
      <c r="C231">
        <v>9</v>
      </c>
      <c r="D231">
        <v>145</v>
      </c>
      <c r="E231">
        <v>80</v>
      </c>
      <c r="F231">
        <v>46</v>
      </c>
      <c r="G231">
        <v>130</v>
      </c>
      <c r="H231">
        <v>37.9</v>
      </c>
      <c r="I231">
        <v>0.63700000000000001</v>
      </c>
      <c r="J231">
        <v>40</v>
      </c>
      <c r="K231">
        <v>1</v>
      </c>
      <c r="L231">
        <f t="shared" si="43"/>
        <v>1</v>
      </c>
      <c r="M231">
        <f t="shared" si="44"/>
        <v>1</v>
      </c>
    </row>
    <row r="232" spans="1:13">
      <c r="A232">
        <v>231</v>
      </c>
      <c r="B232">
        <v>397</v>
      </c>
      <c r="C232">
        <v>3</v>
      </c>
      <c r="D232">
        <v>96</v>
      </c>
      <c r="E232">
        <v>56</v>
      </c>
      <c r="F232">
        <v>34</v>
      </c>
      <c r="G232">
        <v>115</v>
      </c>
      <c r="H232">
        <v>24.7</v>
      </c>
      <c r="I232">
        <v>0.94399999999999995</v>
      </c>
      <c r="J232">
        <v>39</v>
      </c>
      <c r="K232">
        <v>0</v>
      </c>
      <c r="L232">
        <f t="shared" si="43"/>
        <v>1</v>
      </c>
      <c r="M232">
        <f t="shared" si="44"/>
        <v>0</v>
      </c>
    </row>
    <row r="233" spans="1:13">
      <c r="A233">
        <v>232</v>
      </c>
      <c r="B233">
        <v>624</v>
      </c>
      <c r="C233">
        <v>0</v>
      </c>
      <c r="D233">
        <v>94</v>
      </c>
      <c r="E233">
        <v>70</v>
      </c>
      <c r="F233">
        <v>27</v>
      </c>
      <c r="G233">
        <v>115</v>
      </c>
      <c r="H233">
        <v>43.5</v>
      </c>
      <c r="I233">
        <v>0.34699999999999998</v>
      </c>
      <c r="J233">
        <v>21</v>
      </c>
      <c r="K233">
        <v>0</v>
      </c>
      <c r="L233">
        <f t="shared" si="43"/>
        <v>0</v>
      </c>
      <c r="M233">
        <f t="shared" si="44"/>
        <v>1</v>
      </c>
    </row>
    <row r="234" spans="1:13">
      <c r="A234">
        <v>233</v>
      </c>
      <c r="B234">
        <v>295</v>
      </c>
      <c r="C234">
        <v>0</v>
      </c>
      <c r="D234">
        <v>161</v>
      </c>
      <c r="E234">
        <v>50</v>
      </c>
      <c r="F234">
        <v>0</v>
      </c>
      <c r="G234">
        <v>0</v>
      </c>
      <c r="H234">
        <v>21.9</v>
      </c>
      <c r="I234">
        <v>0.254</v>
      </c>
      <c r="J234">
        <v>65</v>
      </c>
      <c r="K234">
        <v>0</v>
      </c>
      <c r="L234">
        <f t="shared" si="43"/>
        <v>0</v>
      </c>
      <c r="M234">
        <f t="shared" si="44"/>
        <v>1</v>
      </c>
    </row>
    <row r="235" spans="1:13">
      <c r="A235">
        <v>234</v>
      </c>
      <c r="B235">
        <v>108</v>
      </c>
      <c r="C235">
        <v>4</v>
      </c>
      <c r="D235">
        <v>144</v>
      </c>
      <c r="E235">
        <v>58</v>
      </c>
      <c r="F235">
        <v>28</v>
      </c>
      <c r="G235">
        <v>140</v>
      </c>
      <c r="H235">
        <v>29.5</v>
      </c>
      <c r="I235">
        <v>0.28699999999999998</v>
      </c>
      <c r="J235">
        <v>37</v>
      </c>
      <c r="K235">
        <v>0</v>
      </c>
      <c r="L235">
        <f t="shared" si="43"/>
        <v>0</v>
      </c>
      <c r="M235">
        <f t="shared" si="44"/>
        <v>1</v>
      </c>
    </row>
    <row r="236" spans="1:13">
      <c r="A236">
        <v>235</v>
      </c>
      <c r="B236">
        <v>612</v>
      </c>
      <c r="C236">
        <v>3</v>
      </c>
      <c r="D236">
        <v>174</v>
      </c>
      <c r="E236">
        <v>58</v>
      </c>
      <c r="F236">
        <v>22</v>
      </c>
      <c r="G236">
        <v>194</v>
      </c>
      <c r="H236">
        <v>32.9</v>
      </c>
      <c r="I236">
        <v>0.59299999999999997</v>
      </c>
      <c r="J236">
        <v>36</v>
      </c>
      <c r="K236">
        <v>1</v>
      </c>
      <c r="L236">
        <f t="shared" si="43"/>
        <v>1</v>
      </c>
      <c r="M236">
        <f t="shared" si="44"/>
        <v>1</v>
      </c>
    </row>
    <row r="237" spans="1:13">
      <c r="A237">
        <v>236</v>
      </c>
      <c r="B237">
        <v>80</v>
      </c>
      <c r="C237">
        <v>2</v>
      </c>
      <c r="D237">
        <v>112</v>
      </c>
      <c r="E237">
        <v>66</v>
      </c>
      <c r="F237">
        <v>22</v>
      </c>
      <c r="G237">
        <v>0</v>
      </c>
      <c r="H237">
        <v>25</v>
      </c>
      <c r="I237">
        <v>0.307</v>
      </c>
      <c r="J237">
        <v>24</v>
      </c>
      <c r="K237">
        <v>0</v>
      </c>
      <c r="L237">
        <f t="shared" si="43"/>
        <v>0</v>
      </c>
      <c r="M237">
        <f t="shared" si="44"/>
        <v>1</v>
      </c>
    </row>
    <row r="238" spans="1:13">
      <c r="A238">
        <v>237</v>
      </c>
      <c r="B238">
        <v>217</v>
      </c>
      <c r="C238">
        <v>5</v>
      </c>
      <c r="D238">
        <v>109</v>
      </c>
      <c r="E238">
        <v>62</v>
      </c>
      <c r="F238">
        <v>41</v>
      </c>
      <c r="G238">
        <v>129</v>
      </c>
      <c r="H238">
        <v>35.799999999999997</v>
      </c>
      <c r="I238">
        <v>0.51400000000000001</v>
      </c>
      <c r="J238">
        <v>25</v>
      </c>
      <c r="K238">
        <v>1</v>
      </c>
      <c r="L238">
        <f t="shared" si="43"/>
        <v>1</v>
      </c>
      <c r="M238">
        <f t="shared" si="44"/>
        <v>1</v>
      </c>
    </row>
    <row r="239" spans="1:13">
      <c r="A239">
        <v>238</v>
      </c>
      <c r="B239">
        <v>614</v>
      </c>
      <c r="C239">
        <v>6</v>
      </c>
      <c r="D239">
        <v>105</v>
      </c>
      <c r="E239">
        <v>80</v>
      </c>
      <c r="F239">
        <v>28</v>
      </c>
      <c r="G239">
        <v>0</v>
      </c>
      <c r="H239">
        <v>32.5</v>
      </c>
      <c r="I239">
        <v>0.878</v>
      </c>
      <c r="J239">
        <v>26</v>
      </c>
      <c r="K239">
        <v>0</v>
      </c>
      <c r="L239">
        <f t="shared" si="43"/>
        <v>0</v>
      </c>
      <c r="M239">
        <f t="shared" si="44"/>
        <v>1</v>
      </c>
    </row>
    <row r="240" spans="1:13">
      <c r="A240">
        <v>239</v>
      </c>
      <c r="B240">
        <v>531</v>
      </c>
      <c r="C240">
        <v>2</v>
      </c>
      <c r="D240">
        <v>122</v>
      </c>
      <c r="E240">
        <v>60</v>
      </c>
      <c r="F240">
        <v>18</v>
      </c>
      <c r="G240">
        <v>106</v>
      </c>
      <c r="H240">
        <v>29.8</v>
      </c>
      <c r="I240">
        <v>0.71699999999999997</v>
      </c>
      <c r="J240">
        <v>22</v>
      </c>
      <c r="K240">
        <v>0</v>
      </c>
      <c r="L240">
        <f t="shared" si="43"/>
        <v>0</v>
      </c>
      <c r="M240">
        <f t="shared" si="44"/>
        <v>1</v>
      </c>
    </row>
    <row r="241" spans="1:13">
      <c r="A241">
        <v>240</v>
      </c>
      <c r="B241">
        <v>357</v>
      </c>
      <c r="C241">
        <v>1</v>
      </c>
      <c r="D241">
        <v>125</v>
      </c>
      <c r="E241">
        <v>50</v>
      </c>
      <c r="F241">
        <v>40</v>
      </c>
      <c r="G241">
        <v>167</v>
      </c>
      <c r="H241">
        <v>33.299999999999997</v>
      </c>
      <c r="I241">
        <v>0.96199999999999997</v>
      </c>
      <c r="J241">
        <v>28</v>
      </c>
      <c r="K241">
        <v>1</v>
      </c>
      <c r="L241">
        <f t="shared" si="43"/>
        <v>1</v>
      </c>
      <c r="M241">
        <f t="shared" si="44"/>
        <v>1</v>
      </c>
    </row>
    <row r="242" spans="1:13">
      <c r="A242">
        <v>241</v>
      </c>
      <c r="B242">
        <v>249</v>
      </c>
      <c r="C242">
        <v>9</v>
      </c>
      <c r="D242">
        <v>124</v>
      </c>
      <c r="E242">
        <v>70</v>
      </c>
      <c r="F242">
        <v>33</v>
      </c>
      <c r="G242">
        <v>402</v>
      </c>
      <c r="H242">
        <v>35.4</v>
      </c>
      <c r="I242">
        <v>0.28199999999999997</v>
      </c>
      <c r="J242">
        <v>34</v>
      </c>
      <c r="K242">
        <v>0</v>
      </c>
      <c r="L242">
        <f t="shared" si="43"/>
        <v>0</v>
      </c>
      <c r="M242">
        <f t="shared" si="44"/>
        <v>1</v>
      </c>
    </row>
    <row r="243" spans="1:13">
      <c r="A243">
        <v>242</v>
      </c>
      <c r="B243">
        <v>541</v>
      </c>
      <c r="C243">
        <v>8</v>
      </c>
      <c r="D243">
        <v>100</v>
      </c>
      <c r="E243">
        <v>74</v>
      </c>
      <c r="F243">
        <v>40</v>
      </c>
      <c r="G243">
        <v>215</v>
      </c>
      <c r="H243">
        <v>39.4</v>
      </c>
      <c r="I243">
        <v>0.66100000000000003</v>
      </c>
      <c r="J243">
        <v>43</v>
      </c>
      <c r="K243">
        <v>1</v>
      </c>
      <c r="L243">
        <f t="shared" si="43"/>
        <v>1</v>
      </c>
      <c r="M243">
        <f t="shared" si="44"/>
        <v>1</v>
      </c>
    </row>
    <row r="244" spans="1:13">
      <c r="A244">
        <v>243</v>
      </c>
      <c r="B244">
        <v>412</v>
      </c>
      <c r="C244">
        <v>1</v>
      </c>
      <c r="D244">
        <v>112</v>
      </c>
      <c r="E244">
        <v>72</v>
      </c>
      <c r="F244">
        <v>30</v>
      </c>
      <c r="G244">
        <v>176</v>
      </c>
      <c r="H244">
        <v>34.4</v>
      </c>
      <c r="I244">
        <v>0.52800000000000002</v>
      </c>
      <c r="J244">
        <v>25</v>
      </c>
      <c r="K244">
        <v>0</v>
      </c>
      <c r="L244">
        <f t="shared" si="43"/>
        <v>1</v>
      </c>
      <c r="M244">
        <f t="shared" si="44"/>
        <v>0</v>
      </c>
    </row>
    <row r="245" spans="1:13">
      <c r="A245">
        <v>244</v>
      </c>
      <c r="B245">
        <v>378</v>
      </c>
      <c r="C245">
        <v>1</v>
      </c>
      <c r="D245">
        <v>87</v>
      </c>
      <c r="E245">
        <v>60</v>
      </c>
      <c r="F245">
        <v>37</v>
      </c>
      <c r="G245">
        <v>75</v>
      </c>
      <c r="H245">
        <v>37.200000000000003</v>
      </c>
      <c r="I245">
        <v>0.50900000000000001</v>
      </c>
      <c r="J245">
        <v>22</v>
      </c>
      <c r="K245">
        <v>0</v>
      </c>
      <c r="L245">
        <f t="shared" si="43"/>
        <v>0</v>
      </c>
      <c r="M245">
        <f t="shared" si="44"/>
        <v>1</v>
      </c>
    </row>
    <row r="246" spans="1:13">
      <c r="A246">
        <v>245</v>
      </c>
      <c r="B246">
        <v>40</v>
      </c>
      <c r="C246">
        <v>4</v>
      </c>
      <c r="D246">
        <v>111</v>
      </c>
      <c r="E246">
        <v>72</v>
      </c>
      <c r="F246">
        <v>47</v>
      </c>
      <c r="G246">
        <v>207</v>
      </c>
      <c r="H246">
        <v>37.1</v>
      </c>
      <c r="I246">
        <v>1.39</v>
      </c>
      <c r="J246">
        <v>56</v>
      </c>
      <c r="K246">
        <v>1</v>
      </c>
      <c r="L246">
        <f t="shared" si="43"/>
        <v>1</v>
      </c>
      <c r="M246">
        <f t="shared" si="44"/>
        <v>1</v>
      </c>
    </row>
    <row r="247" spans="1:13">
      <c r="A247">
        <v>246</v>
      </c>
      <c r="B247">
        <v>496</v>
      </c>
      <c r="C247">
        <v>6</v>
      </c>
      <c r="D247">
        <v>166</v>
      </c>
      <c r="E247">
        <v>74</v>
      </c>
      <c r="F247">
        <v>0</v>
      </c>
      <c r="G247">
        <v>0</v>
      </c>
      <c r="H247">
        <v>26.6</v>
      </c>
      <c r="I247">
        <v>0.30399999999999999</v>
      </c>
      <c r="J247">
        <v>66</v>
      </c>
      <c r="K247">
        <v>0</v>
      </c>
      <c r="L247">
        <f t="shared" si="43"/>
        <v>1</v>
      </c>
      <c r="M247">
        <f t="shared" si="44"/>
        <v>0</v>
      </c>
    </row>
    <row r="248" spans="1:13">
      <c r="A248">
        <v>247</v>
      </c>
      <c r="B248">
        <v>173</v>
      </c>
      <c r="C248">
        <v>2</v>
      </c>
      <c r="D248">
        <v>87</v>
      </c>
      <c r="E248">
        <v>0</v>
      </c>
      <c r="F248">
        <v>23</v>
      </c>
      <c r="G248">
        <v>0</v>
      </c>
      <c r="H248">
        <v>28.9</v>
      </c>
      <c r="I248">
        <v>0.77300000000000002</v>
      </c>
      <c r="J248">
        <v>25</v>
      </c>
      <c r="K248">
        <v>0</v>
      </c>
      <c r="L248">
        <f t="shared" si="43"/>
        <v>0</v>
      </c>
      <c r="M248">
        <f t="shared" si="44"/>
        <v>1</v>
      </c>
    </row>
    <row r="249" spans="1:13">
      <c r="A249">
        <v>248</v>
      </c>
      <c r="B249">
        <v>492</v>
      </c>
      <c r="C249">
        <v>2</v>
      </c>
      <c r="D249">
        <v>89</v>
      </c>
      <c r="E249">
        <v>90</v>
      </c>
      <c r="F249">
        <v>30</v>
      </c>
      <c r="G249">
        <v>0</v>
      </c>
      <c r="H249">
        <v>33.5</v>
      </c>
      <c r="I249">
        <v>0.29199999999999998</v>
      </c>
      <c r="J249">
        <v>42</v>
      </c>
      <c r="K249">
        <v>0</v>
      </c>
      <c r="L249">
        <f t="shared" si="43"/>
        <v>0</v>
      </c>
      <c r="M249">
        <f t="shared" si="44"/>
        <v>1</v>
      </c>
    </row>
    <row r="250" spans="1:13">
      <c r="A250">
        <v>249</v>
      </c>
      <c r="B250">
        <v>326</v>
      </c>
      <c r="C250">
        <v>1</v>
      </c>
      <c r="D250">
        <v>157</v>
      </c>
      <c r="E250">
        <v>72</v>
      </c>
      <c r="F250">
        <v>21</v>
      </c>
      <c r="G250">
        <v>168</v>
      </c>
      <c r="H250">
        <v>25.6</v>
      </c>
      <c r="I250">
        <v>0.123</v>
      </c>
      <c r="J250">
        <v>24</v>
      </c>
      <c r="K250">
        <v>0</v>
      </c>
      <c r="L250">
        <f t="shared" si="43"/>
        <v>0</v>
      </c>
      <c r="M250">
        <f t="shared" si="44"/>
        <v>1</v>
      </c>
    </row>
    <row r="251" spans="1:13">
      <c r="A251">
        <v>250</v>
      </c>
      <c r="B251">
        <v>677</v>
      </c>
      <c r="C251">
        <v>9</v>
      </c>
      <c r="D251">
        <v>156</v>
      </c>
      <c r="E251">
        <v>86</v>
      </c>
      <c r="F251">
        <v>0</v>
      </c>
      <c r="G251">
        <v>0</v>
      </c>
      <c r="H251">
        <v>24.8</v>
      </c>
      <c r="I251">
        <v>0.23</v>
      </c>
      <c r="J251">
        <v>53</v>
      </c>
      <c r="K251">
        <v>1</v>
      </c>
      <c r="L251">
        <f t="shared" si="43"/>
        <v>0</v>
      </c>
      <c r="M251">
        <f t="shared" si="44"/>
        <v>0</v>
      </c>
    </row>
    <row r="252" spans="1:13">
      <c r="A252">
        <v>251</v>
      </c>
      <c r="B252">
        <v>562</v>
      </c>
      <c r="C252">
        <v>0</v>
      </c>
      <c r="D252">
        <v>198</v>
      </c>
      <c r="E252">
        <v>66</v>
      </c>
      <c r="F252">
        <v>32</v>
      </c>
      <c r="G252">
        <v>274</v>
      </c>
      <c r="H252">
        <v>41.3</v>
      </c>
      <c r="I252">
        <v>0.502</v>
      </c>
      <c r="J252">
        <v>28</v>
      </c>
      <c r="K252">
        <v>1</v>
      </c>
      <c r="L252">
        <f t="shared" si="43"/>
        <v>1</v>
      </c>
      <c r="M252">
        <f t="shared" si="44"/>
        <v>1</v>
      </c>
    </row>
    <row r="253" spans="1:13">
      <c r="A253">
        <v>252</v>
      </c>
      <c r="B253">
        <v>127</v>
      </c>
      <c r="C253">
        <v>3</v>
      </c>
      <c r="D253">
        <v>120</v>
      </c>
      <c r="E253">
        <v>70</v>
      </c>
      <c r="F253">
        <v>30</v>
      </c>
      <c r="G253">
        <v>135</v>
      </c>
      <c r="H253">
        <v>42.9</v>
      </c>
      <c r="I253">
        <v>0.45200000000000001</v>
      </c>
      <c r="J253">
        <v>30</v>
      </c>
      <c r="K253">
        <v>0</v>
      </c>
      <c r="L253">
        <f t="shared" si="43"/>
        <v>0</v>
      </c>
      <c r="M253">
        <f t="shared" si="44"/>
        <v>1</v>
      </c>
    </row>
    <row r="254" spans="1:13">
      <c r="A254">
        <v>253</v>
      </c>
      <c r="B254">
        <v>704</v>
      </c>
      <c r="C254">
        <v>2</v>
      </c>
      <c r="D254">
        <v>129</v>
      </c>
      <c r="E254">
        <v>0</v>
      </c>
      <c r="F254">
        <v>0</v>
      </c>
      <c r="G254">
        <v>0</v>
      </c>
      <c r="H254">
        <v>38.5</v>
      </c>
      <c r="I254">
        <v>0.30399999999999999</v>
      </c>
      <c r="J254">
        <v>41</v>
      </c>
      <c r="K254">
        <v>0</v>
      </c>
      <c r="L254">
        <f t="shared" si="43"/>
        <v>0</v>
      </c>
      <c r="M254">
        <f t="shared" si="44"/>
        <v>1</v>
      </c>
    </row>
    <row r="255" spans="1:13">
      <c r="A255">
        <v>254</v>
      </c>
      <c r="B255">
        <v>192</v>
      </c>
      <c r="C255">
        <v>9</v>
      </c>
      <c r="D255">
        <v>123</v>
      </c>
      <c r="E255">
        <v>70</v>
      </c>
      <c r="F255">
        <v>44</v>
      </c>
      <c r="G255">
        <v>94</v>
      </c>
      <c r="H255">
        <v>33.1</v>
      </c>
      <c r="I255">
        <v>0.374</v>
      </c>
      <c r="J255">
        <v>40</v>
      </c>
      <c r="K255">
        <v>0</v>
      </c>
      <c r="L255">
        <f t="shared" si="43"/>
        <v>0</v>
      </c>
      <c r="M255">
        <f t="shared" si="44"/>
        <v>1</v>
      </c>
    </row>
    <row r="256" spans="1:13">
      <c r="A256">
        <v>255</v>
      </c>
      <c r="B256">
        <v>628</v>
      </c>
      <c r="C256">
        <v>0</v>
      </c>
      <c r="D256">
        <v>132</v>
      </c>
      <c r="E256">
        <v>78</v>
      </c>
      <c r="F256">
        <v>0</v>
      </c>
      <c r="G256">
        <v>0</v>
      </c>
      <c r="H256">
        <v>32.4</v>
      </c>
      <c r="I256">
        <v>0.39300000000000002</v>
      </c>
      <c r="J256">
        <v>21</v>
      </c>
      <c r="K256">
        <v>0</v>
      </c>
      <c r="L256">
        <f t="shared" si="43"/>
        <v>0</v>
      </c>
      <c r="M256">
        <f t="shared" si="44"/>
        <v>1</v>
      </c>
    </row>
    <row r="257" spans="1:13">
      <c r="A257">
        <v>256</v>
      </c>
      <c r="B257">
        <v>537</v>
      </c>
      <c r="C257">
        <v>0</v>
      </c>
      <c r="D257">
        <v>105</v>
      </c>
      <c r="E257">
        <v>90</v>
      </c>
      <c r="F257">
        <v>0</v>
      </c>
      <c r="G257">
        <v>0</v>
      </c>
      <c r="H257">
        <v>29.6</v>
      </c>
      <c r="I257">
        <v>0.19700000000000001</v>
      </c>
      <c r="J257">
        <v>46</v>
      </c>
      <c r="K257">
        <v>0</v>
      </c>
      <c r="L257">
        <f t="shared" si="43"/>
        <v>0</v>
      </c>
      <c r="M257">
        <f t="shared" si="44"/>
        <v>1</v>
      </c>
    </row>
    <row r="258" spans="1:13">
      <c r="A258">
        <v>257</v>
      </c>
      <c r="B258">
        <v>112</v>
      </c>
      <c r="C258">
        <v>8</v>
      </c>
      <c r="D258">
        <v>155</v>
      </c>
      <c r="E258">
        <v>62</v>
      </c>
      <c r="F258">
        <v>26</v>
      </c>
      <c r="G258">
        <v>495</v>
      </c>
      <c r="H258">
        <v>34</v>
      </c>
      <c r="I258">
        <v>0.54300000000000004</v>
      </c>
      <c r="J258">
        <v>46</v>
      </c>
      <c r="K258">
        <v>1</v>
      </c>
      <c r="L258">
        <f t="shared" si="43"/>
        <v>1</v>
      </c>
      <c r="M258">
        <f t="shared" si="44"/>
        <v>1</v>
      </c>
    </row>
    <row r="259" spans="1:13">
      <c r="A259">
        <v>258</v>
      </c>
      <c r="B259">
        <v>16</v>
      </c>
      <c r="C259">
        <v>7</v>
      </c>
      <c r="D259">
        <v>100</v>
      </c>
      <c r="E259">
        <v>0</v>
      </c>
      <c r="F259">
        <v>0</v>
      </c>
      <c r="G259">
        <v>0</v>
      </c>
      <c r="H259">
        <v>30</v>
      </c>
      <c r="I259">
        <v>0.48399999999999999</v>
      </c>
      <c r="J259">
        <v>32</v>
      </c>
      <c r="K259">
        <v>1</v>
      </c>
      <c r="L259">
        <f t="shared" ref="L259:L322" si="45">IF(D259&lt;=133.5,IF(I259&lt;=0.5095,IF(D259&lt;=94.5,0,0),IF(F259&lt;=28.5,0,1)),IF(D259&lt;=161.5,IF(I259&lt;=0.315,0,1),IF(C259&lt;=6.5,1,1)))</f>
        <v>0</v>
      </c>
      <c r="M259">
        <f t="shared" ref="M259:M322" si="46">IF(L259=K259,1,0)</f>
        <v>0</v>
      </c>
    </row>
    <row r="260" spans="1:13">
      <c r="A260">
        <v>259</v>
      </c>
      <c r="B260">
        <v>476</v>
      </c>
      <c r="C260">
        <v>0</v>
      </c>
      <c r="D260">
        <v>137</v>
      </c>
      <c r="E260">
        <v>84</v>
      </c>
      <c r="F260">
        <v>27</v>
      </c>
      <c r="G260">
        <v>0</v>
      </c>
      <c r="H260">
        <v>27.3</v>
      </c>
      <c r="I260">
        <v>0.23100000000000001</v>
      </c>
      <c r="J260">
        <v>59</v>
      </c>
      <c r="K260">
        <v>0</v>
      </c>
      <c r="L260">
        <f t="shared" si="45"/>
        <v>0</v>
      </c>
      <c r="M260">
        <f t="shared" si="46"/>
        <v>1</v>
      </c>
    </row>
    <row r="261" spans="1:13">
      <c r="A261">
        <v>260</v>
      </c>
      <c r="B261">
        <v>267</v>
      </c>
      <c r="C261">
        <v>0</v>
      </c>
      <c r="D261">
        <v>138</v>
      </c>
      <c r="E261">
        <v>0</v>
      </c>
      <c r="F261">
        <v>0</v>
      </c>
      <c r="G261">
        <v>0</v>
      </c>
      <c r="H261">
        <v>36.299999999999997</v>
      </c>
      <c r="I261">
        <v>0.93300000000000005</v>
      </c>
      <c r="J261">
        <v>25</v>
      </c>
      <c r="K261">
        <v>1</v>
      </c>
      <c r="L261">
        <f t="shared" si="45"/>
        <v>1</v>
      </c>
      <c r="M261">
        <f t="shared" si="46"/>
        <v>1</v>
      </c>
    </row>
    <row r="262" spans="1:13">
      <c r="A262">
        <v>261</v>
      </c>
      <c r="B262">
        <v>702</v>
      </c>
      <c r="C262">
        <v>6</v>
      </c>
      <c r="D262">
        <v>125</v>
      </c>
      <c r="E262">
        <v>78</v>
      </c>
      <c r="F262">
        <v>31</v>
      </c>
      <c r="G262">
        <v>0</v>
      </c>
      <c r="H262">
        <v>27.6</v>
      </c>
      <c r="I262">
        <v>0.56499999999999995</v>
      </c>
      <c r="J262">
        <v>49</v>
      </c>
      <c r="K262">
        <v>1</v>
      </c>
      <c r="L262">
        <f t="shared" si="45"/>
        <v>1</v>
      </c>
      <c r="M262">
        <f t="shared" si="46"/>
        <v>1</v>
      </c>
    </row>
    <row r="263" spans="1:13">
      <c r="A263">
        <v>262</v>
      </c>
      <c r="B263">
        <v>97</v>
      </c>
      <c r="C263">
        <v>2</v>
      </c>
      <c r="D263">
        <v>92</v>
      </c>
      <c r="E263">
        <v>62</v>
      </c>
      <c r="F263">
        <v>28</v>
      </c>
      <c r="G263">
        <v>0</v>
      </c>
      <c r="H263">
        <v>31.6</v>
      </c>
      <c r="I263">
        <v>0.13</v>
      </c>
      <c r="J263">
        <v>24</v>
      </c>
      <c r="K263">
        <v>0</v>
      </c>
      <c r="L263">
        <f t="shared" si="45"/>
        <v>0</v>
      </c>
      <c r="M263">
        <f t="shared" si="46"/>
        <v>1</v>
      </c>
    </row>
    <row r="264" spans="1:13">
      <c r="A264">
        <v>263</v>
      </c>
      <c r="B264">
        <v>404</v>
      </c>
      <c r="C264">
        <v>9</v>
      </c>
      <c r="D264">
        <v>72</v>
      </c>
      <c r="E264">
        <v>78</v>
      </c>
      <c r="F264">
        <v>25</v>
      </c>
      <c r="G264">
        <v>0</v>
      </c>
      <c r="H264">
        <v>31.6</v>
      </c>
      <c r="I264">
        <v>0.28000000000000003</v>
      </c>
      <c r="J264">
        <v>38</v>
      </c>
      <c r="K264">
        <v>0</v>
      </c>
      <c r="L264">
        <f t="shared" si="45"/>
        <v>0</v>
      </c>
      <c r="M264">
        <f t="shared" si="46"/>
        <v>1</v>
      </c>
    </row>
    <row r="265" spans="1:13">
      <c r="A265">
        <v>264</v>
      </c>
      <c r="B265">
        <v>5</v>
      </c>
      <c r="C265">
        <v>0</v>
      </c>
      <c r="D265">
        <v>137</v>
      </c>
      <c r="E265">
        <v>40</v>
      </c>
      <c r="F265">
        <v>35</v>
      </c>
      <c r="G265">
        <v>168</v>
      </c>
      <c r="H265">
        <v>43.1</v>
      </c>
      <c r="I265">
        <v>2.2879999999999998</v>
      </c>
      <c r="J265">
        <v>33</v>
      </c>
      <c r="K265">
        <v>1</v>
      </c>
      <c r="L265">
        <f t="shared" si="45"/>
        <v>1</v>
      </c>
      <c r="M265">
        <f t="shared" si="46"/>
        <v>1</v>
      </c>
    </row>
    <row r="266" spans="1:13">
      <c r="A266">
        <v>265</v>
      </c>
      <c r="B266">
        <v>380</v>
      </c>
      <c r="C266">
        <v>0</v>
      </c>
      <c r="D266">
        <v>93</v>
      </c>
      <c r="E266">
        <v>100</v>
      </c>
      <c r="F266">
        <v>39</v>
      </c>
      <c r="G266">
        <v>72</v>
      </c>
      <c r="H266">
        <v>43.4</v>
      </c>
      <c r="I266">
        <v>1.0209999999999999</v>
      </c>
      <c r="J266">
        <v>35</v>
      </c>
      <c r="K266">
        <v>0</v>
      </c>
      <c r="L266">
        <f t="shared" si="45"/>
        <v>1</v>
      </c>
      <c r="M266">
        <f t="shared" si="46"/>
        <v>0</v>
      </c>
    </row>
    <row r="267" spans="1:13">
      <c r="A267">
        <v>266</v>
      </c>
      <c r="B267">
        <v>210</v>
      </c>
      <c r="C267">
        <v>7</v>
      </c>
      <c r="D267">
        <v>184</v>
      </c>
      <c r="E267">
        <v>84</v>
      </c>
      <c r="F267">
        <v>33</v>
      </c>
      <c r="G267">
        <v>0</v>
      </c>
      <c r="H267">
        <v>35.5</v>
      </c>
      <c r="I267">
        <v>0.35499999999999998</v>
      </c>
      <c r="J267">
        <v>41</v>
      </c>
      <c r="K267">
        <v>1</v>
      </c>
      <c r="L267">
        <f t="shared" si="45"/>
        <v>1</v>
      </c>
      <c r="M267">
        <f t="shared" si="46"/>
        <v>1</v>
      </c>
    </row>
    <row r="268" spans="1:13">
      <c r="A268">
        <v>267</v>
      </c>
      <c r="B268">
        <v>127</v>
      </c>
      <c r="C268">
        <v>3</v>
      </c>
      <c r="D268">
        <v>120</v>
      </c>
      <c r="E268">
        <v>70</v>
      </c>
      <c r="F268">
        <v>30</v>
      </c>
      <c r="G268">
        <v>135</v>
      </c>
      <c r="H268">
        <v>42.9</v>
      </c>
      <c r="I268">
        <v>0.45200000000000001</v>
      </c>
      <c r="J268">
        <v>30</v>
      </c>
      <c r="K268">
        <v>0</v>
      </c>
      <c r="L268">
        <f t="shared" si="45"/>
        <v>0</v>
      </c>
      <c r="M268">
        <f t="shared" si="46"/>
        <v>1</v>
      </c>
    </row>
    <row r="269" spans="1:13">
      <c r="A269">
        <v>268</v>
      </c>
      <c r="B269">
        <v>32</v>
      </c>
      <c r="C269">
        <v>3</v>
      </c>
      <c r="D269">
        <v>158</v>
      </c>
      <c r="E269">
        <v>76</v>
      </c>
      <c r="F269">
        <v>36</v>
      </c>
      <c r="G269">
        <v>245</v>
      </c>
      <c r="H269">
        <v>31.6</v>
      </c>
      <c r="I269">
        <v>0.85099999999999998</v>
      </c>
      <c r="J269">
        <v>28</v>
      </c>
      <c r="K269">
        <v>1</v>
      </c>
      <c r="L269">
        <f t="shared" si="45"/>
        <v>1</v>
      </c>
      <c r="M269">
        <f t="shared" si="46"/>
        <v>1</v>
      </c>
    </row>
    <row r="270" spans="1:13">
      <c r="A270">
        <v>269</v>
      </c>
      <c r="B270">
        <v>716</v>
      </c>
      <c r="C270">
        <v>7</v>
      </c>
      <c r="D270">
        <v>187</v>
      </c>
      <c r="E270">
        <v>50</v>
      </c>
      <c r="F270">
        <v>33</v>
      </c>
      <c r="G270">
        <v>392</v>
      </c>
      <c r="H270">
        <v>33.9</v>
      </c>
      <c r="I270">
        <v>0.82599999999999996</v>
      </c>
      <c r="J270">
        <v>34</v>
      </c>
      <c r="K270">
        <v>1</v>
      </c>
      <c r="L270">
        <f t="shared" si="45"/>
        <v>1</v>
      </c>
      <c r="M270">
        <f t="shared" si="46"/>
        <v>1</v>
      </c>
    </row>
    <row r="271" spans="1:13">
      <c r="A271">
        <v>270</v>
      </c>
      <c r="B271">
        <v>517</v>
      </c>
      <c r="C271">
        <v>9</v>
      </c>
      <c r="D271">
        <v>145</v>
      </c>
      <c r="E271">
        <v>88</v>
      </c>
      <c r="F271">
        <v>34</v>
      </c>
      <c r="G271">
        <v>165</v>
      </c>
      <c r="H271">
        <v>30.3</v>
      </c>
      <c r="I271">
        <v>0.77100000000000002</v>
      </c>
      <c r="J271">
        <v>53</v>
      </c>
      <c r="K271">
        <v>1</v>
      </c>
      <c r="L271">
        <f t="shared" si="45"/>
        <v>1</v>
      </c>
      <c r="M271">
        <f t="shared" si="46"/>
        <v>1</v>
      </c>
    </row>
    <row r="272" spans="1:13">
      <c r="A272">
        <v>271</v>
      </c>
      <c r="B272">
        <v>70</v>
      </c>
      <c r="C272">
        <v>4</v>
      </c>
      <c r="D272">
        <v>146</v>
      </c>
      <c r="E272">
        <v>85</v>
      </c>
      <c r="F272">
        <v>27</v>
      </c>
      <c r="G272">
        <v>100</v>
      </c>
      <c r="H272">
        <v>28.9</v>
      </c>
      <c r="I272">
        <v>0.189</v>
      </c>
      <c r="J272">
        <v>27</v>
      </c>
      <c r="K272">
        <v>0</v>
      </c>
      <c r="L272">
        <f t="shared" si="45"/>
        <v>0</v>
      </c>
      <c r="M272">
        <f t="shared" si="46"/>
        <v>1</v>
      </c>
    </row>
    <row r="273" spans="1:13">
      <c r="A273">
        <v>272</v>
      </c>
      <c r="B273">
        <v>628</v>
      </c>
      <c r="C273">
        <v>0</v>
      </c>
      <c r="D273">
        <v>132</v>
      </c>
      <c r="E273">
        <v>78</v>
      </c>
      <c r="F273">
        <v>0</v>
      </c>
      <c r="G273">
        <v>0</v>
      </c>
      <c r="H273">
        <v>32.4</v>
      </c>
      <c r="I273">
        <v>0.39300000000000002</v>
      </c>
      <c r="J273">
        <v>21</v>
      </c>
      <c r="K273">
        <v>0</v>
      </c>
      <c r="L273">
        <f t="shared" si="45"/>
        <v>0</v>
      </c>
      <c r="M273">
        <f t="shared" si="46"/>
        <v>1</v>
      </c>
    </row>
    <row r="274" spans="1:13">
      <c r="A274">
        <v>273</v>
      </c>
      <c r="B274">
        <v>549</v>
      </c>
      <c r="C274">
        <v>1</v>
      </c>
      <c r="D274">
        <v>164</v>
      </c>
      <c r="E274">
        <v>82</v>
      </c>
      <c r="F274">
        <v>43</v>
      </c>
      <c r="G274">
        <v>67</v>
      </c>
      <c r="H274">
        <v>32.799999999999997</v>
      </c>
      <c r="I274">
        <v>0.34100000000000003</v>
      </c>
      <c r="J274">
        <v>50</v>
      </c>
      <c r="K274">
        <v>0</v>
      </c>
      <c r="L274">
        <f t="shared" si="45"/>
        <v>1</v>
      </c>
      <c r="M274">
        <f t="shared" si="46"/>
        <v>0</v>
      </c>
    </row>
    <row r="275" spans="1:13">
      <c r="A275">
        <v>274</v>
      </c>
      <c r="B275">
        <v>620</v>
      </c>
      <c r="C275">
        <v>0</v>
      </c>
      <c r="D275">
        <v>119</v>
      </c>
      <c r="E275">
        <v>0</v>
      </c>
      <c r="F275">
        <v>0</v>
      </c>
      <c r="G275">
        <v>0</v>
      </c>
      <c r="H275">
        <v>32.4</v>
      </c>
      <c r="I275">
        <v>0.14099999999999999</v>
      </c>
      <c r="J275">
        <v>24</v>
      </c>
      <c r="K275">
        <v>1</v>
      </c>
      <c r="L275">
        <f t="shared" si="45"/>
        <v>0</v>
      </c>
      <c r="M275">
        <f t="shared" si="46"/>
        <v>0</v>
      </c>
    </row>
    <row r="276" spans="1:13">
      <c r="A276">
        <v>275</v>
      </c>
      <c r="B276">
        <v>758</v>
      </c>
      <c r="C276">
        <v>0</v>
      </c>
      <c r="D276">
        <v>123</v>
      </c>
      <c r="E276">
        <v>72</v>
      </c>
      <c r="F276">
        <v>0</v>
      </c>
      <c r="G276">
        <v>0</v>
      </c>
      <c r="H276">
        <v>36.299999999999997</v>
      </c>
      <c r="I276">
        <v>0.25800000000000001</v>
      </c>
      <c r="J276">
        <v>52</v>
      </c>
      <c r="K276">
        <v>1</v>
      </c>
      <c r="L276">
        <f t="shared" si="45"/>
        <v>0</v>
      </c>
      <c r="M276">
        <f t="shared" si="46"/>
        <v>0</v>
      </c>
    </row>
    <row r="277" spans="1:13">
      <c r="A277">
        <v>276</v>
      </c>
      <c r="B277">
        <v>375</v>
      </c>
      <c r="C277">
        <v>2</v>
      </c>
      <c r="D277">
        <v>122</v>
      </c>
      <c r="E277">
        <v>52</v>
      </c>
      <c r="F277">
        <v>43</v>
      </c>
      <c r="G277">
        <v>158</v>
      </c>
      <c r="H277">
        <v>36.200000000000003</v>
      </c>
      <c r="I277">
        <v>0.81599999999999995</v>
      </c>
      <c r="J277">
        <v>28</v>
      </c>
      <c r="K277">
        <v>0</v>
      </c>
      <c r="L277">
        <f t="shared" si="45"/>
        <v>1</v>
      </c>
      <c r="M277">
        <f t="shared" si="46"/>
        <v>0</v>
      </c>
    </row>
    <row r="278" spans="1:13">
      <c r="A278">
        <v>277</v>
      </c>
      <c r="B278">
        <v>273</v>
      </c>
      <c r="C278">
        <v>3</v>
      </c>
      <c r="D278">
        <v>122</v>
      </c>
      <c r="E278">
        <v>78</v>
      </c>
      <c r="F278">
        <v>0</v>
      </c>
      <c r="G278">
        <v>0</v>
      </c>
      <c r="H278">
        <v>23</v>
      </c>
      <c r="I278">
        <v>0.254</v>
      </c>
      <c r="J278">
        <v>40</v>
      </c>
      <c r="K278">
        <v>0</v>
      </c>
      <c r="L278">
        <f t="shared" si="45"/>
        <v>0</v>
      </c>
      <c r="M278">
        <f t="shared" si="46"/>
        <v>1</v>
      </c>
    </row>
    <row r="279" spans="1:13">
      <c r="A279">
        <v>278</v>
      </c>
      <c r="B279">
        <v>461</v>
      </c>
      <c r="C279">
        <v>9</v>
      </c>
      <c r="D279">
        <v>120</v>
      </c>
      <c r="E279">
        <v>72</v>
      </c>
      <c r="F279">
        <v>22</v>
      </c>
      <c r="G279">
        <v>56</v>
      </c>
      <c r="H279">
        <v>20.8</v>
      </c>
      <c r="I279">
        <v>0.73299999999999998</v>
      </c>
      <c r="J279">
        <v>48</v>
      </c>
      <c r="K279">
        <v>0</v>
      </c>
      <c r="L279">
        <f t="shared" si="45"/>
        <v>0</v>
      </c>
      <c r="M279">
        <f t="shared" si="46"/>
        <v>1</v>
      </c>
    </row>
    <row r="280" spans="1:13">
      <c r="A280">
        <v>279</v>
      </c>
      <c r="B280">
        <v>765</v>
      </c>
      <c r="C280">
        <v>2</v>
      </c>
      <c r="D280">
        <v>122</v>
      </c>
      <c r="E280">
        <v>70</v>
      </c>
      <c r="F280">
        <v>27</v>
      </c>
      <c r="G280">
        <v>0</v>
      </c>
      <c r="H280">
        <v>36.799999999999997</v>
      </c>
      <c r="I280">
        <v>0.34</v>
      </c>
      <c r="J280">
        <v>27</v>
      </c>
      <c r="K280">
        <v>0</v>
      </c>
      <c r="L280">
        <f t="shared" si="45"/>
        <v>0</v>
      </c>
      <c r="M280">
        <f t="shared" si="46"/>
        <v>1</v>
      </c>
    </row>
    <row r="281" spans="1:13">
      <c r="A281">
        <v>280</v>
      </c>
      <c r="B281">
        <v>592</v>
      </c>
      <c r="C281">
        <v>2</v>
      </c>
      <c r="D281">
        <v>112</v>
      </c>
      <c r="E281">
        <v>78</v>
      </c>
      <c r="F281">
        <v>50</v>
      </c>
      <c r="G281">
        <v>140</v>
      </c>
      <c r="H281">
        <v>39.4</v>
      </c>
      <c r="I281">
        <v>0.17499999999999999</v>
      </c>
      <c r="J281">
        <v>24</v>
      </c>
      <c r="K281">
        <v>0</v>
      </c>
      <c r="L281">
        <f t="shared" si="45"/>
        <v>0</v>
      </c>
      <c r="M281">
        <f t="shared" si="46"/>
        <v>1</v>
      </c>
    </row>
    <row r="282" spans="1:13">
      <c r="A282">
        <v>281</v>
      </c>
      <c r="B282">
        <v>483</v>
      </c>
      <c r="C282">
        <v>4</v>
      </c>
      <c r="D282">
        <v>85</v>
      </c>
      <c r="E282">
        <v>58</v>
      </c>
      <c r="F282">
        <v>22</v>
      </c>
      <c r="G282">
        <v>49</v>
      </c>
      <c r="H282">
        <v>27.8</v>
      </c>
      <c r="I282">
        <v>0.30599999999999999</v>
      </c>
      <c r="J282">
        <v>28</v>
      </c>
      <c r="K282">
        <v>0</v>
      </c>
      <c r="L282">
        <f t="shared" si="45"/>
        <v>0</v>
      </c>
      <c r="M282">
        <f t="shared" si="46"/>
        <v>1</v>
      </c>
    </row>
    <row r="283" spans="1:13">
      <c r="A283">
        <v>282</v>
      </c>
      <c r="B283">
        <v>412</v>
      </c>
      <c r="C283">
        <v>1</v>
      </c>
      <c r="D283">
        <v>112</v>
      </c>
      <c r="E283">
        <v>72</v>
      </c>
      <c r="F283">
        <v>30</v>
      </c>
      <c r="G283">
        <v>176</v>
      </c>
      <c r="H283">
        <v>34.4</v>
      </c>
      <c r="I283">
        <v>0.52800000000000002</v>
      </c>
      <c r="J283">
        <v>25</v>
      </c>
      <c r="K283">
        <v>0</v>
      </c>
      <c r="L283">
        <f t="shared" si="45"/>
        <v>1</v>
      </c>
      <c r="M283">
        <f t="shared" si="46"/>
        <v>0</v>
      </c>
    </row>
    <row r="284" spans="1:13">
      <c r="A284">
        <v>283</v>
      </c>
      <c r="B284">
        <v>760</v>
      </c>
      <c r="C284">
        <v>6</v>
      </c>
      <c r="D284">
        <v>190</v>
      </c>
      <c r="E284">
        <v>92</v>
      </c>
      <c r="F284">
        <v>0</v>
      </c>
      <c r="G284">
        <v>0</v>
      </c>
      <c r="H284">
        <v>35.5</v>
      </c>
      <c r="I284">
        <v>0.27800000000000002</v>
      </c>
      <c r="J284">
        <v>66</v>
      </c>
      <c r="K284">
        <v>1</v>
      </c>
      <c r="L284">
        <f t="shared" si="45"/>
        <v>1</v>
      </c>
      <c r="M284">
        <f t="shared" si="46"/>
        <v>1</v>
      </c>
    </row>
    <row r="285" spans="1:13">
      <c r="A285">
        <v>284</v>
      </c>
      <c r="B285">
        <v>549</v>
      </c>
      <c r="C285">
        <v>1</v>
      </c>
      <c r="D285">
        <v>164</v>
      </c>
      <c r="E285">
        <v>82</v>
      </c>
      <c r="F285">
        <v>43</v>
      </c>
      <c r="G285">
        <v>67</v>
      </c>
      <c r="H285">
        <v>32.799999999999997</v>
      </c>
      <c r="I285">
        <v>0.34100000000000003</v>
      </c>
      <c r="J285">
        <v>50</v>
      </c>
      <c r="K285">
        <v>0</v>
      </c>
      <c r="L285">
        <f t="shared" si="45"/>
        <v>1</v>
      </c>
      <c r="M285">
        <f t="shared" si="46"/>
        <v>0</v>
      </c>
    </row>
    <row r="286" spans="1:13">
      <c r="A286">
        <v>285</v>
      </c>
      <c r="B286">
        <v>545</v>
      </c>
      <c r="C286">
        <v>1</v>
      </c>
      <c r="D286">
        <v>88</v>
      </c>
      <c r="E286">
        <v>78</v>
      </c>
      <c r="F286">
        <v>29</v>
      </c>
      <c r="G286">
        <v>76</v>
      </c>
      <c r="H286">
        <v>32</v>
      </c>
      <c r="I286">
        <v>0.36499999999999999</v>
      </c>
      <c r="J286">
        <v>29</v>
      </c>
      <c r="K286">
        <v>0</v>
      </c>
      <c r="L286">
        <f t="shared" si="45"/>
        <v>0</v>
      </c>
      <c r="M286">
        <f t="shared" si="46"/>
        <v>1</v>
      </c>
    </row>
    <row r="287" spans="1:13">
      <c r="A287">
        <v>286</v>
      </c>
      <c r="B287">
        <v>212</v>
      </c>
      <c r="C287">
        <v>0</v>
      </c>
      <c r="D287">
        <v>147</v>
      </c>
      <c r="E287">
        <v>85</v>
      </c>
      <c r="F287">
        <v>54</v>
      </c>
      <c r="G287">
        <v>0</v>
      </c>
      <c r="H287">
        <v>42.8</v>
      </c>
      <c r="I287">
        <v>0.375</v>
      </c>
      <c r="J287">
        <v>24</v>
      </c>
      <c r="K287">
        <v>0</v>
      </c>
      <c r="L287">
        <f t="shared" si="45"/>
        <v>1</v>
      </c>
      <c r="M287">
        <f t="shared" si="46"/>
        <v>0</v>
      </c>
    </row>
    <row r="288" spans="1:13">
      <c r="A288">
        <v>287</v>
      </c>
      <c r="B288">
        <v>119</v>
      </c>
      <c r="C288">
        <v>4</v>
      </c>
      <c r="D288">
        <v>97</v>
      </c>
      <c r="E288">
        <v>60</v>
      </c>
      <c r="F288">
        <v>23</v>
      </c>
      <c r="G288">
        <v>0</v>
      </c>
      <c r="H288">
        <v>28.2</v>
      </c>
      <c r="I288">
        <v>0.443</v>
      </c>
      <c r="J288">
        <v>22</v>
      </c>
      <c r="K288">
        <v>0</v>
      </c>
      <c r="L288">
        <f t="shared" si="45"/>
        <v>0</v>
      </c>
      <c r="M288">
        <f t="shared" si="46"/>
        <v>1</v>
      </c>
    </row>
    <row r="289" spans="1:13">
      <c r="A289">
        <v>288</v>
      </c>
      <c r="B289">
        <v>682</v>
      </c>
      <c r="C289">
        <v>0</v>
      </c>
      <c r="D289">
        <v>162</v>
      </c>
      <c r="E289">
        <v>76</v>
      </c>
      <c r="F289">
        <v>36</v>
      </c>
      <c r="G289">
        <v>0</v>
      </c>
      <c r="H289">
        <v>49.6</v>
      </c>
      <c r="I289">
        <v>0.36399999999999999</v>
      </c>
      <c r="J289">
        <v>26</v>
      </c>
      <c r="K289">
        <v>1</v>
      </c>
      <c r="L289">
        <f t="shared" si="45"/>
        <v>1</v>
      </c>
      <c r="M289">
        <f t="shared" si="46"/>
        <v>1</v>
      </c>
    </row>
    <row r="290" spans="1:13">
      <c r="A290">
        <v>289</v>
      </c>
      <c r="B290">
        <v>678</v>
      </c>
      <c r="C290">
        <v>0</v>
      </c>
      <c r="D290">
        <v>93</v>
      </c>
      <c r="E290">
        <v>60</v>
      </c>
      <c r="F290">
        <v>0</v>
      </c>
      <c r="G290">
        <v>0</v>
      </c>
      <c r="H290">
        <v>35.299999999999997</v>
      </c>
      <c r="I290">
        <v>0.26300000000000001</v>
      </c>
      <c r="J290">
        <v>25</v>
      </c>
      <c r="K290">
        <v>0</v>
      </c>
      <c r="L290">
        <f t="shared" si="45"/>
        <v>0</v>
      </c>
      <c r="M290">
        <f t="shared" si="46"/>
        <v>1</v>
      </c>
    </row>
    <row r="291" spans="1:13">
      <c r="A291">
        <v>290</v>
      </c>
      <c r="B291">
        <v>690</v>
      </c>
      <c r="C291">
        <v>1</v>
      </c>
      <c r="D291">
        <v>144</v>
      </c>
      <c r="E291">
        <v>82</v>
      </c>
      <c r="F291">
        <v>46</v>
      </c>
      <c r="G291">
        <v>180</v>
      </c>
      <c r="H291">
        <v>46.1</v>
      </c>
      <c r="I291">
        <v>0.33500000000000002</v>
      </c>
      <c r="J291">
        <v>46</v>
      </c>
      <c r="K291">
        <v>1</v>
      </c>
      <c r="L291">
        <f t="shared" si="45"/>
        <v>1</v>
      </c>
      <c r="M291">
        <f t="shared" si="46"/>
        <v>1</v>
      </c>
    </row>
    <row r="292" spans="1:13">
      <c r="A292">
        <v>291</v>
      </c>
      <c r="B292">
        <v>383</v>
      </c>
      <c r="C292">
        <v>1</v>
      </c>
      <c r="D292">
        <v>109</v>
      </c>
      <c r="E292">
        <v>60</v>
      </c>
      <c r="F292">
        <v>8</v>
      </c>
      <c r="G292">
        <v>182</v>
      </c>
      <c r="H292">
        <v>25.4</v>
      </c>
      <c r="I292">
        <v>0.94699999999999995</v>
      </c>
      <c r="J292">
        <v>21</v>
      </c>
      <c r="K292">
        <v>0</v>
      </c>
      <c r="L292">
        <f t="shared" si="45"/>
        <v>0</v>
      </c>
      <c r="M292">
        <f t="shared" si="46"/>
        <v>1</v>
      </c>
    </row>
    <row r="293" spans="1:13">
      <c r="A293">
        <v>292</v>
      </c>
      <c r="B293">
        <v>195</v>
      </c>
      <c r="C293">
        <v>8</v>
      </c>
      <c r="D293">
        <v>85</v>
      </c>
      <c r="E293">
        <v>55</v>
      </c>
      <c r="F293">
        <v>20</v>
      </c>
      <c r="G293">
        <v>0</v>
      </c>
      <c r="H293">
        <v>24.4</v>
      </c>
      <c r="I293">
        <v>0.13600000000000001</v>
      </c>
      <c r="J293">
        <v>42</v>
      </c>
      <c r="K293">
        <v>0</v>
      </c>
      <c r="L293">
        <f t="shared" si="45"/>
        <v>0</v>
      </c>
      <c r="M293">
        <f t="shared" si="46"/>
        <v>1</v>
      </c>
    </row>
    <row r="294" spans="1:13">
      <c r="A294">
        <v>293</v>
      </c>
      <c r="B294">
        <v>21</v>
      </c>
      <c r="C294">
        <v>3</v>
      </c>
      <c r="D294">
        <v>126</v>
      </c>
      <c r="E294">
        <v>88</v>
      </c>
      <c r="F294">
        <v>41</v>
      </c>
      <c r="G294">
        <v>235</v>
      </c>
      <c r="H294">
        <v>39.299999999999997</v>
      </c>
      <c r="I294">
        <v>0.70399999999999996</v>
      </c>
      <c r="J294">
        <v>27</v>
      </c>
      <c r="K294">
        <v>0</v>
      </c>
      <c r="L294">
        <f t="shared" si="45"/>
        <v>1</v>
      </c>
      <c r="M294">
        <f t="shared" si="46"/>
        <v>0</v>
      </c>
    </row>
    <row r="295" spans="1:13">
      <c r="A295">
        <v>294</v>
      </c>
      <c r="B295">
        <v>484</v>
      </c>
      <c r="C295">
        <v>0</v>
      </c>
      <c r="D295">
        <v>84</v>
      </c>
      <c r="E295">
        <v>82</v>
      </c>
      <c r="F295">
        <v>31</v>
      </c>
      <c r="G295">
        <v>125</v>
      </c>
      <c r="H295">
        <v>38.200000000000003</v>
      </c>
      <c r="I295">
        <v>0.23300000000000001</v>
      </c>
      <c r="J295">
        <v>23</v>
      </c>
      <c r="K295">
        <v>0</v>
      </c>
      <c r="L295">
        <f t="shared" si="45"/>
        <v>0</v>
      </c>
      <c r="M295">
        <f t="shared" si="46"/>
        <v>1</v>
      </c>
    </row>
    <row r="296" spans="1:13">
      <c r="A296">
        <v>295</v>
      </c>
      <c r="B296">
        <v>541</v>
      </c>
      <c r="C296">
        <v>8</v>
      </c>
      <c r="D296">
        <v>100</v>
      </c>
      <c r="E296">
        <v>74</v>
      </c>
      <c r="F296">
        <v>40</v>
      </c>
      <c r="G296">
        <v>215</v>
      </c>
      <c r="H296">
        <v>39.4</v>
      </c>
      <c r="I296">
        <v>0.66100000000000003</v>
      </c>
      <c r="J296">
        <v>43</v>
      </c>
      <c r="K296">
        <v>1</v>
      </c>
      <c r="L296">
        <f t="shared" si="45"/>
        <v>1</v>
      </c>
      <c r="M296">
        <f t="shared" si="46"/>
        <v>1</v>
      </c>
    </row>
    <row r="297" spans="1:13">
      <c r="A297">
        <v>296</v>
      </c>
      <c r="B297">
        <v>387</v>
      </c>
      <c r="C297">
        <v>5</v>
      </c>
      <c r="D297">
        <v>116</v>
      </c>
      <c r="E297">
        <v>74</v>
      </c>
      <c r="F297">
        <v>29</v>
      </c>
      <c r="G297">
        <v>0</v>
      </c>
      <c r="H297">
        <v>32.299999999999997</v>
      </c>
      <c r="I297">
        <v>0.66</v>
      </c>
      <c r="J297">
        <v>35</v>
      </c>
      <c r="K297">
        <v>1</v>
      </c>
      <c r="L297">
        <f t="shared" si="45"/>
        <v>1</v>
      </c>
      <c r="M297">
        <f t="shared" si="46"/>
        <v>1</v>
      </c>
    </row>
    <row r="298" spans="1:13">
      <c r="A298">
        <v>297</v>
      </c>
      <c r="B298">
        <v>530</v>
      </c>
      <c r="C298">
        <v>0</v>
      </c>
      <c r="D298">
        <v>111</v>
      </c>
      <c r="E298">
        <v>65</v>
      </c>
      <c r="F298">
        <v>0</v>
      </c>
      <c r="G298">
        <v>0</v>
      </c>
      <c r="H298">
        <v>24.6</v>
      </c>
      <c r="I298">
        <v>0.66</v>
      </c>
      <c r="J298">
        <v>31</v>
      </c>
      <c r="K298">
        <v>0</v>
      </c>
      <c r="L298">
        <f t="shared" si="45"/>
        <v>0</v>
      </c>
      <c r="M298">
        <f t="shared" si="46"/>
        <v>1</v>
      </c>
    </row>
    <row r="299" spans="1:13">
      <c r="A299">
        <v>298</v>
      </c>
      <c r="B299">
        <v>212</v>
      </c>
      <c r="C299">
        <v>0</v>
      </c>
      <c r="D299">
        <v>147</v>
      </c>
      <c r="E299">
        <v>85</v>
      </c>
      <c r="F299">
        <v>54</v>
      </c>
      <c r="G299">
        <v>0</v>
      </c>
      <c r="H299">
        <v>42.8</v>
      </c>
      <c r="I299">
        <v>0.375</v>
      </c>
      <c r="J299">
        <v>24</v>
      </c>
      <c r="K299">
        <v>0</v>
      </c>
      <c r="L299">
        <f t="shared" si="45"/>
        <v>1</v>
      </c>
      <c r="M299">
        <f t="shared" si="46"/>
        <v>0</v>
      </c>
    </row>
    <row r="300" spans="1:13">
      <c r="A300">
        <v>299</v>
      </c>
      <c r="B300">
        <v>471</v>
      </c>
      <c r="C300">
        <v>1</v>
      </c>
      <c r="D300">
        <v>144</v>
      </c>
      <c r="E300">
        <v>82</v>
      </c>
      <c r="F300">
        <v>40</v>
      </c>
      <c r="G300">
        <v>0</v>
      </c>
      <c r="H300">
        <v>41.3</v>
      </c>
      <c r="I300">
        <v>0.60699999999999998</v>
      </c>
      <c r="J300">
        <v>28</v>
      </c>
      <c r="K300">
        <v>0</v>
      </c>
      <c r="L300">
        <f t="shared" si="45"/>
        <v>1</v>
      </c>
      <c r="M300">
        <f t="shared" si="46"/>
        <v>0</v>
      </c>
    </row>
    <row r="301" spans="1:13">
      <c r="A301">
        <v>300</v>
      </c>
      <c r="B301">
        <v>190</v>
      </c>
      <c r="C301">
        <v>5</v>
      </c>
      <c r="D301">
        <v>139</v>
      </c>
      <c r="E301">
        <v>80</v>
      </c>
      <c r="F301">
        <v>35</v>
      </c>
      <c r="G301">
        <v>160</v>
      </c>
      <c r="H301">
        <v>31.6</v>
      </c>
      <c r="I301">
        <v>0.36099999999999999</v>
      </c>
      <c r="J301">
        <v>25</v>
      </c>
      <c r="K301">
        <v>1</v>
      </c>
      <c r="L301">
        <f t="shared" si="45"/>
        <v>1</v>
      </c>
      <c r="M301">
        <f t="shared" si="46"/>
        <v>1</v>
      </c>
    </row>
    <row r="302" spans="1:13">
      <c r="A302">
        <v>301</v>
      </c>
      <c r="B302">
        <v>574</v>
      </c>
      <c r="C302">
        <v>2</v>
      </c>
      <c r="D302">
        <v>98</v>
      </c>
      <c r="E302">
        <v>60</v>
      </c>
      <c r="F302">
        <v>17</v>
      </c>
      <c r="G302">
        <v>120</v>
      </c>
      <c r="H302">
        <v>34.700000000000003</v>
      </c>
      <c r="I302">
        <v>0.19800000000000001</v>
      </c>
      <c r="J302">
        <v>22</v>
      </c>
      <c r="K302">
        <v>0</v>
      </c>
      <c r="L302">
        <f t="shared" si="45"/>
        <v>0</v>
      </c>
      <c r="M302">
        <f t="shared" si="46"/>
        <v>1</v>
      </c>
    </row>
    <row r="303" spans="1:13">
      <c r="A303">
        <v>302</v>
      </c>
      <c r="B303">
        <v>396</v>
      </c>
      <c r="C303">
        <v>2</v>
      </c>
      <c r="D303">
        <v>127</v>
      </c>
      <c r="E303">
        <v>58</v>
      </c>
      <c r="F303">
        <v>24</v>
      </c>
      <c r="G303">
        <v>275</v>
      </c>
      <c r="H303">
        <v>27.7</v>
      </c>
      <c r="I303">
        <v>1.6</v>
      </c>
      <c r="J303">
        <v>25</v>
      </c>
      <c r="K303">
        <v>0</v>
      </c>
      <c r="L303">
        <f t="shared" si="45"/>
        <v>0</v>
      </c>
      <c r="M303">
        <f t="shared" si="46"/>
        <v>1</v>
      </c>
    </row>
    <row r="304" spans="1:13">
      <c r="A304">
        <v>303</v>
      </c>
      <c r="B304">
        <v>172</v>
      </c>
      <c r="C304">
        <v>6</v>
      </c>
      <c r="D304">
        <v>134</v>
      </c>
      <c r="E304">
        <v>70</v>
      </c>
      <c r="F304">
        <v>23</v>
      </c>
      <c r="G304">
        <v>130</v>
      </c>
      <c r="H304">
        <v>35.4</v>
      </c>
      <c r="I304">
        <v>0.54200000000000004</v>
      </c>
      <c r="J304">
        <v>29</v>
      </c>
      <c r="K304">
        <v>1</v>
      </c>
      <c r="L304">
        <f t="shared" si="45"/>
        <v>1</v>
      </c>
      <c r="M304">
        <f t="shared" si="46"/>
        <v>1</v>
      </c>
    </row>
    <row r="305" spans="1:13">
      <c r="A305">
        <v>304</v>
      </c>
      <c r="B305">
        <v>752</v>
      </c>
      <c r="C305">
        <v>1</v>
      </c>
      <c r="D305">
        <v>121</v>
      </c>
      <c r="E305">
        <v>78</v>
      </c>
      <c r="F305">
        <v>39</v>
      </c>
      <c r="G305">
        <v>74</v>
      </c>
      <c r="H305">
        <v>39</v>
      </c>
      <c r="I305">
        <v>0.26100000000000001</v>
      </c>
      <c r="J305">
        <v>28</v>
      </c>
      <c r="K305">
        <v>0</v>
      </c>
      <c r="L305">
        <f t="shared" si="45"/>
        <v>0</v>
      </c>
      <c r="M305">
        <f t="shared" si="46"/>
        <v>1</v>
      </c>
    </row>
    <row r="306" spans="1:13">
      <c r="A306">
        <v>305</v>
      </c>
      <c r="B306">
        <v>181</v>
      </c>
      <c r="C306">
        <v>6</v>
      </c>
      <c r="D306">
        <v>87</v>
      </c>
      <c r="E306">
        <v>80</v>
      </c>
      <c r="F306">
        <v>0</v>
      </c>
      <c r="G306">
        <v>0</v>
      </c>
      <c r="H306">
        <v>23.2</v>
      </c>
      <c r="I306">
        <v>8.4000000000000005E-2</v>
      </c>
      <c r="J306">
        <v>32</v>
      </c>
      <c r="K306">
        <v>0</v>
      </c>
      <c r="L306">
        <f t="shared" si="45"/>
        <v>0</v>
      </c>
      <c r="M306">
        <f t="shared" si="46"/>
        <v>1</v>
      </c>
    </row>
    <row r="307" spans="1:13">
      <c r="A307">
        <v>306</v>
      </c>
      <c r="B307">
        <v>80</v>
      </c>
      <c r="C307">
        <v>2</v>
      </c>
      <c r="D307">
        <v>112</v>
      </c>
      <c r="E307">
        <v>66</v>
      </c>
      <c r="F307">
        <v>22</v>
      </c>
      <c r="G307">
        <v>0</v>
      </c>
      <c r="H307">
        <v>25</v>
      </c>
      <c r="I307">
        <v>0.307</v>
      </c>
      <c r="J307">
        <v>24</v>
      </c>
      <c r="K307">
        <v>0</v>
      </c>
      <c r="L307">
        <f t="shared" si="45"/>
        <v>0</v>
      </c>
      <c r="M307">
        <f t="shared" si="46"/>
        <v>1</v>
      </c>
    </row>
    <row r="308" spans="1:13">
      <c r="A308">
        <v>307</v>
      </c>
      <c r="B308">
        <v>77</v>
      </c>
      <c r="C308">
        <v>7</v>
      </c>
      <c r="D308">
        <v>62</v>
      </c>
      <c r="E308">
        <v>78</v>
      </c>
      <c r="F308">
        <v>0</v>
      </c>
      <c r="G308">
        <v>0</v>
      </c>
      <c r="H308">
        <v>32.6</v>
      </c>
      <c r="I308">
        <v>0.39100000000000001</v>
      </c>
      <c r="J308">
        <v>41</v>
      </c>
      <c r="K308">
        <v>0</v>
      </c>
      <c r="L308">
        <f t="shared" si="45"/>
        <v>0</v>
      </c>
      <c r="M308">
        <f t="shared" si="46"/>
        <v>1</v>
      </c>
    </row>
    <row r="309" spans="1:13">
      <c r="A309">
        <v>308</v>
      </c>
      <c r="B309">
        <v>195</v>
      </c>
      <c r="C309">
        <v>8</v>
      </c>
      <c r="D309">
        <v>85</v>
      </c>
      <c r="E309">
        <v>55</v>
      </c>
      <c r="F309">
        <v>20</v>
      </c>
      <c r="G309">
        <v>0</v>
      </c>
      <c r="H309">
        <v>24.4</v>
      </c>
      <c r="I309">
        <v>0.13600000000000001</v>
      </c>
      <c r="J309">
        <v>42</v>
      </c>
      <c r="K309">
        <v>0</v>
      </c>
      <c r="L309">
        <f t="shared" si="45"/>
        <v>0</v>
      </c>
      <c r="M309">
        <f t="shared" si="46"/>
        <v>1</v>
      </c>
    </row>
    <row r="310" spans="1:13">
      <c r="A310">
        <v>309</v>
      </c>
      <c r="B310">
        <v>13</v>
      </c>
      <c r="C310">
        <v>10</v>
      </c>
      <c r="D310">
        <v>139</v>
      </c>
      <c r="E310">
        <v>80</v>
      </c>
      <c r="F310">
        <v>0</v>
      </c>
      <c r="G310">
        <v>0</v>
      </c>
      <c r="H310">
        <v>27.1</v>
      </c>
      <c r="I310">
        <v>1.4410000000000001</v>
      </c>
      <c r="J310">
        <v>57</v>
      </c>
      <c r="K310">
        <v>0</v>
      </c>
      <c r="L310">
        <f t="shared" si="45"/>
        <v>1</v>
      </c>
      <c r="M310">
        <f t="shared" si="46"/>
        <v>0</v>
      </c>
    </row>
    <row r="311" spans="1:13">
      <c r="A311">
        <v>310</v>
      </c>
      <c r="B311">
        <v>302</v>
      </c>
      <c r="C311">
        <v>2</v>
      </c>
      <c r="D311">
        <v>144</v>
      </c>
      <c r="E311">
        <v>58</v>
      </c>
      <c r="F311">
        <v>33</v>
      </c>
      <c r="G311">
        <v>135</v>
      </c>
      <c r="H311">
        <v>31.6</v>
      </c>
      <c r="I311">
        <v>0.42199999999999999</v>
      </c>
      <c r="J311">
        <v>25</v>
      </c>
      <c r="K311">
        <v>1</v>
      </c>
      <c r="L311">
        <f t="shared" si="45"/>
        <v>1</v>
      </c>
      <c r="M311">
        <f t="shared" si="46"/>
        <v>1</v>
      </c>
    </row>
    <row r="312" spans="1:13">
      <c r="A312">
        <v>311</v>
      </c>
      <c r="B312">
        <v>711</v>
      </c>
      <c r="C312">
        <v>3</v>
      </c>
      <c r="D312">
        <v>158</v>
      </c>
      <c r="E312">
        <v>64</v>
      </c>
      <c r="F312">
        <v>13</v>
      </c>
      <c r="G312">
        <v>387</v>
      </c>
      <c r="H312">
        <v>31.2</v>
      </c>
      <c r="I312">
        <v>0.29499999999999998</v>
      </c>
      <c r="J312">
        <v>24</v>
      </c>
      <c r="K312">
        <v>0</v>
      </c>
      <c r="L312">
        <f t="shared" si="45"/>
        <v>0</v>
      </c>
      <c r="M312">
        <f t="shared" si="46"/>
        <v>1</v>
      </c>
    </row>
    <row r="313" spans="1:13">
      <c r="A313">
        <v>312</v>
      </c>
      <c r="B313">
        <v>354</v>
      </c>
      <c r="C313">
        <v>1</v>
      </c>
      <c r="D313">
        <v>90</v>
      </c>
      <c r="E313">
        <v>62</v>
      </c>
      <c r="F313">
        <v>12</v>
      </c>
      <c r="G313">
        <v>43</v>
      </c>
      <c r="H313">
        <v>27.2</v>
      </c>
      <c r="I313">
        <v>0.57999999999999996</v>
      </c>
      <c r="J313">
        <v>24</v>
      </c>
      <c r="K313">
        <v>0</v>
      </c>
      <c r="L313">
        <f t="shared" si="45"/>
        <v>0</v>
      </c>
      <c r="M313">
        <f t="shared" si="46"/>
        <v>1</v>
      </c>
    </row>
    <row r="314" spans="1:13">
      <c r="A314">
        <v>313</v>
      </c>
      <c r="B314">
        <v>732</v>
      </c>
      <c r="C314">
        <v>8</v>
      </c>
      <c r="D314">
        <v>120</v>
      </c>
      <c r="E314">
        <v>86</v>
      </c>
      <c r="F314">
        <v>0</v>
      </c>
      <c r="G314">
        <v>0</v>
      </c>
      <c r="H314">
        <v>28.4</v>
      </c>
      <c r="I314">
        <v>0.25900000000000001</v>
      </c>
      <c r="J314">
        <v>22</v>
      </c>
      <c r="K314">
        <v>1</v>
      </c>
      <c r="L314">
        <f t="shared" si="45"/>
        <v>0</v>
      </c>
      <c r="M314">
        <f t="shared" si="46"/>
        <v>0</v>
      </c>
    </row>
    <row r="315" spans="1:13">
      <c r="A315">
        <v>314</v>
      </c>
      <c r="B315">
        <v>13</v>
      </c>
      <c r="C315">
        <v>10</v>
      </c>
      <c r="D315">
        <v>139</v>
      </c>
      <c r="E315">
        <v>80</v>
      </c>
      <c r="F315">
        <v>0</v>
      </c>
      <c r="G315">
        <v>0</v>
      </c>
      <c r="H315">
        <v>27.1</v>
      </c>
      <c r="I315">
        <v>1.4410000000000001</v>
      </c>
      <c r="J315">
        <v>57</v>
      </c>
      <c r="K315">
        <v>0</v>
      </c>
      <c r="L315">
        <f t="shared" si="45"/>
        <v>1</v>
      </c>
      <c r="M315">
        <f t="shared" si="46"/>
        <v>0</v>
      </c>
    </row>
    <row r="316" spans="1:13">
      <c r="A316">
        <v>315</v>
      </c>
      <c r="B316">
        <v>240</v>
      </c>
      <c r="C316">
        <v>0</v>
      </c>
      <c r="D316">
        <v>104</v>
      </c>
      <c r="E316">
        <v>76</v>
      </c>
      <c r="F316">
        <v>0</v>
      </c>
      <c r="G316">
        <v>0</v>
      </c>
      <c r="H316">
        <v>18.399999999999999</v>
      </c>
      <c r="I316">
        <v>0.58199999999999996</v>
      </c>
      <c r="J316">
        <v>27</v>
      </c>
      <c r="K316">
        <v>0</v>
      </c>
      <c r="L316">
        <f t="shared" si="45"/>
        <v>0</v>
      </c>
      <c r="M316">
        <f t="shared" si="46"/>
        <v>1</v>
      </c>
    </row>
    <row r="317" spans="1:13">
      <c r="A317">
        <v>316</v>
      </c>
      <c r="B317">
        <v>439</v>
      </c>
      <c r="C317">
        <v>1</v>
      </c>
      <c r="D317">
        <v>97</v>
      </c>
      <c r="E317">
        <v>70</v>
      </c>
      <c r="F317">
        <v>15</v>
      </c>
      <c r="G317">
        <v>0</v>
      </c>
      <c r="H317">
        <v>18.2</v>
      </c>
      <c r="I317">
        <v>0.14699999999999999</v>
      </c>
      <c r="J317">
        <v>21</v>
      </c>
      <c r="K317">
        <v>0</v>
      </c>
      <c r="L317">
        <f t="shared" si="45"/>
        <v>0</v>
      </c>
      <c r="M317">
        <f t="shared" si="46"/>
        <v>1</v>
      </c>
    </row>
    <row r="318" spans="1:13">
      <c r="A318">
        <v>317</v>
      </c>
      <c r="B318">
        <v>324</v>
      </c>
      <c r="C318">
        <v>13</v>
      </c>
      <c r="D318">
        <v>152</v>
      </c>
      <c r="E318">
        <v>90</v>
      </c>
      <c r="F318">
        <v>33</v>
      </c>
      <c r="G318">
        <v>29</v>
      </c>
      <c r="H318">
        <v>26.8</v>
      </c>
      <c r="I318">
        <v>0.73099999999999998</v>
      </c>
      <c r="J318">
        <v>43</v>
      </c>
      <c r="K318">
        <v>1</v>
      </c>
      <c r="L318">
        <f t="shared" si="45"/>
        <v>1</v>
      </c>
      <c r="M318">
        <f t="shared" si="46"/>
        <v>1</v>
      </c>
    </row>
    <row r="319" spans="1:13">
      <c r="A319">
        <v>318</v>
      </c>
      <c r="B319">
        <v>488</v>
      </c>
      <c r="C319">
        <v>0</v>
      </c>
      <c r="D319">
        <v>173</v>
      </c>
      <c r="E319">
        <v>78</v>
      </c>
      <c r="F319">
        <v>32</v>
      </c>
      <c r="G319">
        <v>265</v>
      </c>
      <c r="H319">
        <v>46.5</v>
      </c>
      <c r="I319">
        <v>1.159</v>
      </c>
      <c r="J319">
        <v>58</v>
      </c>
      <c r="K319">
        <v>0</v>
      </c>
      <c r="L319">
        <f t="shared" si="45"/>
        <v>1</v>
      </c>
      <c r="M319">
        <f t="shared" si="46"/>
        <v>0</v>
      </c>
    </row>
    <row r="320" spans="1:13">
      <c r="A320">
        <v>319</v>
      </c>
      <c r="B320">
        <v>190</v>
      </c>
      <c r="C320">
        <v>5</v>
      </c>
      <c r="D320">
        <v>139</v>
      </c>
      <c r="E320">
        <v>80</v>
      </c>
      <c r="F320">
        <v>35</v>
      </c>
      <c r="G320">
        <v>160</v>
      </c>
      <c r="H320">
        <v>31.6</v>
      </c>
      <c r="I320">
        <v>0.36099999999999999</v>
      </c>
      <c r="J320">
        <v>25</v>
      </c>
      <c r="K320">
        <v>1</v>
      </c>
      <c r="L320">
        <f t="shared" si="45"/>
        <v>1</v>
      </c>
      <c r="M320">
        <f t="shared" si="46"/>
        <v>1</v>
      </c>
    </row>
    <row r="321" spans="1:13">
      <c r="A321">
        <v>320</v>
      </c>
      <c r="B321">
        <v>684</v>
      </c>
      <c r="C321">
        <v>4</v>
      </c>
      <c r="D321">
        <v>125</v>
      </c>
      <c r="E321">
        <v>80</v>
      </c>
      <c r="F321">
        <v>0</v>
      </c>
      <c r="G321">
        <v>0</v>
      </c>
      <c r="H321">
        <v>32.299999999999997</v>
      </c>
      <c r="I321">
        <v>0.53600000000000003</v>
      </c>
      <c r="J321">
        <v>27</v>
      </c>
      <c r="K321">
        <v>1</v>
      </c>
      <c r="L321">
        <f t="shared" si="45"/>
        <v>0</v>
      </c>
      <c r="M321">
        <f t="shared" si="46"/>
        <v>0</v>
      </c>
    </row>
    <row r="322" spans="1:13">
      <c r="A322">
        <v>321</v>
      </c>
      <c r="B322">
        <v>177</v>
      </c>
      <c r="C322">
        <v>6</v>
      </c>
      <c r="D322">
        <v>85</v>
      </c>
      <c r="E322">
        <v>78</v>
      </c>
      <c r="F322">
        <v>0</v>
      </c>
      <c r="G322">
        <v>0</v>
      </c>
      <c r="H322">
        <v>31.2</v>
      </c>
      <c r="I322">
        <v>0.38200000000000001</v>
      </c>
      <c r="J322">
        <v>42</v>
      </c>
      <c r="K322">
        <v>0</v>
      </c>
      <c r="L322">
        <f t="shared" si="45"/>
        <v>0</v>
      </c>
      <c r="M322">
        <f t="shared" si="46"/>
        <v>1</v>
      </c>
    </row>
    <row r="323" spans="1:13">
      <c r="A323">
        <v>322</v>
      </c>
      <c r="B323">
        <v>574</v>
      </c>
      <c r="C323">
        <v>2</v>
      </c>
      <c r="D323">
        <v>98</v>
      </c>
      <c r="E323">
        <v>60</v>
      </c>
      <c r="F323">
        <v>17</v>
      </c>
      <c r="G323">
        <v>120</v>
      </c>
      <c r="H323">
        <v>34.700000000000003</v>
      </c>
      <c r="I323">
        <v>0.19800000000000001</v>
      </c>
      <c r="J323">
        <v>22</v>
      </c>
      <c r="K323">
        <v>0</v>
      </c>
      <c r="L323">
        <f t="shared" ref="L323:L386" si="47">IF(D323&lt;=133.5,IF(I323&lt;=0.5095,IF(D323&lt;=94.5,0,0),IF(F323&lt;=28.5,0,1)),IF(D323&lt;=161.5,IF(I323&lt;=0.315,0,1),IF(C323&lt;=6.5,1,1)))</f>
        <v>0</v>
      </c>
      <c r="M323">
        <f t="shared" ref="M323:M386" si="48">IF(L323=K323,1,0)</f>
        <v>1</v>
      </c>
    </row>
    <row r="324" spans="1:13">
      <c r="A324">
        <v>323</v>
      </c>
      <c r="B324">
        <v>158</v>
      </c>
      <c r="C324">
        <v>1</v>
      </c>
      <c r="D324">
        <v>109</v>
      </c>
      <c r="E324">
        <v>56</v>
      </c>
      <c r="F324">
        <v>21</v>
      </c>
      <c r="G324">
        <v>135</v>
      </c>
      <c r="H324">
        <v>25.2</v>
      </c>
      <c r="I324">
        <v>0.83299999999999996</v>
      </c>
      <c r="J324">
        <v>23</v>
      </c>
      <c r="K324">
        <v>0</v>
      </c>
      <c r="L324">
        <f t="shared" si="47"/>
        <v>0</v>
      </c>
      <c r="M324">
        <f t="shared" si="48"/>
        <v>1</v>
      </c>
    </row>
    <row r="325" spans="1:13">
      <c r="A325">
        <v>324</v>
      </c>
      <c r="B325">
        <v>101</v>
      </c>
      <c r="C325">
        <v>1</v>
      </c>
      <c r="D325">
        <v>163</v>
      </c>
      <c r="E325">
        <v>72</v>
      </c>
      <c r="F325">
        <v>0</v>
      </c>
      <c r="G325">
        <v>0</v>
      </c>
      <c r="H325">
        <v>39</v>
      </c>
      <c r="I325">
        <v>1.222</v>
      </c>
      <c r="J325">
        <v>33</v>
      </c>
      <c r="K325">
        <v>1</v>
      </c>
      <c r="L325">
        <f t="shared" si="47"/>
        <v>1</v>
      </c>
      <c r="M325">
        <f t="shared" si="48"/>
        <v>1</v>
      </c>
    </row>
    <row r="326" spans="1:13">
      <c r="A326">
        <v>325</v>
      </c>
      <c r="B326">
        <v>560</v>
      </c>
      <c r="C326">
        <v>11</v>
      </c>
      <c r="D326">
        <v>85</v>
      </c>
      <c r="E326">
        <v>74</v>
      </c>
      <c r="F326">
        <v>0</v>
      </c>
      <c r="G326">
        <v>0</v>
      </c>
      <c r="H326">
        <v>30.1</v>
      </c>
      <c r="I326">
        <v>0.3</v>
      </c>
      <c r="J326">
        <v>35</v>
      </c>
      <c r="K326">
        <v>0</v>
      </c>
      <c r="L326">
        <f t="shared" si="47"/>
        <v>0</v>
      </c>
      <c r="M326">
        <f t="shared" si="48"/>
        <v>1</v>
      </c>
    </row>
    <row r="327" spans="1:13">
      <c r="A327">
        <v>326</v>
      </c>
      <c r="B327">
        <v>56</v>
      </c>
      <c r="C327">
        <v>1</v>
      </c>
      <c r="D327">
        <v>73</v>
      </c>
      <c r="E327">
        <v>50</v>
      </c>
      <c r="F327">
        <v>10</v>
      </c>
      <c r="G327">
        <v>0</v>
      </c>
      <c r="H327">
        <v>23</v>
      </c>
      <c r="I327">
        <v>0.248</v>
      </c>
      <c r="J327">
        <v>21</v>
      </c>
      <c r="K327">
        <v>0</v>
      </c>
      <c r="L327">
        <f t="shared" si="47"/>
        <v>0</v>
      </c>
      <c r="M327">
        <f t="shared" si="48"/>
        <v>1</v>
      </c>
    </row>
    <row r="328" spans="1:13">
      <c r="A328">
        <v>327</v>
      </c>
      <c r="B328">
        <v>171</v>
      </c>
      <c r="C328">
        <v>6</v>
      </c>
      <c r="D328">
        <v>102</v>
      </c>
      <c r="E328">
        <v>82</v>
      </c>
      <c r="F328">
        <v>0</v>
      </c>
      <c r="G328">
        <v>0</v>
      </c>
      <c r="H328">
        <v>30.8</v>
      </c>
      <c r="I328">
        <v>0.18</v>
      </c>
      <c r="J328">
        <v>36</v>
      </c>
      <c r="K328">
        <v>1</v>
      </c>
      <c r="L328">
        <f t="shared" si="47"/>
        <v>0</v>
      </c>
      <c r="M328">
        <f t="shared" si="48"/>
        <v>0</v>
      </c>
    </row>
    <row r="329" spans="1:13">
      <c r="A329">
        <v>328</v>
      </c>
      <c r="B329">
        <v>321</v>
      </c>
      <c r="C329">
        <v>4</v>
      </c>
      <c r="D329">
        <v>129</v>
      </c>
      <c r="E329">
        <v>60</v>
      </c>
      <c r="F329">
        <v>12</v>
      </c>
      <c r="G329">
        <v>231</v>
      </c>
      <c r="H329">
        <v>27.5</v>
      </c>
      <c r="I329">
        <v>0.52700000000000002</v>
      </c>
      <c r="J329">
        <v>31</v>
      </c>
      <c r="K329">
        <v>0</v>
      </c>
      <c r="L329">
        <f t="shared" si="47"/>
        <v>0</v>
      </c>
      <c r="M329">
        <f t="shared" si="48"/>
        <v>1</v>
      </c>
    </row>
    <row r="330" spans="1:13">
      <c r="A330">
        <v>329</v>
      </c>
      <c r="B330">
        <v>392</v>
      </c>
      <c r="C330">
        <v>5</v>
      </c>
      <c r="D330">
        <v>166</v>
      </c>
      <c r="E330">
        <v>76</v>
      </c>
      <c r="F330">
        <v>0</v>
      </c>
      <c r="G330">
        <v>0</v>
      </c>
      <c r="H330">
        <v>45.7</v>
      </c>
      <c r="I330">
        <v>0.34</v>
      </c>
      <c r="J330">
        <v>27</v>
      </c>
      <c r="K330">
        <v>1</v>
      </c>
      <c r="L330">
        <f t="shared" si="47"/>
        <v>1</v>
      </c>
      <c r="M330">
        <f t="shared" si="48"/>
        <v>1</v>
      </c>
    </row>
    <row r="331" spans="1:13">
      <c r="A331">
        <v>330</v>
      </c>
      <c r="B331">
        <v>377</v>
      </c>
      <c r="C331">
        <v>0</v>
      </c>
      <c r="D331">
        <v>98</v>
      </c>
      <c r="E331">
        <v>82</v>
      </c>
      <c r="F331">
        <v>15</v>
      </c>
      <c r="G331">
        <v>84</v>
      </c>
      <c r="H331">
        <v>25.2</v>
      </c>
      <c r="I331">
        <v>0.29899999999999999</v>
      </c>
      <c r="J331">
        <v>22</v>
      </c>
      <c r="K331">
        <v>0</v>
      </c>
      <c r="L331">
        <f t="shared" si="47"/>
        <v>0</v>
      </c>
      <c r="M331">
        <f t="shared" si="48"/>
        <v>1</v>
      </c>
    </row>
    <row r="332" spans="1:13">
      <c r="A332">
        <v>331</v>
      </c>
      <c r="B332">
        <v>384</v>
      </c>
      <c r="C332">
        <v>1</v>
      </c>
      <c r="D332">
        <v>90</v>
      </c>
      <c r="E332">
        <v>62</v>
      </c>
      <c r="F332">
        <v>18</v>
      </c>
      <c r="G332">
        <v>59</v>
      </c>
      <c r="H332">
        <v>25.1</v>
      </c>
      <c r="I332">
        <v>1.268</v>
      </c>
      <c r="J332">
        <v>25</v>
      </c>
      <c r="K332">
        <v>0</v>
      </c>
      <c r="L332">
        <f t="shared" si="47"/>
        <v>0</v>
      </c>
      <c r="M332">
        <f t="shared" si="48"/>
        <v>1</v>
      </c>
    </row>
    <row r="333" spans="1:13">
      <c r="A333">
        <v>332</v>
      </c>
      <c r="B333">
        <v>501</v>
      </c>
      <c r="C333">
        <v>2</v>
      </c>
      <c r="D333">
        <v>117</v>
      </c>
      <c r="E333">
        <v>90</v>
      </c>
      <c r="F333">
        <v>19</v>
      </c>
      <c r="G333">
        <v>71</v>
      </c>
      <c r="H333">
        <v>25.2</v>
      </c>
      <c r="I333">
        <v>0.313</v>
      </c>
      <c r="J333">
        <v>21</v>
      </c>
      <c r="K333">
        <v>0</v>
      </c>
      <c r="L333">
        <f t="shared" si="47"/>
        <v>0</v>
      </c>
      <c r="M333">
        <f t="shared" si="48"/>
        <v>1</v>
      </c>
    </row>
    <row r="334" spans="1:13">
      <c r="A334">
        <v>333</v>
      </c>
      <c r="B334">
        <v>444</v>
      </c>
      <c r="C334">
        <v>8</v>
      </c>
      <c r="D334">
        <v>108</v>
      </c>
      <c r="E334">
        <v>70</v>
      </c>
      <c r="F334">
        <v>0</v>
      </c>
      <c r="G334">
        <v>0</v>
      </c>
      <c r="H334">
        <v>30.5</v>
      </c>
      <c r="I334">
        <v>0.95499999999999996</v>
      </c>
      <c r="J334">
        <v>33</v>
      </c>
      <c r="K334">
        <v>1</v>
      </c>
      <c r="L334">
        <f t="shared" si="47"/>
        <v>0</v>
      </c>
      <c r="M334">
        <f t="shared" si="48"/>
        <v>0</v>
      </c>
    </row>
    <row r="335" spans="1:13">
      <c r="A335">
        <v>334</v>
      </c>
      <c r="B335">
        <v>17</v>
      </c>
      <c r="C335">
        <v>0</v>
      </c>
      <c r="D335">
        <v>118</v>
      </c>
      <c r="E335">
        <v>84</v>
      </c>
      <c r="F335">
        <v>47</v>
      </c>
      <c r="G335">
        <v>230</v>
      </c>
      <c r="H335">
        <v>45.8</v>
      </c>
      <c r="I335">
        <v>0.55100000000000005</v>
      </c>
      <c r="J335">
        <v>31</v>
      </c>
      <c r="K335">
        <v>1</v>
      </c>
      <c r="L335">
        <f t="shared" si="47"/>
        <v>1</v>
      </c>
      <c r="M335">
        <f t="shared" si="48"/>
        <v>1</v>
      </c>
    </row>
    <row r="336" spans="1:13">
      <c r="A336">
        <v>335</v>
      </c>
      <c r="B336">
        <v>384</v>
      </c>
      <c r="C336">
        <v>1</v>
      </c>
      <c r="D336">
        <v>90</v>
      </c>
      <c r="E336">
        <v>62</v>
      </c>
      <c r="F336">
        <v>18</v>
      </c>
      <c r="G336">
        <v>59</v>
      </c>
      <c r="H336">
        <v>25.1</v>
      </c>
      <c r="I336">
        <v>1.268</v>
      </c>
      <c r="J336">
        <v>25</v>
      </c>
      <c r="K336">
        <v>0</v>
      </c>
      <c r="L336">
        <f t="shared" si="47"/>
        <v>0</v>
      </c>
      <c r="M336">
        <f t="shared" si="48"/>
        <v>1</v>
      </c>
    </row>
    <row r="337" spans="1:13">
      <c r="A337">
        <v>336</v>
      </c>
      <c r="B337">
        <v>694</v>
      </c>
      <c r="C337">
        <v>7</v>
      </c>
      <c r="D337">
        <v>129</v>
      </c>
      <c r="E337">
        <v>68</v>
      </c>
      <c r="F337">
        <v>49</v>
      </c>
      <c r="G337">
        <v>125</v>
      </c>
      <c r="H337">
        <v>38.5</v>
      </c>
      <c r="I337">
        <v>0.439</v>
      </c>
      <c r="J337">
        <v>43</v>
      </c>
      <c r="K337">
        <v>1</v>
      </c>
      <c r="L337">
        <f t="shared" si="47"/>
        <v>0</v>
      </c>
      <c r="M337">
        <f t="shared" si="48"/>
        <v>0</v>
      </c>
    </row>
    <row r="338" spans="1:13">
      <c r="A338">
        <v>337</v>
      </c>
      <c r="B338">
        <v>535</v>
      </c>
      <c r="C338">
        <v>1</v>
      </c>
      <c r="D338">
        <v>77</v>
      </c>
      <c r="E338">
        <v>56</v>
      </c>
      <c r="F338">
        <v>30</v>
      </c>
      <c r="G338">
        <v>56</v>
      </c>
      <c r="H338">
        <v>33.299999999999997</v>
      </c>
      <c r="I338">
        <v>1.2509999999999999</v>
      </c>
      <c r="J338">
        <v>24</v>
      </c>
      <c r="K338">
        <v>0</v>
      </c>
      <c r="L338">
        <f t="shared" si="47"/>
        <v>1</v>
      </c>
      <c r="M338">
        <f t="shared" si="48"/>
        <v>0</v>
      </c>
    </row>
    <row r="339" spans="1:13">
      <c r="A339">
        <v>338</v>
      </c>
      <c r="B339">
        <v>570</v>
      </c>
      <c r="C339">
        <v>0</v>
      </c>
      <c r="D339">
        <v>121</v>
      </c>
      <c r="E339">
        <v>66</v>
      </c>
      <c r="F339">
        <v>30</v>
      </c>
      <c r="G339">
        <v>165</v>
      </c>
      <c r="H339">
        <v>34.299999999999997</v>
      </c>
      <c r="I339">
        <v>0.20300000000000001</v>
      </c>
      <c r="J339">
        <v>33</v>
      </c>
      <c r="K339">
        <v>1</v>
      </c>
      <c r="L339">
        <f t="shared" si="47"/>
        <v>0</v>
      </c>
      <c r="M339">
        <f t="shared" si="48"/>
        <v>0</v>
      </c>
    </row>
    <row r="340" spans="1:13">
      <c r="A340">
        <v>339</v>
      </c>
      <c r="B340">
        <v>58</v>
      </c>
      <c r="C340">
        <v>0</v>
      </c>
      <c r="D340">
        <v>100</v>
      </c>
      <c r="E340">
        <v>88</v>
      </c>
      <c r="F340">
        <v>60</v>
      </c>
      <c r="G340">
        <v>110</v>
      </c>
      <c r="H340">
        <v>46.8</v>
      </c>
      <c r="I340">
        <v>0.96199999999999997</v>
      </c>
      <c r="J340">
        <v>31</v>
      </c>
      <c r="K340">
        <v>0</v>
      </c>
      <c r="L340">
        <f t="shared" si="47"/>
        <v>1</v>
      </c>
      <c r="M340">
        <f t="shared" si="48"/>
        <v>0</v>
      </c>
    </row>
    <row r="341" spans="1:13">
      <c r="A341">
        <v>340</v>
      </c>
      <c r="B341">
        <v>170</v>
      </c>
      <c r="C341">
        <v>3</v>
      </c>
      <c r="D341">
        <v>111</v>
      </c>
      <c r="E341">
        <v>90</v>
      </c>
      <c r="F341">
        <v>12</v>
      </c>
      <c r="G341">
        <v>78</v>
      </c>
      <c r="H341">
        <v>28.4</v>
      </c>
      <c r="I341">
        <v>0.495</v>
      </c>
      <c r="J341">
        <v>29</v>
      </c>
      <c r="K341">
        <v>0</v>
      </c>
      <c r="L341">
        <f t="shared" si="47"/>
        <v>0</v>
      </c>
      <c r="M341">
        <f t="shared" si="48"/>
        <v>1</v>
      </c>
    </row>
    <row r="342" spans="1:13">
      <c r="A342">
        <v>341</v>
      </c>
      <c r="B342">
        <v>740</v>
      </c>
      <c r="C342">
        <v>1</v>
      </c>
      <c r="D342">
        <v>102</v>
      </c>
      <c r="E342">
        <v>74</v>
      </c>
      <c r="F342">
        <v>0</v>
      </c>
      <c r="G342">
        <v>0</v>
      </c>
      <c r="H342">
        <v>39.5</v>
      </c>
      <c r="I342">
        <v>0.29299999999999998</v>
      </c>
      <c r="J342">
        <v>42</v>
      </c>
      <c r="K342">
        <v>1</v>
      </c>
      <c r="L342">
        <f t="shared" si="47"/>
        <v>0</v>
      </c>
      <c r="M342">
        <f t="shared" si="48"/>
        <v>0</v>
      </c>
    </row>
    <row r="343" spans="1:13">
      <c r="A343">
        <v>342</v>
      </c>
      <c r="B343">
        <v>289</v>
      </c>
      <c r="C343">
        <v>4</v>
      </c>
      <c r="D343">
        <v>96</v>
      </c>
      <c r="E343">
        <v>56</v>
      </c>
      <c r="F343">
        <v>17</v>
      </c>
      <c r="G343">
        <v>49</v>
      </c>
      <c r="H343">
        <v>20.8</v>
      </c>
      <c r="I343">
        <v>0.34</v>
      </c>
      <c r="J343">
        <v>26</v>
      </c>
      <c r="K343">
        <v>0</v>
      </c>
      <c r="L343">
        <f t="shared" si="47"/>
        <v>0</v>
      </c>
      <c r="M343">
        <f t="shared" si="48"/>
        <v>1</v>
      </c>
    </row>
    <row r="344" spans="1:13">
      <c r="A344">
        <v>343</v>
      </c>
      <c r="B344">
        <v>8</v>
      </c>
      <c r="C344">
        <v>10</v>
      </c>
      <c r="D344">
        <v>115</v>
      </c>
      <c r="E344">
        <v>0</v>
      </c>
      <c r="F344">
        <v>0</v>
      </c>
      <c r="G344">
        <v>0</v>
      </c>
      <c r="H344">
        <v>35.299999999999997</v>
      </c>
      <c r="I344">
        <v>0.13400000000000001</v>
      </c>
      <c r="J344">
        <v>29</v>
      </c>
      <c r="K344">
        <v>0</v>
      </c>
      <c r="L344">
        <f t="shared" si="47"/>
        <v>0</v>
      </c>
      <c r="M344">
        <f t="shared" si="48"/>
        <v>1</v>
      </c>
    </row>
    <row r="345" spans="1:13">
      <c r="A345">
        <v>344</v>
      </c>
      <c r="B345">
        <v>70</v>
      </c>
      <c r="C345">
        <v>4</v>
      </c>
      <c r="D345">
        <v>146</v>
      </c>
      <c r="E345">
        <v>85</v>
      </c>
      <c r="F345">
        <v>27</v>
      </c>
      <c r="G345">
        <v>100</v>
      </c>
      <c r="H345">
        <v>28.9</v>
      </c>
      <c r="I345">
        <v>0.189</v>
      </c>
      <c r="J345">
        <v>27</v>
      </c>
      <c r="K345">
        <v>0</v>
      </c>
      <c r="L345">
        <f t="shared" si="47"/>
        <v>0</v>
      </c>
      <c r="M345">
        <f t="shared" si="48"/>
        <v>1</v>
      </c>
    </row>
    <row r="346" spans="1:13">
      <c r="A346">
        <v>345</v>
      </c>
      <c r="B346">
        <v>384</v>
      </c>
      <c r="C346">
        <v>1</v>
      </c>
      <c r="D346">
        <v>90</v>
      </c>
      <c r="E346">
        <v>62</v>
      </c>
      <c r="F346">
        <v>18</v>
      </c>
      <c r="G346">
        <v>59</v>
      </c>
      <c r="H346">
        <v>25.1</v>
      </c>
      <c r="I346">
        <v>1.268</v>
      </c>
      <c r="J346">
        <v>25</v>
      </c>
      <c r="K346">
        <v>0</v>
      </c>
      <c r="L346">
        <f t="shared" si="47"/>
        <v>0</v>
      </c>
      <c r="M346">
        <f t="shared" si="48"/>
        <v>1</v>
      </c>
    </row>
    <row r="347" spans="1:13">
      <c r="A347">
        <v>346</v>
      </c>
      <c r="B347">
        <v>185</v>
      </c>
      <c r="C347">
        <v>4</v>
      </c>
      <c r="D347">
        <v>141</v>
      </c>
      <c r="E347">
        <v>74</v>
      </c>
      <c r="F347">
        <v>0</v>
      </c>
      <c r="G347">
        <v>0</v>
      </c>
      <c r="H347">
        <v>27.6</v>
      </c>
      <c r="I347">
        <v>0.24399999999999999</v>
      </c>
      <c r="J347">
        <v>40</v>
      </c>
      <c r="K347">
        <v>0</v>
      </c>
      <c r="L347">
        <f t="shared" si="47"/>
        <v>0</v>
      </c>
      <c r="M347">
        <f t="shared" si="48"/>
        <v>1</v>
      </c>
    </row>
    <row r="348" spans="1:13">
      <c r="A348">
        <v>347</v>
      </c>
      <c r="B348">
        <v>689</v>
      </c>
      <c r="C348">
        <v>1</v>
      </c>
      <c r="D348">
        <v>140</v>
      </c>
      <c r="E348">
        <v>74</v>
      </c>
      <c r="F348">
        <v>26</v>
      </c>
      <c r="G348">
        <v>180</v>
      </c>
      <c r="H348">
        <v>24.1</v>
      </c>
      <c r="I348">
        <v>0.82799999999999996</v>
      </c>
      <c r="J348">
        <v>23</v>
      </c>
      <c r="K348">
        <v>0</v>
      </c>
      <c r="L348">
        <f t="shared" si="47"/>
        <v>1</v>
      </c>
      <c r="M348">
        <f t="shared" si="48"/>
        <v>0</v>
      </c>
    </row>
    <row r="349" spans="1:13">
      <c r="A349">
        <v>348</v>
      </c>
      <c r="B349">
        <v>572</v>
      </c>
      <c r="C349">
        <v>2</v>
      </c>
      <c r="D349">
        <v>130</v>
      </c>
      <c r="E349">
        <v>96</v>
      </c>
      <c r="F349">
        <v>0</v>
      </c>
      <c r="G349">
        <v>0</v>
      </c>
      <c r="H349">
        <v>22.6</v>
      </c>
      <c r="I349">
        <v>0.26800000000000002</v>
      </c>
      <c r="J349">
        <v>21</v>
      </c>
      <c r="K349">
        <v>0</v>
      </c>
      <c r="L349">
        <f t="shared" si="47"/>
        <v>0</v>
      </c>
      <c r="M349">
        <f t="shared" si="48"/>
        <v>1</v>
      </c>
    </row>
    <row r="350" spans="1:13">
      <c r="A350">
        <v>349</v>
      </c>
      <c r="B350">
        <v>190</v>
      </c>
      <c r="C350">
        <v>5</v>
      </c>
      <c r="D350">
        <v>139</v>
      </c>
      <c r="E350">
        <v>80</v>
      </c>
      <c r="F350">
        <v>35</v>
      </c>
      <c r="G350">
        <v>160</v>
      </c>
      <c r="H350">
        <v>31.6</v>
      </c>
      <c r="I350">
        <v>0.36099999999999999</v>
      </c>
      <c r="J350">
        <v>25</v>
      </c>
      <c r="K350">
        <v>1</v>
      </c>
      <c r="L350">
        <f t="shared" si="47"/>
        <v>1</v>
      </c>
      <c r="M350">
        <f t="shared" si="48"/>
        <v>1</v>
      </c>
    </row>
    <row r="351" spans="1:13">
      <c r="A351">
        <v>350</v>
      </c>
      <c r="B351">
        <v>35</v>
      </c>
      <c r="C351">
        <v>10</v>
      </c>
      <c r="D351">
        <v>122</v>
      </c>
      <c r="E351">
        <v>78</v>
      </c>
      <c r="F351">
        <v>31</v>
      </c>
      <c r="G351">
        <v>0</v>
      </c>
      <c r="H351">
        <v>27.6</v>
      </c>
      <c r="I351">
        <v>0.51200000000000001</v>
      </c>
      <c r="J351">
        <v>45</v>
      </c>
      <c r="K351">
        <v>0</v>
      </c>
      <c r="L351">
        <f t="shared" si="47"/>
        <v>1</v>
      </c>
      <c r="M351">
        <f t="shared" si="48"/>
        <v>0</v>
      </c>
    </row>
    <row r="352" spans="1:13">
      <c r="A352">
        <v>351</v>
      </c>
      <c r="B352">
        <v>672</v>
      </c>
      <c r="C352">
        <v>1</v>
      </c>
      <c r="D352">
        <v>99</v>
      </c>
      <c r="E352">
        <v>58</v>
      </c>
      <c r="F352">
        <v>10</v>
      </c>
      <c r="G352">
        <v>0</v>
      </c>
      <c r="H352">
        <v>25.4</v>
      </c>
      <c r="I352">
        <v>0.55100000000000005</v>
      </c>
      <c r="J352">
        <v>21</v>
      </c>
      <c r="K352">
        <v>0</v>
      </c>
      <c r="L352">
        <f t="shared" si="47"/>
        <v>0</v>
      </c>
      <c r="M352">
        <f t="shared" si="48"/>
        <v>1</v>
      </c>
    </row>
    <row r="353" spans="1:13">
      <c r="A353">
        <v>352</v>
      </c>
      <c r="B353">
        <v>716</v>
      </c>
      <c r="C353">
        <v>7</v>
      </c>
      <c r="D353">
        <v>187</v>
      </c>
      <c r="E353">
        <v>50</v>
      </c>
      <c r="F353">
        <v>33</v>
      </c>
      <c r="G353">
        <v>392</v>
      </c>
      <c r="H353">
        <v>33.9</v>
      </c>
      <c r="I353">
        <v>0.82599999999999996</v>
      </c>
      <c r="J353">
        <v>34</v>
      </c>
      <c r="K353">
        <v>1</v>
      </c>
      <c r="L353">
        <f t="shared" si="47"/>
        <v>1</v>
      </c>
      <c r="M353">
        <f t="shared" si="48"/>
        <v>1</v>
      </c>
    </row>
    <row r="354" spans="1:13">
      <c r="A354">
        <v>353</v>
      </c>
      <c r="B354">
        <v>101</v>
      </c>
      <c r="C354">
        <v>1</v>
      </c>
      <c r="D354">
        <v>163</v>
      </c>
      <c r="E354">
        <v>72</v>
      </c>
      <c r="F354">
        <v>0</v>
      </c>
      <c r="G354">
        <v>0</v>
      </c>
      <c r="H354">
        <v>39</v>
      </c>
      <c r="I354">
        <v>1.222</v>
      </c>
      <c r="J354">
        <v>33</v>
      </c>
      <c r="K354">
        <v>1</v>
      </c>
      <c r="L354">
        <f t="shared" si="47"/>
        <v>1</v>
      </c>
      <c r="M354">
        <f t="shared" si="48"/>
        <v>1</v>
      </c>
    </row>
    <row r="355" spans="1:13">
      <c r="A355">
        <v>354</v>
      </c>
      <c r="B355">
        <v>318</v>
      </c>
      <c r="C355">
        <v>3</v>
      </c>
      <c r="D355">
        <v>182</v>
      </c>
      <c r="E355">
        <v>74</v>
      </c>
      <c r="F355">
        <v>0</v>
      </c>
      <c r="G355">
        <v>0</v>
      </c>
      <c r="H355">
        <v>30.5</v>
      </c>
      <c r="I355">
        <v>0.34499999999999997</v>
      </c>
      <c r="J355">
        <v>29</v>
      </c>
      <c r="K355">
        <v>1</v>
      </c>
      <c r="L355">
        <f t="shared" si="47"/>
        <v>1</v>
      </c>
      <c r="M355">
        <f t="shared" si="48"/>
        <v>1</v>
      </c>
    </row>
    <row r="356" spans="1:13">
      <c r="A356">
        <v>355</v>
      </c>
      <c r="B356">
        <v>226</v>
      </c>
      <c r="C356">
        <v>1</v>
      </c>
      <c r="D356">
        <v>87</v>
      </c>
      <c r="E356">
        <v>78</v>
      </c>
      <c r="F356">
        <v>27</v>
      </c>
      <c r="G356">
        <v>32</v>
      </c>
      <c r="H356">
        <v>34.6</v>
      </c>
      <c r="I356">
        <v>0.10100000000000001</v>
      </c>
      <c r="J356">
        <v>22</v>
      </c>
      <c r="K356">
        <v>0</v>
      </c>
      <c r="L356">
        <f t="shared" si="47"/>
        <v>0</v>
      </c>
      <c r="M356">
        <f t="shared" si="48"/>
        <v>1</v>
      </c>
    </row>
    <row r="357" spans="1:13">
      <c r="A357">
        <v>356</v>
      </c>
      <c r="B357">
        <v>458</v>
      </c>
      <c r="C357">
        <v>5</v>
      </c>
      <c r="D357">
        <v>86</v>
      </c>
      <c r="E357">
        <v>68</v>
      </c>
      <c r="F357">
        <v>28</v>
      </c>
      <c r="G357">
        <v>71</v>
      </c>
      <c r="H357">
        <v>30.2</v>
      </c>
      <c r="I357">
        <v>0.36399999999999999</v>
      </c>
      <c r="J357">
        <v>24</v>
      </c>
      <c r="K357">
        <v>0</v>
      </c>
      <c r="L357">
        <f t="shared" si="47"/>
        <v>0</v>
      </c>
      <c r="M357">
        <f t="shared" si="48"/>
        <v>1</v>
      </c>
    </row>
    <row r="358" spans="1:13">
      <c r="A358">
        <v>357</v>
      </c>
      <c r="B358">
        <v>449</v>
      </c>
      <c r="C358">
        <v>0</v>
      </c>
      <c r="D358">
        <v>104</v>
      </c>
      <c r="E358">
        <v>64</v>
      </c>
      <c r="F358">
        <v>37</v>
      </c>
      <c r="G358">
        <v>64</v>
      </c>
      <c r="H358">
        <v>33.6</v>
      </c>
      <c r="I358">
        <v>0.51</v>
      </c>
      <c r="J358">
        <v>22</v>
      </c>
      <c r="K358">
        <v>1</v>
      </c>
      <c r="L358">
        <f t="shared" si="47"/>
        <v>1</v>
      </c>
      <c r="M358">
        <f t="shared" si="48"/>
        <v>1</v>
      </c>
    </row>
    <row r="359" spans="1:13">
      <c r="A359">
        <v>358</v>
      </c>
      <c r="B359">
        <v>107</v>
      </c>
      <c r="C359">
        <v>1</v>
      </c>
      <c r="D359">
        <v>96</v>
      </c>
      <c r="E359">
        <v>122</v>
      </c>
      <c r="F359">
        <v>0</v>
      </c>
      <c r="G359">
        <v>0</v>
      </c>
      <c r="H359">
        <v>22.4</v>
      </c>
      <c r="I359">
        <v>0.20699999999999999</v>
      </c>
      <c r="J359">
        <v>27</v>
      </c>
      <c r="K359">
        <v>0</v>
      </c>
      <c r="L359">
        <f t="shared" si="47"/>
        <v>0</v>
      </c>
      <c r="M359">
        <f t="shared" si="48"/>
        <v>1</v>
      </c>
    </row>
    <row r="360" spans="1:13">
      <c r="A360">
        <v>359</v>
      </c>
      <c r="B360">
        <v>295</v>
      </c>
      <c r="C360">
        <v>0</v>
      </c>
      <c r="D360">
        <v>161</v>
      </c>
      <c r="E360">
        <v>50</v>
      </c>
      <c r="F360">
        <v>0</v>
      </c>
      <c r="G360">
        <v>0</v>
      </c>
      <c r="H360">
        <v>21.9</v>
      </c>
      <c r="I360">
        <v>0.254</v>
      </c>
      <c r="J360">
        <v>65</v>
      </c>
      <c r="K360">
        <v>0</v>
      </c>
      <c r="L360">
        <f t="shared" si="47"/>
        <v>0</v>
      </c>
      <c r="M360">
        <f t="shared" si="48"/>
        <v>1</v>
      </c>
    </row>
    <row r="361" spans="1:13">
      <c r="A361">
        <v>360</v>
      </c>
      <c r="B361">
        <v>639</v>
      </c>
      <c r="C361">
        <v>7</v>
      </c>
      <c r="D361">
        <v>97</v>
      </c>
      <c r="E361">
        <v>76</v>
      </c>
      <c r="F361">
        <v>32</v>
      </c>
      <c r="G361">
        <v>91</v>
      </c>
      <c r="H361">
        <v>40.9</v>
      </c>
      <c r="I361">
        <v>0.871</v>
      </c>
      <c r="J361">
        <v>32</v>
      </c>
      <c r="K361">
        <v>1</v>
      </c>
      <c r="L361">
        <f t="shared" si="47"/>
        <v>1</v>
      </c>
      <c r="M361">
        <f t="shared" si="48"/>
        <v>1</v>
      </c>
    </row>
    <row r="362" spans="1:13">
      <c r="A362">
        <v>361</v>
      </c>
      <c r="B362">
        <v>196</v>
      </c>
      <c r="C362">
        <v>5</v>
      </c>
      <c r="D362">
        <v>158</v>
      </c>
      <c r="E362">
        <v>84</v>
      </c>
      <c r="F362">
        <v>41</v>
      </c>
      <c r="G362">
        <v>210</v>
      </c>
      <c r="H362">
        <v>39.4</v>
      </c>
      <c r="I362">
        <v>0.39500000000000002</v>
      </c>
      <c r="J362">
        <v>29</v>
      </c>
      <c r="K362">
        <v>1</v>
      </c>
      <c r="L362">
        <f t="shared" si="47"/>
        <v>1</v>
      </c>
      <c r="M362">
        <f t="shared" si="48"/>
        <v>1</v>
      </c>
    </row>
    <row r="363" spans="1:13">
      <c r="A363">
        <v>362</v>
      </c>
      <c r="B363">
        <v>177</v>
      </c>
      <c r="C363">
        <v>6</v>
      </c>
      <c r="D363">
        <v>85</v>
      </c>
      <c r="E363">
        <v>78</v>
      </c>
      <c r="F363">
        <v>0</v>
      </c>
      <c r="G363">
        <v>0</v>
      </c>
      <c r="H363">
        <v>31.2</v>
      </c>
      <c r="I363">
        <v>0.38200000000000001</v>
      </c>
      <c r="J363">
        <v>42</v>
      </c>
      <c r="K363">
        <v>0</v>
      </c>
      <c r="L363">
        <f t="shared" si="47"/>
        <v>0</v>
      </c>
      <c r="M363">
        <f t="shared" si="48"/>
        <v>1</v>
      </c>
    </row>
    <row r="364" spans="1:13">
      <c r="A364">
        <v>363</v>
      </c>
      <c r="B364">
        <v>515</v>
      </c>
      <c r="C364">
        <v>3</v>
      </c>
      <c r="D364">
        <v>99</v>
      </c>
      <c r="E364">
        <v>54</v>
      </c>
      <c r="F364">
        <v>19</v>
      </c>
      <c r="G364">
        <v>86</v>
      </c>
      <c r="H364">
        <v>25.6</v>
      </c>
      <c r="I364">
        <v>0.154</v>
      </c>
      <c r="J364">
        <v>24</v>
      </c>
      <c r="K364">
        <v>0</v>
      </c>
      <c r="L364">
        <f t="shared" si="47"/>
        <v>0</v>
      </c>
      <c r="M364">
        <f t="shared" si="48"/>
        <v>1</v>
      </c>
    </row>
    <row r="365" spans="1:13">
      <c r="A365">
        <v>364</v>
      </c>
      <c r="B365">
        <v>134</v>
      </c>
      <c r="C365">
        <v>8</v>
      </c>
      <c r="D365">
        <v>84</v>
      </c>
      <c r="E365">
        <v>74</v>
      </c>
      <c r="F365">
        <v>31</v>
      </c>
      <c r="G365">
        <v>0</v>
      </c>
      <c r="H365">
        <v>38.299999999999997</v>
      </c>
      <c r="I365">
        <v>0.45700000000000002</v>
      </c>
      <c r="J365">
        <v>39</v>
      </c>
      <c r="K365">
        <v>0</v>
      </c>
      <c r="L365">
        <f t="shared" si="47"/>
        <v>0</v>
      </c>
      <c r="M365">
        <f t="shared" si="48"/>
        <v>1</v>
      </c>
    </row>
    <row r="366" spans="1:13">
      <c r="A366">
        <v>365</v>
      </c>
      <c r="B366">
        <v>249</v>
      </c>
      <c r="C366">
        <v>9</v>
      </c>
      <c r="D366">
        <v>124</v>
      </c>
      <c r="E366">
        <v>70</v>
      </c>
      <c r="F366">
        <v>33</v>
      </c>
      <c r="G366">
        <v>402</v>
      </c>
      <c r="H366">
        <v>35.4</v>
      </c>
      <c r="I366">
        <v>0.28199999999999997</v>
      </c>
      <c r="J366">
        <v>34</v>
      </c>
      <c r="K366">
        <v>0</v>
      </c>
      <c r="L366">
        <f t="shared" si="47"/>
        <v>0</v>
      </c>
      <c r="M366">
        <f t="shared" si="48"/>
        <v>1</v>
      </c>
    </row>
    <row r="367" spans="1:13">
      <c r="A367">
        <v>366</v>
      </c>
      <c r="B367">
        <v>412</v>
      </c>
      <c r="C367">
        <v>1</v>
      </c>
      <c r="D367">
        <v>112</v>
      </c>
      <c r="E367">
        <v>72</v>
      </c>
      <c r="F367">
        <v>30</v>
      </c>
      <c r="G367">
        <v>176</v>
      </c>
      <c r="H367">
        <v>34.4</v>
      </c>
      <c r="I367">
        <v>0.52800000000000002</v>
      </c>
      <c r="J367">
        <v>25</v>
      </c>
      <c r="K367">
        <v>0</v>
      </c>
      <c r="L367">
        <f t="shared" si="47"/>
        <v>1</v>
      </c>
      <c r="M367">
        <f t="shared" si="48"/>
        <v>0</v>
      </c>
    </row>
    <row r="368" spans="1:13">
      <c r="A368">
        <v>367</v>
      </c>
      <c r="B368">
        <v>671</v>
      </c>
      <c r="C368">
        <v>6</v>
      </c>
      <c r="D368">
        <v>165</v>
      </c>
      <c r="E368">
        <v>68</v>
      </c>
      <c r="F368">
        <v>26</v>
      </c>
      <c r="G368">
        <v>168</v>
      </c>
      <c r="H368">
        <v>33.6</v>
      </c>
      <c r="I368">
        <v>0.63100000000000001</v>
      </c>
      <c r="J368">
        <v>49</v>
      </c>
      <c r="K368">
        <v>0</v>
      </c>
      <c r="L368">
        <f t="shared" si="47"/>
        <v>1</v>
      </c>
      <c r="M368">
        <f t="shared" si="48"/>
        <v>0</v>
      </c>
    </row>
    <row r="369" spans="1:13">
      <c r="A369">
        <v>368</v>
      </c>
      <c r="B369">
        <v>397</v>
      </c>
      <c r="C369">
        <v>3</v>
      </c>
      <c r="D369">
        <v>96</v>
      </c>
      <c r="E369">
        <v>56</v>
      </c>
      <c r="F369">
        <v>34</v>
      </c>
      <c r="G369">
        <v>115</v>
      </c>
      <c r="H369">
        <v>24.7</v>
      </c>
      <c r="I369">
        <v>0.94399999999999995</v>
      </c>
      <c r="J369">
        <v>39</v>
      </c>
      <c r="K369">
        <v>0</v>
      </c>
      <c r="L369">
        <f t="shared" si="47"/>
        <v>1</v>
      </c>
      <c r="M369">
        <f t="shared" si="48"/>
        <v>0</v>
      </c>
    </row>
    <row r="370" spans="1:13">
      <c r="A370">
        <v>369</v>
      </c>
      <c r="B370">
        <v>9</v>
      </c>
      <c r="C370">
        <v>2</v>
      </c>
      <c r="D370">
        <v>197</v>
      </c>
      <c r="E370">
        <v>70</v>
      </c>
      <c r="F370">
        <v>45</v>
      </c>
      <c r="G370">
        <v>543</v>
      </c>
      <c r="H370">
        <v>30.5</v>
      </c>
      <c r="I370">
        <v>0.158</v>
      </c>
      <c r="J370">
        <v>53</v>
      </c>
      <c r="K370">
        <v>1</v>
      </c>
      <c r="L370">
        <f t="shared" si="47"/>
        <v>1</v>
      </c>
      <c r="M370">
        <f t="shared" si="48"/>
        <v>1</v>
      </c>
    </row>
    <row r="371" spans="1:13">
      <c r="A371">
        <v>370</v>
      </c>
      <c r="B371">
        <v>212</v>
      </c>
      <c r="C371">
        <v>0</v>
      </c>
      <c r="D371">
        <v>147</v>
      </c>
      <c r="E371">
        <v>85</v>
      </c>
      <c r="F371">
        <v>54</v>
      </c>
      <c r="G371">
        <v>0</v>
      </c>
      <c r="H371">
        <v>42.8</v>
      </c>
      <c r="I371">
        <v>0.375</v>
      </c>
      <c r="J371">
        <v>24</v>
      </c>
      <c r="K371">
        <v>0</v>
      </c>
      <c r="L371">
        <f t="shared" si="47"/>
        <v>1</v>
      </c>
      <c r="M371">
        <f t="shared" si="48"/>
        <v>0</v>
      </c>
    </row>
    <row r="372" spans="1:13">
      <c r="A372">
        <v>371</v>
      </c>
      <c r="B372">
        <v>435</v>
      </c>
      <c r="C372">
        <v>1</v>
      </c>
      <c r="D372">
        <v>90</v>
      </c>
      <c r="E372">
        <v>68</v>
      </c>
      <c r="F372">
        <v>8</v>
      </c>
      <c r="G372">
        <v>0</v>
      </c>
      <c r="H372">
        <v>24.5</v>
      </c>
      <c r="I372">
        <v>1.1379999999999999</v>
      </c>
      <c r="J372">
        <v>36</v>
      </c>
      <c r="K372">
        <v>0</v>
      </c>
      <c r="L372">
        <f t="shared" si="47"/>
        <v>0</v>
      </c>
      <c r="M372">
        <f t="shared" si="48"/>
        <v>1</v>
      </c>
    </row>
    <row r="373" spans="1:13">
      <c r="A373">
        <v>372</v>
      </c>
      <c r="B373">
        <v>12</v>
      </c>
      <c r="C373">
        <v>10</v>
      </c>
      <c r="D373">
        <v>168</v>
      </c>
      <c r="E373">
        <v>74</v>
      </c>
      <c r="F373">
        <v>0</v>
      </c>
      <c r="G373">
        <v>0</v>
      </c>
      <c r="H373">
        <v>38</v>
      </c>
      <c r="I373">
        <v>0.53700000000000003</v>
      </c>
      <c r="J373">
        <v>34</v>
      </c>
      <c r="K373">
        <v>1</v>
      </c>
      <c r="L373">
        <f t="shared" si="47"/>
        <v>1</v>
      </c>
      <c r="M373">
        <f t="shared" si="48"/>
        <v>1</v>
      </c>
    </row>
    <row r="374" spans="1:13">
      <c r="A374">
        <v>373</v>
      </c>
      <c r="B374">
        <v>541</v>
      </c>
      <c r="C374">
        <v>8</v>
      </c>
      <c r="D374">
        <v>100</v>
      </c>
      <c r="E374">
        <v>74</v>
      </c>
      <c r="F374">
        <v>40</v>
      </c>
      <c r="G374">
        <v>215</v>
      </c>
      <c r="H374">
        <v>39.4</v>
      </c>
      <c r="I374">
        <v>0.66100000000000003</v>
      </c>
      <c r="J374">
        <v>43</v>
      </c>
      <c r="K374">
        <v>1</v>
      </c>
      <c r="L374">
        <f t="shared" si="47"/>
        <v>1</v>
      </c>
      <c r="M374">
        <f t="shared" si="48"/>
        <v>1</v>
      </c>
    </row>
    <row r="375" spans="1:13">
      <c r="A375">
        <v>374</v>
      </c>
      <c r="B375">
        <v>344</v>
      </c>
      <c r="C375">
        <v>5</v>
      </c>
      <c r="D375">
        <v>122</v>
      </c>
      <c r="E375">
        <v>86</v>
      </c>
      <c r="F375">
        <v>0</v>
      </c>
      <c r="G375">
        <v>0</v>
      </c>
      <c r="H375">
        <v>34.700000000000003</v>
      </c>
      <c r="I375">
        <v>0.28999999999999998</v>
      </c>
      <c r="J375">
        <v>33</v>
      </c>
      <c r="K375">
        <v>0</v>
      </c>
      <c r="L375">
        <f t="shared" si="47"/>
        <v>0</v>
      </c>
      <c r="M375">
        <f t="shared" si="48"/>
        <v>1</v>
      </c>
    </row>
    <row r="376" spans="1:13">
      <c r="A376">
        <v>375</v>
      </c>
      <c r="B376">
        <v>340</v>
      </c>
      <c r="C376">
        <v>7</v>
      </c>
      <c r="D376">
        <v>178</v>
      </c>
      <c r="E376">
        <v>84</v>
      </c>
      <c r="F376">
        <v>0</v>
      </c>
      <c r="G376">
        <v>0</v>
      </c>
      <c r="H376">
        <v>39.9</v>
      </c>
      <c r="I376">
        <v>0.33100000000000002</v>
      </c>
      <c r="J376">
        <v>41</v>
      </c>
      <c r="K376">
        <v>1</v>
      </c>
      <c r="L376">
        <f t="shared" si="47"/>
        <v>1</v>
      </c>
      <c r="M376">
        <f t="shared" si="48"/>
        <v>1</v>
      </c>
    </row>
    <row r="377" spans="1:13">
      <c r="A377">
        <v>376</v>
      </c>
      <c r="B377">
        <v>255</v>
      </c>
      <c r="C377">
        <v>12</v>
      </c>
      <c r="D377">
        <v>92</v>
      </c>
      <c r="E377">
        <v>62</v>
      </c>
      <c r="F377">
        <v>7</v>
      </c>
      <c r="G377">
        <v>258</v>
      </c>
      <c r="H377">
        <v>27.6</v>
      </c>
      <c r="I377">
        <v>0.92600000000000005</v>
      </c>
      <c r="J377">
        <v>44</v>
      </c>
      <c r="K377">
        <v>1</v>
      </c>
      <c r="L377">
        <f t="shared" si="47"/>
        <v>0</v>
      </c>
      <c r="M377">
        <f t="shared" si="48"/>
        <v>0</v>
      </c>
    </row>
    <row r="378" spans="1:13">
      <c r="A378">
        <v>377</v>
      </c>
      <c r="B378">
        <v>51</v>
      </c>
      <c r="C378">
        <v>1</v>
      </c>
      <c r="D378">
        <v>103</v>
      </c>
      <c r="E378">
        <v>80</v>
      </c>
      <c r="F378">
        <v>11</v>
      </c>
      <c r="G378">
        <v>82</v>
      </c>
      <c r="H378">
        <v>19.399999999999999</v>
      </c>
      <c r="I378">
        <v>0.49099999999999999</v>
      </c>
      <c r="J378">
        <v>22</v>
      </c>
      <c r="K378">
        <v>0</v>
      </c>
      <c r="L378">
        <f t="shared" si="47"/>
        <v>0</v>
      </c>
      <c r="M378">
        <f t="shared" si="48"/>
        <v>1</v>
      </c>
    </row>
    <row r="379" spans="1:13">
      <c r="A379">
        <v>378</v>
      </c>
      <c r="B379">
        <v>183</v>
      </c>
      <c r="C379">
        <v>1</v>
      </c>
      <c r="D379">
        <v>0</v>
      </c>
      <c r="E379">
        <v>74</v>
      </c>
      <c r="F379">
        <v>20</v>
      </c>
      <c r="G379">
        <v>23</v>
      </c>
      <c r="H379">
        <v>27.7</v>
      </c>
      <c r="I379">
        <v>0.29899999999999999</v>
      </c>
      <c r="J379">
        <v>21</v>
      </c>
      <c r="K379">
        <v>0</v>
      </c>
      <c r="L379">
        <f t="shared" si="47"/>
        <v>0</v>
      </c>
      <c r="M379">
        <f t="shared" si="48"/>
        <v>1</v>
      </c>
    </row>
    <row r="380" spans="1:13">
      <c r="A380">
        <v>379</v>
      </c>
      <c r="B380">
        <v>158</v>
      </c>
      <c r="C380">
        <v>1</v>
      </c>
      <c r="D380">
        <v>109</v>
      </c>
      <c r="E380">
        <v>56</v>
      </c>
      <c r="F380">
        <v>21</v>
      </c>
      <c r="G380">
        <v>135</v>
      </c>
      <c r="H380">
        <v>25.2</v>
      </c>
      <c r="I380">
        <v>0.83299999999999996</v>
      </c>
      <c r="J380">
        <v>23</v>
      </c>
      <c r="K380">
        <v>0</v>
      </c>
      <c r="L380">
        <f t="shared" si="47"/>
        <v>0</v>
      </c>
      <c r="M380">
        <f t="shared" si="48"/>
        <v>1</v>
      </c>
    </row>
    <row r="381" spans="1:13">
      <c r="A381">
        <v>380</v>
      </c>
      <c r="B381">
        <v>332</v>
      </c>
      <c r="C381">
        <v>2</v>
      </c>
      <c r="D381">
        <v>87</v>
      </c>
      <c r="E381">
        <v>58</v>
      </c>
      <c r="F381">
        <v>16</v>
      </c>
      <c r="G381">
        <v>52</v>
      </c>
      <c r="H381">
        <v>32.700000000000003</v>
      </c>
      <c r="I381">
        <v>0.16600000000000001</v>
      </c>
      <c r="J381">
        <v>25</v>
      </c>
      <c r="K381">
        <v>0</v>
      </c>
      <c r="L381">
        <f t="shared" si="47"/>
        <v>0</v>
      </c>
      <c r="M381">
        <f t="shared" si="48"/>
        <v>1</v>
      </c>
    </row>
    <row r="382" spans="1:13">
      <c r="A382">
        <v>381</v>
      </c>
      <c r="B382">
        <v>282</v>
      </c>
      <c r="C382">
        <v>10</v>
      </c>
      <c r="D382">
        <v>129</v>
      </c>
      <c r="E382">
        <v>76</v>
      </c>
      <c r="F382">
        <v>28</v>
      </c>
      <c r="G382">
        <v>122</v>
      </c>
      <c r="H382">
        <v>35.9</v>
      </c>
      <c r="I382">
        <v>0.28000000000000003</v>
      </c>
      <c r="J382">
        <v>39</v>
      </c>
      <c r="K382">
        <v>0</v>
      </c>
      <c r="L382">
        <f t="shared" si="47"/>
        <v>0</v>
      </c>
      <c r="M382">
        <f t="shared" si="48"/>
        <v>1</v>
      </c>
    </row>
    <row r="383" spans="1:13">
      <c r="A383">
        <v>382</v>
      </c>
      <c r="B383">
        <v>691</v>
      </c>
      <c r="C383">
        <v>8</v>
      </c>
      <c r="D383">
        <v>107</v>
      </c>
      <c r="E383">
        <v>80</v>
      </c>
      <c r="F383">
        <v>0</v>
      </c>
      <c r="G383">
        <v>0</v>
      </c>
      <c r="H383">
        <v>24.6</v>
      </c>
      <c r="I383">
        <v>0.85599999999999998</v>
      </c>
      <c r="J383">
        <v>34</v>
      </c>
      <c r="K383">
        <v>0</v>
      </c>
      <c r="L383">
        <f t="shared" si="47"/>
        <v>0</v>
      </c>
      <c r="M383">
        <f t="shared" si="48"/>
        <v>1</v>
      </c>
    </row>
    <row r="384" spans="1:13">
      <c r="A384">
        <v>383</v>
      </c>
      <c r="B384">
        <v>376</v>
      </c>
      <c r="C384">
        <v>12</v>
      </c>
      <c r="D384">
        <v>140</v>
      </c>
      <c r="E384">
        <v>82</v>
      </c>
      <c r="F384">
        <v>43</v>
      </c>
      <c r="G384">
        <v>325</v>
      </c>
      <c r="H384">
        <v>39.200000000000003</v>
      </c>
      <c r="I384">
        <v>0.52800000000000002</v>
      </c>
      <c r="J384">
        <v>58</v>
      </c>
      <c r="K384">
        <v>1</v>
      </c>
      <c r="L384">
        <f t="shared" si="47"/>
        <v>1</v>
      </c>
      <c r="M384">
        <f t="shared" si="48"/>
        <v>1</v>
      </c>
    </row>
    <row r="385" spans="1:13">
      <c r="A385">
        <v>384</v>
      </c>
      <c r="B385">
        <v>378</v>
      </c>
      <c r="C385">
        <v>1</v>
      </c>
      <c r="D385">
        <v>87</v>
      </c>
      <c r="E385">
        <v>60</v>
      </c>
      <c r="F385">
        <v>37</v>
      </c>
      <c r="G385">
        <v>75</v>
      </c>
      <c r="H385">
        <v>37.200000000000003</v>
      </c>
      <c r="I385">
        <v>0.50900000000000001</v>
      </c>
      <c r="J385">
        <v>22</v>
      </c>
      <c r="K385">
        <v>0</v>
      </c>
      <c r="L385">
        <f t="shared" si="47"/>
        <v>0</v>
      </c>
      <c r="M385">
        <f t="shared" si="48"/>
        <v>1</v>
      </c>
    </row>
    <row r="386" spans="1:13">
      <c r="A386">
        <v>385</v>
      </c>
      <c r="B386">
        <v>137</v>
      </c>
      <c r="C386">
        <v>0</v>
      </c>
      <c r="D386">
        <v>100</v>
      </c>
      <c r="E386">
        <v>70</v>
      </c>
      <c r="F386">
        <v>26</v>
      </c>
      <c r="G386">
        <v>50</v>
      </c>
      <c r="H386">
        <v>30.8</v>
      </c>
      <c r="I386">
        <v>0.59699999999999998</v>
      </c>
      <c r="J386">
        <v>21</v>
      </c>
      <c r="K386">
        <v>0</v>
      </c>
      <c r="L386">
        <f t="shared" si="47"/>
        <v>0</v>
      </c>
      <c r="M386">
        <f t="shared" si="48"/>
        <v>1</v>
      </c>
    </row>
    <row r="387" spans="1:13">
      <c r="A387">
        <v>386</v>
      </c>
      <c r="B387">
        <v>185</v>
      </c>
      <c r="C387">
        <v>4</v>
      </c>
      <c r="D387">
        <v>141</v>
      </c>
      <c r="E387">
        <v>74</v>
      </c>
      <c r="F387">
        <v>0</v>
      </c>
      <c r="G387">
        <v>0</v>
      </c>
      <c r="H387">
        <v>27.6</v>
      </c>
      <c r="I387">
        <v>0.24399999999999999</v>
      </c>
      <c r="J387">
        <v>40</v>
      </c>
      <c r="K387">
        <v>0</v>
      </c>
      <c r="L387">
        <f t="shared" ref="L387:L450" si="49">IF(D387&lt;=133.5,IF(I387&lt;=0.5095,IF(D387&lt;=94.5,0,0),IF(F387&lt;=28.5,0,1)),IF(D387&lt;=161.5,IF(I387&lt;=0.315,0,1),IF(C387&lt;=6.5,1,1)))</f>
        <v>0</v>
      </c>
      <c r="M387">
        <f t="shared" ref="M387:M450" si="50">IF(L387=K387,1,0)</f>
        <v>1</v>
      </c>
    </row>
    <row r="388" spans="1:13">
      <c r="A388">
        <v>387</v>
      </c>
      <c r="B388">
        <v>134</v>
      </c>
      <c r="C388">
        <v>8</v>
      </c>
      <c r="D388">
        <v>84</v>
      </c>
      <c r="E388">
        <v>74</v>
      </c>
      <c r="F388">
        <v>31</v>
      </c>
      <c r="G388">
        <v>0</v>
      </c>
      <c r="H388">
        <v>38.299999999999997</v>
      </c>
      <c r="I388">
        <v>0.45700000000000002</v>
      </c>
      <c r="J388">
        <v>39</v>
      </c>
      <c r="K388">
        <v>0</v>
      </c>
      <c r="L388">
        <f t="shared" si="49"/>
        <v>0</v>
      </c>
      <c r="M388">
        <f t="shared" si="50"/>
        <v>1</v>
      </c>
    </row>
    <row r="389" spans="1:13">
      <c r="A389">
        <v>388</v>
      </c>
      <c r="B389">
        <v>292</v>
      </c>
      <c r="C389">
        <v>0</v>
      </c>
      <c r="D389">
        <v>107</v>
      </c>
      <c r="E389">
        <v>62</v>
      </c>
      <c r="F389">
        <v>30</v>
      </c>
      <c r="G389">
        <v>74</v>
      </c>
      <c r="H389">
        <v>36.6</v>
      </c>
      <c r="I389">
        <v>0.75700000000000001</v>
      </c>
      <c r="J389">
        <v>25</v>
      </c>
      <c r="K389">
        <v>1</v>
      </c>
      <c r="L389">
        <f t="shared" si="49"/>
        <v>1</v>
      </c>
      <c r="M389">
        <f t="shared" si="50"/>
        <v>1</v>
      </c>
    </row>
    <row r="390" spans="1:13">
      <c r="A390">
        <v>389</v>
      </c>
      <c r="B390">
        <v>449</v>
      </c>
      <c r="C390">
        <v>0</v>
      </c>
      <c r="D390">
        <v>104</v>
      </c>
      <c r="E390">
        <v>64</v>
      </c>
      <c r="F390">
        <v>37</v>
      </c>
      <c r="G390">
        <v>64</v>
      </c>
      <c r="H390">
        <v>33.6</v>
      </c>
      <c r="I390">
        <v>0.51</v>
      </c>
      <c r="J390">
        <v>22</v>
      </c>
      <c r="K390">
        <v>1</v>
      </c>
      <c r="L390">
        <f t="shared" si="49"/>
        <v>1</v>
      </c>
      <c r="M390">
        <f t="shared" si="50"/>
        <v>1</v>
      </c>
    </row>
    <row r="391" spans="1:13">
      <c r="A391">
        <v>390</v>
      </c>
      <c r="B391">
        <v>660</v>
      </c>
      <c r="C391">
        <v>3</v>
      </c>
      <c r="D391">
        <v>80</v>
      </c>
      <c r="E391">
        <v>82</v>
      </c>
      <c r="F391">
        <v>31</v>
      </c>
      <c r="G391">
        <v>70</v>
      </c>
      <c r="H391">
        <v>34.200000000000003</v>
      </c>
      <c r="I391">
        <v>1.292</v>
      </c>
      <c r="J391">
        <v>27</v>
      </c>
      <c r="K391">
        <v>1</v>
      </c>
      <c r="L391">
        <f t="shared" si="49"/>
        <v>1</v>
      </c>
      <c r="M391">
        <f t="shared" si="50"/>
        <v>1</v>
      </c>
    </row>
    <row r="392" spans="1:13">
      <c r="A392">
        <v>391</v>
      </c>
      <c r="B392">
        <v>287</v>
      </c>
      <c r="C392">
        <v>5</v>
      </c>
      <c r="D392">
        <v>155</v>
      </c>
      <c r="E392">
        <v>84</v>
      </c>
      <c r="F392">
        <v>44</v>
      </c>
      <c r="G392">
        <v>545</v>
      </c>
      <c r="H392">
        <v>38.700000000000003</v>
      </c>
      <c r="I392">
        <v>0.61899999999999999</v>
      </c>
      <c r="J392">
        <v>34</v>
      </c>
      <c r="K392">
        <v>0</v>
      </c>
      <c r="L392">
        <f t="shared" si="49"/>
        <v>1</v>
      </c>
      <c r="M392">
        <f t="shared" si="50"/>
        <v>0</v>
      </c>
    </row>
    <row r="393" spans="1:13">
      <c r="A393">
        <v>392</v>
      </c>
      <c r="B393">
        <v>192</v>
      </c>
      <c r="C393">
        <v>9</v>
      </c>
      <c r="D393">
        <v>123</v>
      </c>
      <c r="E393">
        <v>70</v>
      </c>
      <c r="F393">
        <v>44</v>
      </c>
      <c r="G393">
        <v>94</v>
      </c>
      <c r="H393">
        <v>33.1</v>
      </c>
      <c r="I393">
        <v>0.374</v>
      </c>
      <c r="J393">
        <v>40</v>
      </c>
      <c r="K393">
        <v>0</v>
      </c>
      <c r="L393">
        <f t="shared" si="49"/>
        <v>0</v>
      </c>
      <c r="M393">
        <f t="shared" si="50"/>
        <v>1</v>
      </c>
    </row>
    <row r="394" spans="1:13">
      <c r="A394">
        <v>393</v>
      </c>
      <c r="B394">
        <v>484</v>
      </c>
      <c r="C394">
        <v>0</v>
      </c>
      <c r="D394">
        <v>84</v>
      </c>
      <c r="E394">
        <v>82</v>
      </c>
      <c r="F394">
        <v>31</v>
      </c>
      <c r="G394">
        <v>125</v>
      </c>
      <c r="H394">
        <v>38.200000000000003</v>
      </c>
      <c r="I394">
        <v>0.23300000000000001</v>
      </c>
      <c r="J394">
        <v>23</v>
      </c>
      <c r="K394">
        <v>0</v>
      </c>
      <c r="L394">
        <f t="shared" si="49"/>
        <v>0</v>
      </c>
      <c r="M394">
        <f t="shared" si="50"/>
        <v>1</v>
      </c>
    </row>
    <row r="395" spans="1:13">
      <c r="A395">
        <v>394</v>
      </c>
      <c r="B395">
        <v>359</v>
      </c>
      <c r="C395">
        <v>12</v>
      </c>
      <c r="D395">
        <v>88</v>
      </c>
      <c r="E395">
        <v>74</v>
      </c>
      <c r="F395">
        <v>40</v>
      </c>
      <c r="G395">
        <v>54</v>
      </c>
      <c r="H395">
        <v>35.299999999999997</v>
      </c>
      <c r="I395">
        <v>0.378</v>
      </c>
      <c r="J395">
        <v>48</v>
      </c>
      <c r="K395">
        <v>0</v>
      </c>
      <c r="L395">
        <f t="shared" si="49"/>
        <v>0</v>
      </c>
      <c r="M395">
        <f t="shared" si="50"/>
        <v>1</v>
      </c>
    </row>
    <row r="396" spans="1:13">
      <c r="A396">
        <v>395</v>
      </c>
      <c r="B396">
        <v>190</v>
      </c>
      <c r="C396">
        <v>5</v>
      </c>
      <c r="D396">
        <v>139</v>
      </c>
      <c r="E396">
        <v>80</v>
      </c>
      <c r="F396">
        <v>35</v>
      </c>
      <c r="G396">
        <v>160</v>
      </c>
      <c r="H396">
        <v>31.6</v>
      </c>
      <c r="I396">
        <v>0.36099999999999999</v>
      </c>
      <c r="J396">
        <v>25</v>
      </c>
      <c r="K396">
        <v>1</v>
      </c>
      <c r="L396">
        <f t="shared" si="49"/>
        <v>1</v>
      </c>
      <c r="M396">
        <f t="shared" si="50"/>
        <v>1</v>
      </c>
    </row>
    <row r="397" spans="1:13">
      <c r="A397">
        <v>396</v>
      </c>
      <c r="B397">
        <v>3</v>
      </c>
      <c r="C397">
        <v>8</v>
      </c>
      <c r="D397">
        <v>183</v>
      </c>
      <c r="E397">
        <v>64</v>
      </c>
      <c r="F397">
        <v>0</v>
      </c>
      <c r="G397">
        <v>0</v>
      </c>
      <c r="H397">
        <v>23.3</v>
      </c>
      <c r="I397">
        <v>0.67200000000000004</v>
      </c>
      <c r="J397">
        <v>32</v>
      </c>
      <c r="K397">
        <v>1</v>
      </c>
      <c r="L397">
        <f t="shared" si="49"/>
        <v>1</v>
      </c>
      <c r="M397">
        <f t="shared" si="50"/>
        <v>1</v>
      </c>
    </row>
    <row r="398" spans="1:13">
      <c r="A398">
        <v>397</v>
      </c>
      <c r="B398">
        <v>160</v>
      </c>
      <c r="C398">
        <v>17</v>
      </c>
      <c r="D398">
        <v>163</v>
      </c>
      <c r="E398">
        <v>72</v>
      </c>
      <c r="F398">
        <v>41</v>
      </c>
      <c r="G398">
        <v>114</v>
      </c>
      <c r="H398">
        <v>40.9</v>
      </c>
      <c r="I398">
        <v>0.81699999999999995</v>
      </c>
      <c r="J398">
        <v>47</v>
      </c>
      <c r="K398">
        <v>1</v>
      </c>
      <c r="L398">
        <f t="shared" si="49"/>
        <v>1</v>
      </c>
      <c r="M398">
        <f t="shared" si="50"/>
        <v>1</v>
      </c>
    </row>
    <row r="399" spans="1:13">
      <c r="A399">
        <v>398</v>
      </c>
      <c r="B399">
        <v>271</v>
      </c>
      <c r="C399">
        <v>10</v>
      </c>
      <c r="D399">
        <v>101</v>
      </c>
      <c r="E399">
        <v>86</v>
      </c>
      <c r="F399">
        <v>37</v>
      </c>
      <c r="G399">
        <v>0</v>
      </c>
      <c r="H399">
        <v>45.6</v>
      </c>
      <c r="I399">
        <v>1.1359999999999999</v>
      </c>
      <c r="J399">
        <v>38</v>
      </c>
      <c r="K399">
        <v>1</v>
      </c>
      <c r="L399">
        <f t="shared" si="49"/>
        <v>1</v>
      </c>
      <c r="M399">
        <f t="shared" si="50"/>
        <v>1</v>
      </c>
    </row>
    <row r="400" spans="1:13">
      <c r="A400">
        <v>399</v>
      </c>
      <c r="B400">
        <v>592</v>
      </c>
      <c r="C400">
        <v>2</v>
      </c>
      <c r="D400">
        <v>112</v>
      </c>
      <c r="E400">
        <v>78</v>
      </c>
      <c r="F400">
        <v>50</v>
      </c>
      <c r="G400">
        <v>140</v>
      </c>
      <c r="H400">
        <v>39.4</v>
      </c>
      <c r="I400">
        <v>0.17499999999999999</v>
      </c>
      <c r="J400">
        <v>24</v>
      </c>
      <c r="K400">
        <v>0</v>
      </c>
      <c r="L400">
        <f t="shared" si="49"/>
        <v>0</v>
      </c>
      <c r="M400">
        <f t="shared" si="50"/>
        <v>1</v>
      </c>
    </row>
    <row r="401" spans="1:13">
      <c r="A401">
        <v>400</v>
      </c>
      <c r="B401">
        <v>558</v>
      </c>
      <c r="C401">
        <v>8</v>
      </c>
      <c r="D401">
        <v>110</v>
      </c>
      <c r="E401">
        <v>76</v>
      </c>
      <c r="F401">
        <v>0</v>
      </c>
      <c r="G401">
        <v>0</v>
      </c>
      <c r="H401">
        <v>27.8</v>
      </c>
      <c r="I401">
        <v>0.23699999999999999</v>
      </c>
      <c r="J401">
        <v>58</v>
      </c>
      <c r="K401">
        <v>0</v>
      </c>
      <c r="L401">
        <f t="shared" si="49"/>
        <v>0</v>
      </c>
      <c r="M401">
        <f t="shared" si="50"/>
        <v>1</v>
      </c>
    </row>
    <row r="402" spans="1:13">
      <c r="A402">
        <v>401</v>
      </c>
      <c r="B402">
        <v>721</v>
      </c>
      <c r="C402">
        <v>4</v>
      </c>
      <c r="D402">
        <v>83</v>
      </c>
      <c r="E402">
        <v>86</v>
      </c>
      <c r="F402">
        <v>19</v>
      </c>
      <c r="G402">
        <v>0</v>
      </c>
      <c r="H402">
        <v>29.3</v>
      </c>
      <c r="I402">
        <v>0.317</v>
      </c>
      <c r="J402">
        <v>34</v>
      </c>
      <c r="K402">
        <v>0</v>
      </c>
      <c r="L402">
        <f t="shared" si="49"/>
        <v>0</v>
      </c>
      <c r="M402">
        <f t="shared" si="50"/>
        <v>1</v>
      </c>
    </row>
    <row r="403" spans="1:13">
      <c r="A403">
        <v>402</v>
      </c>
      <c r="B403">
        <v>541</v>
      </c>
      <c r="C403">
        <v>8</v>
      </c>
      <c r="D403">
        <v>100</v>
      </c>
      <c r="E403">
        <v>74</v>
      </c>
      <c r="F403">
        <v>40</v>
      </c>
      <c r="G403">
        <v>215</v>
      </c>
      <c r="H403">
        <v>39.4</v>
      </c>
      <c r="I403">
        <v>0.66100000000000003</v>
      </c>
      <c r="J403">
        <v>43</v>
      </c>
      <c r="K403">
        <v>1</v>
      </c>
      <c r="L403">
        <f t="shared" si="49"/>
        <v>1</v>
      </c>
      <c r="M403">
        <f t="shared" si="50"/>
        <v>1</v>
      </c>
    </row>
    <row r="404" spans="1:13">
      <c r="A404">
        <v>403</v>
      </c>
      <c r="B404">
        <v>396</v>
      </c>
      <c r="C404">
        <v>2</v>
      </c>
      <c r="D404">
        <v>127</v>
      </c>
      <c r="E404">
        <v>58</v>
      </c>
      <c r="F404">
        <v>24</v>
      </c>
      <c r="G404">
        <v>275</v>
      </c>
      <c r="H404">
        <v>27.7</v>
      </c>
      <c r="I404">
        <v>1.6</v>
      </c>
      <c r="J404">
        <v>25</v>
      </c>
      <c r="K404">
        <v>0</v>
      </c>
      <c r="L404">
        <f t="shared" si="49"/>
        <v>0</v>
      </c>
      <c r="M404">
        <f t="shared" si="50"/>
        <v>1</v>
      </c>
    </row>
    <row r="405" spans="1:13">
      <c r="A405">
        <v>404</v>
      </c>
      <c r="B405">
        <v>101</v>
      </c>
      <c r="C405">
        <v>1</v>
      </c>
      <c r="D405">
        <v>163</v>
      </c>
      <c r="E405">
        <v>72</v>
      </c>
      <c r="F405">
        <v>0</v>
      </c>
      <c r="G405">
        <v>0</v>
      </c>
      <c r="H405">
        <v>39</v>
      </c>
      <c r="I405">
        <v>1.222</v>
      </c>
      <c r="J405">
        <v>33</v>
      </c>
      <c r="K405">
        <v>1</v>
      </c>
      <c r="L405">
        <f t="shared" si="49"/>
        <v>1</v>
      </c>
      <c r="M405">
        <f t="shared" si="50"/>
        <v>1</v>
      </c>
    </row>
    <row r="406" spans="1:13">
      <c r="A406">
        <v>405</v>
      </c>
      <c r="B406">
        <v>727</v>
      </c>
      <c r="C406">
        <v>1</v>
      </c>
      <c r="D406">
        <v>116</v>
      </c>
      <c r="E406">
        <v>78</v>
      </c>
      <c r="F406">
        <v>29</v>
      </c>
      <c r="G406">
        <v>180</v>
      </c>
      <c r="H406">
        <v>36.1</v>
      </c>
      <c r="I406">
        <v>0.496</v>
      </c>
      <c r="J406">
        <v>25</v>
      </c>
      <c r="K406">
        <v>0</v>
      </c>
      <c r="L406">
        <f t="shared" si="49"/>
        <v>0</v>
      </c>
      <c r="M406">
        <f t="shared" si="50"/>
        <v>1</v>
      </c>
    </row>
    <row r="407" spans="1:13">
      <c r="A407">
        <v>406</v>
      </c>
      <c r="B407">
        <v>430</v>
      </c>
      <c r="C407">
        <v>1</v>
      </c>
      <c r="D407">
        <v>95</v>
      </c>
      <c r="E407">
        <v>82</v>
      </c>
      <c r="F407">
        <v>25</v>
      </c>
      <c r="G407">
        <v>180</v>
      </c>
      <c r="H407">
        <v>35</v>
      </c>
      <c r="I407">
        <v>0.23300000000000001</v>
      </c>
      <c r="J407">
        <v>43</v>
      </c>
      <c r="K407">
        <v>1</v>
      </c>
      <c r="L407">
        <f t="shared" si="49"/>
        <v>0</v>
      </c>
      <c r="M407">
        <f t="shared" si="50"/>
        <v>0</v>
      </c>
    </row>
    <row r="408" spans="1:13">
      <c r="A408">
        <v>407</v>
      </c>
      <c r="B408">
        <v>282</v>
      </c>
      <c r="C408">
        <v>10</v>
      </c>
      <c r="D408">
        <v>129</v>
      </c>
      <c r="E408">
        <v>76</v>
      </c>
      <c r="F408">
        <v>28</v>
      </c>
      <c r="G408">
        <v>122</v>
      </c>
      <c r="H408">
        <v>35.9</v>
      </c>
      <c r="I408">
        <v>0.28000000000000003</v>
      </c>
      <c r="J408">
        <v>39</v>
      </c>
      <c r="K408">
        <v>0</v>
      </c>
      <c r="L408">
        <f t="shared" si="49"/>
        <v>0</v>
      </c>
      <c r="M408">
        <f t="shared" si="50"/>
        <v>1</v>
      </c>
    </row>
    <row r="409" spans="1:13">
      <c r="A409">
        <v>408</v>
      </c>
      <c r="B409">
        <v>683</v>
      </c>
      <c r="C409">
        <v>0</v>
      </c>
      <c r="D409">
        <v>95</v>
      </c>
      <c r="E409">
        <v>64</v>
      </c>
      <c r="F409">
        <v>39</v>
      </c>
      <c r="G409">
        <v>105</v>
      </c>
      <c r="H409">
        <v>44.6</v>
      </c>
      <c r="I409">
        <v>0.36599999999999999</v>
      </c>
      <c r="J409">
        <v>22</v>
      </c>
      <c r="K409">
        <v>0</v>
      </c>
      <c r="L409">
        <f t="shared" si="49"/>
        <v>0</v>
      </c>
      <c r="M409">
        <f t="shared" si="50"/>
        <v>1</v>
      </c>
    </row>
    <row r="410" spans="1:13">
      <c r="A410">
        <v>409</v>
      </c>
      <c r="B410">
        <v>635</v>
      </c>
      <c r="C410">
        <v>10</v>
      </c>
      <c r="D410">
        <v>92</v>
      </c>
      <c r="E410">
        <v>62</v>
      </c>
      <c r="F410">
        <v>0</v>
      </c>
      <c r="G410">
        <v>0</v>
      </c>
      <c r="H410">
        <v>25.9</v>
      </c>
      <c r="I410">
        <v>0.16700000000000001</v>
      </c>
      <c r="J410">
        <v>31</v>
      </c>
      <c r="K410">
        <v>0</v>
      </c>
      <c r="L410">
        <f t="shared" si="49"/>
        <v>0</v>
      </c>
      <c r="M410">
        <f t="shared" si="50"/>
        <v>1</v>
      </c>
    </row>
    <row r="411" spans="1:13">
      <c r="A411">
        <v>410</v>
      </c>
      <c r="B411">
        <v>763</v>
      </c>
      <c r="C411">
        <v>9</v>
      </c>
      <c r="D411">
        <v>89</v>
      </c>
      <c r="E411">
        <v>62</v>
      </c>
      <c r="F411">
        <v>0</v>
      </c>
      <c r="G411">
        <v>0</v>
      </c>
      <c r="H411">
        <v>22.5</v>
      </c>
      <c r="I411">
        <v>0.14199999999999999</v>
      </c>
      <c r="J411">
        <v>33</v>
      </c>
      <c r="K411">
        <v>0</v>
      </c>
      <c r="L411">
        <f t="shared" si="49"/>
        <v>0</v>
      </c>
      <c r="M411">
        <f t="shared" si="50"/>
        <v>1</v>
      </c>
    </row>
    <row r="412" spans="1:13">
      <c r="A412">
        <v>411</v>
      </c>
      <c r="B412">
        <v>126</v>
      </c>
      <c r="C412">
        <v>1</v>
      </c>
      <c r="D412">
        <v>88</v>
      </c>
      <c r="E412">
        <v>30</v>
      </c>
      <c r="F412">
        <v>42</v>
      </c>
      <c r="G412">
        <v>99</v>
      </c>
      <c r="H412">
        <v>55</v>
      </c>
      <c r="I412">
        <v>0.496</v>
      </c>
      <c r="J412">
        <v>26</v>
      </c>
      <c r="K412">
        <v>1</v>
      </c>
      <c r="L412">
        <f t="shared" si="49"/>
        <v>0</v>
      </c>
      <c r="M412">
        <f t="shared" si="50"/>
        <v>0</v>
      </c>
    </row>
    <row r="413" spans="1:13">
      <c r="A413">
        <v>412</v>
      </c>
      <c r="B413">
        <v>387</v>
      </c>
      <c r="C413">
        <v>5</v>
      </c>
      <c r="D413">
        <v>116</v>
      </c>
      <c r="E413">
        <v>74</v>
      </c>
      <c r="F413">
        <v>29</v>
      </c>
      <c r="G413">
        <v>0</v>
      </c>
      <c r="H413">
        <v>32.299999999999997</v>
      </c>
      <c r="I413">
        <v>0.66</v>
      </c>
      <c r="J413">
        <v>35</v>
      </c>
      <c r="K413">
        <v>1</v>
      </c>
      <c r="L413">
        <f t="shared" si="49"/>
        <v>1</v>
      </c>
      <c r="M413">
        <f t="shared" si="50"/>
        <v>1</v>
      </c>
    </row>
    <row r="414" spans="1:13">
      <c r="A414">
        <v>413</v>
      </c>
      <c r="B414">
        <v>290</v>
      </c>
      <c r="C414">
        <v>5</v>
      </c>
      <c r="D414">
        <v>108</v>
      </c>
      <c r="E414">
        <v>72</v>
      </c>
      <c r="F414">
        <v>43</v>
      </c>
      <c r="G414">
        <v>75</v>
      </c>
      <c r="H414">
        <v>36.1</v>
      </c>
      <c r="I414">
        <v>0.26300000000000001</v>
      </c>
      <c r="J414">
        <v>33</v>
      </c>
      <c r="K414">
        <v>0</v>
      </c>
      <c r="L414">
        <f t="shared" si="49"/>
        <v>0</v>
      </c>
      <c r="M414">
        <f t="shared" si="50"/>
        <v>1</v>
      </c>
    </row>
    <row r="415" spans="1:13">
      <c r="A415">
        <v>414</v>
      </c>
      <c r="B415">
        <v>547</v>
      </c>
      <c r="C415">
        <v>5</v>
      </c>
      <c r="D415">
        <v>187</v>
      </c>
      <c r="E415">
        <v>76</v>
      </c>
      <c r="F415">
        <v>27</v>
      </c>
      <c r="G415">
        <v>207</v>
      </c>
      <c r="H415">
        <v>43.6</v>
      </c>
      <c r="I415">
        <v>1.034</v>
      </c>
      <c r="J415">
        <v>53</v>
      </c>
      <c r="K415">
        <v>1</v>
      </c>
      <c r="L415">
        <f t="shared" si="49"/>
        <v>1</v>
      </c>
      <c r="M415">
        <f t="shared" si="50"/>
        <v>1</v>
      </c>
    </row>
    <row r="416" spans="1:13">
      <c r="A416">
        <v>415</v>
      </c>
      <c r="B416">
        <v>314</v>
      </c>
      <c r="C416">
        <v>3</v>
      </c>
      <c r="D416">
        <v>113</v>
      </c>
      <c r="E416">
        <v>50</v>
      </c>
      <c r="F416">
        <v>10</v>
      </c>
      <c r="G416">
        <v>85</v>
      </c>
      <c r="H416">
        <v>29.5</v>
      </c>
      <c r="I416">
        <v>0.626</v>
      </c>
      <c r="J416">
        <v>25</v>
      </c>
      <c r="K416">
        <v>0</v>
      </c>
      <c r="L416">
        <f t="shared" si="49"/>
        <v>0</v>
      </c>
      <c r="M416">
        <f t="shared" si="50"/>
        <v>1</v>
      </c>
    </row>
    <row r="417" spans="1:13">
      <c r="A417">
        <v>416</v>
      </c>
      <c r="B417">
        <v>256</v>
      </c>
      <c r="C417">
        <v>1</v>
      </c>
      <c r="D417">
        <v>113</v>
      </c>
      <c r="E417">
        <v>64</v>
      </c>
      <c r="F417">
        <v>35</v>
      </c>
      <c r="G417">
        <v>0</v>
      </c>
      <c r="H417">
        <v>33.6</v>
      </c>
      <c r="I417">
        <v>0.54300000000000004</v>
      </c>
      <c r="J417">
        <v>21</v>
      </c>
      <c r="K417">
        <v>1</v>
      </c>
      <c r="L417">
        <f t="shared" si="49"/>
        <v>1</v>
      </c>
      <c r="M417">
        <f t="shared" si="50"/>
        <v>1</v>
      </c>
    </row>
    <row r="418" spans="1:13">
      <c r="A418">
        <v>417</v>
      </c>
      <c r="B418">
        <v>462</v>
      </c>
      <c r="C418">
        <v>1</v>
      </c>
      <c r="D418">
        <v>71</v>
      </c>
      <c r="E418">
        <v>62</v>
      </c>
      <c r="F418">
        <v>0</v>
      </c>
      <c r="G418">
        <v>0</v>
      </c>
      <c r="H418">
        <v>21.8</v>
      </c>
      <c r="I418">
        <v>0.41599999999999998</v>
      </c>
      <c r="J418">
        <v>26</v>
      </c>
      <c r="K418">
        <v>0</v>
      </c>
      <c r="L418">
        <f t="shared" si="49"/>
        <v>0</v>
      </c>
      <c r="M418">
        <f t="shared" si="50"/>
        <v>1</v>
      </c>
    </row>
    <row r="419" spans="1:13">
      <c r="A419">
        <v>418</v>
      </c>
      <c r="B419">
        <v>625</v>
      </c>
      <c r="C419">
        <v>2</v>
      </c>
      <c r="D419">
        <v>108</v>
      </c>
      <c r="E419">
        <v>64</v>
      </c>
      <c r="F419">
        <v>0</v>
      </c>
      <c r="G419">
        <v>0</v>
      </c>
      <c r="H419">
        <v>30.8</v>
      </c>
      <c r="I419">
        <v>0.158</v>
      </c>
      <c r="J419">
        <v>21</v>
      </c>
      <c r="K419">
        <v>0</v>
      </c>
      <c r="L419">
        <f t="shared" si="49"/>
        <v>0</v>
      </c>
      <c r="M419">
        <f t="shared" si="50"/>
        <v>1</v>
      </c>
    </row>
    <row r="420" spans="1:13">
      <c r="A420">
        <v>419</v>
      </c>
      <c r="B420">
        <v>637</v>
      </c>
      <c r="C420">
        <v>5</v>
      </c>
      <c r="D420">
        <v>104</v>
      </c>
      <c r="E420">
        <v>74</v>
      </c>
      <c r="F420">
        <v>0</v>
      </c>
      <c r="G420">
        <v>0</v>
      </c>
      <c r="H420">
        <v>28.8</v>
      </c>
      <c r="I420">
        <v>0.153</v>
      </c>
      <c r="J420">
        <v>48</v>
      </c>
      <c r="K420">
        <v>0</v>
      </c>
      <c r="L420">
        <f t="shared" si="49"/>
        <v>0</v>
      </c>
      <c r="M420">
        <f t="shared" si="50"/>
        <v>1</v>
      </c>
    </row>
    <row r="421" spans="1:13">
      <c r="A421">
        <v>420</v>
      </c>
      <c r="B421">
        <v>458</v>
      </c>
      <c r="C421">
        <v>5</v>
      </c>
      <c r="D421">
        <v>86</v>
      </c>
      <c r="E421">
        <v>68</v>
      </c>
      <c r="F421">
        <v>28</v>
      </c>
      <c r="G421">
        <v>71</v>
      </c>
      <c r="H421">
        <v>30.2</v>
      </c>
      <c r="I421">
        <v>0.36399999999999999</v>
      </c>
      <c r="J421">
        <v>24</v>
      </c>
      <c r="K421">
        <v>0</v>
      </c>
      <c r="L421">
        <f t="shared" si="49"/>
        <v>0</v>
      </c>
      <c r="M421">
        <f t="shared" si="50"/>
        <v>1</v>
      </c>
    </row>
    <row r="422" spans="1:13">
      <c r="A422">
        <v>421</v>
      </c>
      <c r="B422">
        <v>256</v>
      </c>
      <c r="C422">
        <v>1</v>
      </c>
      <c r="D422">
        <v>113</v>
      </c>
      <c r="E422">
        <v>64</v>
      </c>
      <c r="F422">
        <v>35</v>
      </c>
      <c r="G422">
        <v>0</v>
      </c>
      <c r="H422">
        <v>33.6</v>
      </c>
      <c r="I422">
        <v>0.54300000000000004</v>
      </c>
      <c r="J422">
        <v>21</v>
      </c>
      <c r="K422">
        <v>1</v>
      </c>
      <c r="L422">
        <f t="shared" si="49"/>
        <v>1</v>
      </c>
      <c r="M422">
        <f t="shared" si="50"/>
        <v>1</v>
      </c>
    </row>
    <row r="423" spans="1:13">
      <c r="A423">
        <v>422</v>
      </c>
      <c r="B423">
        <v>473</v>
      </c>
      <c r="C423">
        <v>0</v>
      </c>
      <c r="D423">
        <v>119</v>
      </c>
      <c r="E423">
        <v>66</v>
      </c>
      <c r="F423">
        <v>27</v>
      </c>
      <c r="G423">
        <v>0</v>
      </c>
      <c r="H423">
        <v>38.799999999999997</v>
      </c>
      <c r="I423">
        <v>0.25900000000000001</v>
      </c>
      <c r="J423">
        <v>22</v>
      </c>
      <c r="K423">
        <v>0</v>
      </c>
      <c r="L423">
        <f t="shared" si="49"/>
        <v>0</v>
      </c>
      <c r="M423">
        <f t="shared" si="50"/>
        <v>1</v>
      </c>
    </row>
    <row r="424" spans="1:13">
      <c r="A424">
        <v>423</v>
      </c>
      <c r="B424">
        <v>111</v>
      </c>
      <c r="C424">
        <v>3</v>
      </c>
      <c r="D424">
        <v>171</v>
      </c>
      <c r="E424">
        <v>72</v>
      </c>
      <c r="F424">
        <v>33</v>
      </c>
      <c r="G424">
        <v>135</v>
      </c>
      <c r="H424">
        <v>33.299999999999997</v>
      </c>
      <c r="I424">
        <v>0.19900000000000001</v>
      </c>
      <c r="J424">
        <v>24</v>
      </c>
      <c r="K424">
        <v>1</v>
      </c>
      <c r="L424">
        <f t="shared" si="49"/>
        <v>1</v>
      </c>
      <c r="M424">
        <f t="shared" si="50"/>
        <v>1</v>
      </c>
    </row>
    <row r="425" spans="1:13">
      <c r="A425">
        <v>424</v>
      </c>
      <c r="B425">
        <v>229</v>
      </c>
      <c r="C425">
        <v>4</v>
      </c>
      <c r="D425">
        <v>197</v>
      </c>
      <c r="E425">
        <v>70</v>
      </c>
      <c r="F425">
        <v>39</v>
      </c>
      <c r="G425">
        <v>744</v>
      </c>
      <c r="H425">
        <v>36.700000000000003</v>
      </c>
      <c r="I425">
        <v>2.3290000000000002</v>
      </c>
      <c r="J425">
        <v>31</v>
      </c>
      <c r="K425">
        <v>0</v>
      </c>
      <c r="L425">
        <f t="shared" si="49"/>
        <v>1</v>
      </c>
      <c r="M425">
        <f t="shared" si="50"/>
        <v>0</v>
      </c>
    </row>
    <row r="426" spans="1:13">
      <c r="A426">
        <v>425</v>
      </c>
      <c r="B426">
        <v>404</v>
      </c>
      <c r="C426">
        <v>9</v>
      </c>
      <c r="D426">
        <v>72</v>
      </c>
      <c r="E426">
        <v>78</v>
      </c>
      <c r="F426">
        <v>25</v>
      </c>
      <c r="G426">
        <v>0</v>
      </c>
      <c r="H426">
        <v>31.6</v>
      </c>
      <c r="I426">
        <v>0.28000000000000003</v>
      </c>
      <c r="J426">
        <v>38</v>
      </c>
      <c r="K426">
        <v>0</v>
      </c>
      <c r="L426">
        <f t="shared" si="49"/>
        <v>0</v>
      </c>
      <c r="M426">
        <f t="shared" si="50"/>
        <v>1</v>
      </c>
    </row>
    <row r="427" spans="1:13">
      <c r="A427">
        <v>426</v>
      </c>
      <c r="B427">
        <v>601</v>
      </c>
      <c r="C427">
        <v>1</v>
      </c>
      <c r="D427">
        <v>108</v>
      </c>
      <c r="E427">
        <v>88</v>
      </c>
      <c r="F427">
        <v>19</v>
      </c>
      <c r="G427">
        <v>0</v>
      </c>
      <c r="H427">
        <v>27.1</v>
      </c>
      <c r="I427">
        <v>0.4</v>
      </c>
      <c r="J427">
        <v>24</v>
      </c>
      <c r="K427">
        <v>0</v>
      </c>
      <c r="L427">
        <f t="shared" si="49"/>
        <v>0</v>
      </c>
      <c r="M427">
        <f t="shared" si="50"/>
        <v>1</v>
      </c>
    </row>
    <row r="428" spans="1:13">
      <c r="A428">
        <v>427</v>
      </c>
      <c r="B428">
        <v>395</v>
      </c>
      <c r="C428">
        <v>4</v>
      </c>
      <c r="D428">
        <v>158</v>
      </c>
      <c r="E428">
        <v>78</v>
      </c>
      <c r="F428">
        <v>0</v>
      </c>
      <c r="G428">
        <v>0</v>
      </c>
      <c r="H428">
        <v>32.9</v>
      </c>
      <c r="I428">
        <v>0.80300000000000005</v>
      </c>
      <c r="J428">
        <v>31</v>
      </c>
      <c r="K428">
        <v>1</v>
      </c>
      <c r="L428">
        <f t="shared" si="49"/>
        <v>1</v>
      </c>
      <c r="M428">
        <f t="shared" si="50"/>
        <v>1</v>
      </c>
    </row>
    <row r="429" spans="1:13">
      <c r="A429">
        <v>428</v>
      </c>
      <c r="B429">
        <v>529</v>
      </c>
      <c r="C429">
        <v>0</v>
      </c>
      <c r="D429">
        <v>117</v>
      </c>
      <c r="E429">
        <v>66</v>
      </c>
      <c r="F429">
        <v>31</v>
      </c>
      <c r="G429">
        <v>188</v>
      </c>
      <c r="H429">
        <v>30.8</v>
      </c>
      <c r="I429">
        <v>0.49299999999999999</v>
      </c>
      <c r="J429">
        <v>22</v>
      </c>
      <c r="K429">
        <v>0</v>
      </c>
      <c r="L429">
        <f t="shared" si="49"/>
        <v>0</v>
      </c>
      <c r="M429">
        <f t="shared" si="50"/>
        <v>1</v>
      </c>
    </row>
    <row r="430" spans="1:13">
      <c r="A430">
        <v>429</v>
      </c>
      <c r="B430">
        <v>473</v>
      </c>
      <c r="C430">
        <v>0</v>
      </c>
      <c r="D430">
        <v>119</v>
      </c>
      <c r="E430">
        <v>66</v>
      </c>
      <c r="F430">
        <v>27</v>
      </c>
      <c r="G430">
        <v>0</v>
      </c>
      <c r="H430">
        <v>38.799999999999997</v>
      </c>
      <c r="I430">
        <v>0.25900000000000001</v>
      </c>
      <c r="J430">
        <v>22</v>
      </c>
      <c r="K430">
        <v>0</v>
      </c>
      <c r="L430">
        <f t="shared" si="49"/>
        <v>0</v>
      </c>
      <c r="M430">
        <f t="shared" si="50"/>
        <v>1</v>
      </c>
    </row>
    <row r="431" spans="1:13">
      <c r="A431">
        <v>430</v>
      </c>
      <c r="B431">
        <v>257</v>
      </c>
      <c r="C431">
        <v>3</v>
      </c>
      <c r="D431">
        <v>111</v>
      </c>
      <c r="E431">
        <v>56</v>
      </c>
      <c r="F431">
        <v>39</v>
      </c>
      <c r="G431">
        <v>0</v>
      </c>
      <c r="H431">
        <v>30.1</v>
      </c>
      <c r="I431">
        <v>0.55700000000000005</v>
      </c>
      <c r="J431">
        <v>30</v>
      </c>
      <c r="K431">
        <v>0</v>
      </c>
      <c r="L431">
        <f t="shared" si="49"/>
        <v>1</v>
      </c>
      <c r="M431">
        <f t="shared" si="50"/>
        <v>0</v>
      </c>
    </row>
    <row r="432" spans="1:13">
      <c r="A432">
        <v>431</v>
      </c>
      <c r="B432">
        <v>454</v>
      </c>
      <c r="C432">
        <v>2</v>
      </c>
      <c r="D432">
        <v>119</v>
      </c>
      <c r="E432">
        <v>0</v>
      </c>
      <c r="F432">
        <v>0</v>
      </c>
      <c r="G432">
        <v>0</v>
      </c>
      <c r="H432">
        <v>19.600000000000001</v>
      </c>
      <c r="I432">
        <v>0.83199999999999996</v>
      </c>
      <c r="J432">
        <v>72</v>
      </c>
      <c r="K432">
        <v>0</v>
      </c>
      <c r="L432">
        <f t="shared" si="49"/>
        <v>0</v>
      </c>
      <c r="M432">
        <f t="shared" si="50"/>
        <v>1</v>
      </c>
    </row>
    <row r="433" spans="1:13">
      <c r="A433">
        <v>432</v>
      </c>
      <c r="B433">
        <v>31</v>
      </c>
      <c r="C433">
        <v>5</v>
      </c>
      <c r="D433">
        <v>109</v>
      </c>
      <c r="E433">
        <v>75</v>
      </c>
      <c r="F433">
        <v>26</v>
      </c>
      <c r="G433">
        <v>0</v>
      </c>
      <c r="H433">
        <v>36</v>
      </c>
      <c r="I433">
        <v>0.54600000000000004</v>
      </c>
      <c r="J433">
        <v>60</v>
      </c>
      <c r="K433">
        <v>0</v>
      </c>
      <c r="L433">
        <f t="shared" si="49"/>
        <v>0</v>
      </c>
      <c r="M433">
        <f t="shared" si="50"/>
        <v>1</v>
      </c>
    </row>
    <row r="434" spans="1:13">
      <c r="A434">
        <v>433</v>
      </c>
      <c r="B434">
        <v>38</v>
      </c>
      <c r="C434">
        <v>9</v>
      </c>
      <c r="D434">
        <v>102</v>
      </c>
      <c r="E434">
        <v>76</v>
      </c>
      <c r="F434">
        <v>37</v>
      </c>
      <c r="G434">
        <v>0</v>
      </c>
      <c r="H434">
        <v>32.9</v>
      </c>
      <c r="I434">
        <v>0.66500000000000004</v>
      </c>
      <c r="J434">
        <v>46</v>
      </c>
      <c r="K434">
        <v>1</v>
      </c>
      <c r="L434">
        <f t="shared" si="49"/>
        <v>1</v>
      </c>
      <c r="M434">
        <f t="shared" si="50"/>
        <v>1</v>
      </c>
    </row>
    <row r="435" spans="1:13">
      <c r="A435">
        <v>434</v>
      </c>
      <c r="B435">
        <v>557</v>
      </c>
      <c r="C435">
        <v>1</v>
      </c>
      <c r="D435">
        <v>97</v>
      </c>
      <c r="E435">
        <v>70</v>
      </c>
      <c r="F435">
        <v>40</v>
      </c>
      <c r="G435">
        <v>0</v>
      </c>
      <c r="H435">
        <v>38.1</v>
      </c>
      <c r="I435">
        <v>0.218</v>
      </c>
      <c r="J435">
        <v>30</v>
      </c>
      <c r="K435">
        <v>0</v>
      </c>
      <c r="L435">
        <f t="shared" si="49"/>
        <v>0</v>
      </c>
      <c r="M435">
        <f t="shared" si="50"/>
        <v>1</v>
      </c>
    </row>
    <row r="436" spans="1:13">
      <c r="A436">
        <v>435</v>
      </c>
      <c r="B436">
        <v>19</v>
      </c>
      <c r="C436">
        <v>1</v>
      </c>
      <c r="D436">
        <v>103</v>
      </c>
      <c r="E436">
        <v>30</v>
      </c>
      <c r="F436">
        <v>38</v>
      </c>
      <c r="G436">
        <v>83</v>
      </c>
      <c r="H436">
        <v>43.3</v>
      </c>
      <c r="I436">
        <v>0.183</v>
      </c>
      <c r="J436">
        <v>33</v>
      </c>
      <c r="K436">
        <v>0</v>
      </c>
      <c r="L436">
        <f t="shared" si="49"/>
        <v>0</v>
      </c>
      <c r="M436">
        <f t="shared" si="50"/>
        <v>1</v>
      </c>
    </row>
    <row r="437" spans="1:13">
      <c r="A437">
        <v>436</v>
      </c>
      <c r="B437">
        <v>187</v>
      </c>
      <c r="C437">
        <v>8</v>
      </c>
      <c r="D437">
        <v>181</v>
      </c>
      <c r="E437">
        <v>68</v>
      </c>
      <c r="F437">
        <v>36</v>
      </c>
      <c r="G437">
        <v>495</v>
      </c>
      <c r="H437">
        <v>30.1</v>
      </c>
      <c r="I437">
        <v>0.61499999999999999</v>
      </c>
      <c r="J437">
        <v>60</v>
      </c>
      <c r="K437">
        <v>1</v>
      </c>
      <c r="L437">
        <f t="shared" si="49"/>
        <v>1</v>
      </c>
      <c r="M437">
        <f t="shared" si="50"/>
        <v>1</v>
      </c>
    </row>
    <row r="438" spans="1:13">
      <c r="A438">
        <v>437</v>
      </c>
      <c r="B438">
        <v>516</v>
      </c>
      <c r="C438">
        <v>3</v>
      </c>
      <c r="D438">
        <v>163</v>
      </c>
      <c r="E438">
        <v>70</v>
      </c>
      <c r="F438">
        <v>18</v>
      </c>
      <c r="G438">
        <v>105</v>
      </c>
      <c r="H438">
        <v>31.6</v>
      </c>
      <c r="I438">
        <v>0.26800000000000002</v>
      </c>
      <c r="J438">
        <v>28</v>
      </c>
      <c r="K438">
        <v>1</v>
      </c>
      <c r="L438">
        <f t="shared" si="49"/>
        <v>1</v>
      </c>
      <c r="M438">
        <f t="shared" si="50"/>
        <v>1</v>
      </c>
    </row>
    <row r="439" spans="1:13">
      <c r="A439">
        <v>438</v>
      </c>
      <c r="B439">
        <v>557</v>
      </c>
      <c r="C439">
        <v>1</v>
      </c>
      <c r="D439">
        <v>97</v>
      </c>
      <c r="E439">
        <v>70</v>
      </c>
      <c r="F439">
        <v>40</v>
      </c>
      <c r="G439">
        <v>0</v>
      </c>
      <c r="H439">
        <v>38.1</v>
      </c>
      <c r="I439">
        <v>0.218</v>
      </c>
      <c r="J439">
        <v>30</v>
      </c>
      <c r="K439">
        <v>0</v>
      </c>
      <c r="L439">
        <f t="shared" si="49"/>
        <v>0</v>
      </c>
      <c r="M439">
        <f t="shared" si="50"/>
        <v>1</v>
      </c>
    </row>
    <row r="440" spans="1:13">
      <c r="A440">
        <v>439</v>
      </c>
      <c r="B440">
        <v>650</v>
      </c>
      <c r="C440">
        <v>0</v>
      </c>
      <c r="D440">
        <v>107</v>
      </c>
      <c r="E440">
        <v>60</v>
      </c>
      <c r="F440">
        <v>25</v>
      </c>
      <c r="G440">
        <v>0</v>
      </c>
      <c r="H440">
        <v>26.4</v>
      </c>
      <c r="I440">
        <v>0.13300000000000001</v>
      </c>
      <c r="J440">
        <v>23</v>
      </c>
      <c r="K440">
        <v>0</v>
      </c>
      <c r="L440">
        <f t="shared" si="49"/>
        <v>0</v>
      </c>
      <c r="M440">
        <f t="shared" si="50"/>
        <v>1</v>
      </c>
    </row>
    <row r="441" spans="1:13">
      <c r="A441">
        <v>440</v>
      </c>
      <c r="B441">
        <v>635</v>
      </c>
      <c r="C441">
        <v>10</v>
      </c>
      <c r="D441">
        <v>92</v>
      </c>
      <c r="E441">
        <v>62</v>
      </c>
      <c r="F441">
        <v>0</v>
      </c>
      <c r="G441">
        <v>0</v>
      </c>
      <c r="H441">
        <v>25.9</v>
      </c>
      <c r="I441">
        <v>0.16700000000000001</v>
      </c>
      <c r="J441">
        <v>31</v>
      </c>
      <c r="K441">
        <v>0</v>
      </c>
      <c r="L441">
        <f t="shared" si="49"/>
        <v>0</v>
      </c>
      <c r="M441">
        <f t="shared" si="50"/>
        <v>1</v>
      </c>
    </row>
    <row r="442" spans="1:13">
      <c r="A442">
        <v>441</v>
      </c>
      <c r="B442">
        <v>644</v>
      </c>
      <c r="C442">
        <v>4</v>
      </c>
      <c r="D442">
        <v>90</v>
      </c>
      <c r="E442">
        <v>0</v>
      </c>
      <c r="F442">
        <v>0</v>
      </c>
      <c r="G442">
        <v>0</v>
      </c>
      <c r="H442">
        <v>28</v>
      </c>
      <c r="I442">
        <v>0.61</v>
      </c>
      <c r="J442">
        <v>31</v>
      </c>
      <c r="K442">
        <v>0</v>
      </c>
      <c r="L442">
        <f t="shared" si="49"/>
        <v>0</v>
      </c>
      <c r="M442">
        <f t="shared" si="50"/>
        <v>1</v>
      </c>
    </row>
    <row r="443" spans="1:13">
      <c r="A443">
        <v>442</v>
      </c>
      <c r="B443">
        <v>537</v>
      </c>
      <c r="C443">
        <v>0</v>
      </c>
      <c r="D443">
        <v>105</v>
      </c>
      <c r="E443">
        <v>90</v>
      </c>
      <c r="F443">
        <v>0</v>
      </c>
      <c r="G443">
        <v>0</v>
      </c>
      <c r="H443">
        <v>29.6</v>
      </c>
      <c r="I443">
        <v>0.19700000000000001</v>
      </c>
      <c r="J443">
        <v>46</v>
      </c>
      <c r="K443">
        <v>0</v>
      </c>
      <c r="L443">
        <f t="shared" si="49"/>
        <v>0</v>
      </c>
      <c r="M443">
        <f t="shared" si="50"/>
        <v>1</v>
      </c>
    </row>
    <row r="444" spans="1:13">
      <c r="A444">
        <v>443</v>
      </c>
      <c r="B444">
        <v>520</v>
      </c>
      <c r="C444">
        <v>6</v>
      </c>
      <c r="D444">
        <v>129</v>
      </c>
      <c r="E444">
        <v>90</v>
      </c>
      <c r="F444">
        <v>7</v>
      </c>
      <c r="G444">
        <v>326</v>
      </c>
      <c r="H444">
        <v>19.600000000000001</v>
      </c>
      <c r="I444">
        <v>0.58199999999999996</v>
      </c>
      <c r="J444">
        <v>60</v>
      </c>
      <c r="K444">
        <v>0</v>
      </c>
      <c r="L444">
        <f t="shared" si="49"/>
        <v>0</v>
      </c>
      <c r="M444">
        <f t="shared" si="50"/>
        <v>1</v>
      </c>
    </row>
    <row r="445" spans="1:13">
      <c r="A445">
        <v>444</v>
      </c>
      <c r="B445">
        <v>109</v>
      </c>
      <c r="C445">
        <v>3</v>
      </c>
      <c r="D445">
        <v>83</v>
      </c>
      <c r="E445">
        <v>58</v>
      </c>
      <c r="F445">
        <v>31</v>
      </c>
      <c r="G445">
        <v>18</v>
      </c>
      <c r="H445">
        <v>34.299999999999997</v>
      </c>
      <c r="I445">
        <v>0.33600000000000002</v>
      </c>
      <c r="J445">
        <v>25</v>
      </c>
      <c r="K445">
        <v>0</v>
      </c>
      <c r="L445">
        <f t="shared" si="49"/>
        <v>0</v>
      </c>
      <c r="M445">
        <f t="shared" si="50"/>
        <v>1</v>
      </c>
    </row>
    <row r="446" spans="1:13">
      <c r="A446">
        <v>445</v>
      </c>
      <c r="B446">
        <v>139</v>
      </c>
      <c r="C446">
        <v>0</v>
      </c>
      <c r="D446">
        <v>129</v>
      </c>
      <c r="E446">
        <v>80</v>
      </c>
      <c r="F446">
        <v>0</v>
      </c>
      <c r="G446">
        <v>0</v>
      </c>
      <c r="H446">
        <v>31.2</v>
      </c>
      <c r="I446">
        <v>0.70299999999999996</v>
      </c>
      <c r="J446">
        <v>29</v>
      </c>
      <c r="K446">
        <v>0</v>
      </c>
      <c r="L446">
        <f t="shared" si="49"/>
        <v>0</v>
      </c>
      <c r="M446">
        <f t="shared" si="50"/>
        <v>1</v>
      </c>
    </row>
    <row r="447" spans="1:13">
      <c r="A447">
        <v>446</v>
      </c>
      <c r="B447">
        <v>684</v>
      </c>
      <c r="C447">
        <v>4</v>
      </c>
      <c r="D447">
        <v>125</v>
      </c>
      <c r="E447">
        <v>80</v>
      </c>
      <c r="F447">
        <v>0</v>
      </c>
      <c r="G447">
        <v>0</v>
      </c>
      <c r="H447">
        <v>32.299999999999997</v>
      </c>
      <c r="I447">
        <v>0.53600000000000003</v>
      </c>
      <c r="J447">
        <v>27</v>
      </c>
      <c r="K447">
        <v>1</v>
      </c>
      <c r="L447">
        <f t="shared" si="49"/>
        <v>0</v>
      </c>
      <c r="M447">
        <f t="shared" si="50"/>
        <v>0</v>
      </c>
    </row>
    <row r="448" spans="1:13">
      <c r="A448">
        <v>447</v>
      </c>
      <c r="B448">
        <v>293</v>
      </c>
      <c r="C448">
        <v>2</v>
      </c>
      <c r="D448">
        <v>128</v>
      </c>
      <c r="E448">
        <v>78</v>
      </c>
      <c r="F448">
        <v>37</v>
      </c>
      <c r="G448">
        <v>182</v>
      </c>
      <c r="H448">
        <v>43.3</v>
      </c>
      <c r="I448">
        <v>1.224</v>
      </c>
      <c r="J448">
        <v>31</v>
      </c>
      <c r="K448">
        <v>1</v>
      </c>
      <c r="L448">
        <f t="shared" si="49"/>
        <v>1</v>
      </c>
      <c r="M448">
        <f t="shared" si="50"/>
        <v>1</v>
      </c>
    </row>
    <row r="449" spans="1:13">
      <c r="A449">
        <v>448</v>
      </c>
      <c r="B449">
        <v>529</v>
      </c>
      <c r="C449">
        <v>0</v>
      </c>
      <c r="D449">
        <v>117</v>
      </c>
      <c r="E449">
        <v>66</v>
      </c>
      <c r="F449">
        <v>31</v>
      </c>
      <c r="G449">
        <v>188</v>
      </c>
      <c r="H449">
        <v>30.8</v>
      </c>
      <c r="I449">
        <v>0.49299999999999999</v>
      </c>
      <c r="J449">
        <v>22</v>
      </c>
      <c r="K449">
        <v>0</v>
      </c>
      <c r="L449">
        <f t="shared" si="49"/>
        <v>0</v>
      </c>
      <c r="M449">
        <f t="shared" si="50"/>
        <v>1</v>
      </c>
    </row>
    <row r="450" spans="1:13">
      <c r="A450">
        <v>449</v>
      </c>
      <c r="B450">
        <v>91</v>
      </c>
      <c r="C450">
        <v>1</v>
      </c>
      <c r="D450">
        <v>80</v>
      </c>
      <c r="E450">
        <v>55</v>
      </c>
      <c r="F450">
        <v>0</v>
      </c>
      <c r="G450">
        <v>0</v>
      </c>
      <c r="H450">
        <v>19.100000000000001</v>
      </c>
      <c r="I450">
        <v>0.25800000000000001</v>
      </c>
      <c r="J450">
        <v>21</v>
      </c>
      <c r="K450">
        <v>0</v>
      </c>
      <c r="L450">
        <f t="shared" si="49"/>
        <v>0</v>
      </c>
      <c r="M450">
        <f t="shared" si="50"/>
        <v>1</v>
      </c>
    </row>
    <row r="451" spans="1:13">
      <c r="A451">
        <v>450</v>
      </c>
      <c r="B451">
        <v>460</v>
      </c>
      <c r="C451">
        <v>9</v>
      </c>
      <c r="D451">
        <v>134</v>
      </c>
      <c r="E451">
        <v>74</v>
      </c>
      <c r="F451">
        <v>33</v>
      </c>
      <c r="G451">
        <v>60</v>
      </c>
      <c r="H451">
        <v>25.9</v>
      </c>
      <c r="I451">
        <v>0.46</v>
      </c>
      <c r="J451">
        <v>81</v>
      </c>
      <c r="K451">
        <v>0</v>
      </c>
      <c r="L451">
        <f t="shared" ref="L451:L514" si="51">IF(D451&lt;=133.5,IF(I451&lt;=0.5095,IF(D451&lt;=94.5,0,0),IF(F451&lt;=28.5,0,1)),IF(D451&lt;=161.5,IF(I451&lt;=0.315,0,1),IF(C451&lt;=6.5,1,1)))</f>
        <v>1</v>
      </c>
      <c r="M451">
        <f t="shared" ref="M451:M514" si="52">IF(L451=K451,1,0)</f>
        <v>0</v>
      </c>
    </row>
    <row r="452" spans="1:13">
      <c r="A452">
        <v>451</v>
      </c>
      <c r="B452">
        <v>262</v>
      </c>
      <c r="C452">
        <v>3</v>
      </c>
      <c r="D452">
        <v>141</v>
      </c>
      <c r="E452">
        <v>0</v>
      </c>
      <c r="F452">
        <v>0</v>
      </c>
      <c r="G452">
        <v>0</v>
      </c>
      <c r="H452">
        <v>30</v>
      </c>
      <c r="I452">
        <v>0.76100000000000001</v>
      </c>
      <c r="J452">
        <v>27</v>
      </c>
      <c r="K452">
        <v>1</v>
      </c>
      <c r="L452">
        <f t="shared" si="51"/>
        <v>1</v>
      </c>
      <c r="M452">
        <f t="shared" si="52"/>
        <v>1</v>
      </c>
    </row>
    <row r="453" spans="1:13">
      <c r="A453">
        <v>452</v>
      </c>
      <c r="B453">
        <v>716</v>
      </c>
      <c r="C453">
        <v>7</v>
      </c>
      <c r="D453">
        <v>187</v>
      </c>
      <c r="E453">
        <v>50</v>
      </c>
      <c r="F453">
        <v>33</v>
      </c>
      <c r="G453">
        <v>392</v>
      </c>
      <c r="H453">
        <v>33.9</v>
      </c>
      <c r="I453">
        <v>0.82599999999999996</v>
      </c>
      <c r="J453">
        <v>34</v>
      </c>
      <c r="K453">
        <v>1</v>
      </c>
      <c r="L453">
        <f t="shared" si="51"/>
        <v>1</v>
      </c>
      <c r="M453">
        <f t="shared" si="52"/>
        <v>1</v>
      </c>
    </row>
    <row r="454" spans="1:13">
      <c r="A454">
        <v>453</v>
      </c>
      <c r="B454">
        <v>300</v>
      </c>
      <c r="C454">
        <v>8</v>
      </c>
      <c r="D454">
        <v>112</v>
      </c>
      <c r="E454">
        <v>72</v>
      </c>
      <c r="F454">
        <v>0</v>
      </c>
      <c r="G454">
        <v>0</v>
      </c>
      <c r="H454">
        <v>23.6</v>
      </c>
      <c r="I454">
        <v>0.84</v>
      </c>
      <c r="J454">
        <v>58</v>
      </c>
      <c r="K454">
        <v>0</v>
      </c>
      <c r="L454">
        <f t="shared" si="51"/>
        <v>0</v>
      </c>
      <c r="M454">
        <f t="shared" si="52"/>
        <v>1</v>
      </c>
    </row>
    <row r="455" spans="1:13">
      <c r="A455">
        <v>454</v>
      </c>
      <c r="B455">
        <v>318</v>
      </c>
      <c r="C455">
        <v>3</v>
      </c>
      <c r="D455">
        <v>182</v>
      </c>
      <c r="E455">
        <v>74</v>
      </c>
      <c r="F455">
        <v>0</v>
      </c>
      <c r="G455">
        <v>0</v>
      </c>
      <c r="H455">
        <v>30.5</v>
      </c>
      <c r="I455">
        <v>0.34499999999999997</v>
      </c>
      <c r="J455">
        <v>29</v>
      </c>
      <c r="K455">
        <v>1</v>
      </c>
      <c r="L455">
        <f t="shared" si="51"/>
        <v>1</v>
      </c>
      <c r="M455">
        <f t="shared" si="52"/>
        <v>1</v>
      </c>
    </row>
    <row r="456" spans="1:13">
      <c r="A456">
        <v>455</v>
      </c>
      <c r="B456">
        <v>266</v>
      </c>
      <c r="C456">
        <v>5</v>
      </c>
      <c r="D456">
        <v>96</v>
      </c>
      <c r="E456">
        <v>74</v>
      </c>
      <c r="F456">
        <v>18</v>
      </c>
      <c r="G456">
        <v>67</v>
      </c>
      <c r="H456">
        <v>33.6</v>
      </c>
      <c r="I456">
        <v>0.997</v>
      </c>
      <c r="J456">
        <v>43</v>
      </c>
      <c r="K456">
        <v>0</v>
      </c>
      <c r="L456">
        <f t="shared" si="51"/>
        <v>0</v>
      </c>
      <c r="M456">
        <f t="shared" si="52"/>
        <v>1</v>
      </c>
    </row>
    <row r="457" spans="1:13">
      <c r="A457">
        <v>456</v>
      </c>
      <c r="B457">
        <v>696</v>
      </c>
      <c r="C457">
        <v>7</v>
      </c>
      <c r="D457">
        <v>142</v>
      </c>
      <c r="E457">
        <v>90</v>
      </c>
      <c r="F457">
        <v>24</v>
      </c>
      <c r="G457">
        <v>480</v>
      </c>
      <c r="H457">
        <v>30.4</v>
      </c>
      <c r="I457">
        <v>0.128</v>
      </c>
      <c r="J457">
        <v>43</v>
      </c>
      <c r="K457">
        <v>1</v>
      </c>
      <c r="L457">
        <f t="shared" si="51"/>
        <v>0</v>
      </c>
      <c r="M457">
        <f t="shared" si="52"/>
        <v>0</v>
      </c>
    </row>
    <row r="458" spans="1:13">
      <c r="A458">
        <v>457</v>
      </c>
      <c r="B458">
        <v>6</v>
      </c>
      <c r="C458">
        <v>5</v>
      </c>
      <c r="D458">
        <v>116</v>
      </c>
      <c r="E458">
        <v>74</v>
      </c>
      <c r="F458">
        <v>0</v>
      </c>
      <c r="G458">
        <v>0</v>
      </c>
      <c r="H458">
        <v>25.6</v>
      </c>
      <c r="I458">
        <v>0.20100000000000001</v>
      </c>
      <c r="J458">
        <v>30</v>
      </c>
      <c r="K458">
        <v>0</v>
      </c>
      <c r="L458">
        <f t="shared" si="51"/>
        <v>0</v>
      </c>
      <c r="M458">
        <f t="shared" si="52"/>
        <v>1</v>
      </c>
    </row>
    <row r="459" spans="1:13">
      <c r="A459">
        <v>458</v>
      </c>
      <c r="B459">
        <v>560</v>
      </c>
      <c r="C459">
        <v>11</v>
      </c>
      <c r="D459">
        <v>85</v>
      </c>
      <c r="E459">
        <v>74</v>
      </c>
      <c r="F459">
        <v>0</v>
      </c>
      <c r="G459">
        <v>0</v>
      </c>
      <c r="H459">
        <v>30.1</v>
      </c>
      <c r="I459">
        <v>0.3</v>
      </c>
      <c r="J459">
        <v>35</v>
      </c>
      <c r="K459">
        <v>0</v>
      </c>
      <c r="L459">
        <f t="shared" si="51"/>
        <v>0</v>
      </c>
      <c r="M459">
        <f t="shared" si="52"/>
        <v>1</v>
      </c>
    </row>
    <row r="460" spans="1:13">
      <c r="A460">
        <v>459</v>
      </c>
      <c r="B460">
        <v>510</v>
      </c>
      <c r="C460">
        <v>8</v>
      </c>
      <c r="D460">
        <v>120</v>
      </c>
      <c r="E460">
        <v>78</v>
      </c>
      <c r="F460">
        <v>0</v>
      </c>
      <c r="G460">
        <v>0</v>
      </c>
      <c r="H460">
        <v>25</v>
      </c>
      <c r="I460">
        <v>0.40899999999999997</v>
      </c>
      <c r="J460">
        <v>64</v>
      </c>
      <c r="K460">
        <v>0</v>
      </c>
      <c r="L460">
        <f t="shared" si="51"/>
        <v>0</v>
      </c>
      <c r="M460">
        <f t="shared" si="52"/>
        <v>1</v>
      </c>
    </row>
    <row r="461" spans="1:13">
      <c r="A461">
        <v>460</v>
      </c>
      <c r="B461">
        <v>765</v>
      </c>
      <c r="C461">
        <v>2</v>
      </c>
      <c r="D461">
        <v>122</v>
      </c>
      <c r="E461">
        <v>70</v>
      </c>
      <c r="F461">
        <v>27</v>
      </c>
      <c r="G461">
        <v>0</v>
      </c>
      <c r="H461">
        <v>36.799999999999997</v>
      </c>
      <c r="I461">
        <v>0.34</v>
      </c>
      <c r="J461">
        <v>27</v>
      </c>
      <c r="K461">
        <v>0</v>
      </c>
      <c r="L461">
        <f t="shared" si="51"/>
        <v>0</v>
      </c>
      <c r="M461">
        <f t="shared" si="52"/>
        <v>1</v>
      </c>
    </row>
    <row r="462" spans="1:13">
      <c r="A462">
        <v>461</v>
      </c>
      <c r="B462">
        <v>548</v>
      </c>
      <c r="C462">
        <v>4</v>
      </c>
      <c r="D462">
        <v>131</v>
      </c>
      <c r="E462">
        <v>68</v>
      </c>
      <c r="F462">
        <v>21</v>
      </c>
      <c r="G462">
        <v>166</v>
      </c>
      <c r="H462">
        <v>33.1</v>
      </c>
      <c r="I462">
        <v>0.16</v>
      </c>
      <c r="J462">
        <v>28</v>
      </c>
      <c r="K462">
        <v>0</v>
      </c>
      <c r="L462">
        <f t="shared" si="51"/>
        <v>0</v>
      </c>
      <c r="M462">
        <f t="shared" si="52"/>
        <v>1</v>
      </c>
    </row>
    <row r="463" spans="1:13">
      <c r="A463">
        <v>462</v>
      </c>
      <c r="B463">
        <v>717</v>
      </c>
      <c r="C463">
        <v>3</v>
      </c>
      <c r="D463">
        <v>173</v>
      </c>
      <c r="E463">
        <v>78</v>
      </c>
      <c r="F463">
        <v>39</v>
      </c>
      <c r="G463">
        <v>185</v>
      </c>
      <c r="H463">
        <v>33.799999999999997</v>
      </c>
      <c r="I463">
        <v>0.97</v>
      </c>
      <c r="J463">
        <v>31</v>
      </c>
      <c r="K463">
        <v>1</v>
      </c>
      <c r="L463">
        <f t="shared" si="51"/>
        <v>1</v>
      </c>
      <c r="M463">
        <f t="shared" si="52"/>
        <v>1</v>
      </c>
    </row>
    <row r="464" spans="1:13">
      <c r="A464">
        <v>463</v>
      </c>
      <c r="B464">
        <v>401</v>
      </c>
      <c r="C464">
        <v>4</v>
      </c>
      <c r="D464">
        <v>95</v>
      </c>
      <c r="E464">
        <v>64</v>
      </c>
      <c r="F464">
        <v>0</v>
      </c>
      <c r="G464">
        <v>0</v>
      </c>
      <c r="H464">
        <v>32</v>
      </c>
      <c r="I464">
        <v>0.161</v>
      </c>
      <c r="J464">
        <v>31</v>
      </c>
      <c r="K464">
        <v>1</v>
      </c>
      <c r="L464">
        <f t="shared" si="51"/>
        <v>0</v>
      </c>
      <c r="M464">
        <f t="shared" si="52"/>
        <v>0</v>
      </c>
    </row>
    <row r="465" spans="1:13">
      <c r="A465">
        <v>464</v>
      </c>
      <c r="B465">
        <v>410</v>
      </c>
      <c r="C465">
        <v>1</v>
      </c>
      <c r="D465">
        <v>172</v>
      </c>
      <c r="E465">
        <v>68</v>
      </c>
      <c r="F465">
        <v>49</v>
      </c>
      <c r="G465">
        <v>579</v>
      </c>
      <c r="H465">
        <v>42.4</v>
      </c>
      <c r="I465">
        <v>0.70199999999999996</v>
      </c>
      <c r="J465">
        <v>28</v>
      </c>
      <c r="K465">
        <v>1</v>
      </c>
      <c r="L465">
        <f t="shared" si="51"/>
        <v>1</v>
      </c>
      <c r="M465">
        <f t="shared" si="52"/>
        <v>1</v>
      </c>
    </row>
    <row r="466" spans="1:13">
      <c r="A466">
        <v>465</v>
      </c>
      <c r="B466">
        <v>161</v>
      </c>
      <c r="C466">
        <v>4</v>
      </c>
      <c r="D466">
        <v>151</v>
      </c>
      <c r="E466">
        <v>90</v>
      </c>
      <c r="F466">
        <v>38</v>
      </c>
      <c r="G466">
        <v>0</v>
      </c>
      <c r="H466">
        <v>29.7</v>
      </c>
      <c r="I466">
        <v>0.29399999999999998</v>
      </c>
      <c r="J466">
        <v>36</v>
      </c>
      <c r="K466">
        <v>0</v>
      </c>
      <c r="L466">
        <f t="shared" si="51"/>
        <v>0</v>
      </c>
      <c r="M466">
        <f t="shared" si="52"/>
        <v>1</v>
      </c>
    </row>
    <row r="467" spans="1:13">
      <c r="A467">
        <v>466</v>
      </c>
      <c r="B467">
        <v>133</v>
      </c>
      <c r="C467">
        <v>3</v>
      </c>
      <c r="D467">
        <v>170</v>
      </c>
      <c r="E467">
        <v>64</v>
      </c>
      <c r="F467">
        <v>37</v>
      </c>
      <c r="G467">
        <v>225</v>
      </c>
      <c r="H467">
        <v>34.5</v>
      </c>
      <c r="I467">
        <v>0.35599999999999998</v>
      </c>
      <c r="J467">
        <v>30</v>
      </c>
      <c r="K467">
        <v>1</v>
      </c>
      <c r="L467">
        <f t="shared" si="51"/>
        <v>1</v>
      </c>
      <c r="M467">
        <f t="shared" si="52"/>
        <v>1</v>
      </c>
    </row>
    <row r="468" spans="1:13">
      <c r="A468">
        <v>467</v>
      </c>
      <c r="B468">
        <v>765</v>
      </c>
      <c r="C468">
        <v>2</v>
      </c>
      <c r="D468">
        <v>122</v>
      </c>
      <c r="E468">
        <v>70</v>
      </c>
      <c r="F468">
        <v>27</v>
      </c>
      <c r="G468">
        <v>0</v>
      </c>
      <c r="H468">
        <v>36.799999999999997</v>
      </c>
      <c r="I468">
        <v>0.34</v>
      </c>
      <c r="J468">
        <v>27</v>
      </c>
      <c r="K468">
        <v>0</v>
      </c>
      <c r="L468">
        <f t="shared" si="51"/>
        <v>0</v>
      </c>
      <c r="M468">
        <f t="shared" si="52"/>
        <v>1</v>
      </c>
    </row>
    <row r="469" spans="1:13">
      <c r="A469">
        <v>468</v>
      </c>
      <c r="B469">
        <v>66</v>
      </c>
      <c r="C469">
        <v>5</v>
      </c>
      <c r="D469">
        <v>99</v>
      </c>
      <c r="E469">
        <v>74</v>
      </c>
      <c r="F469">
        <v>27</v>
      </c>
      <c r="G469">
        <v>0</v>
      </c>
      <c r="H469">
        <v>29</v>
      </c>
      <c r="I469">
        <v>0.20300000000000001</v>
      </c>
      <c r="J469">
        <v>32</v>
      </c>
      <c r="K469">
        <v>0</v>
      </c>
      <c r="L469">
        <f t="shared" si="51"/>
        <v>0</v>
      </c>
      <c r="M469">
        <f t="shared" si="52"/>
        <v>1</v>
      </c>
    </row>
    <row r="470" spans="1:13">
      <c r="A470">
        <v>469</v>
      </c>
      <c r="B470">
        <v>465</v>
      </c>
      <c r="C470">
        <v>10</v>
      </c>
      <c r="D470">
        <v>115</v>
      </c>
      <c r="E470">
        <v>98</v>
      </c>
      <c r="F470">
        <v>0</v>
      </c>
      <c r="G470">
        <v>0</v>
      </c>
      <c r="H470">
        <v>24</v>
      </c>
      <c r="I470">
        <v>1.022</v>
      </c>
      <c r="J470">
        <v>34</v>
      </c>
      <c r="K470">
        <v>0</v>
      </c>
      <c r="L470">
        <f t="shared" si="51"/>
        <v>0</v>
      </c>
      <c r="M470">
        <f t="shared" si="52"/>
        <v>1</v>
      </c>
    </row>
    <row r="471" spans="1:13">
      <c r="A471">
        <v>470</v>
      </c>
      <c r="B471">
        <v>720</v>
      </c>
      <c r="C471">
        <v>5</v>
      </c>
      <c r="D471">
        <v>97</v>
      </c>
      <c r="E471">
        <v>76</v>
      </c>
      <c r="F471">
        <v>27</v>
      </c>
      <c r="G471">
        <v>0</v>
      </c>
      <c r="H471">
        <v>35.6</v>
      </c>
      <c r="I471">
        <v>0.378</v>
      </c>
      <c r="J471">
        <v>52</v>
      </c>
      <c r="K471">
        <v>1</v>
      </c>
      <c r="L471">
        <f t="shared" si="51"/>
        <v>0</v>
      </c>
      <c r="M471">
        <f t="shared" si="52"/>
        <v>0</v>
      </c>
    </row>
    <row r="472" spans="1:13">
      <c r="A472">
        <v>471</v>
      </c>
      <c r="B472">
        <v>688</v>
      </c>
      <c r="C472">
        <v>1</v>
      </c>
      <c r="D472">
        <v>107</v>
      </c>
      <c r="E472">
        <v>50</v>
      </c>
      <c r="F472">
        <v>19</v>
      </c>
      <c r="G472">
        <v>0</v>
      </c>
      <c r="H472">
        <v>28.3</v>
      </c>
      <c r="I472">
        <v>0.18099999999999999</v>
      </c>
      <c r="J472">
        <v>29</v>
      </c>
      <c r="K472">
        <v>0</v>
      </c>
      <c r="L472">
        <f t="shared" si="51"/>
        <v>0</v>
      </c>
      <c r="M472">
        <f t="shared" si="52"/>
        <v>1</v>
      </c>
    </row>
    <row r="473" spans="1:13">
      <c r="A473">
        <v>472</v>
      </c>
      <c r="B473">
        <v>467</v>
      </c>
      <c r="C473">
        <v>0</v>
      </c>
      <c r="D473">
        <v>74</v>
      </c>
      <c r="E473">
        <v>52</v>
      </c>
      <c r="F473">
        <v>10</v>
      </c>
      <c r="G473">
        <v>36</v>
      </c>
      <c r="H473">
        <v>27.8</v>
      </c>
      <c r="I473">
        <v>0.26900000000000002</v>
      </c>
      <c r="J473">
        <v>22</v>
      </c>
      <c r="K473">
        <v>0</v>
      </c>
      <c r="L473">
        <f t="shared" si="51"/>
        <v>0</v>
      </c>
      <c r="M473">
        <f t="shared" si="52"/>
        <v>1</v>
      </c>
    </row>
    <row r="474" spans="1:13">
      <c r="A474">
        <v>473</v>
      </c>
      <c r="B474">
        <v>142</v>
      </c>
      <c r="C474">
        <v>5</v>
      </c>
      <c r="D474">
        <v>106</v>
      </c>
      <c r="E474">
        <v>82</v>
      </c>
      <c r="F474">
        <v>30</v>
      </c>
      <c r="G474">
        <v>0</v>
      </c>
      <c r="H474">
        <v>39.5</v>
      </c>
      <c r="I474">
        <v>0.28599999999999998</v>
      </c>
      <c r="J474">
        <v>38</v>
      </c>
      <c r="K474">
        <v>0</v>
      </c>
      <c r="L474">
        <f t="shared" si="51"/>
        <v>0</v>
      </c>
      <c r="M474">
        <f t="shared" si="52"/>
        <v>1</v>
      </c>
    </row>
    <row r="475" spans="1:13">
      <c r="A475">
        <v>474</v>
      </c>
      <c r="B475">
        <v>724</v>
      </c>
      <c r="C475">
        <v>5</v>
      </c>
      <c r="D475">
        <v>117</v>
      </c>
      <c r="E475">
        <v>86</v>
      </c>
      <c r="F475">
        <v>30</v>
      </c>
      <c r="G475">
        <v>105</v>
      </c>
      <c r="H475">
        <v>39.1</v>
      </c>
      <c r="I475">
        <v>0.251</v>
      </c>
      <c r="J475">
        <v>42</v>
      </c>
      <c r="K475">
        <v>0</v>
      </c>
      <c r="L475">
        <f t="shared" si="51"/>
        <v>0</v>
      </c>
      <c r="M475">
        <f t="shared" si="52"/>
        <v>1</v>
      </c>
    </row>
    <row r="476" spans="1:13">
      <c r="A476">
        <v>475</v>
      </c>
      <c r="B476">
        <v>665</v>
      </c>
      <c r="C476">
        <v>6</v>
      </c>
      <c r="D476">
        <v>115</v>
      </c>
      <c r="E476">
        <v>60</v>
      </c>
      <c r="F476">
        <v>39</v>
      </c>
      <c r="G476">
        <v>0</v>
      </c>
      <c r="H476">
        <v>33.700000000000003</v>
      </c>
      <c r="I476">
        <v>0.245</v>
      </c>
      <c r="J476">
        <v>40</v>
      </c>
      <c r="K476">
        <v>1</v>
      </c>
      <c r="L476">
        <f t="shared" si="51"/>
        <v>0</v>
      </c>
      <c r="M476">
        <f t="shared" si="52"/>
        <v>0</v>
      </c>
    </row>
    <row r="477" spans="1:13">
      <c r="A477">
        <v>476</v>
      </c>
      <c r="B477">
        <v>161</v>
      </c>
      <c r="C477">
        <v>4</v>
      </c>
      <c r="D477">
        <v>151</v>
      </c>
      <c r="E477">
        <v>90</v>
      </c>
      <c r="F477">
        <v>38</v>
      </c>
      <c r="G477">
        <v>0</v>
      </c>
      <c r="H477">
        <v>29.7</v>
      </c>
      <c r="I477">
        <v>0.29399999999999998</v>
      </c>
      <c r="J477">
        <v>36</v>
      </c>
      <c r="K477">
        <v>0</v>
      </c>
      <c r="L477">
        <f t="shared" si="51"/>
        <v>0</v>
      </c>
      <c r="M477">
        <f t="shared" si="52"/>
        <v>1</v>
      </c>
    </row>
    <row r="478" spans="1:13">
      <c r="A478">
        <v>477</v>
      </c>
      <c r="B478">
        <v>562</v>
      </c>
      <c r="C478">
        <v>0</v>
      </c>
      <c r="D478">
        <v>198</v>
      </c>
      <c r="E478">
        <v>66</v>
      </c>
      <c r="F478">
        <v>32</v>
      </c>
      <c r="G478">
        <v>274</v>
      </c>
      <c r="H478">
        <v>41.3</v>
      </c>
      <c r="I478">
        <v>0.502</v>
      </c>
      <c r="J478">
        <v>28</v>
      </c>
      <c r="K478">
        <v>1</v>
      </c>
      <c r="L478">
        <f t="shared" si="51"/>
        <v>1</v>
      </c>
      <c r="M478">
        <f t="shared" si="52"/>
        <v>1</v>
      </c>
    </row>
    <row r="479" spans="1:13">
      <c r="A479">
        <v>478</v>
      </c>
      <c r="B479">
        <v>19</v>
      </c>
      <c r="C479">
        <v>1</v>
      </c>
      <c r="D479">
        <v>103</v>
      </c>
      <c r="E479">
        <v>30</v>
      </c>
      <c r="F479">
        <v>38</v>
      </c>
      <c r="G479">
        <v>83</v>
      </c>
      <c r="H479">
        <v>43.3</v>
      </c>
      <c r="I479">
        <v>0.183</v>
      </c>
      <c r="J479">
        <v>33</v>
      </c>
      <c r="K479">
        <v>0</v>
      </c>
      <c r="L479">
        <f t="shared" si="51"/>
        <v>0</v>
      </c>
      <c r="M479">
        <f t="shared" si="52"/>
        <v>1</v>
      </c>
    </row>
    <row r="480" spans="1:13">
      <c r="A480">
        <v>479</v>
      </c>
      <c r="B480">
        <v>250</v>
      </c>
      <c r="C480">
        <v>1</v>
      </c>
      <c r="D480">
        <v>111</v>
      </c>
      <c r="E480">
        <v>86</v>
      </c>
      <c r="F480">
        <v>19</v>
      </c>
      <c r="G480">
        <v>0</v>
      </c>
      <c r="H480">
        <v>30.1</v>
      </c>
      <c r="I480">
        <v>0.14299999999999999</v>
      </c>
      <c r="J480">
        <v>23</v>
      </c>
      <c r="K480">
        <v>0</v>
      </c>
      <c r="L480">
        <f t="shared" si="51"/>
        <v>0</v>
      </c>
      <c r="M480">
        <f t="shared" si="52"/>
        <v>1</v>
      </c>
    </row>
    <row r="481" spans="1:13">
      <c r="A481">
        <v>480</v>
      </c>
      <c r="B481">
        <v>30</v>
      </c>
      <c r="C481">
        <v>5</v>
      </c>
      <c r="D481">
        <v>117</v>
      </c>
      <c r="E481">
        <v>92</v>
      </c>
      <c r="F481">
        <v>0</v>
      </c>
      <c r="G481">
        <v>0</v>
      </c>
      <c r="H481">
        <v>34.1</v>
      </c>
      <c r="I481">
        <v>0.33700000000000002</v>
      </c>
      <c r="J481">
        <v>38</v>
      </c>
      <c r="K481">
        <v>0</v>
      </c>
      <c r="L481">
        <f t="shared" si="51"/>
        <v>0</v>
      </c>
      <c r="M481">
        <f t="shared" si="52"/>
        <v>1</v>
      </c>
    </row>
    <row r="482" spans="1:13">
      <c r="A482">
        <v>481</v>
      </c>
      <c r="B482">
        <v>283</v>
      </c>
      <c r="C482">
        <v>7</v>
      </c>
      <c r="D482">
        <v>133</v>
      </c>
      <c r="E482">
        <v>88</v>
      </c>
      <c r="F482">
        <v>15</v>
      </c>
      <c r="G482">
        <v>155</v>
      </c>
      <c r="H482">
        <v>32.4</v>
      </c>
      <c r="I482">
        <v>0.26200000000000001</v>
      </c>
      <c r="J482">
        <v>37</v>
      </c>
      <c r="K482">
        <v>0</v>
      </c>
      <c r="L482">
        <f t="shared" si="51"/>
        <v>0</v>
      </c>
      <c r="M482">
        <f t="shared" si="52"/>
        <v>1</v>
      </c>
    </row>
    <row r="483" spans="1:13">
      <c r="A483">
        <v>482</v>
      </c>
      <c r="B483">
        <v>647</v>
      </c>
      <c r="C483">
        <v>1</v>
      </c>
      <c r="D483">
        <v>167</v>
      </c>
      <c r="E483">
        <v>74</v>
      </c>
      <c r="F483">
        <v>17</v>
      </c>
      <c r="G483">
        <v>144</v>
      </c>
      <c r="H483">
        <v>23.4</v>
      </c>
      <c r="I483">
        <v>0.44700000000000001</v>
      </c>
      <c r="J483">
        <v>33</v>
      </c>
      <c r="K483">
        <v>1</v>
      </c>
      <c r="L483">
        <f t="shared" si="51"/>
        <v>1</v>
      </c>
      <c r="M483">
        <f t="shared" si="52"/>
        <v>1</v>
      </c>
    </row>
    <row r="484" spans="1:13">
      <c r="A484">
        <v>483</v>
      </c>
      <c r="B484">
        <v>621</v>
      </c>
      <c r="C484">
        <v>2</v>
      </c>
      <c r="D484">
        <v>112</v>
      </c>
      <c r="E484">
        <v>86</v>
      </c>
      <c r="F484">
        <v>42</v>
      </c>
      <c r="G484">
        <v>160</v>
      </c>
      <c r="H484">
        <v>38.4</v>
      </c>
      <c r="I484">
        <v>0.246</v>
      </c>
      <c r="J484">
        <v>28</v>
      </c>
      <c r="K484">
        <v>0</v>
      </c>
      <c r="L484">
        <f t="shared" si="51"/>
        <v>0</v>
      </c>
      <c r="M484">
        <f t="shared" si="52"/>
        <v>1</v>
      </c>
    </row>
    <row r="485" spans="1:13">
      <c r="A485">
        <v>484</v>
      </c>
      <c r="B485">
        <v>166</v>
      </c>
      <c r="C485">
        <v>6</v>
      </c>
      <c r="D485">
        <v>104</v>
      </c>
      <c r="E485">
        <v>74</v>
      </c>
      <c r="F485">
        <v>18</v>
      </c>
      <c r="G485">
        <v>156</v>
      </c>
      <c r="H485">
        <v>29.9</v>
      </c>
      <c r="I485">
        <v>0.72199999999999998</v>
      </c>
      <c r="J485">
        <v>41</v>
      </c>
      <c r="K485">
        <v>1</v>
      </c>
      <c r="L485">
        <f t="shared" si="51"/>
        <v>0</v>
      </c>
      <c r="M485">
        <f t="shared" si="52"/>
        <v>0</v>
      </c>
    </row>
    <row r="486" spans="1:13">
      <c r="A486">
        <v>485</v>
      </c>
      <c r="B486">
        <v>491</v>
      </c>
      <c r="C486">
        <v>2</v>
      </c>
      <c r="D486">
        <v>83</v>
      </c>
      <c r="E486">
        <v>65</v>
      </c>
      <c r="F486">
        <v>28</v>
      </c>
      <c r="G486">
        <v>66</v>
      </c>
      <c r="H486">
        <v>36.799999999999997</v>
      </c>
      <c r="I486">
        <v>0.629</v>
      </c>
      <c r="J486">
        <v>24</v>
      </c>
      <c r="K486">
        <v>0</v>
      </c>
      <c r="L486">
        <f t="shared" si="51"/>
        <v>0</v>
      </c>
      <c r="M486">
        <f t="shared" si="52"/>
        <v>1</v>
      </c>
    </row>
    <row r="487" spans="1:13">
      <c r="A487">
        <v>486</v>
      </c>
      <c r="B487">
        <v>38</v>
      </c>
      <c r="C487">
        <v>9</v>
      </c>
      <c r="D487">
        <v>102</v>
      </c>
      <c r="E487">
        <v>76</v>
      </c>
      <c r="F487">
        <v>37</v>
      </c>
      <c r="G487">
        <v>0</v>
      </c>
      <c r="H487">
        <v>32.9</v>
      </c>
      <c r="I487">
        <v>0.66500000000000004</v>
      </c>
      <c r="J487">
        <v>46</v>
      </c>
      <c r="K487">
        <v>1</v>
      </c>
      <c r="L487">
        <f t="shared" si="51"/>
        <v>1</v>
      </c>
      <c r="M487">
        <f t="shared" si="52"/>
        <v>1</v>
      </c>
    </row>
    <row r="488" spans="1:13">
      <c r="A488">
        <v>487</v>
      </c>
      <c r="B488">
        <v>181</v>
      </c>
      <c r="C488">
        <v>6</v>
      </c>
      <c r="D488">
        <v>87</v>
      </c>
      <c r="E488">
        <v>80</v>
      </c>
      <c r="F488">
        <v>0</v>
      </c>
      <c r="G488">
        <v>0</v>
      </c>
      <c r="H488">
        <v>23.2</v>
      </c>
      <c r="I488">
        <v>8.4000000000000005E-2</v>
      </c>
      <c r="J488">
        <v>32</v>
      </c>
      <c r="K488">
        <v>0</v>
      </c>
      <c r="L488">
        <f t="shared" si="51"/>
        <v>0</v>
      </c>
      <c r="M488">
        <f t="shared" si="52"/>
        <v>1</v>
      </c>
    </row>
    <row r="489" spans="1:13">
      <c r="A489">
        <v>488</v>
      </c>
      <c r="B489">
        <v>143</v>
      </c>
      <c r="C489">
        <v>2</v>
      </c>
      <c r="D489">
        <v>108</v>
      </c>
      <c r="E489">
        <v>52</v>
      </c>
      <c r="F489">
        <v>26</v>
      </c>
      <c r="G489">
        <v>63</v>
      </c>
      <c r="H489">
        <v>32.5</v>
      </c>
      <c r="I489">
        <v>0.318</v>
      </c>
      <c r="J489">
        <v>22</v>
      </c>
      <c r="K489">
        <v>0</v>
      </c>
      <c r="L489">
        <f t="shared" si="51"/>
        <v>0</v>
      </c>
      <c r="M489">
        <f t="shared" si="52"/>
        <v>1</v>
      </c>
    </row>
    <row r="490" spans="1:13">
      <c r="A490">
        <v>489</v>
      </c>
      <c r="B490">
        <v>479</v>
      </c>
      <c r="C490">
        <v>8</v>
      </c>
      <c r="D490">
        <v>126</v>
      </c>
      <c r="E490">
        <v>74</v>
      </c>
      <c r="F490">
        <v>38</v>
      </c>
      <c r="G490">
        <v>75</v>
      </c>
      <c r="H490">
        <v>25.9</v>
      </c>
      <c r="I490">
        <v>0.16200000000000001</v>
      </c>
      <c r="J490">
        <v>39</v>
      </c>
      <c r="K490">
        <v>0</v>
      </c>
      <c r="L490">
        <f t="shared" si="51"/>
        <v>0</v>
      </c>
      <c r="M490">
        <f t="shared" si="52"/>
        <v>1</v>
      </c>
    </row>
    <row r="491" spans="1:13">
      <c r="A491">
        <v>490</v>
      </c>
      <c r="B491">
        <v>583</v>
      </c>
      <c r="C491">
        <v>12</v>
      </c>
      <c r="D491">
        <v>121</v>
      </c>
      <c r="E491">
        <v>78</v>
      </c>
      <c r="F491">
        <v>17</v>
      </c>
      <c r="G491">
        <v>0</v>
      </c>
      <c r="H491">
        <v>26.5</v>
      </c>
      <c r="I491">
        <v>0.25900000000000001</v>
      </c>
      <c r="J491">
        <v>62</v>
      </c>
      <c r="K491">
        <v>0</v>
      </c>
      <c r="L491">
        <f t="shared" si="51"/>
        <v>0</v>
      </c>
      <c r="M491">
        <f t="shared" si="52"/>
        <v>1</v>
      </c>
    </row>
    <row r="492" spans="1:13">
      <c r="A492">
        <v>491</v>
      </c>
      <c r="B492">
        <v>553</v>
      </c>
      <c r="C492">
        <v>6</v>
      </c>
      <c r="D492">
        <v>114</v>
      </c>
      <c r="E492">
        <v>88</v>
      </c>
      <c r="F492">
        <v>0</v>
      </c>
      <c r="G492">
        <v>0</v>
      </c>
      <c r="H492">
        <v>27.8</v>
      </c>
      <c r="I492">
        <v>0.247</v>
      </c>
      <c r="J492">
        <v>66</v>
      </c>
      <c r="K492">
        <v>0</v>
      </c>
      <c r="L492">
        <f t="shared" si="51"/>
        <v>0</v>
      </c>
      <c r="M492">
        <f t="shared" si="52"/>
        <v>1</v>
      </c>
    </row>
    <row r="493" spans="1:13">
      <c r="A493">
        <v>492</v>
      </c>
      <c r="B493">
        <v>233</v>
      </c>
      <c r="C493">
        <v>1</v>
      </c>
      <c r="D493">
        <v>79</v>
      </c>
      <c r="E493">
        <v>80</v>
      </c>
      <c r="F493">
        <v>25</v>
      </c>
      <c r="G493">
        <v>37</v>
      </c>
      <c r="H493">
        <v>25.4</v>
      </c>
      <c r="I493">
        <v>0.58299999999999996</v>
      </c>
      <c r="J493">
        <v>22</v>
      </c>
      <c r="K493">
        <v>0</v>
      </c>
      <c r="L493">
        <f t="shared" si="51"/>
        <v>0</v>
      </c>
      <c r="M493">
        <f t="shared" si="52"/>
        <v>1</v>
      </c>
    </row>
    <row r="494" spans="1:13">
      <c r="A494">
        <v>493</v>
      </c>
      <c r="B494">
        <v>584</v>
      </c>
      <c r="C494">
        <v>8</v>
      </c>
      <c r="D494">
        <v>100</v>
      </c>
      <c r="E494">
        <v>76</v>
      </c>
      <c r="F494">
        <v>0</v>
      </c>
      <c r="G494">
        <v>0</v>
      </c>
      <c r="H494">
        <v>38.700000000000003</v>
      </c>
      <c r="I494">
        <v>0.19</v>
      </c>
      <c r="J494">
        <v>42</v>
      </c>
      <c r="K494">
        <v>0</v>
      </c>
      <c r="L494">
        <f t="shared" si="51"/>
        <v>0</v>
      </c>
      <c r="M494">
        <f t="shared" si="52"/>
        <v>1</v>
      </c>
    </row>
    <row r="495" spans="1:13">
      <c r="A495">
        <v>494</v>
      </c>
      <c r="B495">
        <v>493</v>
      </c>
      <c r="C495">
        <v>4</v>
      </c>
      <c r="D495">
        <v>99</v>
      </c>
      <c r="E495">
        <v>68</v>
      </c>
      <c r="F495">
        <v>38</v>
      </c>
      <c r="G495">
        <v>0</v>
      </c>
      <c r="H495">
        <v>32.799999999999997</v>
      </c>
      <c r="I495">
        <v>0.14499999999999999</v>
      </c>
      <c r="J495">
        <v>33</v>
      </c>
      <c r="K495">
        <v>0</v>
      </c>
      <c r="L495">
        <f t="shared" si="51"/>
        <v>0</v>
      </c>
      <c r="M495">
        <f t="shared" si="52"/>
        <v>1</v>
      </c>
    </row>
    <row r="496" spans="1:13">
      <c r="A496">
        <v>495</v>
      </c>
      <c r="B496">
        <v>578</v>
      </c>
      <c r="C496">
        <v>2</v>
      </c>
      <c r="D496">
        <v>118</v>
      </c>
      <c r="E496">
        <v>80</v>
      </c>
      <c r="F496">
        <v>0</v>
      </c>
      <c r="G496">
        <v>0</v>
      </c>
      <c r="H496">
        <v>42.9</v>
      </c>
      <c r="I496">
        <v>0.69299999999999995</v>
      </c>
      <c r="J496">
        <v>21</v>
      </c>
      <c r="K496">
        <v>1</v>
      </c>
      <c r="L496">
        <f t="shared" si="51"/>
        <v>0</v>
      </c>
      <c r="M496">
        <f t="shared" si="52"/>
        <v>0</v>
      </c>
    </row>
    <row r="497" spans="1:13">
      <c r="A497">
        <v>496</v>
      </c>
      <c r="B497">
        <v>461</v>
      </c>
      <c r="C497">
        <v>9</v>
      </c>
      <c r="D497">
        <v>120</v>
      </c>
      <c r="E497">
        <v>72</v>
      </c>
      <c r="F497">
        <v>22</v>
      </c>
      <c r="G497">
        <v>56</v>
      </c>
      <c r="H497">
        <v>20.8</v>
      </c>
      <c r="I497">
        <v>0.73299999999999998</v>
      </c>
      <c r="J497">
        <v>48</v>
      </c>
      <c r="K497">
        <v>0</v>
      </c>
      <c r="L497">
        <f t="shared" si="51"/>
        <v>0</v>
      </c>
      <c r="M497">
        <f t="shared" si="52"/>
        <v>1</v>
      </c>
    </row>
    <row r="498" spans="1:13">
      <c r="A498">
        <v>497</v>
      </c>
      <c r="B498">
        <v>711</v>
      </c>
      <c r="C498">
        <v>3</v>
      </c>
      <c r="D498">
        <v>158</v>
      </c>
      <c r="E498">
        <v>64</v>
      </c>
      <c r="F498">
        <v>13</v>
      </c>
      <c r="G498">
        <v>387</v>
      </c>
      <c r="H498">
        <v>31.2</v>
      </c>
      <c r="I498">
        <v>0.29499999999999998</v>
      </c>
      <c r="J498">
        <v>24</v>
      </c>
      <c r="K498">
        <v>0</v>
      </c>
      <c r="L498">
        <f t="shared" si="51"/>
        <v>0</v>
      </c>
      <c r="M498">
        <f t="shared" si="52"/>
        <v>1</v>
      </c>
    </row>
    <row r="499" spans="1:13">
      <c r="A499">
        <v>498</v>
      </c>
      <c r="B499">
        <v>667</v>
      </c>
      <c r="C499">
        <v>4</v>
      </c>
      <c r="D499">
        <v>145</v>
      </c>
      <c r="E499">
        <v>82</v>
      </c>
      <c r="F499">
        <v>18</v>
      </c>
      <c r="G499">
        <v>0</v>
      </c>
      <c r="H499">
        <v>32.5</v>
      </c>
      <c r="I499">
        <v>0.23499999999999999</v>
      </c>
      <c r="J499">
        <v>70</v>
      </c>
      <c r="K499">
        <v>1</v>
      </c>
      <c r="L499">
        <f t="shared" si="51"/>
        <v>0</v>
      </c>
      <c r="M499">
        <f t="shared" si="52"/>
        <v>0</v>
      </c>
    </row>
    <row r="500" spans="1:13">
      <c r="A500">
        <v>499</v>
      </c>
      <c r="B500">
        <v>602</v>
      </c>
      <c r="C500">
        <v>6</v>
      </c>
      <c r="D500">
        <v>96</v>
      </c>
      <c r="E500">
        <v>0</v>
      </c>
      <c r="F500">
        <v>0</v>
      </c>
      <c r="G500">
        <v>0</v>
      </c>
      <c r="H500">
        <v>23.7</v>
      </c>
      <c r="I500">
        <v>0.19</v>
      </c>
      <c r="J500">
        <v>28</v>
      </c>
      <c r="K500">
        <v>0</v>
      </c>
      <c r="L500">
        <f t="shared" si="51"/>
        <v>0</v>
      </c>
      <c r="M500">
        <f t="shared" si="52"/>
        <v>1</v>
      </c>
    </row>
    <row r="501" spans="1:13">
      <c r="A501">
        <v>500</v>
      </c>
      <c r="B501">
        <v>184</v>
      </c>
      <c r="C501">
        <v>5</v>
      </c>
      <c r="D501">
        <v>73</v>
      </c>
      <c r="E501">
        <v>60</v>
      </c>
      <c r="F501">
        <v>0</v>
      </c>
      <c r="G501">
        <v>0</v>
      </c>
      <c r="H501">
        <v>26.8</v>
      </c>
      <c r="I501">
        <v>0.26800000000000002</v>
      </c>
      <c r="J501">
        <v>27</v>
      </c>
      <c r="K501">
        <v>0</v>
      </c>
      <c r="L501">
        <f t="shared" si="51"/>
        <v>0</v>
      </c>
      <c r="M501">
        <f t="shared" si="52"/>
        <v>1</v>
      </c>
    </row>
    <row r="502" spans="1:13">
      <c r="A502">
        <v>501</v>
      </c>
      <c r="B502">
        <v>394</v>
      </c>
      <c r="C502">
        <v>4</v>
      </c>
      <c r="D502">
        <v>116</v>
      </c>
      <c r="E502">
        <v>72</v>
      </c>
      <c r="F502">
        <v>12</v>
      </c>
      <c r="G502">
        <v>87</v>
      </c>
      <c r="H502">
        <v>22.1</v>
      </c>
      <c r="I502">
        <v>0.46300000000000002</v>
      </c>
      <c r="J502">
        <v>37</v>
      </c>
      <c r="K502">
        <v>0</v>
      </c>
      <c r="L502">
        <f t="shared" si="51"/>
        <v>0</v>
      </c>
      <c r="M502">
        <f t="shared" si="52"/>
        <v>1</v>
      </c>
    </row>
    <row r="503" spans="1:13">
      <c r="A503">
        <v>502</v>
      </c>
      <c r="B503">
        <v>691</v>
      </c>
      <c r="C503">
        <v>8</v>
      </c>
      <c r="D503">
        <v>107</v>
      </c>
      <c r="E503">
        <v>80</v>
      </c>
      <c r="F503">
        <v>0</v>
      </c>
      <c r="G503">
        <v>0</v>
      </c>
      <c r="H503">
        <v>24.6</v>
      </c>
      <c r="I503">
        <v>0.85599999999999998</v>
      </c>
      <c r="J503">
        <v>34</v>
      </c>
      <c r="K503">
        <v>0</v>
      </c>
      <c r="L503">
        <f t="shared" si="51"/>
        <v>0</v>
      </c>
      <c r="M503">
        <f t="shared" si="52"/>
        <v>1</v>
      </c>
    </row>
    <row r="504" spans="1:13">
      <c r="A504">
        <v>503</v>
      </c>
      <c r="B504">
        <v>660</v>
      </c>
      <c r="C504">
        <v>3</v>
      </c>
      <c r="D504">
        <v>80</v>
      </c>
      <c r="E504">
        <v>82</v>
      </c>
      <c r="F504">
        <v>31</v>
      </c>
      <c r="G504">
        <v>70</v>
      </c>
      <c r="H504">
        <v>34.200000000000003</v>
      </c>
      <c r="I504">
        <v>1.292</v>
      </c>
      <c r="J504">
        <v>27</v>
      </c>
      <c r="K504">
        <v>1</v>
      </c>
      <c r="L504">
        <f t="shared" si="51"/>
        <v>1</v>
      </c>
      <c r="M504">
        <f t="shared" si="52"/>
        <v>1</v>
      </c>
    </row>
    <row r="505" spans="1:13">
      <c r="A505">
        <v>504</v>
      </c>
      <c r="B505">
        <v>12</v>
      </c>
      <c r="C505">
        <v>10</v>
      </c>
      <c r="D505">
        <v>168</v>
      </c>
      <c r="E505">
        <v>74</v>
      </c>
      <c r="F505">
        <v>0</v>
      </c>
      <c r="G505">
        <v>0</v>
      </c>
      <c r="H505">
        <v>38</v>
      </c>
      <c r="I505">
        <v>0.53700000000000003</v>
      </c>
      <c r="J505">
        <v>34</v>
      </c>
      <c r="K505">
        <v>1</v>
      </c>
      <c r="L505">
        <f t="shared" si="51"/>
        <v>1</v>
      </c>
      <c r="M505">
        <f t="shared" si="52"/>
        <v>1</v>
      </c>
    </row>
    <row r="506" spans="1:13">
      <c r="A506">
        <v>505</v>
      </c>
      <c r="B506">
        <v>407</v>
      </c>
      <c r="C506">
        <v>4</v>
      </c>
      <c r="D506">
        <v>115</v>
      </c>
      <c r="E506">
        <v>72</v>
      </c>
      <c r="F506">
        <v>0</v>
      </c>
      <c r="G506">
        <v>0</v>
      </c>
      <c r="H506">
        <v>28.9</v>
      </c>
      <c r="I506">
        <v>0.376</v>
      </c>
      <c r="J506">
        <v>46</v>
      </c>
      <c r="K506">
        <v>1</v>
      </c>
      <c r="L506">
        <f t="shared" si="51"/>
        <v>0</v>
      </c>
      <c r="M506">
        <f t="shared" si="52"/>
        <v>0</v>
      </c>
    </row>
    <row r="507" spans="1:13">
      <c r="A507">
        <v>506</v>
      </c>
      <c r="B507">
        <v>480</v>
      </c>
      <c r="C507">
        <v>4</v>
      </c>
      <c r="D507">
        <v>132</v>
      </c>
      <c r="E507">
        <v>86</v>
      </c>
      <c r="F507">
        <v>31</v>
      </c>
      <c r="G507">
        <v>0</v>
      </c>
      <c r="H507">
        <v>28</v>
      </c>
      <c r="I507">
        <v>0.41899999999999998</v>
      </c>
      <c r="J507">
        <v>63</v>
      </c>
      <c r="K507">
        <v>0</v>
      </c>
      <c r="L507">
        <f t="shared" si="51"/>
        <v>0</v>
      </c>
      <c r="M507">
        <f t="shared" si="52"/>
        <v>1</v>
      </c>
    </row>
    <row r="508" spans="1:13">
      <c r="A508">
        <v>507</v>
      </c>
      <c r="B508">
        <v>107</v>
      </c>
      <c r="C508">
        <v>1</v>
      </c>
      <c r="D508">
        <v>96</v>
      </c>
      <c r="E508">
        <v>122</v>
      </c>
      <c r="F508">
        <v>0</v>
      </c>
      <c r="G508">
        <v>0</v>
      </c>
      <c r="H508">
        <v>22.4</v>
      </c>
      <c r="I508">
        <v>0.20699999999999999</v>
      </c>
      <c r="J508">
        <v>27</v>
      </c>
      <c r="K508">
        <v>0</v>
      </c>
      <c r="L508">
        <f t="shared" si="51"/>
        <v>0</v>
      </c>
      <c r="M508">
        <f t="shared" si="52"/>
        <v>1</v>
      </c>
    </row>
    <row r="509" spans="1:13">
      <c r="A509">
        <v>508</v>
      </c>
      <c r="B509">
        <v>369</v>
      </c>
      <c r="C509">
        <v>3</v>
      </c>
      <c r="D509">
        <v>81</v>
      </c>
      <c r="E509">
        <v>86</v>
      </c>
      <c r="F509">
        <v>16</v>
      </c>
      <c r="G509">
        <v>66</v>
      </c>
      <c r="H509">
        <v>27.5</v>
      </c>
      <c r="I509">
        <v>0.30599999999999999</v>
      </c>
      <c r="J509">
        <v>22</v>
      </c>
      <c r="K509">
        <v>0</v>
      </c>
      <c r="L509">
        <f t="shared" si="51"/>
        <v>0</v>
      </c>
      <c r="M509">
        <f t="shared" si="52"/>
        <v>1</v>
      </c>
    </row>
    <row r="510" spans="1:13">
      <c r="A510">
        <v>509</v>
      </c>
      <c r="B510">
        <v>134</v>
      </c>
      <c r="C510">
        <v>8</v>
      </c>
      <c r="D510">
        <v>84</v>
      </c>
      <c r="E510">
        <v>74</v>
      </c>
      <c r="F510">
        <v>31</v>
      </c>
      <c r="G510">
        <v>0</v>
      </c>
      <c r="H510">
        <v>38.299999999999997</v>
      </c>
      <c r="I510">
        <v>0.45700000000000002</v>
      </c>
      <c r="J510">
        <v>39</v>
      </c>
      <c r="K510">
        <v>0</v>
      </c>
      <c r="L510">
        <f t="shared" si="51"/>
        <v>0</v>
      </c>
      <c r="M510">
        <f t="shared" si="52"/>
        <v>1</v>
      </c>
    </row>
    <row r="511" spans="1:13">
      <c r="A511">
        <v>510</v>
      </c>
      <c r="B511">
        <v>158</v>
      </c>
      <c r="C511">
        <v>1</v>
      </c>
      <c r="D511">
        <v>109</v>
      </c>
      <c r="E511">
        <v>56</v>
      </c>
      <c r="F511">
        <v>21</v>
      </c>
      <c r="G511">
        <v>135</v>
      </c>
      <c r="H511">
        <v>25.2</v>
      </c>
      <c r="I511">
        <v>0.83299999999999996</v>
      </c>
      <c r="J511">
        <v>23</v>
      </c>
      <c r="K511">
        <v>0</v>
      </c>
      <c r="L511">
        <f t="shared" si="51"/>
        <v>0</v>
      </c>
      <c r="M511">
        <f t="shared" si="52"/>
        <v>1</v>
      </c>
    </row>
    <row r="512" spans="1:13">
      <c r="A512">
        <v>511</v>
      </c>
      <c r="B512">
        <v>449</v>
      </c>
      <c r="C512">
        <v>0</v>
      </c>
      <c r="D512">
        <v>104</v>
      </c>
      <c r="E512">
        <v>64</v>
      </c>
      <c r="F512">
        <v>37</v>
      </c>
      <c r="G512">
        <v>64</v>
      </c>
      <c r="H512">
        <v>33.6</v>
      </c>
      <c r="I512">
        <v>0.51</v>
      </c>
      <c r="J512">
        <v>22</v>
      </c>
      <c r="K512">
        <v>1</v>
      </c>
      <c r="L512">
        <f t="shared" si="51"/>
        <v>1</v>
      </c>
      <c r="M512">
        <f t="shared" si="52"/>
        <v>1</v>
      </c>
    </row>
    <row r="513" spans="1:13">
      <c r="A513">
        <v>512</v>
      </c>
      <c r="B513">
        <v>133</v>
      </c>
      <c r="C513">
        <v>3</v>
      </c>
      <c r="D513">
        <v>170</v>
      </c>
      <c r="E513">
        <v>64</v>
      </c>
      <c r="F513">
        <v>37</v>
      </c>
      <c r="G513">
        <v>225</v>
      </c>
      <c r="H513">
        <v>34.5</v>
      </c>
      <c r="I513">
        <v>0.35599999999999998</v>
      </c>
      <c r="J513">
        <v>30</v>
      </c>
      <c r="K513">
        <v>1</v>
      </c>
      <c r="L513">
        <f t="shared" si="51"/>
        <v>1</v>
      </c>
      <c r="M513">
        <f t="shared" si="52"/>
        <v>1</v>
      </c>
    </row>
    <row r="514" spans="1:13">
      <c r="A514">
        <v>513</v>
      </c>
      <c r="B514">
        <v>344</v>
      </c>
      <c r="C514">
        <v>5</v>
      </c>
      <c r="D514">
        <v>122</v>
      </c>
      <c r="E514">
        <v>86</v>
      </c>
      <c r="F514">
        <v>0</v>
      </c>
      <c r="G514">
        <v>0</v>
      </c>
      <c r="H514">
        <v>34.700000000000003</v>
      </c>
      <c r="I514">
        <v>0.28999999999999998</v>
      </c>
      <c r="J514">
        <v>33</v>
      </c>
      <c r="K514">
        <v>0</v>
      </c>
      <c r="L514">
        <f t="shared" si="51"/>
        <v>0</v>
      </c>
      <c r="M514">
        <f t="shared" si="52"/>
        <v>1</v>
      </c>
    </row>
    <row r="515" spans="1:13">
      <c r="A515">
        <v>514</v>
      </c>
      <c r="B515">
        <v>702</v>
      </c>
      <c r="C515">
        <v>6</v>
      </c>
      <c r="D515">
        <v>125</v>
      </c>
      <c r="E515">
        <v>78</v>
      </c>
      <c r="F515">
        <v>31</v>
      </c>
      <c r="G515">
        <v>0</v>
      </c>
      <c r="H515">
        <v>27.6</v>
      </c>
      <c r="I515">
        <v>0.56499999999999995</v>
      </c>
      <c r="J515">
        <v>49</v>
      </c>
      <c r="K515">
        <v>1</v>
      </c>
      <c r="L515">
        <f t="shared" ref="L515:L538" si="53">IF(D515&lt;=133.5,IF(I515&lt;=0.5095,IF(D515&lt;=94.5,0,0),IF(F515&lt;=28.5,0,1)),IF(D515&lt;=161.5,IF(I515&lt;=0.315,0,1),IF(C515&lt;=6.5,1,1)))</f>
        <v>1</v>
      </c>
      <c r="M515">
        <f t="shared" ref="M515:M538" si="54">IF(L515=K515,1,0)</f>
        <v>1</v>
      </c>
    </row>
    <row r="516" spans="1:13">
      <c r="A516">
        <v>515</v>
      </c>
      <c r="B516">
        <v>129</v>
      </c>
      <c r="C516">
        <v>1</v>
      </c>
      <c r="D516">
        <v>117</v>
      </c>
      <c r="E516">
        <v>88</v>
      </c>
      <c r="F516">
        <v>24</v>
      </c>
      <c r="G516">
        <v>145</v>
      </c>
      <c r="H516">
        <v>34.5</v>
      </c>
      <c r="I516">
        <v>0.40300000000000002</v>
      </c>
      <c r="J516">
        <v>40</v>
      </c>
      <c r="K516">
        <v>1</v>
      </c>
      <c r="L516">
        <f t="shared" si="53"/>
        <v>0</v>
      </c>
      <c r="M516">
        <f t="shared" si="54"/>
        <v>0</v>
      </c>
    </row>
    <row r="517" spans="1:13">
      <c r="A517">
        <v>516</v>
      </c>
      <c r="B517">
        <v>358</v>
      </c>
      <c r="C517">
        <v>13</v>
      </c>
      <c r="D517">
        <v>129</v>
      </c>
      <c r="E517">
        <v>0</v>
      </c>
      <c r="F517">
        <v>30</v>
      </c>
      <c r="G517">
        <v>0</v>
      </c>
      <c r="H517">
        <v>39.9</v>
      </c>
      <c r="I517">
        <v>0.56899999999999995</v>
      </c>
      <c r="J517">
        <v>44</v>
      </c>
      <c r="K517">
        <v>1</v>
      </c>
      <c r="L517">
        <f t="shared" si="53"/>
        <v>1</v>
      </c>
      <c r="M517">
        <f t="shared" si="54"/>
        <v>1</v>
      </c>
    </row>
    <row r="518" spans="1:13">
      <c r="A518">
        <v>517</v>
      </c>
      <c r="B518">
        <v>605</v>
      </c>
      <c r="C518">
        <v>4</v>
      </c>
      <c r="D518">
        <v>183</v>
      </c>
      <c r="E518">
        <v>0</v>
      </c>
      <c r="F518">
        <v>0</v>
      </c>
      <c r="G518">
        <v>0</v>
      </c>
      <c r="H518">
        <v>28.4</v>
      </c>
      <c r="I518">
        <v>0.21199999999999999</v>
      </c>
      <c r="J518">
        <v>36</v>
      </c>
      <c r="K518">
        <v>1</v>
      </c>
      <c r="L518">
        <f t="shared" si="53"/>
        <v>1</v>
      </c>
      <c r="M518">
        <f t="shared" si="54"/>
        <v>1</v>
      </c>
    </row>
    <row r="519" spans="1:13">
      <c r="A519">
        <v>518</v>
      </c>
      <c r="B519">
        <v>656</v>
      </c>
      <c r="C519">
        <v>2</v>
      </c>
      <c r="D519">
        <v>155</v>
      </c>
      <c r="E519">
        <v>52</v>
      </c>
      <c r="F519">
        <v>27</v>
      </c>
      <c r="G519">
        <v>540</v>
      </c>
      <c r="H519">
        <v>38.700000000000003</v>
      </c>
      <c r="I519">
        <v>0.24</v>
      </c>
      <c r="J519">
        <v>25</v>
      </c>
      <c r="K519">
        <v>1</v>
      </c>
      <c r="L519">
        <f t="shared" si="53"/>
        <v>0</v>
      </c>
      <c r="M519">
        <f t="shared" si="54"/>
        <v>0</v>
      </c>
    </row>
    <row r="520" spans="1:13">
      <c r="A520">
        <v>519</v>
      </c>
      <c r="B520">
        <v>684</v>
      </c>
      <c r="C520">
        <v>4</v>
      </c>
      <c r="D520">
        <v>125</v>
      </c>
      <c r="E520">
        <v>80</v>
      </c>
      <c r="F520">
        <v>0</v>
      </c>
      <c r="G520">
        <v>0</v>
      </c>
      <c r="H520">
        <v>32.299999999999997</v>
      </c>
      <c r="I520">
        <v>0.53600000000000003</v>
      </c>
      <c r="J520">
        <v>27</v>
      </c>
      <c r="K520">
        <v>1</v>
      </c>
      <c r="L520">
        <f t="shared" si="53"/>
        <v>0</v>
      </c>
      <c r="M520">
        <f t="shared" si="54"/>
        <v>0</v>
      </c>
    </row>
    <row r="521" spans="1:13">
      <c r="A521">
        <v>520</v>
      </c>
      <c r="B521">
        <v>332</v>
      </c>
      <c r="C521">
        <v>2</v>
      </c>
      <c r="D521">
        <v>87</v>
      </c>
      <c r="E521">
        <v>58</v>
      </c>
      <c r="F521">
        <v>16</v>
      </c>
      <c r="G521">
        <v>52</v>
      </c>
      <c r="H521">
        <v>32.700000000000003</v>
      </c>
      <c r="I521">
        <v>0.16600000000000001</v>
      </c>
      <c r="J521">
        <v>25</v>
      </c>
      <c r="K521">
        <v>0</v>
      </c>
      <c r="L521">
        <f t="shared" si="53"/>
        <v>0</v>
      </c>
      <c r="M521">
        <f t="shared" si="54"/>
        <v>1</v>
      </c>
    </row>
    <row r="522" spans="1:13">
      <c r="A522">
        <v>521</v>
      </c>
      <c r="B522">
        <v>684</v>
      </c>
      <c r="C522">
        <v>4</v>
      </c>
      <c r="D522">
        <v>125</v>
      </c>
      <c r="E522">
        <v>80</v>
      </c>
      <c r="F522">
        <v>0</v>
      </c>
      <c r="G522">
        <v>0</v>
      </c>
      <c r="H522">
        <v>32.299999999999997</v>
      </c>
      <c r="I522">
        <v>0.53600000000000003</v>
      </c>
      <c r="J522">
        <v>27</v>
      </c>
      <c r="K522">
        <v>1</v>
      </c>
      <c r="L522">
        <f t="shared" si="53"/>
        <v>0</v>
      </c>
      <c r="M522">
        <f t="shared" si="54"/>
        <v>0</v>
      </c>
    </row>
    <row r="523" spans="1:13">
      <c r="A523">
        <v>522</v>
      </c>
      <c r="B523">
        <v>734</v>
      </c>
      <c r="C523">
        <v>2</v>
      </c>
      <c r="D523">
        <v>106</v>
      </c>
      <c r="E523">
        <v>56</v>
      </c>
      <c r="F523">
        <v>27</v>
      </c>
      <c r="G523">
        <v>165</v>
      </c>
      <c r="H523">
        <v>29</v>
      </c>
      <c r="I523">
        <v>0.42599999999999999</v>
      </c>
      <c r="J523">
        <v>22</v>
      </c>
      <c r="K523">
        <v>0</v>
      </c>
      <c r="L523">
        <f t="shared" si="53"/>
        <v>0</v>
      </c>
      <c r="M523">
        <f t="shared" si="54"/>
        <v>1</v>
      </c>
    </row>
    <row r="524" spans="1:13">
      <c r="A524">
        <v>523</v>
      </c>
      <c r="B524">
        <v>640</v>
      </c>
      <c r="C524">
        <v>1</v>
      </c>
      <c r="D524">
        <v>100</v>
      </c>
      <c r="E524">
        <v>74</v>
      </c>
      <c r="F524">
        <v>12</v>
      </c>
      <c r="G524">
        <v>46</v>
      </c>
      <c r="H524">
        <v>19.5</v>
      </c>
      <c r="I524">
        <v>0.14899999999999999</v>
      </c>
      <c r="J524">
        <v>28</v>
      </c>
      <c r="K524">
        <v>0</v>
      </c>
      <c r="L524">
        <f t="shared" si="53"/>
        <v>0</v>
      </c>
      <c r="M524">
        <f t="shared" si="54"/>
        <v>1</v>
      </c>
    </row>
    <row r="525" spans="1:13">
      <c r="A525">
        <v>524</v>
      </c>
      <c r="B525">
        <v>458</v>
      </c>
      <c r="C525">
        <v>5</v>
      </c>
      <c r="D525">
        <v>86</v>
      </c>
      <c r="E525">
        <v>68</v>
      </c>
      <c r="F525">
        <v>28</v>
      </c>
      <c r="G525">
        <v>71</v>
      </c>
      <c r="H525">
        <v>30.2</v>
      </c>
      <c r="I525">
        <v>0.36399999999999999</v>
      </c>
      <c r="J525">
        <v>24</v>
      </c>
      <c r="K525">
        <v>0</v>
      </c>
      <c r="L525">
        <f t="shared" si="53"/>
        <v>0</v>
      </c>
      <c r="M525">
        <f t="shared" si="54"/>
        <v>1</v>
      </c>
    </row>
    <row r="526" spans="1:13">
      <c r="A526">
        <v>525</v>
      </c>
      <c r="B526">
        <v>614</v>
      </c>
      <c r="C526">
        <v>6</v>
      </c>
      <c r="D526">
        <v>105</v>
      </c>
      <c r="E526">
        <v>80</v>
      </c>
      <c r="F526">
        <v>28</v>
      </c>
      <c r="G526">
        <v>0</v>
      </c>
      <c r="H526">
        <v>32.5</v>
      </c>
      <c r="I526">
        <v>0.878</v>
      </c>
      <c r="J526">
        <v>26</v>
      </c>
      <c r="K526">
        <v>0</v>
      </c>
      <c r="L526">
        <f t="shared" si="53"/>
        <v>0</v>
      </c>
      <c r="M526">
        <f t="shared" si="54"/>
        <v>1</v>
      </c>
    </row>
    <row r="527" spans="1:13">
      <c r="A527">
        <v>526</v>
      </c>
      <c r="B527">
        <v>231</v>
      </c>
      <c r="C527">
        <v>4</v>
      </c>
      <c r="D527">
        <v>142</v>
      </c>
      <c r="E527">
        <v>86</v>
      </c>
      <c r="F527">
        <v>0</v>
      </c>
      <c r="G527">
        <v>0</v>
      </c>
      <c r="H527">
        <v>44</v>
      </c>
      <c r="I527">
        <v>0.64500000000000002</v>
      </c>
      <c r="J527">
        <v>22</v>
      </c>
      <c r="K527">
        <v>1</v>
      </c>
      <c r="L527">
        <f t="shared" si="53"/>
        <v>1</v>
      </c>
      <c r="M527">
        <f t="shared" si="54"/>
        <v>1</v>
      </c>
    </row>
    <row r="528" spans="1:13">
      <c r="A528">
        <v>527</v>
      </c>
      <c r="B528">
        <v>760</v>
      </c>
      <c r="C528">
        <v>6</v>
      </c>
      <c r="D528">
        <v>190</v>
      </c>
      <c r="E528">
        <v>92</v>
      </c>
      <c r="F528">
        <v>0</v>
      </c>
      <c r="G528">
        <v>0</v>
      </c>
      <c r="H528">
        <v>35.5</v>
      </c>
      <c r="I528">
        <v>0.27800000000000002</v>
      </c>
      <c r="J528">
        <v>66</v>
      </c>
      <c r="K528">
        <v>1</v>
      </c>
      <c r="L528">
        <f t="shared" si="53"/>
        <v>1</v>
      </c>
      <c r="M528">
        <f t="shared" si="54"/>
        <v>1</v>
      </c>
    </row>
    <row r="529" spans="1:13">
      <c r="A529">
        <v>528</v>
      </c>
      <c r="B529">
        <v>385</v>
      </c>
      <c r="C529">
        <v>1</v>
      </c>
      <c r="D529">
        <v>125</v>
      </c>
      <c r="E529">
        <v>70</v>
      </c>
      <c r="F529">
        <v>24</v>
      </c>
      <c r="G529">
        <v>110</v>
      </c>
      <c r="H529">
        <v>24.3</v>
      </c>
      <c r="I529">
        <v>0.221</v>
      </c>
      <c r="J529">
        <v>25</v>
      </c>
      <c r="K529">
        <v>0</v>
      </c>
      <c r="L529">
        <f t="shared" si="53"/>
        <v>0</v>
      </c>
      <c r="M529">
        <f t="shared" si="54"/>
        <v>1</v>
      </c>
    </row>
    <row r="530" spans="1:13">
      <c r="A530">
        <v>529</v>
      </c>
      <c r="B530">
        <v>207</v>
      </c>
      <c r="C530">
        <v>8</v>
      </c>
      <c r="D530">
        <v>196</v>
      </c>
      <c r="E530">
        <v>76</v>
      </c>
      <c r="F530">
        <v>29</v>
      </c>
      <c r="G530">
        <v>280</v>
      </c>
      <c r="H530">
        <v>37.5</v>
      </c>
      <c r="I530">
        <v>0.60499999999999998</v>
      </c>
      <c r="J530">
        <v>57</v>
      </c>
      <c r="K530">
        <v>1</v>
      </c>
      <c r="L530">
        <f t="shared" si="53"/>
        <v>1</v>
      </c>
      <c r="M530">
        <f t="shared" si="54"/>
        <v>1</v>
      </c>
    </row>
    <row r="531" spans="1:13">
      <c r="A531">
        <v>530</v>
      </c>
      <c r="B531">
        <v>37</v>
      </c>
      <c r="C531">
        <v>11</v>
      </c>
      <c r="D531">
        <v>138</v>
      </c>
      <c r="E531">
        <v>76</v>
      </c>
      <c r="F531">
        <v>0</v>
      </c>
      <c r="G531">
        <v>0</v>
      </c>
      <c r="H531">
        <v>33.200000000000003</v>
      </c>
      <c r="I531">
        <v>0.42</v>
      </c>
      <c r="J531">
        <v>35</v>
      </c>
      <c r="K531">
        <v>0</v>
      </c>
      <c r="L531">
        <f t="shared" si="53"/>
        <v>1</v>
      </c>
      <c r="M531">
        <f t="shared" si="54"/>
        <v>0</v>
      </c>
    </row>
    <row r="532" spans="1:13">
      <c r="A532">
        <v>531</v>
      </c>
      <c r="B532">
        <v>622</v>
      </c>
      <c r="C532">
        <v>2</v>
      </c>
      <c r="D532">
        <v>92</v>
      </c>
      <c r="E532">
        <v>76</v>
      </c>
      <c r="F532">
        <v>20</v>
      </c>
      <c r="G532">
        <v>0</v>
      </c>
      <c r="H532">
        <v>24.2</v>
      </c>
      <c r="I532">
        <v>1.698</v>
      </c>
      <c r="J532">
        <v>28</v>
      </c>
      <c r="K532">
        <v>0</v>
      </c>
      <c r="L532">
        <f t="shared" si="53"/>
        <v>0</v>
      </c>
      <c r="M532">
        <f t="shared" si="54"/>
        <v>1</v>
      </c>
    </row>
    <row r="533" spans="1:13">
      <c r="A533">
        <v>532</v>
      </c>
      <c r="B533">
        <v>519</v>
      </c>
      <c r="C533">
        <v>13</v>
      </c>
      <c r="D533">
        <v>76</v>
      </c>
      <c r="E533">
        <v>60</v>
      </c>
      <c r="F533">
        <v>0</v>
      </c>
      <c r="G533">
        <v>0</v>
      </c>
      <c r="H533">
        <v>32.799999999999997</v>
      </c>
      <c r="I533">
        <v>0.18</v>
      </c>
      <c r="J533">
        <v>41</v>
      </c>
      <c r="K533">
        <v>0</v>
      </c>
      <c r="L533">
        <f t="shared" si="53"/>
        <v>0</v>
      </c>
      <c r="M533">
        <f t="shared" si="54"/>
        <v>1</v>
      </c>
    </row>
    <row r="534" spans="1:13">
      <c r="A534">
        <v>533</v>
      </c>
      <c r="B534">
        <v>135</v>
      </c>
      <c r="C534">
        <v>2</v>
      </c>
      <c r="D534">
        <v>96</v>
      </c>
      <c r="E534">
        <v>68</v>
      </c>
      <c r="F534">
        <v>13</v>
      </c>
      <c r="G534">
        <v>49</v>
      </c>
      <c r="H534">
        <v>21.1</v>
      </c>
      <c r="I534">
        <v>0.64700000000000002</v>
      </c>
      <c r="J534">
        <v>26</v>
      </c>
      <c r="K534">
        <v>0</v>
      </c>
      <c r="L534">
        <f t="shared" si="53"/>
        <v>0</v>
      </c>
      <c r="M534">
        <f t="shared" si="54"/>
        <v>1</v>
      </c>
    </row>
    <row r="535" spans="1:13">
      <c r="A535">
        <v>534</v>
      </c>
      <c r="B535">
        <v>493</v>
      </c>
      <c r="C535">
        <v>4</v>
      </c>
      <c r="D535">
        <v>99</v>
      </c>
      <c r="E535">
        <v>68</v>
      </c>
      <c r="F535">
        <v>38</v>
      </c>
      <c r="G535">
        <v>0</v>
      </c>
      <c r="H535">
        <v>32.799999999999997</v>
      </c>
      <c r="I535">
        <v>0.14499999999999999</v>
      </c>
      <c r="J535">
        <v>33</v>
      </c>
      <c r="K535">
        <v>0</v>
      </c>
      <c r="L535">
        <f t="shared" si="53"/>
        <v>0</v>
      </c>
      <c r="M535">
        <f t="shared" si="54"/>
        <v>1</v>
      </c>
    </row>
    <row r="536" spans="1:13">
      <c r="A536">
        <v>535</v>
      </c>
      <c r="B536">
        <v>345</v>
      </c>
      <c r="C536">
        <v>8</v>
      </c>
      <c r="D536">
        <v>95</v>
      </c>
      <c r="E536">
        <v>72</v>
      </c>
      <c r="F536">
        <v>0</v>
      </c>
      <c r="G536">
        <v>0</v>
      </c>
      <c r="H536">
        <v>36.799999999999997</v>
      </c>
      <c r="I536">
        <v>0.48499999999999999</v>
      </c>
      <c r="J536">
        <v>57</v>
      </c>
      <c r="K536">
        <v>0</v>
      </c>
      <c r="L536">
        <f t="shared" si="53"/>
        <v>0</v>
      </c>
      <c r="M536">
        <f t="shared" si="54"/>
        <v>1</v>
      </c>
    </row>
    <row r="537" spans="1:13">
      <c r="A537">
        <v>536</v>
      </c>
      <c r="B537">
        <v>104</v>
      </c>
      <c r="C537">
        <v>1</v>
      </c>
      <c r="D537">
        <v>81</v>
      </c>
      <c r="E537">
        <v>72</v>
      </c>
      <c r="F537">
        <v>18</v>
      </c>
      <c r="G537">
        <v>40</v>
      </c>
      <c r="H537">
        <v>26.6</v>
      </c>
      <c r="I537">
        <v>0.28299999999999997</v>
      </c>
      <c r="J537">
        <v>24</v>
      </c>
      <c r="K537">
        <v>0</v>
      </c>
      <c r="L537">
        <f t="shared" si="53"/>
        <v>0</v>
      </c>
      <c r="M537">
        <f t="shared" si="54"/>
        <v>1</v>
      </c>
    </row>
    <row r="538" spans="1:13">
      <c r="A538">
        <v>537</v>
      </c>
      <c r="B538">
        <v>69</v>
      </c>
      <c r="C538">
        <v>1</v>
      </c>
      <c r="D538">
        <v>95</v>
      </c>
      <c r="E538">
        <v>66</v>
      </c>
      <c r="F538">
        <v>13</v>
      </c>
      <c r="G538">
        <v>38</v>
      </c>
      <c r="H538">
        <v>19.600000000000001</v>
      </c>
      <c r="I538">
        <v>0.33400000000000002</v>
      </c>
      <c r="J538">
        <v>25</v>
      </c>
      <c r="K538">
        <v>0</v>
      </c>
      <c r="L538">
        <f t="shared" si="53"/>
        <v>0</v>
      </c>
      <c r="M538">
        <f t="shared" si="54"/>
        <v>1</v>
      </c>
    </row>
  </sheetData>
  <mergeCells count="1">
    <mergeCell ref="AA7:AJ7"/>
  </mergeCells>
  <pageMargins left="0.75" right="0.75" top="1" bottom="1" header="0.5" footer="0.5"/>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8143-6160-462F-BCD7-2B3E5C8C3AF8}">
  <dimension ref="A1:I538"/>
  <sheetViews>
    <sheetView workbookViewId="0">
      <selection activeCell="O161" sqref="O161"/>
    </sheetView>
  </sheetViews>
  <sheetFormatPr defaultRowHeight="14.4"/>
  <sheetData>
    <row r="1" spans="1:9">
      <c r="A1" s="3" t="s">
        <v>17</v>
      </c>
      <c r="B1" s="3" t="s">
        <v>29</v>
      </c>
      <c r="C1" s="1" t="s">
        <v>1</v>
      </c>
      <c r="D1" s="1" t="s">
        <v>2</v>
      </c>
      <c r="E1" s="1" t="s">
        <v>3</v>
      </c>
      <c r="F1" s="1" t="s">
        <v>5</v>
      </c>
      <c r="G1" s="1" t="s">
        <v>8</v>
      </c>
      <c r="H1" s="1" t="s">
        <v>9</v>
      </c>
      <c r="I1" s="1" t="s">
        <v>10</v>
      </c>
    </row>
    <row r="2" spans="1:9">
      <c r="A2">
        <f t="shared" ref="A2:A65" si="0">IF(E2&lt;=133.5,IF(G2&lt;=0.5095,IF(E2&lt;=94.5,0,0),IF(F2&lt;=28.5,0,1)),IF(E2&lt;=161.5,IF(G2&lt;=0.315,0,1),IF(D2&lt;=6.5,1,1)))</f>
        <v>0</v>
      </c>
      <c r="B2">
        <f t="shared" ref="B2:B65" si="1">IF(A2=I2,1,0)</f>
        <v>1</v>
      </c>
      <c r="C2">
        <v>467</v>
      </c>
      <c r="D2">
        <v>0</v>
      </c>
      <c r="E2">
        <v>74</v>
      </c>
      <c r="F2">
        <v>10</v>
      </c>
      <c r="G2">
        <v>0.26900000000000002</v>
      </c>
      <c r="H2">
        <v>22</v>
      </c>
      <c r="I2">
        <v>0</v>
      </c>
    </row>
    <row r="3" spans="1:9">
      <c r="A3">
        <f t="shared" si="0"/>
        <v>1</v>
      </c>
      <c r="B3">
        <f t="shared" si="1"/>
        <v>1</v>
      </c>
      <c r="C3">
        <v>189</v>
      </c>
      <c r="D3">
        <v>8</v>
      </c>
      <c r="E3">
        <v>109</v>
      </c>
      <c r="F3">
        <v>39</v>
      </c>
      <c r="G3">
        <v>0.64</v>
      </c>
      <c r="H3">
        <v>31</v>
      </c>
      <c r="I3">
        <v>1</v>
      </c>
    </row>
    <row r="4" spans="1:9">
      <c r="A4">
        <f t="shared" si="0"/>
        <v>0</v>
      </c>
      <c r="B4">
        <f t="shared" si="1"/>
        <v>1</v>
      </c>
      <c r="C4">
        <v>523</v>
      </c>
      <c r="D4">
        <v>6</v>
      </c>
      <c r="E4">
        <v>114</v>
      </c>
      <c r="F4">
        <v>0</v>
      </c>
      <c r="G4">
        <v>0.189</v>
      </c>
      <c r="H4">
        <v>26</v>
      </c>
      <c r="I4">
        <v>0</v>
      </c>
    </row>
    <row r="5" spans="1:9">
      <c r="A5">
        <f t="shared" si="0"/>
        <v>0</v>
      </c>
      <c r="B5">
        <f t="shared" si="1"/>
        <v>0</v>
      </c>
      <c r="C5">
        <v>444</v>
      </c>
      <c r="D5">
        <v>8</v>
      </c>
      <c r="E5">
        <v>108</v>
      </c>
      <c r="F5">
        <v>0</v>
      </c>
      <c r="G5">
        <v>0.95499999999999996</v>
      </c>
      <c r="H5">
        <v>33</v>
      </c>
      <c r="I5">
        <v>1</v>
      </c>
    </row>
    <row r="6" spans="1:9">
      <c r="A6">
        <f t="shared" si="0"/>
        <v>0</v>
      </c>
      <c r="B6">
        <f t="shared" si="1"/>
        <v>1</v>
      </c>
      <c r="C6">
        <v>167</v>
      </c>
      <c r="D6">
        <v>3</v>
      </c>
      <c r="E6">
        <v>148</v>
      </c>
      <c r="F6">
        <v>25</v>
      </c>
      <c r="G6">
        <v>0.25600000000000001</v>
      </c>
      <c r="H6">
        <v>22</v>
      </c>
      <c r="I6">
        <v>0</v>
      </c>
    </row>
    <row r="7" spans="1:9">
      <c r="A7">
        <f t="shared" si="0"/>
        <v>1</v>
      </c>
      <c r="B7">
        <f t="shared" si="1"/>
        <v>0</v>
      </c>
      <c r="C7">
        <v>406</v>
      </c>
      <c r="D7">
        <v>2</v>
      </c>
      <c r="E7">
        <v>123</v>
      </c>
      <c r="F7">
        <v>32</v>
      </c>
      <c r="G7">
        <v>0.52</v>
      </c>
      <c r="H7">
        <v>26</v>
      </c>
      <c r="I7">
        <v>0</v>
      </c>
    </row>
    <row r="8" spans="1:9">
      <c r="A8">
        <f t="shared" si="0"/>
        <v>0</v>
      </c>
      <c r="B8">
        <f t="shared" si="1"/>
        <v>0</v>
      </c>
      <c r="C8">
        <v>16</v>
      </c>
      <c r="D8">
        <v>7</v>
      </c>
      <c r="E8">
        <v>100</v>
      </c>
      <c r="F8">
        <v>0</v>
      </c>
      <c r="G8">
        <v>0.48399999999999999</v>
      </c>
      <c r="H8">
        <v>32</v>
      </c>
      <c r="I8">
        <v>1</v>
      </c>
    </row>
    <row r="9" spans="1:9">
      <c r="A9">
        <f t="shared" si="0"/>
        <v>0</v>
      </c>
      <c r="B9">
        <f t="shared" si="1"/>
        <v>1</v>
      </c>
      <c r="C9">
        <v>266</v>
      </c>
      <c r="D9">
        <v>5</v>
      </c>
      <c r="E9">
        <v>96</v>
      </c>
      <c r="F9">
        <v>18</v>
      </c>
      <c r="G9">
        <v>0.997</v>
      </c>
      <c r="H9">
        <v>43</v>
      </c>
      <c r="I9">
        <v>0</v>
      </c>
    </row>
    <row r="10" spans="1:9">
      <c r="A10">
        <f t="shared" si="0"/>
        <v>0</v>
      </c>
      <c r="B10">
        <f t="shared" si="1"/>
        <v>1</v>
      </c>
      <c r="C10">
        <v>205</v>
      </c>
      <c r="D10">
        <v>6</v>
      </c>
      <c r="E10">
        <v>103</v>
      </c>
      <c r="F10">
        <v>32</v>
      </c>
      <c r="G10">
        <v>0.32400000000000001</v>
      </c>
      <c r="H10">
        <v>55</v>
      </c>
      <c r="I10">
        <v>0</v>
      </c>
    </row>
    <row r="11" spans="1:9">
      <c r="A11">
        <f t="shared" si="0"/>
        <v>1</v>
      </c>
      <c r="B11">
        <f t="shared" si="1"/>
        <v>1</v>
      </c>
      <c r="C11">
        <v>324</v>
      </c>
      <c r="D11">
        <v>13</v>
      </c>
      <c r="E11">
        <v>152</v>
      </c>
      <c r="F11">
        <v>33</v>
      </c>
      <c r="G11">
        <v>0.73099999999999998</v>
      </c>
      <c r="H11">
        <v>43</v>
      </c>
      <c r="I11">
        <v>1</v>
      </c>
    </row>
    <row r="12" spans="1:9">
      <c r="A12">
        <f t="shared" si="0"/>
        <v>0</v>
      </c>
      <c r="B12">
        <f t="shared" si="1"/>
        <v>1</v>
      </c>
      <c r="C12">
        <v>473</v>
      </c>
      <c r="D12">
        <v>0</v>
      </c>
      <c r="E12">
        <v>119</v>
      </c>
      <c r="F12">
        <v>27</v>
      </c>
      <c r="G12">
        <v>0.25900000000000001</v>
      </c>
      <c r="H12">
        <v>22</v>
      </c>
      <c r="I12">
        <v>0</v>
      </c>
    </row>
    <row r="13" spans="1:9">
      <c r="A13">
        <f t="shared" si="0"/>
        <v>0</v>
      </c>
      <c r="B13">
        <f t="shared" si="1"/>
        <v>1</v>
      </c>
      <c r="C13">
        <v>291</v>
      </c>
      <c r="D13">
        <v>0</v>
      </c>
      <c r="E13">
        <v>78</v>
      </c>
      <c r="F13">
        <v>29</v>
      </c>
      <c r="G13">
        <v>0.434</v>
      </c>
      <c r="H13">
        <v>21</v>
      </c>
      <c r="I13">
        <v>0</v>
      </c>
    </row>
    <row r="14" spans="1:9">
      <c r="A14">
        <f t="shared" si="0"/>
        <v>0</v>
      </c>
      <c r="B14">
        <f t="shared" si="1"/>
        <v>1</v>
      </c>
      <c r="C14">
        <v>558</v>
      </c>
      <c r="D14">
        <v>8</v>
      </c>
      <c r="E14">
        <v>110</v>
      </c>
      <c r="F14">
        <v>0</v>
      </c>
      <c r="G14">
        <v>0.23699999999999999</v>
      </c>
      <c r="H14">
        <v>58</v>
      </c>
      <c r="I14">
        <v>0</v>
      </c>
    </row>
    <row r="15" spans="1:9">
      <c r="A15">
        <f t="shared" si="0"/>
        <v>0</v>
      </c>
      <c r="B15">
        <f t="shared" si="1"/>
        <v>1</v>
      </c>
      <c r="C15">
        <v>763</v>
      </c>
      <c r="D15">
        <v>9</v>
      </c>
      <c r="E15">
        <v>89</v>
      </c>
      <c r="F15">
        <v>0</v>
      </c>
      <c r="G15">
        <v>0.14199999999999999</v>
      </c>
      <c r="H15">
        <v>33</v>
      </c>
      <c r="I15">
        <v>0</v>
      </c>
    </row>
    <row r="16" spans="1:9">
      <c r="A16">
        <f t="shared" si="0"/>
        <v>0</v>
      </c>
      <c r="B16">
        <f t="shared" si="1"/>
        <v>1</v>
      </c>
      <c r="C16">
        <v>586</v>
      </c>
      <c r="D16">
        <v>1</v>
      </c>
      <c r="E16">
        <v>93</v>
      </c>
      <c r="F16">
        <v>11</v>
      </c>
      <c r="G16">
        <v>0.41699999999999998</v>
      </c>
      <c r="H16">
        <v>22</v>
      </c>
      <c r="I16">
        <v>0</v>
      </c>
    </row>
    <row r="17" spans="1:9">
      <c r="A17">
        <f t="shared" si="0"/>
        <v>1</v>
      </c>
      <c r="B17">
        <f t="shared" si="1"/>
        <v>0</v>
      </c>
      <c r="C17">
        <v>151</v>
      </c>
      <c r="D17">
        <v>1</v>
      </c>
      <c r="E17">
        <v>136</v>
      </c>
      <c r="F17">
        <v>50</v>
      </c>
      <c r="G17">
        <v>0.39900000000000002</v>
      </c>
      <c r="H17">
        <v>24</v>
      </c>
      <c r="I17">
        <v>0</v>
      </c>
    </row>
    <row r="18" spans="1:9">
      <c r="A18">
        <f t="shared" si="0"/>
        <v>1</v>
      </c>
      <c r="B18">
        <f t="shared" si="1"/>
        <v>1</v>
      </c>
      <c r="C18">
        <v>682</v>
      </c>
      <c r="D18">
        <v>0</v>
      </c>
      <c r="E18">
        <v>162</v>
      </c>
      <c r="F18">
        <v>36</v>
      </c>
      <c r="G18">
        <v>0.36399999999999999</v>
      </c>
      <c r="H18">
        <v>26</v>
      </c>
      <c r="I18">
        <v>1</v>
      </c>
    </row>
    <row r="19" spans="1:9">
      <c r="A19">
        <f t="shared" si="0"/>
        <v>0</v>
      </c>
      <c r="B19">
        <f t="shared" si="1"/>
        <v>1</v>
      </c>
      <c r="C19">
        <v>134</v>
      </c>
      <c r="D19">
        <v>8</v>
      </c>
      <c r="E19">
        <v>84</v>
      </c>
      <c r="F19">
        <v>31</v>
      </c>
      <c r="G19">
        <v>0.45700000000000002</v>
      </c>
      <c r="H19">
        <v>39</v>
      </c>
      <c r="I19">
        <v>0</v>
      </c>
    </row>
    <row r="20" spans="1:9">
      <c r="A20">
        <f t="shared" si="0"/>
        <v>0</v>
      </c>
      <c r="B20">
        <f t="shared" si="1"/>
        <v>0</v>
      </c>
      <c r="C20">
        <v>643</v>
      </c>
      <c r="D20">
        <v>6</v>
      </c>
      <c r="E20">
        <v>147</v>
      </c>
      <c r="F20">
        <v>0</v>
      </c>
      <c r="G20">
        <v>0.17799999999999999</v>
      </c>
      <c r="H20">
        <v>50</v>
      </c>
      <c r="I20">
        <v>1</v>
      </c>
    </row>
    <row r="21" spans="1:9">
      <c r="A21">
        <f t="shared" si="0"/>
        <v>0</v>
      </c>
      <c r="B21">
        <f t="shared" si="1"/>
        <v>1</v>
      </c>
      <c r="C21">
        <v>610</v>
      </c>
      <c r="D21">
        <v>1</v>
      </c>
      <c r="E21">
        <v>111</v>
      </c>
      <c r="F21">
        <v>13</v>
      </c>
      <c r="G21">
        <v>0.13800000000000001</v>
      </c>
      <c r="H21">
        <v>23</v>
      </c>
      <c r="I21">
        <v>0</v>
      </c>
    </row>
    <row r="22" spans="1:9">
      <c r="A22">
        <f t="shared" si="0"/>
        <v>0</v>
      </c>
      <c r="B22">
        <f t="shared" si="1"/>
        <v>0</v>
      </c>
      <c r="C22">
        <v>430</v>
      </c>
      <c r="D22">
        <v>1</v>
      </c>
      <c r="E22">
        <v>95</v>
      </c>
      <c r="F22">
        <v>25</v>
      </c>
      <c r="G22">
        <v>0.23300000000000001</v>
      </c>
      <c r="H22">
        <v>43</v>
      </c>
      <c r="I22">
        <v>1</v>
      </c>
    </row>
    <row r="23" spans="1:9">
      <c r="A23">
        <f t="shared" si="0"/>
        <v>0</v>
      </c>
      <c r="B23">
        <f t="shared" si="1"/>
        <v>1</v>
      </c>
      <c r="C23">
        <v>465</v>
      </c>
      <c r="D23">
        <v>10</v>
      </c>
      <c r="E23">
        <v>115</v>
      </c>
      <c r="F23">
        <v>0</v>
      </c>
      <c r="G23">
        <v>1.022</v>
      </c>
      <c r="H23">
        <v>34</v>
      </c>
      <c r="I23">
        <v>0</v>
      </c>
    </row>
    <row r="24" spans="1:9">
      <c r="A24">
        <f t="shared" si="0"/>
        <v>1</v>
      </c>
      <c r="B24">
        <f t="shared" si="1"/>
        <v>0</v>
      </c>
      <c r="C24">
        <v>13</v>
      </c>
      <c r="D24">
        <v>10</v>
      </c>
      <c r="E24">
        <v>139</v>
      </c>
      <c r="F24">
        <v>0</v>
      </c>
      <c r="G24">
        <v>1.4410000000000001</v>
      </c>
      <c r="H24">
        <v>57</v>
      </c>
      <c r="I24">
        <v>0</v>
      </c>
    </row>
    <row r="25" spans="1:9">
      <c r="A25">
        <f t="shared" si="0"/>
        <v>1</v>
      </c>
      <c r="B25">
        <f t="shared" si="1"/>
        <v>0</v>
      </c>
      <c r="C25">
        <v>674</v>
      </c>
      <c r="D25">
        <v>3</v>
      </c>
      <c r="E25">
        <v>123</v>
      </c>
      <c r="F25">
        <v>35</v>
      </c>
      <c r="G25">
        <v>0.88</v>
      </c>
      <c r="H25">
        <v>22</v>
      </c>
      <c r="I25">
        <v>0</v>
      </c>
    </row>
    <row r="26" spans="1:9">
      <c r="A26">
        <f t="shared" si="0"/>
        <v>0</v>
      </c>
      <c r="B26">
        <f t="shared" si="1"/>
        <v>1</v>
      </c>
      <c r="C26">
        <v>582</v>
      </c>
      <c r="D26">
        <v>6</v>
      </c>
      <c r="E26">
        <v>109</v>
      </c>
      <c r="F26">
        <v>27</v>
      </c>
      <c r="G26">
        <v>0.20599999999999999</v>
      </c>
      <c r="H26">
        <v>27</v>
      </c>
      <c r="I26">
        <v>0</v>
      </c>
    </row>
    <row r="27" spans="1:9">
      <c r="A27">
        <f t="shared" si="0"/>
        <v>0</v>
      </c>
      <c r="B27">
        <f t="shared" si="1"/>
        <v>0</v>
      </c>
      <c r="C27">
        <v>285</v>
      </c>
      <c r="D27">
        <v>2</v>
      </c>
      <c r="E27">
        <v>108</v>
      </c>
      <c r="F27">
        <v>0</v>
      </c>
      <c r="G27">
        <v>0.25900000000000001</v>
      </c>
      <c r="H27">
        <v>52</v>
      </c>
      <c r="I27">
        <v>1</v>
      </c>
    </row>
    <row r="28" spans="1:9">
      <c r="A28">
        <f t="shared" si="0"/>
        <v>1</v>
      </c>
      <c r="B28">
        <f t="shared" si="1"/>
        <v>1</v>
      </c>
      <c r="C28">
        <v>302</v>
      </c>
      <c r="D28">
        <v>2</v>
      </c>
      <c r="E28">
        <v>144</v>
      </c>
      <c r="F28">
        <v>33</v>
      </c>
      <c r="G28">
        <v>0.42199999999999999</v>
      </c>
      <c r="H28">
        <v>25</v>
      </c>
      <c r="I28">
        <v>1</v>
      </c>
    </row>
    <row r="29" spans="1:9">
      <c r="A29">
        <f t="shared" si="0"/>
        <v>1</v>
      </c>
      <c r="B29">
        <f t="shared" si="1"/>
        <v>1</v>
      </c>
      <c r="C29">
        <v>293</v>
      </c>
      <c r="D29">
        <v>2</v>
      </c>
      <c r="E29">
        <v>128</v>
      </c>
      <c r="F29">
        <v>37</v>
      </c>
      <c r="G29">
        <v>1.224</v>
      </c>
      <c r="H29">
        <v>31</v>
      </c>
      <c r="I29">
        <v>1</v>
      </c>
    </row>
    <row r="30" spans="1:9">
      <c r="A30">
        <f t="shared" si="0"/>
        <v>0</v>
      </c>
      <c r="B30">
        <f t="shared" si="1"/>
        <v>1</v>
      </c>
      <c r="C30">
        <v>462</v>
      </c>
      <c r="D30">
        <v>1</v>
      </c>
      <c r="E30">
        <v>71</v>
      </c>
      <c r="F30">
        <v>0</v>
      </c>
      <c r="G30">
        <v>0.41599999999999998</v>
      </c>
      <c r="H30">
        <v>26</v>
      </c>
      <c r="I30">
        <v>0</v>
      </c>
    </row>
    <row r="31" spans="1:9">
      <c r="A31">
        <f t="shared" si="0"/>
        <v>1</v>
      </c>
      <c r="B31">
        <f t="shared" si="1"/>
        <v>1</v>
      </c>
      <c r="C31">
        <v>690</v>
      </c>
      <c r="D31">
        <v>1</v>
      </c>
      <c r="E31">
        <v>144</v>
      </c>
      <c r="F31">
        <v>46</v>
      </c>
      <c r="G31">
        <v>0.33500000000000002</v>
      </c>
      <c r="H31">
        <v>46</v>
      </c>
      <c r="I31">
        <v>1</v>
      </c>
    </row>
    <row r="32" spans="1:9">
      <c r="A32">
        <f t="shared" si="0"/>
        <v>0</v>
      </c>
      <c r="B32">
        <f t="shared" si="1"/>
        <v>1</v>
      </c>
      <c r="C32">
        <v>6</v>
      </c>
      <c r="D32">
        <v>5</v>
      </c>
      <c r="E32">
        <v>116</v>
      </c>
      <c r="F32">
        <v>0</v>
      </c>
      <c r="G32">
        <v>0.20100000000000001</v>
      </c>
      <c r="H32">
        <v>30</v>
      </c>
      <c r="I32">
        <v>0</v>
      </c>
    </row>
    <row r="33" spans="1:9">
      <c r="A33">
        <f t="shared" si="0"/>
        <v>0</v>
      </c>
      <c r="B33">
        <f t="shared" si="1"/>
        <v>1</v>
      </c>
      <c r="C33">
        <v>314</v>
      </c>
      <c r="D33">
        <v>3</v>
      </c>
      <c r="E33">
        <v>113</v>
      </c>
      <c r="F33">
        <v>10</v>
      </c>
      <c r="G33">
        <v>0.626</v>
      </c>
      <c r="H33">
        <v>25</v>
      </c>
      <c r="I33">
        <v>0</v>
      </c>
    </row>
    <row r="34" spans="1:9">
      <c r="A34">
        <f t="shared" si="0"/>
        <v>1</v>
      </c>
      <c r="B34">
        <f t="shared" si="1"/>
        <v>1</v>
      </c>
      <c r="C34">
        <v>703</v>
      </c>
      <c r="D34">
        <v>1</v>
      </c>
      <c r="E34">
        <v>168</v>
      </c>
      <c r="F34">
        <v>29</v>
      </c>
      <c r="G34">
        <v>0.90500000000000003</v>
      </c>
      <c r="H34">
        <v>52</v>
      </c>
      <c r="I34">
        <v>1</v>
      </c>
    </row>
    <row r="35" spans="1:9">
      <c r="A35">
        <f t="shared" si="0"/>
        <v>0</v>
      </c>
      <c r="B35">
        <f t="shared" si="1"/>
        <v>1</v>
      </c>
      <c r="C35">
        <v>303</v>
      </c>
      <c r="D35">
        <v>5</v>
      </c>
      <c r="E35">
        <v>77</v>
      </c>
      <c r="F35">
        <v>41</v>
      </c>
      <c r="G35">
        <v>0.156</v>
      </c>
      <c r="H35">
        <v>35</v>
      </c>
      <c r="I35">
        <v>0</v>
      </c>
    </row>
    <row r="36" spans="1:9">
      <c r="A36">
        <f t="shared" si="0"/>
        <v>0</v>
      </c>
      <c r="B36">
        <f t="shared" si="1"/>
        <v>1</v>
      </c>
      <c r="C36">
        <v>657</v>
      </c>
      <c r="D36">
        <v>2</v>
      </c>
      <c r="E36">
        <v>101</v>
      </c>
      <c r="F36">
        <v>35</v>
      </c>
      <c r="G36">
        <v>0.155</v>
      </c>
      <c r="H36">
        <v>22</v>
      </c>
      <c r="I36">
        <v>0</v>
      </c>
    </row>
    <row r="37" spans="1:9">
      <c r="A37">
        <f t="shared" si="0"/>
        <v>0</v>
      </c>
      <c r="B37">
        <f t="shared" si="1"/>
        <v>1</v>
      </c>
      <c r="C37">
        <v>519</v>
      </c>
      <c r="D37">
        <v>13</v>
      </c>
      <c r="E37">
        <v>76</v>
      </c>
      <c r="F37">
        <v>0</v>
      </c>
      <c r="G37">
        <v>0.18</v>
      </c>
      <c r="H37">
        <v>41</v>
      </c>
      <c r="I37">
        <v>0</v>
      </c>
    </row>
    <row r="38" spans="1:9">
      <c r="A38">
        <f t="shared" si="0"/>
        <v>1</v>
      </c>
      <c r="B38">
        <f t="shared" si="1"/>
        <v>1</v>
      </c>
      <c r="C38">
        <v>456</v>
      </c>
      <c r="D38">
        <v>14</v>
      </c>
      <c r="E38">
        <v>175</v>
      </c>
      <c r="F38">
        <v>30</v>
      </c>
      <c r="G38">
        <v>0.21199999999999999</v>
      </c>
      <c r="H38">
        <v>38</v>
      </c>
      <c r="I38">
        <v>1</v>
      </c>
    </row>
    <row r="39" spans="1:9">
      <c r="A39">
        <f t="shared" si="0"/>
        <v>0</v>
      </c>
      <c r="B39">
        <f t="shared" si="1"/>
        <v>1</v>
      </c>
      <c r="C39">
        <v>66</v>
      </c>
      <c r="D39">
        <v>5</v>
      </c>
      <c r="E39">
        <v>99</v>
      </c>
      <c r="F39">
        <v>27</v>
      </c>
      <c r="G39">
        <v>0.20300000000000001</v>
      </c>
      <c r="H39">
        <v>32</v>
      </c>
      <c r="I39">
        <v>0</v>
      </c>
    </row>
    <row r="40" spans="1:9">
      <c r="A40">
        <f t="shared" si="0"/>
        <v>0</v>
      </c>
      <c r="B40">
        <f t="shared" si="1"/>
        <v>1</v>
      </c>
      <c r="C40">
        <v>266</v>
      </c>
      <c r="D40">
        <v>5</v>
      </c>
      <c r="E40">
        <v>96</v>
      </c>
      <c r="F40">
        <v>18</v>
      </c>
      <c r="G40">
        <v>0.997</v>
      </c>
      <c r="H40">
        <v>43</v>
      </c>
      <c r="I40">
        <v>0</v>
      </c>
    </row>
    <row r="41" spans="1:9">
      <c r="A41">
        <f t="shared" si="0"/>
        <v>1</v>
      </c>
      <c r="B41">
        <f t="shared" si="1"/>
        <v>1</v>
      </c>
      <c r="C41">
        <v>703</v>
      </c>
      <c r="D41">
        <v>1</v>
      </c>
      <c r="E41">
        <v>168</v>
      </c>
      <c r="F41">
        <v>29</v>
      </c>
      <c r="G41">
        <v>0.90500000000000003</v>
      </c>
      <c r="H41">
        <v>52</v>
      </c>
      <c r="I41">
        <v>1</v>
      </c>
    </row>
    <row r="42" spans="1:9">
      <c r="A42">
        <f t="shared" si="0"/>
        <v>1</v>
      </c>
      <c r="B42">
        <f t="shared" si="1"/>
        <v>1</v>
      </c>
      <c r="C42">
        <v>131</v>
      </c>
      <c r="D42">
        <v>4</v>
      </c>
      <c r="E42">
        <v>173</v>
      </c>
      <c r="F42">
        <v>14</v>
      </c>
      <c r="G42">
        <v>0.36099999999999999</v>
      </c>
      <c r="H42">
        <v>33</v>
      </c>
      <c r="I42">
        <v>1</v>
      </c>
    </row>
    <row r="43" spans="1:9">
      <c r="A43">
        <f t="shared" si="0"/>
        <v>1</v>
      </c>
      <c r="B43">
        <f t="shared" si="1"/>
        <v>1</v>
      </c>
      <c r="C43">
        <v>320</v>
      </c>
      <c r="D43">
        <v>6</v>
      </c>
      <c r="E43">
        <v>194</v>
      </c>
      <c r="F43">
        <v>0</v>
      </c>
      <c r="G43">
        <v>0.129</v>
      </c>
      <c r="H43">
        <v>59</v>
      </c>
      <c r="I43">
        <v>1</v>
      </c>
    </row>
    <row r="44" spans="1:9">
      <c r="A44">
        <f t="shared" si="0"/>
        <v>1</v>
      </c>
      <c r="B44">
        <f t="shared" si="1"/>
        <v>1</v>
      </c>
      <c r="C44">
        <v>340</v>
      </c>
      <c r="D44">
        <v>7</v>
      </c>
      <c r="E44">
        <v>178</v>
      </c>
      <c r="F44">
        <v>0</v>
      </c>
      <c r="G44">
        <v>0.33100000000000002</v>
      </c>
      <c r="H44">
        <v>41</v>
      </c>
      <c r="I44">
        <v>1</v>
      </c>
    </row>
    <row r="45" spans="1:9">
      <c r="A45">
        <f t="shared" si="0"/>
        <v>1</v>
      </c>
      <c r="B45">
        <f t="shared" si="1"/>
        <v>1</v>
      </c>
      <c r="C45">
        <v>612</v>
      </c>
      <c r="D45">
        <v>3</v>
      </c>
      <c r="E45">
        <v>174</v>
      </c>
      <c r="F45">
        <v>22</v>
      </c>
      <c r="G45">
        <v>0.59299999999999997</v>
      </c>
      <c r="H45">
        <v>36</v>
      </c>
      <c r="I45">
        <v>1</v>
      </c>
    </row>
    <row r="46" spans="1:9">
      <c r="A46">
        <f t="shared" si="0"/>
        <v>0</v>
      </c>
      <c r="B46">
        <f t="shared" si="1"/>
        <v>1</v>
      </c>
      <c r="C46">
        <v>574</v>
      </c>
      <c r="D46">
        <v>2</v>
      </c>
      <c r="E46">
        <v>98</v>
      </c>
      <c r="F46">
        <v>17</v>
      </c>
      <c r="G46">
        <v>0.19800000000000001</v>
      </c>
      <c r="H46">
        <v>22</v>
      </c>
      <c r="I46">
        <v>0</v>
      </c>
    </row>
    <row r="47" spans="1:9">
      <c r="A47">
        <f t="shared" si="0"/>
        <v>0</v>
      </c>
      <c r="B47">
        <f t="shared" si="1"/>
        <v>0</v>
      </c>
      <c r="C47">
        <v>166</v>
      </c>
      <c r="D47">
        <v>6</v>
      </c>
      <c r="E47">
        <v>104</v>
      </c>
      <c r="F47">
        <v>18</v>
      </c>
      <c r="G47">
        <v>0.72199999999999998</v>
      </c>
      <c r="H47">
        <v>41</v>
      </c>
      <c r="I47">
        <v>1</v>
      </c>
    </row>
    <row r="48" spans="1:9">
      <c r="A48">
        <f t="shared" si="0"/>
        <v>1</v>
      </c>
      <c r="B48">
        <f t="shared" si="1"/>
        <v>1</v>
      </c>
      <c r="C48">
        <v>361</v>
      </c>
      <c r="D48">
        <v>5</v>
      </c>
      <c r="E48">
        <v>189</v>
      </c>
      <c r="F48">
        <v>33</v>
      </c>
      <c r="G48">
        <v>0.58299999999999996</v>
      </c>
      <c r="H48">
        <v>29</v>
      </c>
      <c r="I48">
        <v>1</v>
      </c>
    </row>
    <row r="49" spans="1:9">
      <c r="A49">
        <f t="shared" si="0"/>
        <v>0</v>
      </c>
      <c r="B49">
        <f t="shared" si="1"/>
        <v>0</v>
      </c>
      <c r="C49">
        <v>309</v>
      </c>
      <c r="D49">
        <v>0</v>
      </c>
      <c r="E49">
        <v>128</v>
      </c>
      <c r="F49">
        <v>19</v>
      </c>
      <c r="G49">
        <v>1.391</v>
      </c>
      <c r="H49">
        <v>25</v>
      </c>
      <c r="I49">
        <v>1</v>
      </c>
    </row>
    <row r="50" spans="1:9">
      <c r="A50">
        <f t="shared" si="0"/>
        <v>0</v>
      </c>
      <c r="B50">
        <f t="shared" si="1"/>
        <v>1</v>
      </c>
      <c r="C50">
        <v>31</v>
      </c>
      <c r="D50">
        <v>5</v>
      </c>
      <c r="E50">
        <v>109</v>
      </c>
      <c r="F50">
        <v>26</v>
      </c>
      <c r="G50">
        <v>0.54600000000000004</v>
      </c>
      <c r="H50">
        <v>60</v>
      </c>
      <c r="I50">
        <v>0</v>
      </c>
    </row>
    <row r="51" spans="1:9">
      <c r="A51">
        <f t="shared" si="0"/>
        <v>0</v>
      </c>
      <c r="B51">
        <f t="shared" si="1"/>
        <v>1</v>
      </c>
      <c r="C51">
        <v>252</v>
      </c>
      <c r="D51">
        <v>2</v>
      </c>
      <c r="E51">
        <v>129</v>
      </c>
      <c r="F51">
        <v>0</v>
      </c>
      <c r="G51">
        <v>0.28399999999999997</v>
      </c>
      <c r="H51">
        <v>27</v>
      </c>
      <c r="I51">
        <v>0</v>
      </c>
    </row>
    <row r="52" spans="1:9">
      <c r="A52">
        <f t="shared" si="0"/>
        <v>0</v>
      </c>
      <c r="B52">
        <f t="shared" si="1"/>
        <v>1</v>
      </c>
      <c r="C52">
        <v>632</v>
      </c>
      <c r="D52">
        <v>0</v>
      </c>
      <c r="E52">
        <v>102</v>
      </c>
      <c r="F52">
        <v>40</v>
      </c>
      <c r="G52">
        <v>0.23799999999999999</v>
      </c>
      <c r="H52">
        <v>24</v>
      </c>
      <c r="I52">
        <v>0</v>
      </c>
    </row>
    <row r="53" spans="1:9">
      <c r="A53">
        <f t="shared" si="0"/>
        <v>1</v>
      </c>
      <c r="B53">
        <f t="shared" si="1"/>
        <v>1</v>
      </c>
      <c r="C53">
        <v>267</v>
      </c>
      <c r="D53">
        <v>0</v>
      </c>
      <c r="E53">
        <v>138</v>
      </c>
      <c r="F53">
        <v>0</v>
      </c>
      <c r="G53">
        <v>0.93300000000000005</v>
      </c>
      <c r="H53">
        <v>25</v>
      </c>
      <c r="I53">
        <v>1</v>
      </c>
    </row>
    <row r="54" spans="1:9">
      <c r="A54">
        <f t="shared" si="0"/>
        <v>0</v>
      </c>
      <c r="B54">
        <f t="shared" si="1"/>
        <v>1</v>
      </c>
      <c r="C54">
        <v>242</v>
      </c>
      <c r="D54">
        <v>4</v>
      </c>
      <c r="E54">
        <v>91</v>
      </c>
      <c r="F54">
        <v>32</v>
      </c>
      <c r="G54">
        <v>0.44600000000000001</v>
      </c>
      <c r="H54">
        <v>22</v>
      </c>
      <c r="I54">
        <v>0</v>
      </c>
    </row>
    <row r="55" spans="1:9">
      <c r="A55">
        <f t="shared" si="0"/>
        <v>1</v>
      </c>
      <c r="B55">
        <f t="shared" si="1"/>
        <v>0</v>
      </c>
      <c r="C55">
        <v>748</v>
      </c>
      <c r="D55">
        <v>1</v>
      </c>
      <c r="E55">
        <v>81</v>
      </c>
      <c r="F55">
        <v>41</v>
      </c>
      <c r="G55">
        <v>1.0960000000000001</v>
      </c>
      <c r="H55">
        <v>32</v>
      </c>
      <c r="I55">
        <v>0</v>
      </c>
    </row>
    <row r="56" spans="1:9">
      <c r="A56">
        <f t="shared" si="0"/>
        <v>0</v>
      </c>
      <c r="B56">
        <f t="shared" si="1"/>
        <v>1</v>
      </c>
      <c r="C56">
        <v>279</v>
      </c>
      <c r="D56">
        <v>5</v>
      </c>
      <c r="E56">
        <v>114</v>
      </c>
      <c r="F56">
        <v>0</v>
      </c>
      <c r="G56">
        <v>0.74399999999999999</v>
      </c>
      <c r="H56">
        <v>57</v>
      </c>
      <c r="I56">
        <v>0</v>
      </c>
    </row>
    <row r="57" spans="1:9">
      <c r="A57">
        <f t="shared" si="0"/>
        <v>0</v>
      </c>
      <c r="B57">
        <f t="shared" si="1"/>
        <v>1</v>
      </c>
      <c r="C57">
        <v>158</v>
      </c>
      <c r="D57">
        <v>1</v>
      </c>
      <c r="E57">
        <v>109</v>
      </c>
      <c r="F57">
        <v>21</v>
      </c>
      <c r="G57">
        <v>0.83299999999999996</v>
      </c>
      <c r="H57">
        <v>23</v>
      </c>
      <c r="I57">
        <v>0</v>
      </c>
    </row>
    <row r="58" spans="1:9">
      <c r="A58">
        <f t="shared" si="0"/>
        <v>0</v>
      </c>
      <c r="B58">
        <f t="shared" si="1"/>
        <v>1</v>
      </c>
      <c r="C58">
        <v>279</v>
      </c>
      <c r="D58">
        <v>5</v>
      </c>
      <c r="E58">
        <v>114</v>
      </c>
      <c r="F58">
        <v>0</v>
      </c>
      <c r="G58">
        <v>0.74399999999999999</v>
      </c>
      <c r="H58">
        <v>57</v>
      </c>
      <c r="I58">
        <v>0</v>
      </c>
    </row>
    <row r="59" spans="1:9">
      <c r="A59">
        <f t="shared" si="0"/>
        <v>0</v>
      </c>
      <c r="B59">
        <f t="shared" si="1"/>
        <v>0</v>
      </c>
      <c r="C59">
        <v>401</v>
      </c>
      <c r="D59">
        <v>4</v>
      </c>
      <c r="E59">
        <v>95</v>
      </c>
      <c r="F59">
        <v>0</v>
      </c>
      <c r="G59">
        <v>0.161</v>
      </c>
      <c r="H59">
        <v>31</v>
      </c>
      <c r="I59">
        <v>1</v>
      </c>
    </row>
    <row r="60" spans="1:9">
      <c r="A60">
        <f t="shared" si="0"/>
        <v>0</v>
      </c>
      <c r="B60">
        <f t="shared" si="1"/>
        <v>0</v>
      </c>
      <c r="C60">
        <v>304</v>
      </c>
      <c r="D60">
        <v>5</v>
      </c>
      <c r="E60">
        <v>115</v>
      </c>
      <c r="F60">
        <v>0</v>
      </c>
      <c r="G60">
        <v>0.20899999999999999</v>
      </c>
      <c r="H60">
        <v>28</v>
      </c>
      <c r="I60">
        <v>1</v>
      </c>
    </row>
    <row r="61" spans="1:9">
      <c r="A61">
        <f t="shared" si="0"/>
        <v>1</v>
      </c>
      <c r="B61">
        <f t="shared" si="1"/>
        <v>0</v>
      </c>
      <c r="C61">
        <v>658</v>
      </c>
      <c r="D61">
        <v>1</v>
      </c>
      <c r="E61">
        <v>120</v>
      </c>
      <c r="F61">
        <v>48</v>
      </c>
      <c r="G61">
        <v>1.1619999999999999</v>
      </c>
      <c r="H61">
        <v>41</v>
      </c>
      <c r="I61">
        <v>0</v>
      </c>
    </row>
    <row r="62" spans="1:9">
      <c r="A62">
        <f t="shared" si="0"/>
        <v>0</v>
      </c>
      <c r="B62">
        <f t="shared" si="1"/>
        <v>1</v>
      </c>
      <c r="C62">
        <v>726</v>
      </c>
      <c r="D62">
        <v>4</v>
      </c>
      <c r="E62">
        <v>112</v>
      </c>
      <c r="F62">
        <v>40</v>
      </c>
      <c r="G62">
        <v>0.23599999999999999</v>
      </c>
      <c r="H62">
        <v>38</v>
      </c>
      <c r="I62">
        <v>0</v>
      </c>
    </row>
    <row r="63" spans="1:9">
      <c r="A63">
        <f t="shared" si="0"/>
        <v>1</v>
      </c>
      <c r="B63">
        <f t="shared" si="1"/>
        <v>1</v>
      </c>
      <c r="C63">
        <v>302</v>
      </c>
      <c r="D63">
        <v>2</v>
      </c>
      <c r="E63">
        <v>144</v>
      </c>
      <c r="F63">
        <v>33</v>
      </c>
      <c r="G63">
        <v>0.42199999999999999</v>
      </c>
      <c r="H63">
        <v>25</v>
      </c>
      <c r="I63">
        <v>1</v>
      </c>
    </row>
    <row r="64" spans="1:9">
      <c r="A64">
        <f t="shared" si="0"/>
        <v>1</v>
      </c>
      <c r="B64">
        <f t="shared" si="1"/>
        <v>1</v>
      </c>
      <c r="C64">
        <v>115</v>
      </c>
      <c r="D64">
        <v>7</v>
      </c>
      <c r="E64">
        <v>160</v>
      </c>
      <c r="F64">
        <v>32</v>
      </c>
      <c r="G64">
        <v>0.58799999999999997</v>
      </c>
      <c r="H64">
        <v>39</v>
      </c>
      <c r="I64">
        <v>1</v>
      </c>
    </row>
    <row r="65" spans="1:9">
      <c r="A65">
        <f t="shared" si="0"/>
        <v>0</v>
      </c>
      <c r="B65">
        <f t="shared" si="1"/>
        <v>1</v>
      </c>
      <c r="C65">
        <v>730</v>
      </c>
      <c r="D65">
        <v>2</v>
      </c>
      <c r="E65">
        <v>92</v>
      </c>
      <c r="F65">
        <v>0</v>
      </c>
      <c r="G65">
        <v>0.14099999999999999</v>
      </c>
      <c r="H65">
        <v>22</v>
      </c>
      <c r="I65">
        <v>0</v>
      </c>
    </row>
    <row r="66" spans="1:9">
      <c r="A66">
        <f t="shared" ref="A66:A129" si="2">IF(E66&lt;=133.5,IF(G66&lt;=0.5095,IF(E66&lt;=94.5,0,0),IF(F66&lt;=28.5,0,1)),IF(E66&lt;=161.5,IF(G66&lt;=0.315,0,1),IF(D66&lt;=6.5,1,1)))</f>
        <v>1</v>
      </c>
      <c r="B66">
        <f t="shared" ref="B66:B129" si="3">IF(A66=I66,1,0)</f>
        <v>1</v>
      </c>
      <c r="C66">
        <v>702</v>
      </c>
      <c r="D66">
        <v>6</v>
      </c>
      <c r="E66">
        <v>125</v>
      </c>
      <c r="F66">
        <v>31</v>
      </c>
      <c r="G66">
        <v>0.56499999999999995</v>
      </c>
      <c r="H66">
        <v>49</v>
      </c>
      <c r="I66">
        <v>1</v>
      </c>
    </row>
    <row r="67" spans="1:9">
      <c r="A67">
        <f t="shared" si="2"/>
        <v>0</v>
      </c>
      <c r="B67">
        <f t="shared" si="3"/>
        <v>1</v>
      </c>
      <c r="C67">
        <v>230</v>
      </c>
      <c r="D67">
        <v>0</v>
      </c>
      <c r="E67">
        <v>117</v>
      </c>
      <c r="F67">
        <v>31</v>
      </c>
      <c r="G67">
        <v>8.8999999999999996E-2</v>
      </c>
      <c r="H67">
        <v>24</v>
      </c>
      <c r="I67">
        <v>0</v>
      </c>
    </row>
    <row r="68" spans="1:9">
      <c r="A68">
        <f t="shared" si="2"/>
        <v>1</v>
      </c>
      <c r="B68">
        <f t="shared" si="3"/>
        <v>1</v>
      </c>
      <c r="C68">
        <v>267</v>
      </c>
      <c r="D68">
        <v>0</v>
      </c>
      <c r="E68">
        <v>138</v>
      </c>
      <c r="F68">
        <v>0</v>
      </c>
      <c r="G68">
        <v>0.93300000000000005</v>
      </c>
      <c r="H68">
        <v>25</v>
      </c>
      <c r="I68">
        <v>1</v>
      </c>
    </row>
    <row r="69" spans="1:9">
      <c r="A69">
        <f t="shared" si="2"/>
        <v>1</v>
      </c>
      <c r="B69">
        <f t="shared" si="3"/>
        <v>1</v>
      </c>
      <c r="C69">
        <v>12</v>
      </c>
      <c r="D69">
        <v>10</v>
      </c>
      <c r="E69">
        <v>168</v>
      </c>
      <c r="F69">
        <v>0</v>
      </c>
      <c r="G69">
        <v>0.53700000000000003</v>
      </c>
      <c r="H69">
        <v>34</v>
      </c>
      <c r="I69">
        <v>1</v>
      </c>
    </row>
    <row r="70" spans="1:9">
      <c r="A70">
        <f t="shared" si="2"/>
        <v>0</v>
      </c>
      <c r="B70">
        <f t="shared" si="3"/>
        <v>1</v>
      </c>
      <c r="C70">
        <v>727</v>
      </c>
      <c r="D70">
        <v>1</v>
      </c>
      <c r="E70">
        <v>116</v>
      </c>
      <c r="F70">
        <v>29</v>
      </c>
      <c r="G70">
        <v>0.496</v>
      </c>
      <c r="H70">
        <v>25</v>
      </c>
      <c r="I70">
        <v>0</v>
      </c>
    </row>
    <row r="71" spans="1:9">
      <c r="A71">
        <f t="shared" si="2"/>
        <v>1</v>
      </c>
      <c r="B71">
        <f t="shared" si="3"/>
        <v>1</v>
      </c>
      <c r="C71">
        <v>23</v>
      </c>
      <c r="D71">
        <v>7</v>
      </c>
      <c r="E71">
        <v>196</v>
      </c>
      <c r="F71">
        <v>0</v>
      </c>
      <c r="G71">
        <v>0.45100000000000001</v>
      </c>
      <c r="H71">
        <v>41</v>
      </c>
      <c r="I71">
        <v>1</v>
      </c>
    </row>
    <row r="72" spans="1:9">
      <c r="A72">
        <f t="shared" si="2"/>
        <v>0</v>
      </c>
      <c r="B72">
        <f t="shared" si="3"/>
        <v>1</v>
      </c>
      <c r="C72">
        <v>354</v>
      </c>
      <c r="D72">
        <v>1</v>
      </c>
      <c r="E72">
        <v>90</v>
      </c>
      <c r="F72">
        <v>12</v>
      </c>
      <c r="G72">
        <v>0.57999999999999996</v>
      </c>
      <c r="H72">
        <v>24</v>
      </c>
      <c r="I72">
        <v>0</v>
      </c>
    </row>
    <row r="73" spans="1:9">
      <c r="A73">
        <f t="shared" si="2"/>
        <v>1</v>
      </c>
      <c r="B73">
        <f t="shared" si="3"/>
        <v>1</v>
      </c>
      <c r="C73">
        <v>267</v>
      </c>
      <c r="D73">
        <v>0</v>
      </c>
      <c r="E73">
        <v>138</v>
      </c>
      <c r="F73">
        <v>0</v>
      </c>
      <c r="G73">
        <v>0.93300000000000005</v>
      </c>
      <c r="H73">
        <v>25</v>
      </c>
      <c r="I73">
        <v>1</v>
      </c>
    </row>
    <row r="74" spans="1:9">
      <c r="A74">
        <f t="shared" si="2"/>
        <v>1</v>
      </c>
      <c r="B74">
        <f t="shared" si="3"/>
        <v>1</v>
      </c>
      <c r="C74">
        <v>676</v>
      </c>
      <c r="D74">
        <v>6</v>
      </c>
      <c r="E74">
        <v>195</v>
      </c>
      <c r="F74">
        <v>0</v>
      </c>
      <c r="G74">
        <v>0.32800000000000001</v>
      </c>
      <c r="H74">
        <v>31</v>
      </c>
      <c r="I74">
        <v>1</v>
      </c>
    </row>
    <row r="75" spans="1:9">
      <c r="A75">
        <f t="shared" si="2"/>
        <v>0</v>
      </c>
      <c r="B75">
        <f t="shared" si="3"/>
        <v>1</v>
      </c>
      <c r="C75">
        <v>385</v>
      </c>
      <c r="D75">
        <v>1</v>
      </c>
      <c r="E75">
        <v>125</v>
      </c>
      <c r="F75">
        <v>24</v>
      </c>
      <c r="G75">
        <v>0.221</v>
      </c>
      <c r="H75">
        <v>25</v>
      </c>
      <c r="I75">
        <v>0</v>
      </c>
    </row>
    <row r="76" spans="1:9">
      <c r="A76">
        <f t="shared" si="2"/>
        <v>0</v>
      </c>
      <c r="B76">
        <f t="shared" si="3"/>
        <v>1</v>
      </c>
      <c r="C76">
        <v>522</v>
      </c>
      <c r="D76">
        <v>3</v>
      </c>
      <c r="E76">
        <v>124</v>
      </c>
      <c r="F76">
        <v>33</v>
      </c>
      <c r="G76">
        <v>0.30499999999999999</v>
      </c>
      <c r="H76">
        <v>26</v>
      </c>
      <c r="I76">
        <v>0</v>
      </c>
    </row>
    <row r="77" spans="1:9">
      <c r="A77">
        <f t="shared" si="2"/>
        <v>0</v>
      </c>
      <c r="B77">
        <f t="shared" si="3"/>
        <v>1</v>
      </c>
      <c r="C77">
        <v>592</v>
      </c>
      <c r="D77">
        <v>2</v>
      </c>
      <c r="E77">
        <v>112</v>
      </c>
      <c r="F77">
        <v>50</v>
      </c>
      <c r="G77">
        <v>0.17499999999999999</v>
      </c>
      <c r="H77">
        <v>24</v>
      </c>
      <c r="I77">
        <v>0</v>
      </c>
    </row>
    <row r="78" spans="1:9">
      <c r="A78">
        <f t="shared" si="2"/>
        <v>0</v>
      </c>
      <c r="B78">
        <f t="shared" si="3"/>
        <v>1</v>
      </c>
      <c r="C78">
        <v>108</v>
      </c>
      <c r="D78">
        <v>4</v>
      </c>
      <c r="E78">
        <v>144</v>
      </c>
      <c r="F78">
        <v>28</v>
      </c>
      <c r="G78">
        <v>0.28699999999999998</v>
      </c>
      <c r="H78">
        <v>37</v>
      </c>
      <c r="I78">
        <v>0</v>
      </c>
    </row>
    <row r="79" spans="1:9">
      <c r="A79">
        <f t="shared" si="2"/>
        <v>0</v>
      </c>
      <c r="B79">
        <f t="shared" si="3"/>
        <v>1</v>
      </c>
      <c r="C79">
        <v>201</v>
      </c>
      <c r="D79">
        <v>0</v>
      </c>
      <c r="E79">
        <v>113</v>
      </c>
      <c r="F79">
        <v>16</v>
      </c>
      <c r="G79">
        <v>0.874</v>
      </c>
      <c r="H79">
        <v>21</v>
      </c>
      <c r="I79">
        <v>0</v>
      </c>
    </row>
    <row r="80" spans="1:9">
      <c r="A80">
        <f t="shared" si="2"/>
        <v>1</v>
      </c>
      <c r="B80">
        <f t="shared" si="3"/>
        <v>1</v>
      </c>
      <c r="C80">
        <v>187</v>
      </c>
      <c r="D80">
        <v>8</v>
      </c>
      <c r="E80">
        <v>181</v>
      </c>
      <c r="F80">
        <v>36</v>
      </c>
      <c r="G80">
        <v>0.61499999999999999</v>
      </c>
      <c r="H80">
        <v>60</v>
      </c>
      <c r="I80">
        <v>1</v>
      </c>
    </row>
    <row r="81" spans="1:9">
      <c r="A81">
        <f t="shared" si="2"/>
        <v>1</v>
      </c>
      <c r="B81">
        <f t="shared" si="3"/>
        <v>1</v>
      </c>
      <c r="C81">
        <v>313</v>
      </c>
      <c r="D81">
        <v>2</v>
      </c>
      <c r="E81">
        <v>155</v>
      </c>
      <c r="F81">
        <v>17</v>
      </c>
      <c r="G81">
        <v>0.433</v>
      </c>
      <c r="H81">
        <v>27</v>
      </c>
      <c r="I81">
        <v>1</v>
      </c>
    </row>
    <row r="82" spans="1:9">
      <c r="A82">
        <f t="shared" si="2"/>
        <v>1</v>
      </c>
      <c r="B82">
        <f t="shared" si="3"/>
        <v>1</v>
      </c>
      <c r="C82">
        <v>40</v>
      </c>
      <c r="D82">
        <v>4</v>
      </c>
      <c r="E82">
        <v>111</v>
      </c>
      <c r="F82">
        <v>47</v>
      </c>
      <c r="G82">
        <v>1.39</v>
      </c>
      <c r="H82">
        <v>56</v>
      </c>
      <c r="I82">
        <v>1</v>
      </c>
    </row>
    <row r="83" spans="1:9">
      <c r="A83">
        <f t="shared" si="2"/>
        <v>1</v>
      </c>
      <c r="B83">
        <f t="shared" si="3"/>
        <v>0</v>
      </c>
      <c r="C83">
        <v>151</v>
      </c>
      <c r="D83">
        <v>1</v>
      </c>
      <c r="E83">
        <v>136</v>
      </c>
      <c r="F83">
        <v>50</v>
      </c>
      <c r="G83">
        <v>0.39900000000000002</v>
      </c>
      <c r="H83">
        <v>24</v>
      </c>
      <c r="I83">
        <v>0</v>
      </c>
    </row>
    <row r="84" spans="1:9">
      <c r="A84">
        <f t="shared" si="2"/>
        <v>0</v>
      </c>
      <c r="B84">
        <f t="shared" si="3"/>
        <v>1</v>
      </c>
      <c r="C84">
        <v>303</v>
      </c>
      <c r="D84">
        <v>5</v>
      </c>
      <c r="E84">
        <v>77</v>
      </c>
      <c r="F84">
        <v>41</v>
      </c>
      <c r="G84">
        <v>0.156</v>
      </c>
      <c r="H84">
        <v>35</v>
      </c>
      <c r="I84">
        <v>0</v>
      </c>
    </row>
    <row r="85" spans="1:9">
      <c r="A85">
        <f t="shared" si="2"/>
        <v>0</v>
      </c>
      <c r="B85">
        <f t="shared" si="3"/>
        <v>1</v>
      </c>
      <c r="C85">
        <v>384</v>
      </c>
      <c r="D85">
        <v>1</v>
      </c>
      <c r="E85">
        <v>90</v>
      </c>
      <c r="F85">
        <v>18</v>
      </c>
      <c r="G85">
        <v>1.268</v>
      </c>
      <c r="H85">
        <v>25</v>
      </c>
      <c r="I85">
        <v>0</v>
      </c>
    </row>
    <row r="86" spans="1:9">
      <c r="A86">
        <f t="shared" si="2"/>
        <v>1</v>
      </c>
      <c r="B86">
        <f t="shared" si="3"/>
        <v>1</v>
      </c>
      <c r="C86">
        <v>256</v>
      </c>
      <c r="D86">
        <v>1</v>
      </c>
      <c r="E86">
        <v>113</v>
      </c>
      <c r="F86">
        <v>35</v>
      </c>
      <c r="G86">
        <v>0.54300000000000004</v>
      </c>
      <c r="H86">
        <v>21</v>
      </c>
      <c r="I86">
        <v>1</v>
      </c>
    </row>
    <row r="87" spans="1:9">
      <c r="A87">
        <f t="shared" si="2"/>
        <v>0</v>
      </c>
      <c r="B87">
        <f t="shared" si="3"/>
        <v>1</v>
      </c>
      <c r="C87">
        <v>127</v>
      </c>
      <c r="D87">
        <v>3</v>
      </c>
      <c r="E87">
        <v>120</v>
      </c>
      <c r="F87">
        <v>30</v>
      </c>
      <c r="G87">
        <v>0.45200000000000001</v>
      </c>
      <c r="H87">
        <v>30</v>
      </c>
      <c r="I87">
        <v>0</v>
      </c>
    </row>
    <row r="88" spans="1:9">
      <c r="A88">
        <f t="shared" si="2"/>
        <v>0</v>
      </c>
      <c r="B88">
        <f t="shared" si="3"/>
        <v>1</v>
      </c>
      <c r="C88">
        <v>592</v>
      </c>
      <c r="D88">
        <v>2</v>
      </c>
      <c r="E88">
        <v>112</v>
      </c>
      <c r="F88">
        <v>50</v>
      </c>
      <c r="G88">
        <v>0.17499999999999999</v>
      </c>
      <c r="H88">
        <v>24</v>
      </c>
      <c r="I88">
        <v>0</v>
      </c>
    </row>
    <row r="89" spans="1:9">
      <c r="A89">
        <f t="shared" si="2"/>
        <v>1</v>
      </c>
      <c r="B89">
        <f t="shared" si="3"/>
        <v>1</v>
      </c>
      <c r="C89">
        <v>12</v>
      </c>
      <c r="D89">
        <v>10</v>
      </c>
      <c r="E89">
        <v>168</v>
      </c>
      <c r="F89">
        <v>0</v>
      </c>
      <c r="G89">
        <v>0.53700000000000003</v>
      </c>
      <c r="H89">
        <v>34</v>
      </c>
      <c r="I89">
        <v>1</v>
      </c>
    </row>
    <row r="90" spans="1:9">
      <c r="A90">
        <f t="shared" si="2"/>
        <v>1</v>
      </c>
      <c r="B90">
        <f t="shared" si="3"/>
        <v>1</v>
      </c>
      <c r="C90">
        <v>702</v>
      </c>
      <c r="D90">
        <v>6</v>
      </c>
      <c r="E90">
        <v>125</v>
      </c>
      <c r="F90">
        <v>31</v>
      </c>
      <c r="G90">
        <v>0.56499999999999995</v>
      </c>
      <c r="H90">
        <v>49</v>
      </c>
      <c r="I90">
        <v>1</v>
      </c>
    </row>
    <row r="91" spans="1:9">
      <c r="A91">
        <f t="shared" si="2"/>
        <v>0</v>
      </c>
      <c r="B91">
        <f t="shared" si="3"/>
        <v>1</v>
      </c>
      <c r="C91">
        <v>48</v>
      </c>
      <c r="D91">
        <v>2</v>
      </c>
      <c r="E91">
        <v>71</v>
      </c>
      <c r="F91">
        <v>27</v>
      </c>
      <c r="G91">
        <v>0.58599999999999997</v>
      </c>
      <c r="H91">
        <v>22</v>
      </c>
      <c r="I91">
        <v>0</v>
      </c>
    </row>
    <row r="92" spans="1:9">
      <c r="A92">
        <f t="shared" si="2"/>
        <v>1</v>
      </c>
      <c r="B92">
        <f t="shared" si="3"/>
        <v>1</v>
      </c>
      <c r="C92">
        <v>12</v>
      </c>
      <c r="D92">
        <v>10</v>
      </c>
      <c r="E92">
        <v>168</v>
      </c>
      <c r="F92">
        <v>0</v>
      </c>
      <c r="G92">
        <v>0.53700000000000003</v>
      </c>
      <c r="H92">
        <v>34</v>
      </c>
      <c r="I92">
        <v>1</v>
      </c>
    </row>
    <row r="93" spans="1:9">
      <c r="A93">
        <f t="shared" si="2"/>
        <v>0</v>
      </c>
      <c r="B93">
        <f t="shared" si="3"/>
        <v>0</v>
      </c>
      <c r="C93">
        <v>270</v>
      </c>
      <c r="D93">
        <v>2</v>
      </c>
      <c r="E93">
        <v>146</v>
      </c>
      <c r="F93">
        <v>0</v>
      </c>
      <c r="G93">
        <v>0.24</v>
      </c>
      <c r="H93">
        <v>28</v>
      </c>
      <c r="I93">
        <v>1</v>
      </c>
    </row>
    <row r="94" spans="1:9">
      <c r="A94">
        <f t="shared" si="2"/>
        <v>0</v>
      </c>
      <c r="B94">
        <f t="shared" si="3"/>
        <v>1</v>
      </c>
      <c r="C94">
        <v>753</v>
      </c>
      <c r="D94">
        <v>3</v>
      </c>
      <c r="E94">
        <v>108</v>
      </c>
      <c r="F94">
        <v>24</v>
      </c>
      <c r="G94">
        <v>0.223</v>
      </c>
      <c r="H94">
        <v>25</v>
      </c>
      <c r="I94">
        <v>0</v>
      </c>
    </row>
    <row r="95" spans="1:9">
      <c r="A95">
        <f t="shared" si="2"/>
        <v>1</v>
      </c>
      <c r="B95">
        <f t="shared" si="3"/>
        <v>1</v>
      </c>
      <c r="C95">
        <v>243</v>
      </c>
      <c r="D95">
        <v>3</v>
      </c>
      <c r="E95">
        <v>139</v>
      </c>
      <c r="F95">
        <v>0</v>
      </c>
      <c r="G95">
        <v>0.40200000000000002</v>
      </c>
      <c r="H95">
        <v>22</v>
      </c>
      <c r="I95">
        <v>1</v>
      </c>
    </row>
    <row r="96" spans="1:9">
      <c r="A96">
        <f t="shared" si="2"/>
        <v>0</v>
      </c>
      <c r="B96">
        <f t="shared" si="3"/>
        <v>1</v>
      </c>
      <c r="C96">
        <v>383</v>
      </c>
      <c r="D96">
        <v>1</v>
      </c>
      <c r="E96">
        <v>109</v>
      </c>
      <c r="F96">
        <v>8</v>
      </c>
      <c r="G96">
        <v>0.94699999999999995</v>
      </c>
      <c r="H96">
        <v>21</v>
      </c>
      <c r="I96">
        <v>0</v>
      </c>
    </row>
    <row r="97" spans="1:9">
      <c r="A97">
        <f t="shared" si="2"/>
        <v>1</v>
      </c>
      <c r="B97">
        <f t="shared" si="3"/>
        <v>1</v>
      </c>
      <c r="C97">
        <v>156</v>
      </c>
      <c r="D97">
        <v>7</v>
      </c>
      <c r="E97">
        <v>152</v>
      </c>
      <c r="F97">
        <v>44</v>
      </c>
      <c r="G97">
        <v>0.33700000000000002</v>
      </c>
      <c r="H97">
        <v>36</v>
      </c>
      <c r="I97">
        <v>1</v>
      </c>
    </row>
    <row r="98" spans="1:9">
      <c r="A98">
        <f t="shared" si="2"/>
        <v>1</v>
      </c>
      <c r="B98">
        <f t="shared" si="3"/>
        <v>1</v>
      </c>
      <c r="C98">
        <v>315</v>
      </c>
      <c r="D98">
        <v>7</v>
      </c>
      <c r="E98">
        <v>109</v>
      </c>
      <c r="F98">
        <v>31</v>
      </c>
      <c r="G98">
        <v>1.127</v>
      </c>
      <c r="H98">
        <v>43</v>
      </c>
      <c r="I98">
        <v>1</v>
      </c>
    </row>
    <row r="99" spans="1:9">
      <c r="A99">
        <f t="shared" si="2"/>
        <v>0</v>
      </c>
      <c r="B99">
        <f t="shared" si="3"/>
        <v>1</v>
      </c>
      <c r="C99">
        <v>31</v>
      </c>
      <c r="D99">
        <v>5</v>
      </c>
      <c r="E99">
        <v>109</v>
      </c>
      <c r="F99">
        <v>26</v>
      </c>
      <c r="G99">
        <v>0.54600000000000004</v>
      </c>
      <c r="H99">
        <v>60</v>
      </c>
      <c r="I99">
        <v>0</v>
      </c>
    </row>
    <row r="100" spans="1:9">
      <c r="A100">
        <f t="shared" si="2"/>
        <v>0</v>
      </c>
      <c r="B100">
        <f t="shared" si="3"/>
        <v>1</v>
      </c>
      <c r="C100">
        <v>42</v>
      </c>
      <c r="D100">
        <v>7</v>
      </c>
      <c r="E100">
        <v>133</v>
      </c>
      <c r="F100">
        <v>0</v>
      </c>
      <c r="G100">
        <v>0.69599999999999995</v>
      </c>
      <c r="H100">
        <v>37</v>
      </c>
      <c r="I100">
        <v>0</v>
      </c>
    </row>
    <row r="101" spans="1:9">
      <c r="A101">
        <f t="shared" si="2"/>
        <v>0</v>
      </c>
      <c r="B101">
        <f t="shared" si="3"/>
        <v>1</v>
      </c>
      <c r="C101">
        <v>275</v>
      </c>
      <c r="D101">
        <v>13</v>
      </c>
      <c r="E101">
        <v>106</v>
      </c>
      <c r="F101">
        <v>0</v>
      </c>
      <c r="G101">
        <v>0.251</v>
      </c>
      <c r="H101">
        <v>52</v>
      </c>
      <c r="I101">
        <v>0</v>
      </c>
    </row>
    <row r="102" spans="1:9">
      <c r="A102">
        <f t="shared" si="2"/>
        <v>0</v>
      </c>
      <c r="B102">
        <f t="shared" si="3"/>
        <v>1</v>
      </c>
      <c r="C102">
        <v>560</v>
      </c>
      <c r="D102">
        <v>11</v>
      </c>
      <c r="E102">
        <v>85</v>
      </c>
      <c r="F102">
        <v>0</v>
      </c>
      <c r="G102">
        <v>0.3</v>
      </c>
      <c r="H102">
        <v>35</v>
      </c>
      <c r="I102">
        <v>0</v>
      </c>
    </row>
    <row r="103" spans="1:9">
      <c r="A103">
        <f t="shared" si="2"/>
        <v>1</v>
      </c>
      <c r="B103">
        <f t="shared" si="3"/>
        <v>1</v>
      </c>
      <c r="C103">
        <v>111</v>
      </c>
      <c r="D103">
        <v>3</v>
      </c>
      <c r="E103">
        <v>171</v>
      </c>
      <c r="F103">
        <v>33</v>
      </c>
      <c r="G103">
        <v>0.19900000000000001</v>
      </c>
      <c r="H103">
        <v>24</v>
      </c>
      <c r="I103">
        <v>1</v>
      </c>
    </row>
    <row r="104" spans="1:9">
      <c r="A104">
        <f t="shared" si="2"/>
        <v>1</v>
      </c>
      <c r="B104">
        <f t="shared" si="3"/>
        <v>0</v>
      </c>
      <c r="C104">
        <v>47</v>
      </c>
      <c r="D104">
        <v>1</v>
      </c>
      <c r="E104">
        <v>146</v>
      </c>
      <c r="F104">
        <v>0</v>
      </c>
      <c r="G104">
        <v>0.56399999999999995</v>
      </c>
      <c r="H104">
        <v>29</v>
      </c>
      <c r="I104">
        <v>0</v>
      </c>
    </row>
    <row r="105" spans="1:9">
      <c r="A105">
        <f t="shared" si="2"/>
        <v>0</v>
      </c>
      <c r="B105">
        <f t="shared" si="3"/>
        <v>1</v>
      </c>
      <c r="C105">
        <v>136</v>
      </c>
      <c r="D105">
        <v>2</v>
      </c>
      <c r="E105">
        <v>125</v>
      </c>
      <c r="F105">
        <v>20</v>
      </c>
      <c r="G105">
        <v>8.7999999999999995E-2</v>
      </c>
      <c r="H105">
        <v>31</v>
      </c>
      <c r="I105">
        <v>0</v>
      </c>
    </row>
    <row r="106" spans="1:9">
      <c r="A106">
        <f t="shared" si="2"/>
        <v>0</v>
      </c>
      <c r="B106">
        <f t="shared" si="3"/>
        <v>1</v>
      </c>
      <c r="C106">
        <v>273</v>
      </c>
      <c r="D106">
        <v>3</v>
      </c>
      <c r="E106">
        <v>122</v>
      </c>
      <c r="F106">
        <v>0</v>
      </c>
      <c r="G106">
        <v>0.254</v>
      </c>
      <c r="H106">
        <v>40</v>
      </c>
      <c r="I106">
        <v>0</v>
      </c>
    </row>
    <row r="107" spans="1:9">
      <c r="A107">
        <f t="shared" si="2"/>
        <v>1</v>
      </c>
      <c r="B107">
        <f t="shared" si="3"/>
        <v>1</v>
      </c>
      <c r="C107">
        <v>543</v>
      </c>
      <c r="D107">
        <v>10</v>
      </c>
      <c r="E107">
        <v>90</v>
      </c>
      <c r="F107">
        <v>32</v>
      </c>
      <c r="G107">
        <v>0.82499999999999996</v>
      </c>
      <c r="H107">
        <v>56</v>
      </c>
      <c r="I107">
        <v>1</v>
      </c>
    </row>
    <row r="108" spans="1:9">
      <c r="A108">
        <f t="shared" si="2"/>
        <v>1</v>
      </c>
      <c r="B108">
        <f t="shared" si="3"/>
        <v>0</v>
      </c>
      <c r="C108">
        <v>47</v>
      </c>
      <c r="D108">
        <v>1</v>
      </c>
      <c r="E108">
        <v>146</v>
      </c>
      <c r="F108">
        <v>0</v>
      </c>
      <c r="G108">
        <v>0.56399999999999995</v>
      </c>
      <c r="H108">
        <v>29</v>
      </c>
      <c r="I108">
        <v>0</v>
      </c>
    </row>
    <row r="109" spans="1:9">
      <c r="A109">
        <f t="shared" si="2"/>
        <v>0</v>
      </c>
      <c r="B109">
        <f t="shared" si="3"/>
        <v>1</v>
      </c>
      <c r="C109">
        <v>50</v>
      </c>
      <c r="D109">
        <v>7</v>
      </c>
      <c r="E109">
        <v>105</v>
      </c>
      <c r="F109">
        <v>0</v>
      </c>
      <c r="G109">
        <v>0.30499999999999999</v>
      </c>
      <c r="H109">
        <v>24</v>
      </c>
      <c r="I109">
        <v>0</v>
      </c>
    </row>
    <row r="110" spans="1:9">
      <c r="A110">
        <f t="shared" si="2"/>
        <v>1</v>
      </c>
      <c r="B110">
        <f t="shared" si="3"/>
        <v>0</v>
      </c>
      <c r="C110">
        <v>328</v>
      </c>
      <c r="D110">
        <v>10</v>
      </c>
      <c r="E110">
        <v>179</v>
      </c>
      <c r="F110">
        <v>0</v>
      </c>
      <c r="G110">
        <v>0.2</v>
      </c>
      <c r="H110">
        <v>37</v>
      </c>
      <c r="I110">
        <v>0</v>
      </c>
    </row>
    <row r="111" spans="1:9">
      <c r="A111">
        <f t="shared" si="2"/>
        <v>0</v>
      </c>
      <c r="B111">
        <f t="shared" si="3"/>
        <v>1</v>
      </c>
      <c r="C111">
        <v>765</v>
      </c>
      <c r="D111">
        <v>2</v>
      </c>
      <c r="E111">
        <v>122</v>
      </c>
      <c r="F111">
        <v>27</v>
      </c>
      <c r="G111">
        <v>0.34</v>
      </c>
      <c r="H111">
        <v>27</v>
      </c>
      <c r="I111">
        <v>0</v>
      </c>
    </row>
    <row r="112" spans="1:9">
      <c r="A112">
        <f t="shared" si="2"/>
        <v>0</v>
      </c>
      <c r="B112">
        <f t="shared" si="3"/>
        <v>0</v>
      </c>
      <c r="C112">
        <v>444</v>
      </c>
      <c r="D112">
        <v>8</v>
      </c>
      <c r="E112">
        <v>108</v>
      </c>
      <c r="F112">
        <v>0</v>
      </c>
      <c r="G112">
        <v>0.95499999999999996</v>
      </c>
      <c r="H112">
        <v>33</v>
      </c>
      <c r="I112">
        <v>1</v>
      </c>
    </row>
    <row r="113" spans="1:9">
      <c r="A113">
        <f t="shared" si="2"/>
        <v>0</v>
      </c>
      <c r="B113">
        <f t="shared" si="3"/>
        <v>1</v>
      </c>
      <c r="C113">
        <v>644</v>
      </c>
      <c r="D113">
        <v>4</v>
      </c>
      <c r="E113">
        <v>90</v>
      </c>
      <c r="F113">
        <v>0</v>
      </c>
      <c r="G113">
        <v>0.61</v>
      </c>
      <c r="H113">
        <v>31</v>
      </c>
      <c r="I113">
        <v>0</v>
      </c>
    </row>
    <row r="114" spans="1:9">
      <c r="A114">
        <f t="shared" si="2"/>
        <v>0</v>
      </c>
      <c r="B114">
        <f t="shared" si="3"/>
        <v>1</v>
      </c>
      <c r="C114">
        <v>317</v>
      </c>
      <c r="D114">
        <v>3</v>
      </c>
      <c r="E114">
        <v>99</v>
      </c>
      <c r="F114">
        <v>11</v>
      </c>
      <c r="G114">
        <v>0.28399999999999997</v>
      </c>
      <c r="H114">
        <v>30</v>
      </c>
      <c r="I114">
        <v>0</v>
      </c>
    </row>
    <row r="115" spans="1:9">
      <c r="A115">
        <f t="shared" si="2"/>
        <v>1</v>
      </c>
      <c r="B115">
        <f t="shared" si="3"/>
        <v>0</v>
      </c>
      <c r="C115">
        <v>21</v>
      </c>
      <c r="D115">
        <v>3</v>
      </c>
      <c r="E115">
        <v>126</v>
      </c>
      <c r="F115">
        <v>41</v>
      </c>
      <c r="G115">
        <v>0.70399999999999996</v>
      </c>
      <c r="H115">
        <v>27</v>
      </c>
      <c r="I115">
        <v>0</v>
      </c>
    </row>
    <row r="116" spans="1:9">
      <c r="A116">
        <f t="shared" si="2"/>
        <v>1</v>
      </c>
      <c r="B116">
        <f t="shared" si="3"/>
        <v>1</v>
      </c>
      <c r="C116">
        <v>486</v>
      </c>
      <c r="D116">
        <v>0</v>
      </c>
      <c r="E116">
        <v>135</v>
      </c>
      <c r="F116">
        <v>42</v>
      </c>
      <c r="G116">
        <v>0.36499999999999999</v>
      </c>
      <c r="H116">
        <v>24</v>
      </c>
      <c r="I116">
        <v>1</v>
      </c>
    </row>
    <row r="117" spans="1:9">
      <c r="A117">
        <f t="shared" si="2"/>
        <v>1</v>
      </c>
      <c r="B117">
        <f t="shared" si="3"/>
        <v>0</v>
      </c>
      <c r="C117">
        <v>500</v>
      </c>
      <c r="D117">
        <v>6</v>
      </c>
      <c r="E117">
        <v>154</v>
      </c>
      <c r="F117">
        <v>32</v>
      </c>
      <c r="G117">
        <v>0.83899999999999997</v>
      </c>
      <c r="H117">
        <v>39</v>
      </c>
      <c r="I117">
        <v>0</v>
      </c>
    </row>
    <row r="118" spans="1:9">
      <c r="A118">
        <f t="shared" si="2"/>
        <v>0</v>
      </c>
      <c r="B118">
        <f t="shared" si="3"/>
        <v>1</v>
      </c>
      <c r="C118">
        <v>77</v>
      </c>
      <c r="D118">
        <v>7</v>
      </c>
      <c r="E118">
        <v>62</v>
      </c>
      <c r="F118">
        <v>0</v>
      </c>
      <c r="G118">
        <v>0.39100000000000001</v>
      </c>
      <c r="H118">
        <v>41</v>
      </c>
      <c r="I118">
        <v>0</v>
      </c>
    </row>
    <row r="119" spans="1:9">
      <c r="A119">
        <f t="shared" si="2"/>
        <v>0</v>
      </c>
      <c r="B119">
        <f t="shared" si="3"/>
        <v>0</v>
      </c>
      <c r="C119">
        <v>309</v>
      </c>
      <c r="D119">
        <v>0</v>
      </c>
      <c r="E119">
        <v>128</v>
      </c>
      <c r="F119">
        <v>19</v>
      </c>
      <c r="G119">
        <v>1.391</v>
      </c>
      <c r="H119">
        <v>25</v>
      </c>
      <c r="I119">
        <v>1</v>
      </c>
    </row>
    <row r="120" spans="1:9">
      <c r="A120">
        <f t="shared" si="2"/>
        <v>1</v>
      </c>
      <c r="B120">
        <f t="shared" si="3"/>
        <v>0</v>
      </c>
      <c r="C120">
        <v>575</v>
      </c>
      <c r="D120">
        <v>1</v>
      </c>
      <c r="E120">
        <v>143</v>
      </c>
      <c r="F120">
        <v>30</v>
      </c>
      <c r="G120">
        <v>0.89200000000000002</v>
      </c>
      <c r="H120">
        <v>23</v>
      </c>
      <c r="I120">
        <v>0</v>
      </c>
    </row>
    <row r="121" spans="1:9">
      <c r="A121">
        <f t="shared" si="2"/>
        <v>1</v>
      </c>
      <c r="B121">
        <f t="shared" si="3"/>
        <v>1</v>
      </c>
      <c r="C121">
        <v>153</v>
      </c>
      <c r="D121">
        <v>9</v>
      </c>
      <c r="E121">
        <v>156</v>
      </c>
      <c r="F121">
        <v>28</v>
      </c>
      <c r="G121">
        <v>1.1890000000000001</v>
      </c>
      <c r="H121">
        <v>42</v>
      </c>
      <c r="I121">
        <v>1</v>
      </c>
    </row>
    <row r="122" spans="1:9">
      <c r="A122">
        <f t="shared" si="2"/>
        <v>0</v>
      </c>
      <c r="B122">
        <f t="shared" si="3"/>
        <v>0</v>
      </c>
      <c r="C122">
        <v>10</v>
      </c>
      <c r="D122">
        <v>8</v>
      </c>
      <c r="E122">
        <v>125</v>
      </c>
      <c r="F122">
        <v>0</v>
      </c>
      <c r="G122">
        <v>0.23200000000000001</v>
      </c>
      <c r="H122">
        <v>54</v>
      </c>
      <c r="I122">
        <v>1</v>
      </c>
    </row>
    <row r="123" spans="1:9">
      <c r="A123">
        <f t="shared" si="2"/>
        <v>1</v>
      </c>
      <c r="B123">
        <f t="shared" si="3"/>
        <v>1</v>
      </c>
      <c r="C123">
        <v>194</v>
      </c>
      <c r="D123">
        <v>11</v>
      </c>
      <c r="E123">
        <v>135</v>
      </c>
      <c r="F123">
        <v>0</v>
      </c>
      <c r="G123">
        <v>0.57799999999999996</v>
      </c>
      <c r="H123">
        <v>40</v>
      </c>
      <c r="I123">
        <v>1</v>
      </c>
    </row>
    <row r="124" spans="1:9">
      <c r="A124">
        <f t="shared" si="2"/>
        <v>0</v>
      </c>
      <c r="B124">
        <f t="shared" si="3"/>
        <v>1</v>
      </c>
      <c r="C124">
        <v>278</v>
      </c>
      <c r="D124">
        <v>0</v>
      </c>
      <c r="E124">
        <v>104</v>
      </c>
      <c r="F124">
        <v>23</v>
      </c>
      <c r="G124">
        <v>0.45400000000000001</v>
      </c>
      <c r="H124">
        <v>23</v>
      </c>
      <c r="I124">
        <v>0</v>
      </c>
    </row>
    <row r="125" spans="1:9">
      <c r="A125">
        <f t="shared" si="2"/>
        <v>1</v>
      </c>
      <c r="B125">
        <f t="shared" si="3"/>
        <v>1</v>
      </c>
      <c r="C125">
        <v>516</v>
      </c>
      <c r="D125">
        <v>3</v>
      </c>
      <c r="E125">
        <v>163</v>
      </c>
      <c r="F125">
        <v>18</v>
      </c>
      <c r="G125">
        <v>0.26800000000000002</v>
      </c>
      <c r="H125">
        <v>28</v>
      </c>
      <c r="I125">
        <v>1</v>
      </c>
    </row>
    <row r="126" spans="1:9">
      <c r="A126">
        <f t="shared" si="2"/>
        <v>0</v>
      </c>
      <c r="B126">
        <f t="shared" si="3"/>
        <v>0</v>
      </c>
      <c r="C126">
        <v>732</v>
      </c>
      <c r="D126">
        <v>8</v>
      </c>
      <c r="E126">
        <v>120</v>
      </c>
      <c r="F126">
        <v>0</v>
      </c>
      <c r="G126">
        <v>0.25900000000000001</v>
      </c>
      <c r="H126">
        <v>22</v>
      </c>
      <c r="I126">
        <v>1</v>
      </c>
    </row>
    <row r="127" spans="1:9">
      <c r="A127">
        <f t="shared" si="2"/>
        <v>0</v>
      </c>
      <c r="B127">
        <f t="shared" si="3"/>
        <v>1</v>
      </c>
      <c r="C127">
        <v>531</v>
      </c>
      <c r="D127">
        <v>2</v>
      </c>
      <c r="E127">
        <v>122</v>
      </c>
      <c r="F127">
        <v>18</v>
      </c>
      <c r="G127">
        <v>0.71699999999999997</v>
      </c>
      <c r="H127">
        <v>22</v>
      </c>
      <c r="I127">
        <v>0</v>
      </c>
    </row>
    <row r="128" spans="1:9">
      <c r="A128">
        <f t="shared" si="2"/>
        <v>1</v>
      </c>
      <c r="B128">
        <f t="shared" si="3"/>
        <v>1</v>
      </c>
      <c r="C128">
        <v>208</v>
      </c>
      <c r="D128">
        <v>5</v>
      </c>
      <c r="E128">
        <v>162</v>
      </c>
      <c r="F128">
        <v>0</v>
      </c>
      <c r="G128">
        <v>0.151</v>
      </c>
      <c r="H128">
        <v>52</v>
      </c>
      <c r="I128">
        <v>1</v>
      </c>
    </row>
    <row r="129" spans="1:9">
      <c r="A129">
        <f t="shared" si="2"/>
        <v>0</v>
      </c>
      <c r="B129">
        <f t="shared" si="3"/>
        <v>0</v>
      </c>
      <c r="C129">
        <v>732</v>
      </c>
      <c r="D129">
        <v>8</v>
      </c>
      <c r="E129">
        <v>120</v>
      </c>
      <c r="F129">
        <v>0</v>
      </c>
      <c r="G129">
        <v>0.25900000000000001</v>
      </c>
      <c r="H129">
        <v>22</v>
      </c>
      <c r="I129">
        <v>1</v>
      </c>
    </row>
    <row r="130" spans="1:9">
      <c r="A130">
        <f t="shared" ref="A130:A193" si="4">IF(E130&lt;=133.5,IF(G130&lt;=0.5095,IF(E130&lt;=94.5,0,0),IF(F130&lt;=28.5,0,1)),IF(E130&lt;=161.5,IF(G130&lt;=0.315,0,1),IF(D130&lt;=6.5,1,1)))</f>
        <v>0</v>
      </c>
      <c r="B130">
        <f t="shared" ref="B130:B193" si="5">IF(A130=I130,1,0)</f>
        <v>1</v>
      </c>
      <c r="C130">
        <v>529</v>
      </c>
      <c r="D130">
        <v>0</v>
      </c>
      <c r="E130">
        <v>117</v>
      </c>
      <c r="F130">
        <v>31</v>
      </c>
      <c r="G130">
        <v>0.49299999999999999</v>
      </c>
      <c r="H130">
        <v>22</v>
      </c>
      <c r="I130">
        <v>0</v>
      </c>
    </row>
    <row r="131" spans="1:9">
      <c r="A131">
        <f t="shared" si="4"/>
        <v>1</v>
      </c>
      <c r="B131">
        <f t="shared" si="5"/>
        <v>1</v>
      </c>
      <c r="C131">
        <v>604</v>
      </c>
      <c r="D131">
        <v>7</v>
      </c>
      <c r="E131">
        <v>150</v>
      </c>
      <c r="F131">
        <v>29</v>
      </c>
      <c r="G131">
        <v>0.69199999999999995</v>
      </c>
      <c r="H131">
        <v>54</v>
      </c>
      <c r="I131">
        <v>1</v>
      </c>
    </row>
    <row r="132" spans="1:9">
      <c r="A132">
        <f t="shared" si="4"/>
        <v>0</v>
      </c>
      <c r="B132">
        <f t="shared" si="5"/>
        <v>1</v>
      </c>
      <c r="C132">
        <v>608</v>
      </c>
      <c r="D132">
        <v>1</v>
      </c>
      <c r="E132">
        <v>92</v>
      </c>
      <c r="F132">
        <v>25</v>
      </c>
      <c r="G132">
        <v>0.48199999999999998</v>
      </c>
      <c r="H132">
        <v>25</v>
      </c>
      <c r="I132">
        <v>0</v>
      </c>
    </row>
    <row r="133" spans="1:9">
      <c r="A133">
        <f t="shared" si="4"/>
        <v>1</v>
      </c>
      <c r="B133">
        <f t="shared" si="5"/>
        <v>0</v>
      </c>
      <c r="C133">
        <v>229</v>
      </c>
      <c r="D133">
        <v>4</v>
      </c>
      <c r="E133">
        <v>197</v>
      </c>
      <c r="F133">
        <v>39</v>
      </c>
      <c r="G133">
        <v>2.3290000000000002</v>
      </c>
      <c r="H133">
        <v>31</v>
      </c>
      <c r="I133">
        <v>0</v>
      </c>
    </row>
    <row r="134" spans="1:9">
      <c r="A134">
        <f t="shared" si="4"/>
        <v>1</v>
      </c>
      <c r="B134">
        <f t="shared" si="5"/>
        <v>1</v>
      </c>
      <c r="C134">
        <v>499</v>
      </c>
      <c r="D134">
        <v>7</v>
      </c>
      <c r="E134">
        <v>195</v>
      </c>
      <c r="F134">
        <v>33</v>
      </c>
      <c r="G134">
        <v>0.16300000000000001</v>
      </c>
      <c r="H134">
        <v>55</v>
      </c>
      <c r="I134">
        <v>1</v>
      </c>
    </row>
    <row r="135" spans="1:9">
      <c r="A135">
        <f t="shared" si="4"/>
        <v>0</v>
      </c>
      <c r="B135">
        <f t="shared" si="5"/>
        <v>0</v>
      </c>
      <c r="C135">
        <v>10</v>
      </c>
      <c r="D135">
        <v>8</v>
      </c>
      <c r="E135">
        <v>125</v>
      </c>
      <c r="F135">
        <v>0</v>
      </c>
      <c r="G135">
        <v>0.23200000000000001</v>
      </c>
      <c r="H135">
        <v>54</v>
      </c>
      <c r="I135">
        <v>1</v>
      </c>
    </row>
    <row r="136" spans="1:9">
      <c r="A136">
        <f t="shared" si="4"/>
        <v>1</v>
      </c>
      <c r="B136">
        <f t="shared" si="5"/>
        <v>1</v>
      </c>
      <c r="C136">
        <v>217</v>
      </c>
      <c r="D136">
        <v>5</v>
      </c>
      <c r="E136">
        <v>109</v>
      </c>
      <c r="F136">
        <v>41</v>
      </c>
      <c r="G136">
        <v>0.51400000000000001</v>
      </c>
      <c r="H136">
        <v>25</v>
      </c>
      <c r="I136">
        <v>1</v>
      </c>
    </row>
    <row r="137" spans="1:9">
      <c r="A137">
        <f t="shared" si="4"/>
        <v>0</v>
      </c>
      <c r="B137">
        <f t="shared" si="5"/>
        <v>1</v>
      </c>
      <c r="C137">
        <v>51</v>
      </c>
      <c r="D137">
        <v>1</v>
      </c>
      <c r="E137">
        <v>103</v>
      </c>
      <c r="F137">
        <v>11</v>
      </c>
      <c r="G137">
        <v>0.49099999999999999</v>
      </c>
      <c r="H137">
        <v>22</v>
      </c>
      <c r="I137">
        <v>0</v>
      </c>
    </row>
    <row r="138" spans="1:9">
      <c r="A138">
        <f t="shared" si="4"/>
        <v>0</v>
      </c>
      <c r="B138">
        <f t="shared" si="5"/>
        <v>1</v>
      </c>
      <c r="C138">
        <v>326</v>
      </c>
      <c r="D138">
        <v>1</v>
      </c>
      <c r="E138">
        <v>157</v>
      </c>
      <c r="F138">
        <v>21</v>
      </c>
      <c r="G138">
        <v>0.123</v>
      </c>
      <c r="H138">
        <v>24</v>
      </c>
      <c r="I138">
        <v>0</v>
      </c>
    </row>
    <row r="139" spans="1:9">
      <c r="A139">
        <f t="shared" si="4"/>
        <v>0</v>
      </c>
      <c r="B139">
        <f t="shared" si="5"/>
        <v>0</v>
      </c>
      <c r="C139">
        <v>667</v>
      </c>
      <c r="D139">
        <v>4</v>
      </c>
      <c r="E139">
        <v>145</v>
      </c>
      <c r="F139">
        <v>18</v>
      </c>
      <c r="G139">
        <v>0.23499999999999999</v>
      </c>
      <c r="H139">
        <v>70</v>
      </c>
      <c r="I139">
        <v>1</v>
      </c>
    </row>
    <row r="140" spans="1:9">
      <c r="A140">
        <f t="shared" si="4"/>
        <v>1</v>
      </c>
      <c r="B140">
        <f t="shared" si="5"/>
        <v>1</v>
      </c>
      <c r="C140">
        <v>754</v>
      </c>
      <c r="D140">
        <v>0</v>
      </c>
      <c r="E140">
        <v>181</v>
      </c>
      <c r="F140">
        <v>44</v>
      </c>
      <c r="G140">
        <v>0.222</v>
      </c>
      <c r="H140">
        <v>26</v>
      </c>
      <c r="I140">
        <v>1</v>
      </c>
    </row>
    <row r="141" spans="1:9">
      <c r="A141">
        <f t="shared" si="4"/>
        <v>0</v>
      </c>
      <c r="B141">
        <f t="shared" si="5"/>
        <v>1</v>
      </c>
      <c r="C141">
        <v>635</v>
      </c>
      <c r="D141">
        <v>10</v>
      </c>
      <c r="E141">
        <v>92</v>
      </c>
      <c r="F141">
        <v>0</v>
      </c>
      <c r="G141">
        <v>0.16700000000000001</v>
      </c>
      <c r="H141">
        <v>31</v>
      </c>
      <c r="I141">
        <v>0</v>
      </c>
    </row>
    <row r="142" spans="1:9">
      <c r="A142">
        <f t="shared" si="4"/>
        <v>0</v>
      </c>
      <c r="B142">
        <f t="shared" si="5"/>
        <v>1</v>
      </c>
      <c r="C142">
        <v>752</v>
      </c>
      <c r="D142">
        <v>1</v>
      </c>
      <c r="E142">
        <v>121</v>
      </c>
      <c r="F142">
        <v>39</v>
      </c>
      <c r="G142">
        <v>0.26100000000000001</v>
      </c>
      <c r="H142">
        <v>28</v>
      </c>
      <c r="I142">
        <v>0</v>
      </c>
    </row>
    <row r="143" spans="1:9">
      <c r="A143">
        <f t="shared" si="4"/>
        <v>0</v>
      </c>
      <c r="B143">
        <f t="shared" si="5"/>
        <v>0</v>
      </c>
      <c r="C143">
        <v>593</v>
      </c>
      <c r="D143">
        <v>3</v>
      </c>
      <c r="E143">
        <v>132</v>
      </c>
      <c r="F143">
        <v>0</v>
      </c>
      <c r="G143">
        <v>0.40200000000000002</v>
      </c>
      <c r="H143">
        <v>44</v>
      </c>
      <c r="I143">
        <v>1</v>
      </c>
    </row>
    <row r="144" spans="1:9">
      <c r="A144">
        <f t="shared" si="4"/>
        <v>0</v>
      </c>
      <c r="B144">
        <f t="shared" si="5"/>
        <v>1</v>
      </c>
      <c r="C144">
        <v>433</v>
      </c>
      <c r="D144">
        <v>1</v>
      </c>
      <c r="E144">
        <v>80</v>
      </c>
      <c r="F144">
        <v>11</v>
      </c>
      <c r="G144">
        <v>0.52700000000000002</v>
      </c>
      <c r="H144">
        <v>22</v>
      </c>
      <c r="I144">
        <v>0</v>
      </c>
    </row>
    <row r="145" spans="1:9">
      <c r="A145">
        <f t="shared" si="4"/>
        <v>0</v>
      </c>
      <c r="B145">
        <f t="shared" si="5"/>
        <v>1</v>
      </c>
      <c r="C145">
        <v>134</v>
      </c>
      <c r="D145">
        <v>8</v>
      </c>
      <c r="E145">
        <v>84</v>
      </c>
      <c r="F145">
        <v>31</v>
      </c>
      <c r="G145">
        <v>0.45700000000000002</v>
      </c>
      <c r="H145">
        <v>39</v>
      </c>
      <c r="I145">
        <v>0</v>
      </c>
    </row>
    <row r="146" spans="1:9">
      <c r="A146">
        <f t="shared" si="4"/>
        <v>0</v>
      </c>
      <c r="B146">
        <f t="shared" si="5"/>
        <v>1</v>
      </c>
      <c r="C146">
        <v>545</v>
      </c>
      <c r="D146">
        <v>1</v>
      </c>
      <c r="E146">
        <v>88</v>
      </c>
      <c r="F146">
        <v>29</v>
      </c>
      <c r="G146">
        <v>0.36499999999999999</v>
      </c>
      <c r="H146">
        <v>29</v>
      </c>
      <c r="I146">
        <v>0</v>
      </c>
    </row>
    <row r="147" spans="1:9">
      <c r="A147">
        <f t="shared" si="4"/>
        <v>1</v>
      </c>
      <c r="B147">
        <f t="shared" si="5"/>
        <v>1</v>
      </c>
      <c r="C147">
        <v>318</v>
      </c>
      <c r="D147">
        <v>3</v>
      </c>
      <c r="E147">
        <v>182</v>
      </c>
      <c r="F147">
        <v>0</v>
      </c>
      <c r="G147">
        <v>0.34499999999999997</v>
      </c>
      <c r="H147">
        <v>29</v>
      </c>
      <c r="I147">
        <v>1</v>
      </c>
    </row>
    <row r="148" spans="1:9">
      <c r="A148">
        <f t="shared" si="4"/>
        <v>1</v>
      </c>
      <c r="B148">
        <f t="shared" si="5"/>
        <v>0</v>
      </c>
      <c r="C148">
        <v>463</v>
      </c>
      <c r="D148">
        <v>8</v>
      </c>
      <c r="E148">
        <v>74</v>
      </c>
      <c r="F148">
        <v>40</v>
      </c>
      <c r="G148">
        <v>0.70499999999999996</v>
      </c>
      <c r="H148">
        <v>39</v>
      </c>
      <c r="I148">
        <v>0</v>
      </c>
    </row>
    <row r="149" spans="1:9">
      <c r="A149">
        <f t="shared" si="4"/>
        <v>0</v>
      </c>
      <c r="B149">
        <f t="shared" si="5"/>
        <v>1</v>
      </c>
      <c r="C149">
        <v>577</v>
      </c>
      <c r="D149">
        <v>6</v>
      </c>
      <c r="E149">
        <v>108</v>
      </c>
      <c r="F149">
        <v>20</v>
      </c>
      <c r="G149">
        <v>0.81299999999999994</v>
      </c>
      <c r="H149">
        <v>35</v>
      </c>
      <c r="I149">
        <v>0</v>
      </c>
    </row>
    <row r="150" spans="1:9">
      <c r="A150">
        <f t="shared" si="4"/>
        <v>0</v>
      </c>
      <c r="B150">
        <f t="shared" si="5"/>
        <v>1</v>
      </c>
      <c r="C150">
        <v>192</v>
      </c>
      <c r="D150">
        <v>9</v>
      </c>
      <c r="E150">
        <v>123</v>
      </c>
      <c r="F150">
        <v>44</v>
      </c>
      <c r="G150">
        <v>0.374</v>
      </c>
      <c r="H150">
        <v>40</v>
      </c>
      <c r="I150">
        <v>0</v>
      </c>
    </row>
    <row r="151" spans="1:9">
      <c r="A151">
        <f t="shared" si="4"/>
        <v>0</v>
      </c>
      <c r="B151">
        <f t="shared" si="5"/>
        <v>1</v>
      </c>
      <c r="C151">
        <v>384</v>
      </c>
      <c r="D151">
        <v>1</v>
      </c>
      <c r="E151">
        <v>90</v>
      </c>
      <c r="F151">
        <v>18</v>
      </c>
      <c r="G151">
        <v>1.268</v>
      </c>
      <c r="H151">
        <v>25</v>
      </c>
      <c r="I151">
        <v>0</v>
      </c>
    </row>
    <row r="152" spans="1:9">
      <c r="A152">
        <f t="shared" si="4"/>
        <v>0</v>
      </c>
      <c r="B152">
        <f t="shared" si="5"/>
        <v>1</v>
      </c>
      <c r="C152">
        <v>69</v>
      </c>
      <c r="D152">
        <v>1</v>
      </c>
      <c r="E152">
        <v>95</v>
      </c>
      <c r="F152">
        <v>13</v>
      </c>
      <c r="G152">
        <v>0.33400000000000002</v>
      </c>
      <c r="H152">
        <v>25</v>
      </c>
      <c r="I152">
        <v>0</v>
      </c>
    </row>
    <row r="153" spans="1:9">
      <c r="A153">
        <f t="shared" si="4"/>
        <v>0</v>
      </c>
      <c r="B153">
        <f t="shared" si="5"/>
        <v>1</v>
      </c>
      <c r="C153">
        <v>223</v>
      </c>
      <c r="D153">
        <v>7</v>
      </c>
      <c r="E153">
        <v>119</v>
      </c>
      <c r="F153">
        <v>0</v>
      </c>
      <c r="G153">
        <v>0.20899999999999999</v>
      </c>
      <c r="H153">
        <v>37</v>
      </c>
      <c r="I153">
        <v>0</v>
      </c>
    </row>
    <row r="154" spans="1:9">
      <c r="A154">
        <f t="shared" si="4"/>
        <v>0</v>
      </c>
      <c r="B154">
        <f t="shared" si="5"/>
        <v>1</v>
      </c>
      <c r="C154">
        <v>622</v>
      </c>
      <c r="D154">
        <v>2</v>
      </c>
      <c r="E154">
        <v>92</v>
      </c>
      <c r="F154">
        <v>20</v>
      </c>
      <c r="G154">
        <v>1.698</v>
      </c>
      <c r="H154">
        <v>28</v>
      </c>
      <c r="I154">
        <v>0</v>
      </c>
    </row>
    <row r="155" spans="1:9">
      <c r="A155">
        <f t="shared" si="4"/>
        <v>0</v>
      </c>
      <c r="B155">
        <f t="shared" si="5"/>
        <v>0</v>
      </c>
      <c r="C155">
        <v>444</v>
      </c>
      <c r="D155">
        <v>8</v>
      </c>
      <c r="E155">
        <v>108</v>
      </c>
      <c r="F155">
        <v>0</v>
      </c>
      <c r="G155">
        <v>0.95499999999999996</v>
      </c>
      <c r="H155">
        <v>33</v>
      </c>
      <c r="I155">
        <v>1</v>
      </c>
    </row>
    <row r="156" spans="1:9">
      <c r="A156">
        <f t="shared" si="4"/>
        <v>0</v>
      </c>
      <c r="B156">
        <f t="shared" si="5"/>
        <v>1</v>
      </c>
      <c r="C156">
        <v>529</v>
      </c>
      <c r="D156">
        <v>0</v>
      </c>
      <c r="E156">
        <v>117</v>
      </c>
      <c r="F156">
        <v>31</v>
      </c>
      <c r="G156">
        <v>0.49299999999999999</v>
      </c>
      <c r="H156">
        <v>22</v>
      </c>
      <c r="I156">
        <v>0</v>
      </c>
    </row>
    <row r="157" spans="1:9">
      <c r="A157">
        <f t="shared" si="4"/>
        <v>0</v>
      </c>
      <c r="B157">
        <f t="shared" si="5"/>
        <v>1</v>
      </c>
      <c r="C157">
        <v>335</v>
      </c>
      <c r="D157">
        <v>1</v>
      </c>
      <c r="E157">
        <v>95</v>
      </c>
      <c r="F157">
        <v>18</v>
      </c>
      <c r="G157">
        <v>0.26</v>
      </c>
      <c r="H157">
        <v>22</v>
      </c>
      <c r="I157">
        <v>0</v>
      </c>
    </row>
    <row r="158" spans="1:9">
      <c r="A158">
        <f t="shared" si="4"/>
        <v>0</v>
      </c>
      <c r="B158">
        <f t="shared" si="5"/>
        <v>1</v>
      </c>
      <c r="C158">
        <v>8</v>
      </c>
      <c r="D158">
        <v>10</v>
      </c>
      <c r="E158">
        <v>115</v>
      </c>
      <c r="F158">
        <v>0</v>
      </c>
      <c r="G158">
        <v>0.13400000000000001</v>
      </c>
      <c r="H158">
        <v>29</v>
      </c>
      <c r="I158">
        <v>0</v>
      </c>
    </row>
    <row r="159" spans="1:9">
      <c r="A159">
        <f t="shared" si="4"/>
        <v>1</v>
      </c>
      <c r="B159">
        <f t="shared" si="5"/>
        <v>1</v>
      </c>
      <c r="C159">
        <v>751</v>
      </c>
      <c r="D159">
        <v>4</v>
      </c>
      <c r="E159">
        <v>136</v>
      </c>
      <c r="F159">
        <v>0</v>
      </c>
      <c r="G159">
        <v>1.1819999999999999</v>
      </c>
      <c r="H159">
        <v>22</v>
      </c>
      <c r="I159">
        <v>1</v>
      </c>
    </row>
    <row r="160" spans="1:9">
      <c r="A160">
        <f t="shared" si="4"/>
        <v>0</v>
      </c>
      <c r="B160">
        <f t="shared" si="5"/>
        <v>1</v>
      </c>
      <c r="C160">
        <v>483</v>
      </c>
      <c r="D160">
        <v>4</v>
      </c>
      <c r="E160">
        <v>85</v>
      </c>
      <c r="F160">
        <v>22</v>
      </c>
      <c r="G160">
        <v>0.30599999999999999</v>
      </c>
      <c r="H160">
        <v>28</v>
      </c>
      <c r="I160">
        <v>0</v>
      </c>
    </row>
    <row r="161" spans="1:9">
      <c r="A161">
        <f t="shared" si="4"/>
        <v>1</v>
      </c>
      <c r="B161">
        <f t="shared" si="5"/>
        <v>1</v>
      </c>
      <c r="C161">
        <v>613</v>
      </c>
      <c r="D161">
        <v>7</v>
      </c>
      <c r="E161">
        <v>168</v>
      </c>
      <c r="F161">
        <v>42</v>
      </c>
      <c r="G161">
        <v>0.78700000000000003</v>
      </c>
      <c r="H161">
        <v>40</v>
      </c>
      <c r="I161">
        <v>1</v>
      </c>
    </row>
    <row r="162" spans="1:9">
      <c r="A162">
        <f t="shared" si="4"/>
        <v>0</v>
      </c>
      <c r="B162">
        <f t="shared" si="5"/>
        <v>1</v>
      </c>
      <c r="C162">
        <v>695</v>
      </c>
      <c r="D162">
        <v>2</v>
      </c>
      <c r="E162">
        <v>90</v>
      </c>
      <c r="F162">
        <v>0</v>
      </c>
      <c r="G162">
        <v>0.191</v>
      </c>
      <c r="H162">
        <v>25</v>
      </c>
      <c r="I162">
        <v>0</v>
      </c>
    </row>
    <row r="163" spans="1:9">
      <c r="A163">
        <f t="shared" si="4"/>
        <v>0</v>
      </c>
      <c r="B163">
        <f t="shared" si="5"/>
        <v>1</v>
      </c>
      <c r="C163">
        <v>554</v>
      </c>
      <c r="D163">
        <v>1</v>
      </c>
      <c r="E163">
        <v>88</v>
      </c>
      <c r="F163">
        <v>24</v>
      </c>
      <c r="G163">
        <v>0.42199999999999999</v>
      </c>
      <c r="H163">
        <v>23</v>
      </c>
      <c r="I163">
        <v>0</v>
      </c>
    </row>
    <row r="164" spans="1:9">
      <c r="A164">
        <f t="shared" si="4"/>
        <v>0</v>
      </c>
      <c r="B164">
        <f t="shared" si="5"/>
        <v>1</v>
      </c>
      <c r="C164">
        <v>666</v>
      </c>
      <c r="D164">
        <v>1</v>
      </c>
      <c r="E164">
        <v>112</v>
      </c>
      <c r="F164">
        <v>45</v>
      </c>
      <c r="G164">
        <v>0.217</v>
      </c>
      <c r="H164">
        <v>24</v>
      </c>
      <c r="I164">
        <v>0</v>
      </c>
    </row>
    <row r="165" spans="1:9">
      <c r="A165">
        <f t="shared" si="4"/>
        <v>0</v>
      </c>
      <c r="B165">
        <f t="shared" si="5"/>
        <v>1</v>
      </c>
      <c r="C165">
        <v>458</v>
      </c>
      <c r="D165">
        <v>5</v>
      </c>
      <c r="E165">
        <v>86</v>
      </c>
      <c r="F165">
        <v>28</v>
      </c>
      <c r="G165">
        <v>0.36399999999999999</v>
      </c>
      <c r="H165">
        <v>24</v>
      </c>
      <c r="I165">
        <v>0</v>
      </c>
    </row>
    <row r="166" spans="1:9">
      <c r="A166">
        <f t="shared" si="4"/>
        <v>0</v>
      </c>
      <c r="B166">
        <f t="shared" si="5"/>
        <v>0</v>
      </c>
      <c r="C166">
        <v>445</v>
      </c>
      <c r="D166">
        <v>4</v>
      </c>
      <c r="E166">
        <v>117</v>
      </c>
      <c r="F166">
        <v>12</v>
      </c>
      <c r="G166">
        <v>0.38</v>
      </c>
      <c r="H166">
        <v>30</v>
      </c>
      <c r="I166">
        <v>1</v>
      </c>
    </row>
    <row r="167" spans="1:9">
      <c r="A167">
        <f t="shared" si="4"/>
        <v>0</v>
      </c>
      <c r="B167">
        <f t="shared" si="5"/>
        <v>1</v>
      </c>
      <c r="C167">
        <v>491</v>
      </c>
      <c r="D167">
        <v>2</v>
      </c>
      <c r="E167">
        <v>83</v>
      </c>
      <c r="F167">
        <v>28</v>
      </c>
      <c r="G167">
        <v>0.629</v>
      </c>
      <c r="H167">
        <v>24</v>
      </c>
      <c r="I167">
        <v>0</v>
      </c>
    </row>
    <row r="168" spans="1:9">
      <c r="A168">
        <f t="shared" si="4"/>
        <v>0</v>
      </c>
      <c r="B168">
        <f t="shared" si="5"/>
        <v>1</v>
      </c>
      <c r="C168">
        <v>608</v>
      </c>
      <c r="D168">
        <v>1</v>
      </c>
      <c r="E168">
        <v>92</v>
      </c>
      <c r="F168">
        <v>25</v>
      </c>
      <c r="G168">
        <v>0.48199999999999998</v>
      </c>
      <c r="H168">
        <v>25</v>
      </c>
      <c r="I168">
        <v>0</v>
      </c>
    </row>
    <row r="169" spans="1:9">
      <c r="A169">
        <f t="shared" si="4"/>
        <v>1</v>
      </c>
      <c r="B169">
        <f t="shared" si="5"/>
        <v>0</v>
      </c>
      <c r="C169">
        <v>148</v>
      </c>
      <c r="D169">
        <v>2</v>
      </c>
      <c r="E169">
        <v>106</v>
      </c>
      <c r="F169">
        <v>35</v>
      </c>
      <c r="G169">
        <v>1.4</v>
      </c>
      <c r="H169">
        <v>34</v>
      </c>
      <c r="I169">
        <v>0</v>
      </c>
    </row>
    <row r="170" spans="1:9">
      <c r="A170">
        <f t="shared" si="4"/>
        <v>0</v>
      </c>
      <c r="B170">
        <f t="shared" si="5"/>
        <v>1</v>
      </c>
      <c r="C170">
        <v>105</v>
      </c>
      <c r="D170">
        <v>2</v>
      </c>
      <c r="E170">
        <v>85</v>
      </c>
      <c r="F170">
        <v>0</v>
      </c>
      <c r="G170">
        <v>0.93</v>
      </c>
      <c r="H170">
        <v>27</v>
      </c>
      <c r="I170">
        <v>0</v>
      </c>
    </row>
    <row r="171" spans="1:9">
      <c r="A171">
        <f t="shared" si="4"/>
        <v>0</v>
      </c>
      <c r="B171">
        <f t="shared" si="5"/>
        <v>0</v>
      </c>
      <c r="C171">
        <v>215</v>
      </c>
      <c r="D171">
        <v>9</v>
      </c>
      <c r="E171">
        <v>112</v>
      </c>
      <c r="F171">
        <v>32</v>
      </c>
      <c r="G171">
        <v>0.26</v>
      </c>
      <c r="H171">
        <v>36</v>
      </c>
      <c r="I171">
        <v>1</v>
      </c>
    </row>
    <row r="172" spans="1:9">
      <c r="A172">
        <f t="shared" si="4"/>
        <v>0</v>
      </c>
      <c r="B172">
        <f t="shared" si="5"/>
        <v>1</v>
      </c>
      <c r="C172">
        <v>600</v>
      </c>
      <c r="D172">
        <v>1</v>
      </c>
      <c r="E172">
        <v>109</v>
      </c>
      <c r="F172">
        <v>18</v>
      </c>
      <c r="G172">
        <v>0.40699999999999997</v>
      </c>
      <c r="H172">
        <v>26</v>
      </c>
      <c r="I172">
        <v>0</v>
      </c>
    </row>
    <row r="173" spans="1:9">
      <c r="A173">
        <f t="shared" si="4"/>
        <v>1</v>
      </c>
      <c r="B173">
        <f t="shared" si="5"/>
        <v>1</v>
      </c>
      <c r="C173">
        <v>231</v>
      </c>
      <c r="D173">
        <v>4</v>
      </c>
      <c r="E173">
        <v>142</v>
      </c>
      <c r="F173">
        <v>0</v>
      </c>
      <c r="G173">
        <v>0.64500000000000002</v>
      </c>
      <c r="H173">
        <v>22</v>
      </c>
      <c r="I173">
        <v>1</v>
      </c>
    </row>
    <row r="174" spans="1:9">
      <c r="A174">
        <f t="shared" si="4"/>
        <v>0</v>
      </c>
      <c r="B174">
        <f t="shared" si="5"/>
        <v>1</v>
      </c>
      <c r="C174">
        <v>68</v>
      </c>
      <c r="D174">
        <v>2</v>
      </c>
      <c r="E174">
        <v>109</v>
      </c>
      <c r="F174">
        <v>0</v>
      </c>
      <c r="G174">
        <v>0.84499999999999997</v>
      </c>
      <c r="H174">
        <v>54</v>
      </c>
      <c r="I174">
        <v>0</v>
      </c>
    </row>
    <row r="175" spans="1:9">
      <c r="A175">
        <f t="shared" si="4"/>
        <v>0</v>
      </c>
      <c r="B175">
        <f t="shared" si="5"/>
        <v>1</v>
      </c>
      <c r="C175">
        <v>250</v>
      </c>
      <c r="D175">
        <v>1</v>
      </c>
      <c r="E175">
        <v>111</v>
      </c>
      <c r="F175">
        <v>19</v>
      </c>
      <c r="G175">
        <v>0.14299999999999999</v>
      </c>
      <c r="H175">
        <v>23</v>
      </c>
      <c r="I175">
        <v>0</v>
      </c>
    </row>
    <row r="176" spans="1:9">
      <c r="A176">
        <f t="shared" si="4"/>
        <v>1</v>
      </c>
      <c r="B176">
        <f t="shared" si="5"/>
        <v>1</v>
      </c>
      <c r="C176">
        <v>38</v>
      </c>
      <c r="D176">
        <v>9</v>
      </c>
      <c r="E176">
        <v>102</v>
      </c>
      <c r="F176">
        <v>37</v>
      </c>
      <c r="G176">
        <v>0.66500000000000004</v>
      </c>
      <c r="H176">
        <v>46</v>
      </c>
      <c r="I176">
        <v>1</v>
      </c>
    </row>
    <row r="177" spans="1:9">
      <c r="A177">
        <f t="shared" si="4"/>
        <v>0</v>
      </c>
      <c r="B177">
        <f t="shared" si="5"/>
        <v>0</v>
      </c>
      <c r="C177">
        <v>110</v>
      </c>
      <c r="D177">
        <v>0</v>
      </c>
      <c r="E177">
        <v>95</v>
      </c>
      <c r="F177">
        <v>25</v>
      </c>
      <c r="G177">
        <v>0.247</v>
      </c>
      <c r="H177">
        <v>24</v>
      </c>
      <c r="I177">
        <v>1</v>
      </c>
    </row>
    <row r="178" spans="1:9">
      <c r="A178">
        <f t="shared" si="4"/>
        <v>0</v>
      </c>
      <c r="B178">
        <f t="shared" si="5"/>
        <v>1</v>
      </c>
      <c r="C178">
        <v>522</v>
      </c>
      <c r="D178">
        <v>3</v>
      </c>
      <c r="E178">
        <v>124</v>
      </c>
      <c r="F178">
        <v>33</v>
      </c>
      <c r="G178">
        <v>0.30499999999999999</v>
      </c>
      <c r="H178">
        <v>26</v>
      </c>
      <c r="I178">
        <v>0</v>
      </c>
    </row>
    <row r="179" spans="1:9">
      <c r="A179">
        <f t="shared" si="4"/>
        <v>0</v>
      </c>
      <c r="B179">
        <f t="shared" si="5"/>
        <v>1</v>
      </c>
      <c r="C179">
        <v>493</v>
      </c>
      <c r="D179">
        <v>4</v>
      </c>
      <c r="E179">
        <v>99</v>
      </c>
      <c r="F179">
        <v>38</v>
      </c>
      <c r="G179">
        <v>0.14499999999999999</v>
      </c>
      <c r="H179">
        <v>33</v>
      </c>
      <c r="I179">
        <v>0</v>
      </c>
    </row>
    <row r="180" spans="1:9">
      <c r="A180">
        <f t="shared" si="4"/>
        <v>1</v>
      </c>
      <c r="B180">
        <f t="shared" si="5"/>
        <v>1</v>
      </c>
      <c r="C180">
        <v>486</v>
      </c>
      <c r="D180">
        <v>0</v>
      </c>
      <c r="E180">
        <v>135</v>
      </c>
      <c r="F180">
        <v>42</v>
      </c>
      <c r="G180">
        <v>0.36499999999999999</v>
      </c>
      <c r="H180">
        <v>24</v>
      </c>
      <c r="I180">
        <v>1</v>
      </c>
    </row>
    <row r="181" spans="1:9">
      <c r="A181">
        <f t="shared" si="4"/>
        <v>0</v>
      </c>
      <c r="B181">
        <f t="shared" si="5"/>
        <v>1</v>
      </c>
      <c r="C181">
        <v>637</v>
      </c>
      <c r="D181">
        <v>5</v>
      </c>
      <c r="E181">
        <v>104</v>
      </c>
      <c r="F181">
        <v>0</v>
      </c>
      <c r="G181">
        <v>0.153</v>
      </c>
      <c r="H181">
        <v>48</v>
      </c>
      <c r="I181">
        <v>0</v>
      </c>
    </row>
    <row r="182" spans="1:9">
      <c r="A182">
        <f t="shared" si="4"/>
        <v>1</v>
      </c>
      <c r="B182">
        <f t="shared" si="5"/>
        <v>0</v>
      </c>
      <c r="C182">
        <v>212</v>
      </c>
      <c r="D182">
        <v>0</v>
      </c>
      <c r="E182">
        <v>147</v>
      </c>
      <c r="F182">
        <v>54</v>
      </c>
      <c r="G182">
        <v>0.375</v>
      </c>
      <c r="H182">
        <v>24</v>
      </c>
      <c r="I182">
        <v>0</v>
      </c>
    </row>
    <row r="183" spans="1:9">
      <c r="A183">
        <f t="shared" si="4"/>
        <v>0</v>
      </c>
      <c r="B183">
        <f t="shared" si="5"/>
        <v>1</v>
      </c>
      <c r="C183">
        <v>520</v>
      </c>
      <c r="D183">
        <v>6</v>
      </c>
      <c r="E183">
        <v>129</v>
      </c>
      <c r="F183">
        <v>7</v>
      </c>
      <c r="G183">
        <v>0.58199999999999996</v>
      </c>
      <c r="H183">
        <v>60</v>
      </c>
      <c r="I183">
        <v>0</v>
      </c>
    </row>
    <row r="184" spans="1:9">
      <c r="A184">
        <f t="shared" si="4"/>
        <v>0</v>
      </c>
      <c r="B184">
        <f t="shared" si="5"/>
        <v>1</v>
      </c>
      <c r="C184">
        <v>742</v>
      </c>
      <c r="D184">
        <v>3</v>
      </c>
      <c r="E184">
        <v>102</v>
      </c>
      <c r="F184">
        <v>20</v>
      </c>
      <c r="G184">
        <v>0.4</v>
      </c>
      <c r="H184">
        <v>26</v>
      </c>
      <c r="I184">
        <v>0</v>
      </c>
    </row>
    <row r="185" spans="1:9">
      <c r="A185">
        <f t="shared" si="4"/>
        <v>1</v>
      </c>
      <c r="B185">
        <f t="shared" si="5"/>
        <v>0</v>
      </c>
      <c r="C185">
        <v>500</v>
      </c>
      <c r="D185">
        <v>6</v>
      </c>
      <c r="E185">
        <v>154</v>
      </c>
      <c r="F185">
        <v>32</v>
      </c>
      <c r="G185">
        <v>0.83899999999999997</v>
      </c>
      <c r="H185">
        <v>39</v>
      </c>
      <c r="I185">
        <v>0</v>
      </c>
    </row>
    <row r="186" spans="1:9">
      <c r="A186">
        <f t="shared" si="4"/>
        <v>0</v>
      </c>
      <c r="B186">
        <f t="shared" si="5"/>
        <v>1</v>
      </c>
      <c r="C186">
        <v>175</v>
      </c>
      <c r="D186">
        <v>2</v>
      </c>
      <c r="E186">
        <v>75</v>
      </c>
      <c r="F186">
        <v>24</v>
      </c>
      <c r="G186">
        <v>0.37</v>
      </c>
      <c r="H186">
        <v>33</v>
      </c>
      <c r="I186">
        <v>0</v>
      </c>
    </row>
    <row r="187" spans="1:9">
      <c r="A187">
        <f t="shared" si="4"/>
        <v>0</v>
      </c>
      <c r="B187">
        <f t="shared" si="5"/>
        <v>1</v>
      </c>
      <c r="C187">
        <v>240</v>
      </c>
      <c r="D187">
        <v>0</v>
      </c>
      <c r="E187">
        <v>104</v>
      </c>
      <c r="F187">
        <v>0</v>
      </c>
      <c r="G187">
        <v>0.58199999999999996</v>
      </c>
      <c r="H187">
        <v>27</v>
      </c>
      <c r="I187">
        <v>0</v>
      </c>
    </row>
    <row r="188" spans="1:9">
      <c r="A188">
        <f t="shared" si="4"/>
        <v>0</v>
      </c>
      <c r="B188">
        <f t="shared" si="5"/>
        <v>1</v>
      </c>
      <c r="C188">
        <v>102</v>
      </c>
      <c r="D188">
        <v>1</v>
      </c>
      <c r="E188">
        <v>151</v>
      </c>
      <c r="F188">
        <v>0</v>
      </c>
      <c r="G188">
        <v>0.17899999999999999</v>
      </c>
      <c r="H188">
        <v>22</v>
      </c>
      <c r="I188">
        <v>0</v>
      </c>
    </row>
    <row r="189" spans="1:9">
      <c r="A189">
        <f t="shared" si="4"/>
        <v>0</v>
      </c>
      <c r="B189">
        <f t="shared" si="5"/>
        <v>1</v>
      </c>
      <c r="C189">
        <v>712</v>
      </c>
      <c r="D189">
        <v>5</v>
      </c>
      <c r="E189">
        <v>126</v>
      </c>
      <c r="F189">
        <v>27</v>
      </c>
      <c r="G189">
        <v>0.439</v>
      </c>
      <c r="H189">
        <v>40</v>
      </c>
      <c r="I189">
        <v>0</v>
      </c>
    </row>
    <row r="190" spans="1:9">
      <c r="A190">
        <f t="shared" si="4"/>
        <v>0</v>
      </c>
      <c r="B190">
        <f t="shared" si="5"/>
        <v>1</v>
      </c>
      <c r="C190">
        <v>185</v>
      </c>
      <c r="D190">
        <v>4</v>
      </c>
      <c r="E190">
        <v>141</v>
      </c>
      <c r="F190">
        <v>0</v>
      </c>
      <c r="G190">
        <v>0.24399999999999999</v>
      </c>
      <c r="H190">
        <v>40</v>
      </c>
      <c r="I190">
        <v>0</v>
      </c>
    </row>
    <row r="191" spans="1:9">
      <c r="A191">
        <f t="shared" si="4"/>
        <v>1</v>
      </c>
      <c r="B191">
        <f t="shared" si="5"/>
        <v>1</v>
      </c>
      <c r="C191">
        <v>415</v>
      </c>
      <c r="D191">
        <v>0</v>
      </c>
      <c r="E191">
        <v>138</v>
      </c>
      <c r="F191">
        <v>35</v>
      </c>
      <c r="G191">
        <v>0.53400000000000003</v>
      </c>
      <c r="H191">
        <v>21</v>
      </c>
      <c r="I191">
        <v>1</v>
      </c>
    </row>
    <row r="192" spans="1:9">
      <c r="A192">
        <f t="shared" si="4"/>
        <v>0</v>
      </c>
      <c r="B192">
        <f t="shared" si="5"/>
        <v>1</v>
      </c>
      <c r="C192">
        <v>235</v>
      </c>
      <c r="D192">
        <v>3</v>
      </c>
      <c r="E192">
        <v>74</v>
      </c>
      <c r="F192">
        <v>28</v>
      </c>
      <c r="G192">
        <v>0.29299999999999998</v>
      </c>
      <c r="H192">
        <v>23</v>
      </c>
      <c r="I192">
        <v>0</v>
      </c>
    </row>
    <row r="193" spans="1:9">
      <c r="A193">
        <f t="shared" si="4"/>
        <v>0</v>
      </c>
      <c r="B193">
        <f t="shared" si="5"/>
        <v>1</v>
      </c>
      <c r="C193">
        <v>377</v>
      </c>
      <c r="D193">
        <v>0</v>
      </c>
      <c r="E193">
        <v>98</v>
      </c>
      <c r="F193">
        <v>15</v>
      </c>
      <c r="G193">
        <v>0.29899999999999999</v>
      </c>
      <c r="H193">
        <v>22</v>
      </c>
      <c r="I193">
        <v>0</v>
      </c>
    </row>
    <row r="194" spans="1:9">
      <c r="A194">
        <f t="shared" ref="A194:A257" si="6">IF(E194&lt;=133.5,IF(G194&lt;=0.5095,IF(E194&lt;=94.5,0,0),IF(F194&lt;=28.5,0,1)),IF(E194&lt;=161.5,IF(G194&lt;=0.315,0,1),IF(D194&lt;=6.5,1,1)))</f>
        <v>0</v>
      </c>
      <c r="B194">
        <f t="shared" ref="B194:B257" si="7">IF(A194=I194,1,0)</f>
        <v>0</v>
      </c>
      <c r="C194">
        <v>329</v>
      </c>
      <c r="D194">
        <v>2</v>
      </c>
      <c r="E194">
        <v>102</v>
      </c>
      <c r="F194">
        <v>36</v>
      </c>
      <c r="G194">
        <v>0.127</v>
      </c>
      <c r="H194">
        <v>23</v>
      </c>
      <c r="I194">
        <v>1</v>
      </c>
    </row>
    <row r="195" spans="1:9">
      <c r="A195">
        <f t="shared" si="6"/>
        <v>1</v>
      </c>
      <c r="B195">
        <f t="shared" si="7"/>
        <v>1</v>
      </c>
      <c r="C195">
        <v>238</v>
      </c>
      <c r="D195">
        <v>0</v>
      </c>
      <c r="E195">
        <v>179</v>
      </c>
      <c r="F195">
        <v>27</v>
      </c>
      <c r="G195">
        <v>0.68600000000000005</v>
      </c>
      <c r="H195">
        <v>23</v>
      </c>
      <c r="I195">
        <v>1</v>
      </c>
    </row>
    <row r="196" spans="1:9">
      <c r="A196">
        <f t="shared" si="6"/>
        <v>0</v>
      </c>
      <c r="B196">
        <f t="shared" si="7"/>
        <v>1</v>
      </c>
      <c r="C196">
        <v>573</v>
      </c>
      <c r="D196">
        <v>3</v>
      </c>
      <c r="E196">
        <v>111</v>
      </c>
      <c r="F196">
        <v>31</v>
      </c>
      <c r="G196">
        <v>0.43</v>
      </c>
      <c r="H196">
        <v>22</v>
      </c>
      <c r="I196">
        <v>0</v>
      </c>
    </row>
    <row r="197" spans="1:9">
      <c r="A197">
        <f t="shared" si="6"/>
        <v>0</v>
      </c>
      <c r="B197">
        <f t="shared" si="7"/>
        <v>1</v>
      </c>
      <c r="C197">
        <v>118</v>
      </c>
      <c r="D197">
        <v>5</v>
      </c>
      <c r="E197">
        <v>78</v>
      </c>
      <c r="F197">
        <v>0</v>
      </c>
      <c r="G197">
        <v>0.65400000000000003</v>
      </c>
      <c r="H197">
        <v>25</v>
      </c>
      <c r="I197">
        <v>0</v>
      </c>
    </row>
    <row r="198" spans="1:9">
      <c r="A198">
        <f t="shared" si="6"/>
        <v>1</v>
      </c>
      <c r="B198">
        <f t="shared" si="7"/>
        <v>0</v>
      </c>
      <c r="C198">
        <v>64</v>
      </c>
      <c r="D198">
        <v>2</v>
      </c>
      <c r="E198">
        <v>141</v>
      </c>
      <c r="F198">
        <v>34</v>
      </c>
      <c r="G198">
        <v>0.69899999999999995</v>
      </c>
      <c r="H198">
        <v>24</v>
      </c>
      <c r="I198">
        <v>0</v>
      </c>
    </row>
    <row r="199" spans="1:9">
      <c r="A199">
        <f t="shared" si="6"/>
        <v>0</v>
      </c>
      <c r="B199">
        <f t="shared" si="7"/>
        <v>1</v>
      </c>
      <c r="C199">
        <v>508</v>
      </c>
      <c r="D199">
        <v>1</v>
      </c>
      <c r="E199">
        <v>130</v>
      </c>
      <c r="F199">
        <v>23</v>
      </c>
      <c r="G199">
        <v>0.69199999999999995</v>
      </c>
      <c r="H199">
        <v>21</v>
      </c>
      <c r="I199">
        <v>0</v>
      </c>
    </row>
    <row r="200" spans="1:9">
      <c r="A200">
        <f t="shared" si="6"/>
        <v>0</v>
      </c>
      <c r="B200">
        <f t="shared" si="7"/>
        <v>1</v>
      </c>
      <c r="C200">
        <v>566</v>
      </c>
      <c r="D200">
        <v>2</v>
      </c>
      <c r="E200">
        <v>95</v>
      </c>
      <c r="F200">
        <v>14</v>
      </c>
      <c r="G200">
        <v>0.748</v>
      </c>
      <c r="H200">
        <v>22</v>
      </c>
      <c r="I200">
        <v>0</v>
      </c>
    </row>
    <row r="201" spans="1:9">
      <c r="A201">
        <f t="shared" si="6"/>
        <v>1</v>
      </c>
      <c r="B201">
        <f t="shared" si="7"/>
        <v>0</v>
      </c>
      <c r="C201">
        <v>569</v>
      </c>
      <c r="D201">
        <v>4</v>
      </c>
      <c r="E201">
        <v>154</v>
      </c>
      <c r="F201">
        <v>29</v>
      </c>
      <c r="G201">
        <v>0.33800000000000002</v>
      </c>
      <c r="H201">
        <v>37</v>
      </c>
      <c r="I201">
        <v>0</v>
      </c>
    </row>
    <row r="202" spans="1:9">
      <c r="A202">
        <f t="shared" si="6"/>
        <v>1</v>
      </c>
      <c r="B202">
        <f t="shared" si="7"/>
        <v>1</v>
      </c>
      <c r="C202">
        <v>172</v>
      </c>
      <c r="D202">
        <v>6</v>
      </c>
      <c r="E202">
        <v>134</v>
      </c>
      <c r="F202">
        <v>23</v>
      </c>
      <c r="G202">
        <v>0.54200000000000004</v>
      </c>
      <c r="H202">
        <v>29</v>
      </c>
      <c r="I202">
        <v>1</v>
      </c>
    </row>
    <row r="203" spans="1:9">
      <c r="A203">
        <f t="shared" si="6"/>
        <v>0</v>
      </c>
      <c r="B203">
        <f t="shared" si="7"/>
        <v>1</v>
      </c>
      <c r="C203">
        <v>650</v>
      </c>
      <c r="D203">
        <v>0</v>
      </c>
      <c r="E203">
        <v>107</v>
      </c>
      <c r="F203">
        <v>25</v>
      </c>
      <c r="G203">
        <v>0.13300000000000001</v>
      </c>
      <c r="H203">
        <v>23</v>
      </c>
      <c r="I203">
        <v>0</v>
      </c>
    </row>
    <row r="204" spans="1:9">
      <c r="A204">
        <f t="shared" si="6"/>
        <v>0</v>
      </c>
      <c r="B204">
        <f t="shared" si="7"/>
        <v>1</v>
      </c>
      <c r="C204">
        <v>577</v>
      </c>
      <c r="D204">
        <v>6</v>
      </c>
      <c r="E204">
        <v>108</v>
      </c>
      <c r="F204">
        <v>20</v>
      </c>
      <c r="G204">
        <v>0.81299999999999994</v>
      </c>
      <c r="H204">
        <v>35</v>
      </c>
      <c r="I204">
        <v>0</v>
      </c>
    </row>
    <row r="205" spans="1:9">
      <c r="A205">
        <f t="shared" si="6"/>
        <v>0</v>
      </c>
      <c r="B205">
        <f t="shared" si="7"/>
        <v>1</v>
      </c>
      <c r="C205">
        <v>603</v>
      </c>
      <c r="D205">
        <v>1</v>
      </c>
      <c r="E205">
        <v>124</v>
      </c>
      <c r="F205">
        <v>36</v>
      </c>
      <c r="G205">
        <v>0.1</v>
      </c>
      <c r="H205">
        <v>30</v>
      </c>
      <c r="I205">
        <v>0</v>
      </c>
    </row>
    <row r="206" spans="1:9">
      <c r="A206">
        <f t="shared" si="6"/>
        <v>0</v>
      </c>
      <c r="B206">
        <f t="shared" si="7"/>
        <v>1</v>
      </c>
      <c r="C206">
        <v>68</v>
      </c>
      <c r="D206">
        <v>2</v>
      </c>
      <c r="E206">
        <v>109</v>
      </c>
      <c r="F206">
        <v>0</v>
      </c>
      <c r="G206">
        <v>0.84499999999999997</v>
      </c>
      <c r="H206">
        <v>54</v>
      </c>
      <c r="I206">
        <v>0</v>
      </c>
    </row>
    <row r="207" spans="1:9">
      <c r="A207">
        <f t="shared" si="6"/>
        <v>0</v>
      </c>
      <c r="B207">
        <f t="shared" si="7"/>
        <v>0</v>
      </c>
      <c r="C207">
        <v>732</v>
      </c>
      <c r="D207">
        <v>8</v>
      </c>
      <c r="E207">
        <v>120</v>
      </c>
      <c r="F207">
        <v>0</v>
      </c>
      <c r="G207">
        <v>0.25900000000000001</v>
      </c>
      <c r="H207">
        <v>22</v>
      </c>
      <c r="I207">
        <v>1</v>
      </c>
    </row>
    <row r="208" spans="1:9">
      <c r="A208">
        <f t="shared" si="6"/>
        <v>0</v>
      </c>
      <c r="B208">
        <f t="shared" si="7"/>
        <v>1</v>
      </c>
      <c r="C208">
        <v>704</v>
      </c>
      <c r="D208">
        <v>2</v>
      </c>
      <c r="E208">
        <v>129</v>
      </c>
      <c r="F208">
        <v>0</v>
      </c>
      <c r="G208">
        <v>0.30399999999999999</v>
      </c>
      <c r="H208">
        <v>41</v>
      </c>
      <c r="I208">
        <v>0</v>
      </c>
    </row>
    <row r="209" spans="1:9">
      <c r="A209">
        <f t="shared" si="6"/>
        <v>0</v>
      </c>
      <c r="B209">
        <f t="shared" si="7"/>
        <v>1</v>
      </c>
      <c r="C209">
        <v>670</v>
      </c>
      <c r="D209">
        <v>9</v>
      </c>
      <c r="E209">
        <v>154</v>
      </c>
      <c r="F209">
        <v>30</v>
      </c>
      <c r="G209">
        <v>0.16400000000000001</v>
      </c>
      <c r="H209">
        <v>45</v>
      </c>
      <c r="I209">
        <v>0</v>
      </c>
    </row>
    <row r="210" spans="1:9">
      <c r="A210">
        <f t="shared" si="6"/>
        <v>1</v>
      </c>
      <c r="B210">
        <f t="shared" si="7"/>
        <v>1</v>
      </c>
      <c r="C210">
        <v>46</v>
      </c>
      <c r="D210">
        <v>0</v>
      </c>
      <c r="E210">
        <v>180</v>
      </c>
      <c r="F210">
        <v>39</v>
      </c>
      <c r="G210">
        <v>1.893</v>
      </c>
      <c r="H210">
        <v>25</v>
      </c>
      <c r="I210">
        <v>1</v>
      </c>
    </row>
    <row r="211" spans="1:9">
      <c r="A211">
        <f t="shared" si="6"/>
        <v>0</v>
      </c>
      <c r="B211">
        <f t="shared" si="7"/>
        <v>1</v>
      </c>
      <c r="C211">
        <v>289</v>
      </c>
      <c r="D211">
        <v>4</v>
      </c>
      <c r="E211">
        <v>96</v>
      </c>
      <c r="F211">
        <v>17</v>
      </c>
      <c r="G211">
        <v>0.34</v>
      </c>
      <c r="H211">
        <v>26</v>
      </c>
      <c r="I211">
        <v>0</v>
      </c>
    </row>
    <row r="212" spans="1:9">
      <c r="A212">
        <f t="shared" si="6"/>
        <v>0</v>
      </c>
      <c r="B212">
        <f t="shared" si="7"/>
        <v>1</v>
      </c>
      <c r="C212">
        <v>447</v>
      </c>
      <c r="D212">
        <v>1</v>
      </c>
      <c r="E212">
        <v>100</v>
      </c>
      <c r="F212">
        <v>12</v>
      </c>
      <c r="G212">
        <v>0.65800000000000003</v>
      </c>
      <c r="H212">
        <v>28</v>
      </c>
      <c r="I212">
        <v>0</v>
      </c>
    </row>
    <row r="213" spans="1:9">
      <c r="A213">
        <f t="shared" si="6"/>
        <v>1</v>
      </c>
      <c r="B213">
        <f t="shared" si="7"/>
        <v>0</v>
      </c>
      <c r="C213">
        <v>748</v>
      </c>
      <c r="D213">
        <v>1</v>
      </c>
      <c r="E213">
        <v>81</v>
      </c>
      <c r="F213">
        <v>41</v>
      </c>
      <c r="G213">
        <v>1.0960000000000001</v>
      </c>
      <c r="H213">
        <v>32</v>
      </c>
      <c r="I213">
        <v>0</v>
      </c>
    </row>
    <row r="214" spans="1:9">
      <c r="A214">
        <f t="shared" si="6"/>
        <v>0</v>
      </c>
      <c r="B214">
        <f t="shared" si="7"/>
        <v>1</v>
      </c>
      <c r="C214">
        <v>603</v>
      </c>
      <c r="D214">
        <v>1</v>
      </c>
      <c r="E214">
        <v>124</v>
      </c>
      <c r="F214">
        <v>36</v>
      </c>
      <c r="G214">
        <v>0.1</v>
      </c>
      <c r="H214">
        <v>30</v>
      </c>
      <c r="I214">
        <v>0</v>
      </c>
    </row>
    <row r="215" spans="1:9">
      <c r="A215">
        <f t="shared" si="6"/>
        <v>0</v>
      </c>
      <c r="B215">
        <f t="shared" si="7"/>
        <v>1</v>
      </c>
      <c r="C215">
        <v>759</v>
      </c>
      <c r="D215">
        <v>1</v>
      </c>
      <c r="E215">
        <v>106</v>
      </c>
      <c r="F215">
        <v>0</v>
      </c>
      <c r="G215">
        <v>0.19700000000000001</v>
      </c>
      <c r="H215">
        <v>26</v>
      </c>
      <c r="I215">
        <v>0</v>
      </c>
    </row>
    <row r="216" spans="1:9">
      <c r="A216">
        <f t="shared" si="6"/>
        <v>1</v>
      </c>
      <c r="B216">
        <f t="shared" si="7"/>
        <v>1</v>
      </c>
      <c r="C216">
        <v>754</v>
      </c>
      <c r="D216">
        <v>0</v>
      </c>
      <c r="E216">
        <v>181</v>
      </c>
      <c r="F216">
        <v>44</v>
      </c>
      <c r="G216">
        <v>0.222</v>
      </c>
      <c r="H216">
        <v>26</v>
      </c>
      <c r="I216">
        <v>1</v>
      </c>
    </row>
    <row r="217" spans="1:9">
      <c r="A217">
        <f t="shared" si="6"/>
        <v>0</v>
      </c>
      <c r="B217">
        <f t="shared" si="7"/>
        <v>1</v>
      </c>
      <c r="C217">
        <v>617</v>
      </c>
      <c r="D217">
        <v>6</v>
      </c>
      <c r="E217">
        <v>117</v>
      </c>
      <c r="F217">
        <v>0</v>
      </c>
      <c r="G217">
        <v>0.157</v>
      </c>
      <c r="H217">
        <v>30</v>
      </c>
      <c r="I217">
        <v>0</v>
      </c>
    </row>
    <row r="218" spans="1:9">
      <c r="A218">
        <f t="shared" si="6"/>
        <v>1</v>
      </c>
      <c r="B218">
        <f t="shared" si="7"/>
        <v>1</v>
      </c>
      <c r="C218">
        <v>452</v>
      </c>
      <c r="D218">
        <v>2</v>
      </c>
      <c r="E218">
        <v>134</v>
      </c>
      <c r="F218">
        <v>0</v>
      </c>
      <c r="G218">
        <v>0.54200000000000004</v>
      </c>
      <c r="H218">
        <v>23</v>
      </c>
      <c r="I218">
        <v>1</v>
      </c>
    </row>
    <row r="219" spans="1:9">
      <c r="A219">
        <f t="shared" si="6"/>
        <v>0</v>
      </c>
      <c r="B219">
        <f t="shared" si="7"/>
        <v>1</v>
      </c>
      <c r="C219">
        <v>373</v>
      </c>
      <c r="D219">
        <v>0</v>
      </c>
      <c r="E219">
        <v>84</v>
      </c>
      <c r="F219">
        <v>22</v>
      </c>
      <c r="G219">
        <v>0.54500000000000004</v>
      </c>
      <c r="H219">
        <v>21</v>
      </c>
      <c r="I219">
        <v>0</v>
      </c>
    </row>
    <row r="220" spans="1:9">
      <c r="A220">
        <f t="shared" si="6"/>
        <v>1</v>
      </c>
      <c r="B220">
        <f t="shared" si="7"/>
        <v>1</v>
      </c>
      <c r="C220">
        <v>208</v>
      </c>
      <c r="D220">
        <v>5</v>
      </c>
      <c r="E220">
        <v>162</v>
      </c>
      <c r="F220">
        <v>0</v>
      </c>
      <c r="G220">
        <v>0.151</v>
      </c>
      <c r="H220">
        <v>52</v>
      </c>
      <c r="I220">
        <v>1</v>
      </c>
    </row>
    <row r="221" spans="1:9">
      <c r="A221">
        <f t="shared" si="6"/>
        <v>0</v>
      </c>
      <c r="B221">
        <f t="shared" si="7"/>
        <v>1</v>
      </c>
      <c r="C221">
        <v>56</v>
      </c>
      <c r="D221">
        <v>1</v>
      </c>
      <c r="E221">
        <v>73</v>
      </c>
      <c r="F221">
        <v>10</v>
      </c>
      <c r="G221">
        <v>0.248</v>
      </c>
      <c r="H221">
        <v>21</v>
      </c>
      <c r="I221">
        <v>0</v>
      </c>
    </row>
    <row r="222" spans="1:9">
      <c r="A222">
        <f t="shared" si="6"/>
        <v>0</v>
      </c>
      <c r="B222">
        <f t="shared" si="7"/>
        <v>1</v>
      </c>
      <c r="C222">
        <v>104</v>
      </c>
      <c r="D222">
        <v>1</v>
      </c>
      <c r="E222">
        <v>81</v>
      </c>
      <c r="F222">
        <v>18</v>
      </c>
      <c r="G222">
        <v>0.28299999999999997</v>
      </c>
      <c r="H222">
        <v>24</v>
      </c>
      <c r="I222">
        <v>0</v>
      </c>
    </row>
    <row r="223" spans="1:9">
      <c r="A223">
        <f t="shared" si="6"/>
        <v>0</v>
      </c>
      <c r="B223">
        <f t="shared" si="7"/>
        <v>0</v>
      </c>
      <c r="C223">
        <v>130</v>
      </c>
      <c r="D223">
        <v>0</v>
      </c>
      <c r="E223">
        <v>105</v>
      </c>
      <c r="F223">
        <v>0</v>
      </c>
      <c r="G223">
        <v>0.74099999999999999</v>
      </c>
      <c r="H223">
        <v>62</v>
      </c>
      <c r="I223">
        <v>1</v>
      </c>
    </row>
    <row r="224" spans="1:9">
      <c r="A224">
        <f t="shared" si="6"/>
        <v>1</v>
      </c>
      <c r="B224">
        <f t="shared" si="7"/>
        <v>1</v>
      </c>
      <c r="C224">
        <v>716</v>
      </c>
      <c r="D224">
        <v>7</v>
      </c>
      <c r="E224">
        <v>187</v>
      </c>
      <c r="F224">
        <v>33</v>
      </c>
      <c r="G224">
        <v>0.82599999999999996</v>
      </c>
      <c r="H224">
        <v>34</v>
      </c>
      <c r="I224">
        <v>1</v>
      </c>
    </row>
    <row r="225" spans="1:9">
      <c r="A225">
        <f t="shared" si="6"/>
        <v>0</v>
      </c>
      <c r="B225">
        <f t="shared" si="7"/>
        <v>1</v>
      </c>
      <c r="C225">
        <v>635</v>
      </c>
      <c r="D225">
        <v>10</v>
      </c>
      <c r="E225">
        <v>92</v>
      </c>
      <c r="F225">
        <v>0</v>
      </c>
      <c r="G225">
        <v>0.16700000000000001</v>
      </c>
      <c r="H225">
        <v>31</v>
      </c>
      <c r="I225">
        <v>0</v>
      </c>
    </row>
    <row r="226" spans="1:9">
      <c r="A226">
        <f t="shared" si="6"/>
        <v>0</v>
      </c>
      <c r="B226">
        <f t="shared" si="7"/>
        <v>0</v>
      </c>
      <c r="C226">
        <v>284</v>
      </c>
      <c r="D226">
        <v>7</v>
      </c>
      <c r="E226">
        <v>161</v>
      </c>
      <c r="F226">
        <v>0</v>
      </c>
      <c r="G226">
        <v>0.16500000000000001</v>
      </c>
      <c r="H226">
        <v>47</v>
      </c>
      <c r="I226">
        <v>1</v>
      </c>
    </row>
    <row r="227" spans="1:9">
      <c r="A227">
        <f t="shared" si="6"/>
        <v>1</v>
      </c>
      <c r="B227">
        <f t="shared" si="7"/>
        <v>1</v>
      </c>
      <c r="C227">
        <v>288</v>
      </c>
      <c r="D227">
        <v>1</v>
      </c>
      <c r="E227">
        <v>119</v>
      </c>
      <c r="F227">
        <v>39</v>
      </c>
      <c r="G227">
        <v>0.80800000000000005</v>
      </c>
      <c r="H227">
        <v>29</v>
      </c>
      <c r="I227">
        <v>1</v>
      </c>
    </row>
    <row r="228" spans="1:9">
      <c r="A228">
        <f t="shared" si="6"/>
        <v>0</v>
      </c>
      <c r="B228">
        <f t="shared" si="7"/>
        <v>1</v>
      </c>
      <c r="C228">
        <v>761</v>
      </c>
      <c r="D228">
        <v>2</v>
      </c>
      <c r="E228">
        <v>88</v>
      </c>
      <c r="F228">
        <v>26</v>
      </c>
      <c r="G228">
        <v>0.76600000000000001</v>
      </c>
      <c r="H228">
        <v>22</v>
      </c>
      <c r="I228">
        <v>0</v>
      </c>
    </row>
    <row r="229" spans="1:9">
      <c r="A229">
        <f t="shared" si="6"/>
        <v>1</v>
      </c>
      <c r="B229">
        <f t="shared" si="7"/>
        <v>1</v>
      </c>
      <c r="C229">
        <v>57</v>
      </c>
      <c r="D229">
        <v>7</v>
      </c>
      <c r="E229">
        <v>187</v>
      </c>
      <c r="F229">
        <v>39</v>
      </c>
      <c r="G229">
        <v>0.254</v>
      </c>
      <c r="H229">
        <v>41</v>
      </c>
      <c r="I229">
        <v>1</v>
      </c>
    </row>
    <row r="230" spans="1:9">
      <c r="A230">
        <f t="shared" si="6"/>
        <v>0</v>
      </c>
      <c r="B230">
        <f t="shared" si="7"/>
        <v>1</v>
      </c>
      <c r="C230">
        <v>282</v>
      </c>
      <c r="D230">
        <v>10</v>
      </c>
      <c r="E230">
        <v>129</v>
      </c>
      <c r="F230">
        <v>28</v>
      </c>
      <c r="G230">
        <v>0.28000000000000003</v>
      </c>
      <c r="H230">
        <v>39</v>
      </c>
      <c r="I230">
        <v>0</v>
      </c>
    </row>
    <row r="231" spans="1:9">
      <c r="A231">
        <f t="shared" si="6"/>
        <v>1</v>
      </c>
      <c r="B231">
        <f t="shared" si="7"/>
        <v>1</v>
      </c>
      <c r="C231">
        <v>664</v>
      </c>
      <c r="D231">
        <v>9</v>
      </c>
      <c r="E231">
        <v>145</v>
      </c>
      <c r="F231">
        <v>46</v>
      </c>
      <c r="G231">
        <v>0.63700000000000001</v>
      </c>
      <c r="H231">
        <v>40</v>
      </c>
      <c r="I231">
        <v>1</v>
      </c>
    </row>
    <row r="232" spans="1:9">
      <c r="A232">
        <f t="shared" si="6"/>
        <v>1</v>
      </c>
      <c r="B232">
        <f t="shared" si="7"/>
        <v>0</v>
      </c>
      <c r="C232">
        <v>397</v>
      </c>
      <c r="D232">
        <v>3</v>
      </c>
      <c r="E232">
        <v>96</v>
      </c>
      <c r="F232">
        <v>34</v>
      </c>
      <c r="G232">
        <v>0.94399999999999995</v>
      </c>
      <c r="H232">
        <v>39</v>
      </c>
      <c r="I232">
        <v>0</v>
      </c>
    </row>
    <row r="233" spans="1:9">
      <c r="A233">
        <f t="shared" si="6"/>
        <v>0</v>
      </c>
      <c r="B233">
        <f t="shared" si="7"/>
        <v>1</v>
      </c>
      <c r="C233">
        <v>624</v>
      </c>
      <c r="D233">
        <v>0</v>
      </c>
      <c r="E233">
        <v>94</v>
      </c>
      <c r="F233">
        <v>27</v>
      </c>
      <c r="G233">
        <v>0.34699999999999998</v>
      </c>
      <c r="H233">
        <v>21</v>
      </c>
      <c r="I233">
        <v>0</v>
      </c>
    </row>
    <row r="234" spans="1:9">
      <c r="A234">
        <f t="shared" si="6"/>
        <v>0</v>
      </c>
      <c r="B234">
        <f t="shared" si="7"/>
        <v>1</v>
      </c>
      <c r="C234">
        <v>295</v>
      </c>
      <c r="D234">
        <v>0</v>
      </c>
      <c r="E234">
        <v>161</v>
      </c>
      <c r="F234">
        <v>0</v>
      </c>
      <c r="G234">
        <v>0.254</v>
      </c>
      <c r="H234">
        <v>65</v>
      </c>
      <c r="I234">
        <v>0</v>
      </c>
    </row>
    <row r="235" spans="1:9">
      <c r="A235">
        <f t="shared" si="6"/>
        <v>0</v>
      </c>
      <c r="B235">
        <f t="shared" si="7"/>
        <v>1</v>
      </c>
      <c r="C235">
        <v>108</v>
      </c>
      <c r="D235">
        <v>4</v>
      </c>
      <c r="E235">
        <v>144</v>
      </c>
      <c r="F235">
        <v>28</v>
      </c>
      <c r="G235">
        <v>0.28699999999999998</v>
      </c>
      <c r="H235">
        <v>37</v>
      </c>
      <c r="I235">
        <v>0</v>
      </c>
    </row>
    <row r="236" spans="1:9">
      <c r="A236">
        <f t="shared" si="6"/>
        <v>1</v>
      </c>
      <c r="B236">
        <f t="shared" si="7"/>
        <v>1</v>
      </c>
      <c r="C236">
        <v>612</v>
      </c>
      <c r="D236">
        <v>3</v>
      </c>
      <c r="E236">
        <v>174</v>
      </c>
      <c r="F236">
        <v>22</v>
      </c>
      <c r="G236">
        <v>0.59299999999999997</v>
      </c>
      <c r="H236">
        <v>36</v>
      </c>
      <c r="I236">
        <v>1</v>
      </c>
    </row>
    <row r="237" spans="1:9">
      <c r="A237">
        <f t="shared" si="6"/>
        <v>0</v>
      </c>
      <c r="B237">
        <f t="shared" si="7"/>
        <v>1</v>
      </c>
      <c r="C237">
        <v>80</v>
      </c>
      <c r="D237">
        <v>2</v>
      </c>
      <c r="E237">
        <v>112</v>
      </c>
      <c r="F237">
        <v>22</v>
      </c>
      <c r="G237">
        <v>0.307</v>
      </c>
      <c r="H237">
        <v>24</v>
      </c>
      <c r="I237">
        <v>0</v>
      </c>
    </row>
    <row r="238" spans="1:9">
      <c r="A238">
        <f t="shared" si="6"/>
        <v>1</v>
      </c>
      <c r="B238">
        <f t="shared" si="7"/>
        <v>1</v>
      </c>
      <c r="C238">
        <v>217</v>
      </c>
      <c r="D238">
        <v>5</v>
      </c>
      <c r="E238">
        <v>109</v>
      </c>
      <c r="F238">
        <v>41</v>
      </c>
      <c r="G238">
        <v>0.51400000000000001</v>
      </c>
      <c r="H238">
        <v>25</v>
      </c>
      <c r="I238">
        <v>1</v>
      </c>
    </row>
    <row r="239" spans="1:9">
      <c r="A239">
        <f t="shared" si="6"/>
        <v>0</v>
      </c>
      <c r="B239">
        <f t="shared" si="7"/>
        <v>1</v>
      </c>
      <c r="C239">
        <v>614</v>
      </c>
      <c r="D239">
        <v>6</v>
      </c>
      <c r="E239">
        <v>105</v>
      </c>
      <c r="F239">
        <v>28</v>
      </c>
      <c r="G239">
        <v>0.878</v>
      </c>
      <c r="H239">
        <v>26</v>
      </c>
      <c r="I239">
        <v>0</v>
      </c>
    </row>
    <row r="240" spans="1:9">
      <c r="A240">
        <f t="shared" si="6"/>
        <v>0</v>
      </c>
      <c r="B240">
        <f t="shared" si="7"/>
        <v>1</v>
      </c>
      <c r="C240">
        <v>531</v>
      </c>
      <c r="D240">
        <v>2</v>
      </c>
      <c r="E240">
        <v>122</v>
      </c>
      <c r="F240">
        <v>18</v>
      </c>
      <c r="G240">
        <v>0.71699999999999997</v>
      </c>
      <c r="H240">
        <v>22</v>
      </c>
      <c r="I240">
        <v>0</v>
      </c>
    </row>
    <row r="241" spans="1:9">
      <c r="A241">
        <f t="shared" si="6"/>
        <v>1</v>
      </c>
      <c r="B241">
        <f t="shared" si="7"/>
        <v>1</v>
      </c>
      <c r="C241">
        <v>357</v>
      </c>
      <c r="D241">
        <v>1</v>
      </c>
      <c r="E241">
        <v>125</v>
      </c>
      <c r="F241">
        <v>40</v>
      </c>
      <c r="G241">
        <v>0.96199999999999997</v>
      </c>
      <c r="H241">
        <v>28</v>
      </c>
      <c r="I241">
        <v>1</v>
      </c>
    </row>
    <row r="242" spans="1:9">
      <c r="A242">
        <f t="shared" si="6"/>
        <v>0</v>
      </c>
      <c r="B242">
        <f t="shared" si="7"/>
        <v>1</v>
      </c>
      <c r="C242">
        <v>249</v>
      </c>
      <c r="D242">
        <v>9</v>
      </c>
      <c r="E242">
        <v>124</v>
      </c>
      <c r="F242">
        <v>33</v>
      </c>
      <c r="G242">
        <v>0.28199999999999997</v>
      </c>
      <c r="H242">
        <v>34</v>
      </c>
      <c r="I242">
        <v>0</v>
      </c>
    </row>
    <row r="243" spans="1:9">
      <c r="A243">
        <f t="shared" si="6"/>
        <v>1</v>
      </c>
      <c r="B243">
        <f t="shared" si="7"/>
        <v>1</v>
      </c>
      <c r="C243">
        <v>541</v>
      </c>
      <c r="D243">
        <v>8</v>
      </c>
      <c r="E243">
        <v>100</v>
      </c>
      <c r="F243">
        <v>40</v>
      </c>
      <c r="G243">
        <v>0.66100000000000003</v>
      </c>
      <c r="H243">
        <v>43</v>
      </c>
      <c r="I243">
        <v>1</v>
      </c>
    </row>
    <row r="244" spans="1:9">
      <c r="A244">
        <f t="shared" si="6"/>
        <v>1</v>
      </c>
      <c r="B244">
        <f t="shared" si="7"/>
        <v>0</v>
      </c>
      <c r="C244">
        <v>412</v>
      </c>
      <c r="D244">
        <v>1</v>
      </c>
      <c r="E244">
        <v>112</v>
      </c>
      <c r="F244">
        <v>30</v>
      </c>
      <c r="G244">
        <v>0.52800000000000002</v>
      </c>
      <c r="H244">
        <v>25</v>
      </c>
      <c r="I244">
        <v>0</v>
      </c>
    </row>
    <row r="245" spans="1:9">
      <c r="A245">
        <f t="shared" si="6"/>
        <v>0</v>
      </c>
      <c r="B245">
        <f t="shared" si="7"/>
        <v>1</v>
      </c>
      <c r="C245">
        <v>378</v>
      </c>
      <c r="D245">
        <v>1</v>
      </c>
      <c r="E245">
        <v>87</v>
      </c>
      <c r="F245">
        <v>37</v>
      </c>
      <c r="G245">
        <v>0.50900000000000001</v>
      </c>
      <c r="H245">
        <v>22</v>
      </c>
      <c r="I245">
        <v>0</v>
      </c>
    </row>
    <row r="246" spans="1:9">
      <c r="A246">
        <f t="shared" si="6"/>
        <v>1</v>
      </c>
      <c r="B246">
        <f t="shared" si="7"/>
        <v>1</v>
      </c>
      <c r="C246">
        <v>40</v>
      </c>
      <c r="D246">
        <v>4</v>
      </c>
      <c r="E246">
        <v>111</v>
      </c>
      <c r="F246">
        <v>47</v>
      </c>
      <c r="G246">
        <v>1.39</v>
      </c>
      <c r="H246">
        <v>56</v>
      </c>
      <c r="I246">
        <v>1</v>
      </c>
    </row>
    <row r="247" spans="1:9">
      <c r="A247">
        <f t="shared" si="6"/>
        <v>1</v>
      </c>
      <c r="B247">
        <f t="shared" si="7"/>
        <v>0</v>
      </c>
      <c r="C247">
        <v>496</v>
      </c>
      <c r="D247">
        <v>6</v>
      </c>
      <c r="E247">
        <v>166</v>
      </c>
      <c r="F247">
        <v>0</v>
      </c>
      <c r="G247">
        <v>0.30399999999999999</v>
      </c>
      <c r="H247">
        <v>66</v>
      </c>
      <c r="I247">
        <v>0</v>
      </c>
    </row>
    <row r="248" spans="1:9">
      <c r="A248">
        <f t="shared" si="6"/>
        <v>0</v>
      </c>
      <c r="B248">
        <f t="shared" si="7"/>
        <v>1</v>
      </c>
      <c r="C248">
        <v>173</v>
      </c>
      <c r="D248">
        <v>2</v>
      </c>
      <c r="E248">
        <v>87</v>
      </c>
      <c r="F248">
        <v>23</v>
      </c>
      <c r="G248">
        <v>0.77300000000000002</v>
      </c>
      <c r="H248">
        <v>25</v>
      </c>
      <c r="I248">
        <v>0</v>
      </c>
    </row>
    <row r="249" spans="1:9">
      <c r="A249">
        <f t="shared" si="6"/>
        <v>0</v>
      </c>
      <c r="B249">
        <f t="shared" si="7"/>
        <v>1</v>
      </c>
      <c r="C249">
        <v>492</v>
      </c>
      <c r="D249">
        <v>2</v>
      </c>
      <c r="E249">
        <v>89</v>
      </c>
      <c r="F249">
        <v>30</v>
      </c>
      <c r="G249">
        <v>0.29199999999999998</v>
      </c>
      <c r="H249">
        <v>42</v>
      </c>
      <c r="I249">
        <v>0</v>
      </c>
    </row>
    <row r="250" spans="1:9">
      <c r="A250">
        <f t="shared" si="6"/>
        <v>0</v>
      </c>
      <c r="B250">
        <f t="shared" si="7"/>
        <v>1</v>
      </c>
      <c r="C250">
        <v>326</v>
      </c>
      <c r="D250">
        <v>1</v>
      </c>
      <c r="E250">
        <v>157</v>
      </c>
      <c r="F250">
        <v>21</v>
      </c>
      <c r="G250">
        <v>0.123</v>
      </c>
      <c r="H250">
        <v>24</v>
      </c>
      <c r="I250">
        <v>0</v>
      </c>
    </row>
    <row r="251" spans="1:9">
      <c r="A251">
        <f t="shared" si="6"/>
        <v>0</v>
      </c>
      <c r="B251">
        <f t="shared" si="7"/>
        <v>0</v>
      </c>
      <c r="C251">
        <v>677</v>
      </c>
      <c r="D251">
        <v>9</v>
      </c>
      <c r="E251">
        <v>156</v>
      </c>
      <c r="F251">
        <v>0</v>
      </c>
      <c r="G251">
        <v>0.23</v>
      </c>
      <c r="H251">
        <v>53</v>
      </c>
      <c r="I251">
        <v>1</v>
      </c>
    </row>
    <row r="252" spans="1:9">
      <c r="A252">
        <f t="shared" si="6"/>
        <v>1</v>
      </c>
      <c r="B252">
        <f t="shared" si="7"/>
        <v>1</v>
      </c>
      <c r="C252">
        <v>562</v>
      </c>
      <c r="D252">
        <v>0</v>
      </c>
      <c r="E252">
        <v>198</v>
      </c>
      <c r="F252">
        <v>32</v>
      </c>
      <c r="G252">
        <v>0.502</v>
      </c>
      <c r="H252">
        <v>28</v>
      </c>
      <c r="I252">
        <v>1</v>
      </c>
    </row>
    <row r="253" spans="1:9">
      <c r="A253">
        <f t="shared" si="6"/>
        <v>0</v>
      </c>
      <c r="B253">
        <f t="shared" si="7"/>
        <v>1</v>
      </c>
      <c r="C253">
        <v>127</v>
      </c>
      <c r="D253">
        <v>3</v>
      </c>
      <c r="E253">
        <v>120</v>
      </c>
      <c r="F253">
        <v>30</v>
      </c>
      <c r="G253">
        <v>0.45200000000000001</v>
      </c>
      <c r="H253">
        <v>30</v>
      </c>
      <c r="I253">
        <v>0</v>
      </c>
    </row>
    <row r="254" spans="1:9">
      <c r="A254">
        <f t="shared" si="6"/>
        <v>0</v>
      </c>
      <c r="B254">
        <f t="shared" si="7"/>
        <v>1</v>
      </c>
      <c r="C254">
        <v>704</v>
      </c>
      <c r="D254">
        <v>2</v>
      </c>
      <c r="E254">
        <v>129</v>
      </c>
      <c r="F254">
        <v>0</v>
      </c>
      <c r="G254">
        <v>0.30399999999999999</v>
      </c>
      <c r="H254">
        <v>41</v>
      </c>
      <c r="I254">
        <v>0</v>
      </c>
    </row>
    <row r="255" spans="1:9">
      <c r="A255">
        <f t="shared" si="6"/>
        <v>0</v>
      </c>
      <c r="B255">
        <f t="shared" si="7"/>
        <v>1</v>
      </c>
      <c r="C255">
        <v>192</v>
      </c>
      <c r="D255">
        <v>9</v>
      </c>
      <c r="E255">
        <v>123</v>
      </c>
      <c r="F255">
        <v>44</v>
      </c>
      <c r="G255">
        <v>0.374</v>
      </c>
      <c r="H255">
        <v>40</v>
      </c>
      <c r="I255">
        <v>0</v>
      </c>
    </row>
    <row r="256" spans="1:9">
      <c r="A256">
        <f t="shared" si="6"/>
        <v>0</v>
      </c>
      <c r="B256">
        <f t="shared" si="7"/>
        <v>1</v>
      </c>
      <c r="C256">
        <v>628</v>
      </c>
      <c r="D256">
        <v>0</v>
      </c>
      <c r="E256">
        <v>132</v>
      </c>
      <c r="F256">
        <v>0</v>
      </c>
      <c r="G256">
        <v>0.39300000000000002</v>
      </c>
      <c r="H256">
        <v>21</v>
      </c>
      <c r="I256">
        <v>0</v>
      </c>
    </row>
    <row r="257" spans="1:9">
      <c r="A257">
        <f t="shared" si="6"/>
        <v>0</v>
      </c>
      <c r="B257">
        <f t="shared" si="7"/>
        <v>1</v>
      </c>
      <c r="C257">
        <v>537</v>
      </c>
      <c r="D257">
        <v>0</v>
      </c>
      <c r="E257">
        <v>105</v>
      </c>
      <c r="F257">
        <v>0</v>
      </c>
      <c r="G257">
        <v>0.19700000000000001</v>
      </c>
      <c r="H257">
        <v>46</v>
      </c>
      <c r="I257">
        <v>0</v>
      </c>
    </row>
    <row r="258" spans="1:9">
      <c r="A258">
        <f t="shared" ref="A258:A321" si="8">IF(E258&lt;=133.5,IF(G258&lt;=0.5095,IF(E258&lt;=94.5,0,0),IF(F258&lt;=28.5,0,1)),IF(E258&lt;=161.5,IF(G258&lt;=0.315,0,1),IF(D258&lt;=6.5,1,1)))</f>
        <v>1</v>
      </c>
      <c r="B258">
        <f t="shared" ref="B258:B321" si="9">IF(A258=I258,1,0)</f>
        <v>1</v>
      </c>
      <c r="C258">
        <v>112</v>
      </c>
      <c r="D258">
        <v>8</v>
      </c>
      <c r="E258">
        <v>155</v>
      </c>
      <c r="F258">
        <v>26</v>
      </c>
      <c r="G258">
        <v>0.54300000000000004</v>
      </c>
      <c r="H258">
        <v>46</v>
      </c>
      <c r="I258">
        <v>1</v>
      </c>
    </row>
    <row r="259" spans="1:9">
      <c r="A259">
        <f t="shared" si="8"/>
        <v>0</v>
      </c>
      <c r="B259">
        <f t="shared" si="9"/>
        <v>0</v>
      </c>
      <c r="C259">
        <v>16</v>
      </c>
      <c r="D259">
        <v>7</v>
      </c>
      <c r="E259">
        <v>100</v>
      </c>
      <c r="F259">
        <v>0</v>
      </c>
      <c r="G259">
        <v>0.48399999999999999</v>
      </c>
      <c r="H259">
        <v>32</v>
      </c>
      <c r="I259">
        <v>1</v>
      </c>
    </row>
    <row r="260" spans="1:9">
      <c r="A260">
        <f t="shared" si="8"/>
        <v>0</v>
      </c>
      <c r="B260">
        <f t="shared" si="9"/>
        <v>1</v>
      </c>
      <c r="C260">
        <v>476</v>
      </c>
      <c r="D260">
        <v>0</v>
      </c>
      <c r="E260">
        <v>137</v>
      </c>
      <c r="F260">
        <v>27</v>
      </c>
      <c r="G260">
        <v>0.23100000000000001</v>
      </c>
      <c r="H260">
        <v>59</v>
      </c>
      <c r="I260">
        <v>0</v>
      </c>
    </row>
    <row r="261" spans="1:9">
      <c r="A261">
        <f t="shared" si="8"/>
        <v>1</v>
      </c>
      <c r="B261">
        <f t="shared" si="9"/>
        <v>1</v>
      </c>
      <c r="C261">
        <v>267</v>
      </c>
      <c r="D261">
        <v>0</v>
      </c>
      <c r="E261">
        <v>138</v>
      </c>
      <c r="F261">
        <v>0</v>
      </c>
      <c r="G261">
        <v>0.93300000000000005</v>
      </c>
      <c r="H261">
        <v>25</v>
      </c>
      <c r="I261">
        <v>1</v>
      </c>
    </row>
    <row r="262" spans="1:9">
      <c r="A262">
        <f t="shared" si="8"/>
        <v>1</v>
      </c>
      <c r="B262">
        <f t="shared" si="9"/>
        <v>1</v>
      </c>
      <c r="C262">
        <v>702</v>
      </c>
      <c r="D262">
        <v>6</v>
      </c>
      <c r="E262">
        <v>125</v>
      </c>
      <c r="F262">
        <v>31</v>
      </c>
      <c r="G262">
        <v>0.56499999999999995</v>
      </c>
      <c r="H262">
        <v>49</v>
      </c>
      <c r="I262">
        <v>1</v>
      </c>
    </row>
    <row r="263" spans="1:9">
      <c r="A263">
        <f t="shared" si="8"/>
        <v>0</v>
      </c>
      <c r="B263">
        <f t="shared" si="9"/>
        <v>1</v>
      </c>
      <c r="C263">
        <v>97</v>
      </c>
      <c r="D263">
        <v>2</v>
      </c>
      <c r="E263">
        <v>92</v>
      </c>
      <c r="F263">
        <v>28</v>
      </c>
      <c r="G263">
        <v>0.13</v>
      </c>
      <c r="H263">
        <v>24</v>
      </c>
      <c r="I263">
        <v>0</v>
      </c>
    </row>
    <row r="264" spans="1:9">
      <c r="A264">
        <f t="shared" si="8"/>
        <v>0</v>
      </c>
      <c r="B264">
        <f t="shared" si="9"/>
        <v>1</v>
      </c>
      <c r="C264">
        <v>404</v>
      </c>
      <c r="D264">
        <v>9</v>
      </c>
      <c r="E264">
        <v>72</v>
      </c>
      <c r="F264">
        <v>25</v>
      </c>
      <c r="G264">
        <v>0.28000000000000003</v>
      </c>
      <c r="H264">
        <v>38</v>
      </c>
      <c r="I264">
        <v>0</v>
      </c>
    </row>
    <row r="265" spans="1:9">
      <c r="A265">
        <f t="shared" si="8"/>
        <v>1</v>
      </c>
      <c r="B265">
        <f t="shared" si="9"/>
        <v>1</v>
      </c>
      <c r="C265">
        <v>5</v>
      </c>
      <c r="D265">
        <v>0</v>
      </c>
      <c r="E265">
        <v>137</v>
      </c>
      <c r="F265">
        <v>35</v>
      </c>
      <c r="G265">
        <v>2.2879999999999998</v>
      </c>
      <c r="H265">
        <v>33</v>
      </c>
      <c r="I265">
        <v>1</v>
      </c>
    </row>
    <row r="266" spans="1:9">
      <c r="A266">
        <f t="shared" si="8"/>
        <v>1</v>
      </c>
      <c r="B266">
        <f t="shared" si="9"/>
        <v>0</v>
      </c>
      <c r="C266">
        <v>380</v>
      </c>
      <c r="D266">
        <v>0</v>
      </c>
      <c r="E266">
        <v>93</v>
      </c>
      <c r="F266">
        <v>39</v>
      </c>
      <c r="G266">
        <v>1.0209999999999999</v>
      </c>
      <c r="H266">
        <v>35</v>
      </c>
      <c r="I266">
        <v>0</v>
      </c>
    </row>
    <row r="267" spans="1:9">
      <c r="A267">
        <f t="shared" si="8"/>
        <v>1</v>
      </c>
      <c r="B267">
        <f t="shared" si="9"/>
        <v>1</v>
      </c>
      <c r="C267">
        <v>210</v>
      </c>
      <c r="D267">
        <v>7</v>
      </c>
      <c r="E267">
        <v>184</v>
      </c>
      <c r="F267">
        <v>33</v>
      </c>
      <c r="G267">
        <v>0.35499999999999998</v>
      </c>
      <c r="H267">
        <v>41</v>
      </c>
      <c r="I267">
        <v>1</v>
      </c>
    </row>
    <row r="268" spans="1:9">
      <c r="A268">
        <f t="shared" si="8"/>
        <v>0</v>
      </c>
      <c r="B268">
        <f t="shared" si="9"/>
        <v>1</v>
      </c>
      <c r="C268">
        <v>127</v>
      </c>
      <c r="D268">
        <v>3</v>
      </c>
      <c r="E268">
        <v>120</v>
      </c>
      <c r="F268">
        <v>30</v>
      </c>
      <c r="G268">
        <v>0.45200000000000001</v>
      </c>
      <c r="H268">
        <v>30</v>
      </c>
      <c r="I268">
        <v>0</v>
      </c>
    </row>
    <row r="269" spans="1:9">
      <c r="A269">
        <f t="shared" si="8"/>
        <v>1</v>
      </c>
      <c r="B269">
        <f t="shared" si="9"/>
        <v>1</v>
      </c>
      <c r="C269">
        <v>32</v>
      </c>
      <c r="D269">
        <v>3</v>
      </c>
      <c r="E269">
        <v>158</v>
      </c>
      <c r="F269">
        <v>36</v>
      </c>
      <c r="G269">
        <v>0.85099999999999998</v>
      </c>
      <c r="H269">
        <v>28</v>
      </c>
      <c r="I269">
        <v>1</v>
      </c>
    </row>
    <row r="270" spans="1:9">
      <c r="A270">
        <f t="shared" si="8"/>
        <v>1</v>
      </c>
      <c r="B270">
        <f t="shared" si="9"/>
        <v>1</v>
      </c>
      <c r="C270">
        <v>716</v>
      </c>
      <c r="D270">
        <v>7</v>
      </c>
      <c r="E270">
        <v>187</v>
      </c>
      <c r="F270">
        <v>33</v>
      </c>
      <c r="G270">
        <v>0.82599999999999996</v>
      </c>
      <c r="H270">
        <v>34</v>
      </c>
      <c r="I270">
        <v>1</v>
      </c>
    </row>
    <row r="271" spans="1:9">
      <c r="A271">
        <f t="shared" si="8"/>
        <v>1</v>
      </c>
      <c r="B271">
        <f t="shared" si="9"/>
        <v>1</v>
      </c>
      <c r="C271">
        <v>517</v>
      </c>
      <c r="D271">
        <v>9</v>
      </c>
      <c r="E271">
        <v>145</v>
      </c>
      <c r="F271">
        <v>34</v>
      </c>
      <c r="G271">
        <v>0.77100000000000002</v>
      </c>
      <c r="H271">
        <v>53</v>
      </c>
      <c r="I271">
        <v>1</v>
      </c>
    </row>
    <row r="272" spans="1:9">
      <c r="A272">
        <f t="shared" si="8"/>
        <v>0</v>
      </c>
      <c r="B272">
        <f t="shared" si="9"/>
        <v>1</v>
      </c>
      <c r="C272">
        <v>70</v>
      </c>
      <c r="D272">
        <v>4</v>
      </c>
      <c r="E272">
        <v>146</v>
      </c>
      <c r="F272">
        <v>27</v>
      </c>
      <c r="G272">
        <v>0.189</v>
      </c>
      <c r="H272">
        <v>27</v>
      </c>
      <c r="I272">
        <v>0</v>
      </c>
    </row>
    <row r="273" spans="1:9">
      <c r="A273">
        <f t="shared" si="8"/>
        <v>0</v>
      </c>
      <c r="B273">
        <f t="shared" si="9"/>
        <v>1</v>
      </c>
      <c r="C273">
        <v>628</v>
      </c>
      <c r="D273">
        <v>0</v>
      </c>
      <c r="E273">
        <v>132</v>
      </c>
      <c r="F273">
        <v>0</v>
      </c>
      <c r="G273">
        <v>0.39300000000000002</v>
      </c>
      <c r="H273">
        <v>21</v>
      </c>
      <c r="I273">
        <v>0</v>
      </c>
    </row>
    <row r="274" spans="1:9">
      <c r="A274">
        <f t="shared" si="8"/>
        <v>1</v>
      </c>
      <c r="B274">
        <f t="shared" si="9"/>
        <v>0</v>
      </c>
      <c r="C274">
        <v>549</v>
      </c>
      <c r="D274">
        <v>1</v>
      </c>
      <c r="E274">
        <v>164</v>
      </c>
      <c r="F274">
        <v>43</v>
      </c>
      <c r="G274">
        <v>0.34100000000000003</v>
      </c>
      <c r="H274">
        <v>50</v>
      </c>
      <c r="I274">
        <v>0</v>
      </c>
    </row>
    <row r="275" spans="1:9">
      <c r="A275">
        <f t="shared" si="8"/>
        <v>0</v>
      </c>
      <c r="B275">
        <f t="shared" si="9"/>
        <v>0</v>
      </c>
      <c r="C275">
        <v>620</v>
      </c>
      <c r="D275">
        <v>0</v>
      </c>
      <c r="E275">
        <v>119</v>
      </c>
      <c r="F275">
        <v>0</v>
      </c>
      <c r="G275">
        <v>0.14099999999999999</v>
      </c>
      <c r="H275">
        <v>24</v>
      </c>
      <c r="I275">
        <v>1</v>
      </c>
    </row>
    <row r="276" spans="1:9">
      <c r="A276">
        <f t="shared" si="8"/>
        <v>0</v>
      </c>
      <c r="B276">
        <f t="shared" si="9"/>
        <v>0</v>
      </c>
      <c r="C276">
        <v>758</v>
      </c>
      <c r="D276">
        <v>0</v>
      </c>
      <c r="E276">
        <v>123</v>
      </c>
      <c r="F276">
        <v>0</v>
      </c>
      <c r="G276">
        <v>0.25800000000000001</v>
      </c>
      <c r="H276">
        <v>52</v>
      </c>
      <c r="I276">
        <v>1</v>
      </c>
    </row>
    <row r="277" spans="1:9">
      <c r="A277">
        <f t="shared" si="8"/>
        <v>1</v>
      </c>
      <c r="B277">
        <f t="shared" si="9"/>
        <v>0</v>
      </c>
      <c r="C277">
        <v>375</v>
      </c>
      <c r="D277">
        <v>2</v>
      </c>
      <c r="E277">
        <v>122</v>
      </c>
      <c r="F277">
        <v>43</v>
      </c>
      <c r="G277">
        <v>0.81599999999999995</v>
      </c>
      <c r="H277">
        <v>28</v>
      </c>
      <c r="I277">
        <v>0</v>
      </c>
    </row>
    <row r="278" spans="1:9">
      <c r="A278">
        <f t="shared" si="8"/>
        <v>0</v>
      </c>
      <c r="B278">
        <f t="shared" si="9"/>
        <v>1</v>
      </c>
      <c r="C278">
        <v>273</v>
      </c>
      <c r="D278">
        <v>3</v>
      </c>
      <c r="E278">
        <v>122</v>
      </c>
      <c r="F278">
        <v>0</v>
      </c>
      <c r="G278">
        <v>0.254</v>
      </c>
      <c r="H278">
        <v>40</v>
      </c>
      <c r="I278">
        <v>0</v>
      </c>
    </row>
    <row r="279" spans="1:9">
      <c r="A279">
        <f t="shared" si="8"/>
        <v>0</v>
      </c>
      <c r="B279">
        <f t="shared" si="9"/>
        <v>1</v>
      </c>
      <c r="C279">
        <v>461</v>
      </c>
      <c r="D279">
        <v>9</v>
      </c>
      <c r="E279">
        <v>120</v>
      </c>
      <c r="F279">
        <v>22</v>
      </c>
      <c r="G279">
        <v>0.73299999999999998</v>
      </c>
      <c r="H279">
        <v>48</v>
      </c>
      <c r="I279">
        <v>0</v>
      </c>
    </row>
    <row r="280" spans="1:9">
      <c r="A280">
        <f t="shared" si="8"/>
        <v>0</v>
      </c>
      <c r="B280">
        <f t="shared" si="9"/>
        <v>1</v>
      </c>
      <c r="C280">
        <v>765</v>
      </c>
      <c r="D280">
        <v>2</v>
      </c>
      <c r="E280">
        <v>122</v>
      </c>
      <c r="F280">
        <v>27</v>
      </c>
      <c r="G280">
        <v>0.34</v>
      </c>
      <c r="H280">
        <v>27</v>
      </c>
      <c r="I280">
        <v>0</v>
      </c>
    </row>
    <row r="281" spans="1:9">
      <c r="A281">
        <f t="shared" si="8"/>
        <v>0</v>
      </c>
      <c r="B281">
        <f t="shared" si="9"/>
        <v>1</v>
      </c>
      <c r="C281">
        <v>592</v>
      </c>
      <c r="D281">
        <v>2</v>
      </c>
      <c r="E281">
        <v>112</v>
      </c>
      <c r="F281">
        <v>50</v>
      </c>
      <c r="G281">
        <v>0.17499999999999999</v>
      </c>
      <c r="H281">
        <v>24</v>
      </c>
      <c r="I281">
        <v>0</v>
      </c>
    </row>
    <row r="282" spans="1:9">
      <c r="A282">
        <f t="shared" si="8"/>
        <v>0</v>
      </c>
      <c r="B282">
        <f t="shared" si="9"/>
        <v>1</v>
      </c>
      <c r="C282">
        <v>483</v>
      </c>
      <c r="D282">
        <v>4</v>
      </c>
      <c r="E282">
        <v>85</v>
      </c>
      <c r="F282">
        <v>22</v>
      </c>
      <c r="G282">
        <v>0.30599999999999999</v>
      </c>
      <c r="H282">
        <v>28</v>
      </c>
      <c r="I282">
        <v>0</v>
      </c>
    </row>
    <row r="283" spans="1:9">
      <c r="A283">
        <f t="shared" si="8"/>
        <v>1</v>
      </c>
      <c r="B283">
        <f t="shared" si="9"/>
        <v>0</v>
      </c>
      <c r="C283">
        <v>412</v>
      </c>
      <c r="D283">
        <v>1</v>
      </c>
      <c r="E283">
        <v>112</v>
      </c>
      <c r="F283">
        <v>30</v>
      </c>
      <c r="G283">
        <v>0.52800000000000002</v>
      </c>
      <c r="H283">
        <v>25</v>
      </c>
      <c r="I283">
        <v>0</v>
      </c>
    </row>
    <row r="284" spans="1:9">
      <c r="A284">
        <f t="shared" si="8"/>
        <v>1</v>
      </c>
      <c r="B284">
        <f t="shared" si="9"/>
        <v>1</v>
      </c>
      <c r="C284">
        <v>760</v>
      </c>
      <c r="D284">
        <v>6</v>
      </c>
      <c r="E284">
        <v>190</v>
      </c>
      <c r="F284">
        <v>0</v>
      </c>
      <c r="G284">
        <v>0.27800000000000002</v>
      </c>
      <c r="H284">
        <v>66</v>
      </c>
      <c r="I284">
        <v>1</v>
      </c>
    </row>
    <row r="285" spans="1:9">
      <c r="A285">
        <f t="shared" si="8"/>
        <v>1</v>
      </c>
      <c r="B285">
        <f t="shared" si="9"/>
        <v>0</v>
      </c>
      <c r="C285">
        <v>549</v>
      </c>
      <c r="D285">
        <v>1</v>
      </c>
      <c r="E285">
        <v>164</v>
      </c>
      <c r="F285">
        <v>43</v>
      </c>
      <c r="G285">
        <v>0.34100000000000003</v>
      </c>
      <c r="H285">
        <v>50</v>
      </c>
      <c r="I285">
        <v>0</v>
      </c>
    </row>
    <row r="286" spans="1:9">
      <c r="A286">
        <f t="shared" si="8"/>
        <v>0</v>
      </c>
      <c r="B286">
        <f t="shared" si="9"/>
        <v>1</v>
      </c>
      <c r="C286">
        <v>545</v>
      </c>
      <c r="D286">
        <v>1</v>
      </c>
      <c r="E286">
        <v>88</v>
      </c>
      <c r="F286">
        <v>29</v>
      </c>
      <c r="G286">
        <v>0.36499999999999999</v>
      </c>
      <c r="H286">
        <v>29</v>
      </c>
      <c r="I286">
        <v>0</v>
      </c>
    </row>
    <row r="287" spans="1:9">
      <c r="A287">
        <f t="shared" si="8"/>
        <v>1</v>
      </c>
      <c r="B287">
        <f t="shared" si="9"/>
        <v>0</v>
      </c>
      <c r="C287">
        <v>212</v>
      </c>
      <c r="D287">
        <v>0</v>
      </c>
      <c r="E287">
        <v>147</v>
      </c>
      <c r="F287">
        <v>54</v>
      </c>
      <c r="G287">
        <v>0.375</v>
      </c>
      <c r="H287">
        <v>24</v>
      </c>
      <c r="I287">
        <v>0</v>
      </c>
    </row>
    <row r="288" spans="1:9">
      <c r="A288">
        <f t="shared" si="8"/>
        <v>0</v>
      </c>
      <c r="B288">
        <f t="shared" si="9"/>
        <v>1</v>
      </c>
      <c r="C288">
        <v>119</v>
      </c>
      <c r="D288">
        <v>4</v>
      </c>
      <c r="E288">
        <v>97</v>
      </c>
      <c r="F288">
        <v>23</v>
      </c>
      <c r="G288">
        <v>0.443</v>
      </c>
      <c r="H288">
        <v>22</v>
      </c>
      <c r="I288">
        <v>0</v>
      </c>
    </row>
    <row r="289" spans="1:9">
      <c r="A289">
        <f t="shared" si="8"/>
        <v>1</v>
      </c>
      <c r="B289">
        <f t="shared" si="9"/>
        <v>1</v>
      </c>
      <c r="C289">
        <v>682</v>
      </c>
      <c r="D289">
        <v>0</v>
      </c>
      <c r="E289">
        <v>162</v>
      </c>
      <c r="F289">
        <v>36</v>
      </c>
      <c r="G289">
        <v>0.36399999999999999</v>
      </c>
      <c r="H289">
        <v>26</v>
      </c>
      <c r="I289">
        <v>1</v>
      </c>
    </row>
    <row r="290" spans="1:9">
      <c r="A290">
        <f t="shared" si="8"/>
        <v>0</v>
      </c>
      <c r="B290">
        <f t="shared" si="9"/>
        <v>1</v>
      </c>
      <c r="C290">
        <v>678</v>
      </c>
      <c r="D290">
        <v>0</v>
      </c>
      <c r="E290">
        <v>93</v>
      </c>
      <c r="F290">
        <v>0</v>
      </c>
      <c r="G290">
        <v>0.26300000000000001</v>
      </c>
      <c r="H290">
        <v>25</v>
      </c>
      <c r="I290">
        <v>0</v>
      </c>
    </row>
    <row r="291" spans="1:9">
      <c r="A291">
        <f t="shared" si="8"/>
        <v>1</v>
      </c>
      <c r="B291">
        <f t="shared" si="9"/>
        <v>1</v>
      </c>
      <c r="C291">
        <v>690</v>
      </c>
      <c r="D291">
        <v>1</v>
      </c>
      <c r="E291">
        <v>144</v>
      </c>
      <c r="F291">
        <v>46</v>
      </c>
      <c r="G291">
        <v>0.33500000000000002</v>
      </c>
      <c r="H291">
        <v>46</v>
      </c>
      <c r="I291">
        <v>1</v>
      </c>
    </row>
    <row r="292" spans="1:9">
      <c r="A292">
        <f t="shared" si="8"/>
        <v>0</v>
      </c>
      <c r="B292">
        <f t="shared" si="9"/>
        <v>1</v>
      </c>
      <c r="C292">
        <v>383</v>
      </c>
      <c r="D292">
        <v>1</v>
      </c>
      <c r="E292">
        <v>109</v>
      </c>
      <c r="F292">
        <v>8</v>
      </c>
      <c r="G292">
        <v>0.94699999999999995</v>
      </c>
      <c r="H292">
        <v>21</v>
      </c>
      <c r="I292">
        <v>0</v>
      </c>
    </row>
    <row r="293" spans="1:9">
      <c r="A293">
        <f t="shared" si="8"/>
        <v>0</v>
      </c>
      <c r="B293">
        <f t="shared" si="9"/>
        <v>1</v>
      </c>
      <c r="C293">
        <v>195</v>
      </c>
      <c r="D293">
        <v>8</v>
      </c>
      <c r="E293">
        <v>85</v>
      </c>
      <c r="F293">
        <v>20</v>
      </c>
      <c r="G293">
        <v>0.13600000000000001</v>
      </c>
      <c r="H293">
        <v>42</v>
      </c>
      <c r="I293">
        <v>0</v>
      </c>
    </row>
    <row r="294" spans="1:9">
      <c r="A294">
        <f t="shared" si="8"/>
        <v>1</v>
      </c>
      <c r="B294">
        <f t="shared" si="9"/>
        <v>0</v>
      </c>
      <c r="C294">
        <v>21</v>
      </c>
      <c r="D294">
        <v>3</v>
      </c>
      <c r="E294">
        <v>126</v>
      </c>
      <c r="F294">
        <v>41</v>
      </c>
      <c r="G294">
        <v>0.70399999999999996</v>
      </c>
      <c r="H294">
        <v>27</v>
      </c>
      <c r="I294">
        <v>0</v>
      </c>
    </row>
    <row r="295" spans="1:9">
      <c r="A295">
        <f t="shared" si="8"/>
        <v>0</v>
      </c>
      <c r="B295">
        <f t="shared" si="9"/>
        <v>1</v>
      </c>
      <c r="C295">
        <v>484</v>
      </c>
      <c r="D295">
        <v>0</v>
      </c>
      <c r="E295">
        <v>84</v>
      </c>
      <c r="F295">
        <v>31</v>
      </c>
      <c r="G295">
        <v>0.23300000000000001</v>
      </c>
      <c r="H295">
        <v>23</v>
      </c>
      <c r="I295">
        <v>0</v>
      </c>
    </row>
    <row r="296" spans="1:9">
      <c r="A296">
        <f t="shared" si="8"/>
        <v>1</v>
      </c>
      <c r="B296">
        <f t="shared" si="9"/>
        <v>1</v>
      </c>
      <c r="C296">
        <v>541</v>
      </c>
      <c r="D296">
        <v>8</v>
      </c>
      <c r="E296">
        <v>100</v>
      </c>
      <c r="F296">
        <v>40</v>
      </c>
      <c r="G296">
        <v>0.66100000000000003</v>
      </c>
      <c r="H296">
        <v>43</v>
      </c>
      <c r="I296">
        <v>1</v>
      </c>
    </row>
    <row r="297" spans="1:9">
      <c r="A297">
        <f t="shared" si="8"/>
        <v>1</v>
      </c>
      <c r="B297">
        <f t="shared" si="9"/>
        <v>1</v>
      </c>
      <c r="C297">
        <v>387</v>
      </c>
      <c r="D297">
        <v>5</v>
      </c>
      <c r="E297">
        <v>116</v>
      </c>
      <c r="F297">
        <v>29</v>
      </c>
      <c r="G297">
        <v>0.66</v>
      </c>
      <c r="H297">
        <v>35</v>
      </c>
      <c r="I297">
        <v>1</v>
      </c>
    </row>
    <row r="298" spans="1:9">
      <c r="A298">
        <f t="shared" si="8"/>
        <v>0</v>
      </c>
      <c r="B298">
        <f t="shared" si="9"/>
        <v>1</v>
      </c>
      <c r="C298">
        <v>530</v>
      </c>
      <c r="D298">
        <v>0</v>
      </c>
      <c r="E298">
        <v>111</v>
      </c>
      <c r="F298">
        <v>0</v>
      </c>
      <c r="G298">
        <v>0.66</v>
      </c>
      <c r="H298">
        <v>31</v>
      </c>
      <c r="I298">
        <v>0</v>
      </c>
    </row>
    <row r="299" spans="1:9">
      <c r="A299">
        <f t="shared" si="8"/>
        <v>1</v>
      </c>
      <c r="B299">
        <f t="shared" si="9"/>
        <v>0</v>
      </c>
      <c r="C299">
        <v>212</v>
      </c>
      <c r="D299">
        <v>0</v>
      </c>
      <c r="E299">
        <v>147</v>
      </c>
      <c r="F299">
        <v>54</v>
      </c>
      <c r="G299">
        <v>0.375</v>
      </c>
      <c r="H299">
        <v>24</v>
      </c>
      <c r="I299">
        <v>0</v>
      </c>
    </row>
    <row r="300" spans="1:9">
      <c r="A300">
        <f t="shared" si="8"/>
        <v>1</v>
      </c>
      <c r="B300">
        <f t="shared" si="9"/>
        <v>0</v>
      </c>
      <c r="C300">
        <v>471</v>
      </c>
      <c r="D300">
        <v>1</v>
      </c>
      <c r="E300">
        <v>144</v>
      </c>
      <c r="F300">
        <v>40</v>
      </c>
      <c r="G300">
        <v>0.60699999999999998</v>
      </c>
      <c r="H300">
        <v>28</v>
      </c>
      <c r="I300">
        <v>0</v>
      </c>
    </row>
    <row r="301" spans="1:9">
      <c r="A301">
        <f t="shared" si="8"/>
        <v>1</v>
      </c>
      <c r="B301">
        <f t="shared" si="9"/>
        <v>1</v>
      </c>
      <c r="C301">
        <v>190</v>
      </c>
      <c r="D301">
        <v>5</v>
      </c>
      <c r="E301">
        <v>139</v>
      </c>
      <c r="F301">
        <v>35</v>
      </c>
      <c r="G301">
        <v>0.36099999999999999</v>
      </c>
      <c r="H301">
        <v>25</v>
      </c>
      <c r="I301">
        <v>1</v>
      </c>
    </row>
    <row r="302" spans="1:9">
      <c r="A302">
        <f t="shared" si="8"/>
        <v>0</v>
      </c>
      <c r="B302">
        <f t="shared" si="9"/>
        <v>1</v>
      </c>
      <c r="C302">
        <v>574</v>
      </c>
      <c r="D302">
        <v>2</v>
      </c>
      <c r="E302">
        <v>98</v>
      </c>
      <c r="F302">
        <v>17</v>
      </c>
      <c r="G302">
        <v>0.19800000000000001</v>
      </c>
      <c r="H302">
        <v>22</v>
      </c>
      <c r="I302">
        <v>0</v>
      </c>
    </row>
    <row r="303" spans="1:9">
      <c r="A303">
        <f t="shared" si="8"/>
        <v>0</v>
      </c>
      <c r="B303">
        <f t="shared" si="9"/>
        <v>1</v>
      </c>
      <c r="C303">
        <v>396</v>
      </c>
      <c r="D303">
        <v>2</v>
      </c>
      <c r="E303">
        <v>127</v>
      </c>
      <c r="F303">
        <v>24</v>
      </c>
      <c r="G303">
        <v>1.6</v>
      </c>
      <c r="H303">
        <v>25</v>
      </c>
      <c r="I303">
        <v>0</v>
      </c>
    </row>
    <row r="304" spans="1:9">
      <c r="A304">
        <f t="shared" si="8"/>
        <v>1</v>
      </c>
      <c r="B304">
        <f t="shared" si="9"/>
        <v>1</v>
      </c>
      <c r="C304">
        <v>172</v>
      </c>
      <c r="D304">
        <v>6</v>
      </c>
      <c r="E304">
        <v>134</v>
      </c>
      <c r="F304">
        <v>23</v>
      </c>
      <c r="G304">
        <v>0.54200000000000004</v>
      </c>
      <c r="H304">
        <v>29</v>
      </c>
      <c r="I304">
        <v>1</v>
      </c>
    </row>
    <row r="305" spans="1:9">
      <c r="A305">
        <f t="shared" si="8"/>
        <v>0</v>
      </c>
      <c r="B305">
        <f t="shared" si="9"/>
        <v>1</v>
      </c>
      <c r="C305">
        <v>752</v>
      </c>
      <c r="D305">
        <v>1</v>
      </c>
      <c r="E305">
        <v>121</v>
      </c>
      <c r="F305">
        <v>39</v>
      </c>
      <c r="G305">
        <v>0.26100000000000001</v>
      </c>
      <c r="H305">
        <v>28</v>
      </c>
      <c r="I305">
        <v>0</v>
      </c>
    </row>
    <row r="306" spans="1:9">
      <c r="A306">
        <f t="shared" si="8"/>
        <v>0</v>
      </c>
      <c r="B306">
        <f t="shared" si="9"/>
        <v>1</v>
      </c>
      <c r="C306">
        <v>181</v>
      </c>
      <c r="D306">
        <v>6</v>
      </c>
      <c r="E306">
        <v>87</v>
      </c>
      <c r="F306">
        <v>0</v>
      </c>
      <c r="G306">
        <v>8.4000000000000005E-2</v>
      </c>
      <c r="H306">
        <v>32</v>
      </c>
      <c r="I306">
        <v>0</v>
      </c>
    </row>
    <row r="307" spans="1:9">
      <c r="A307">
        <f t="shared" si="8"/>
        <v>0</v>
      </c>
      <c r="B307">
        <f t="shared" si="9"/>
        <v>1</v>
      </c>
      <c r="C307">
        <v>80</v>
      </c>
      <c r="D307">
        <v>2</v>
      </c>
      <c r="E307">
        <v>112</v>
      </c>
      <c r="F307">
        <v>22</v>
      </c>
      <c r="G307">
        <v>0.307</v>
      </c>
      <c r="H307">
        <v>24</v>
      </c>
      <c r="I307">
        <v>0</v>
      </c>
    </row>
    <row r="308" spans="1:9">
      <c r="A308">
        <f t="shared" si="8"/>
        <v>0</v>
      </c>
      <c r="B308">
        <f t="shared" si="9"/>
        <v>1</v>
      </c>
      <c r="C308">
        <v>77</v>
      </c>
      <c r="D308">
        <v>7</v>
      </c>
      <c r="E308">
        <v>62</v>
      </c>
      <c r="F308">
        <v>0</v>
      </c>
      <c r="G308">
        <v>0.39100000000000001</v>
      </c>
      <c r="H308">
        <v>41</v>
      </c>
      <c r="I308">
        <v>0</v>
      </c>
    </row>
    <row r="309" spans="1:9">
      <c r="A309">
        <f t="shared" si="8"/>
        <v>0</v>
      </c>
      <c r="B309">
        <f t="shared" si="9"/>
        <v>1</v>
      </c>
      <c r="C309">
        <v>195</v>
      </c>
      <c r="D309">
        <v>8</v>
      </c>
      <c r="E309">
        <v>85</v>
      </c>
      <c r="F309">
        <v>20</v>
      </c>
      <c r="G309">
        <v>0.13600000000000001</v>
      </c>
      <c r="H309">
        <v>42</v>
      </c>
      <c r="I309">
        <v>0</v>
      </c>
    </row>
    <row r="310" spans="1:9">
      <c r="A310">
        <f t="shared" si="8"/>
        <v>1</v>
      </c>
      <c r="B310">
        <f t="shared" si="9"/>
        <v>0</v>
      </c>
      <c r="C310">
        <v>13</v>
      </c>
      <c r="D310">
        <v>10</v>
      </c>
      <c r="E310">
        <v>139</v>
      </c>
      <c r="F310">
        <v>0</v>
      </c>
      <c r="G310">
        <v>1.4410000000000001</v>
      </c>
      <c r="H310">
        <v>57</v>
      </c>
      <c r="I310">
        <v>0</v>
      </c>
    </row>
    <row r="311" spans="1:9">
      <c r="A311">
        <f t="shared" si="8"/>
        <v>1</v>
      </c>
      <c r="B311">
        <f t="shared" si="9"/>
        <v>1</v>
      </c>
      <c r="C311">
        <v>302</v>
      </c>
      <c r="D311">
        <v>2</v>
      </c>
      <c r="E311">
        <v>144</v>
      </c>
      <c r="F311">
        <v>33</v>
      </c>
      <c r="G311">
        <v>0.42199999999999999</v>
      </c>
      <c r="H311">
        <v>25</v>
      </c>
      <c r="I311">
        <v>1</v>
      </c>
    </row>
    <row r="312" spans="1:9">
      <c r="A312">
        <f t="shared" si="8"/>
        <v>0</v>
      </c>
      <c r="B312">
        <f t="shared" si="9"/>
        <v>1</v>
      </c>
      <c r="C312">
        <v>711</v>
      </c>
      <c r="D312">
        <v>3</v>
      </c>
      <c r="E312">
        <v>158</v>
      </c>
      <c r="F312">
        <v>13</v>
      </c>
      <c r="G312">
        <v>0.29499999999999998</v>
      </c>
      <c r="H312">
        <v>24</v>
      </c>
      <c r="I312">
        <v>0</v>
      </c>
    </row>
    <row r="313" spans="1:9">
      <c r="A313">
        <f t="shared" si="8"/>
        <v>0</v>
      </c>
      <c r="B313">
        <f t="shared" si="9"/>
        <v>1</v>
      </c>
      <c r="C313">
        <v>354</v>
      </c>
      <c r="D313">
        <v>1</v>
      </c>
      <c r="E313">
        <v>90</v>
      </c>
      <c r="F313">
        <v>12</v>
      </c>
      <c r="G313">
        <v>0.57999999999999996</v>
      </c>
      <c r="H313">
        <v>24</v>
      </c>
      <c r="I313">
        <v>0</v>
      </c>
    </row>
    <row r="314" spans="1:9">
      <c r="A314">
        <f t="shared" si="8"/>
        <v>0</v>
      </c>
      <c r="B314">
        <f t="shared" si="9"/>
        <v>0</v>
      </c>
      <c r="C314">
        <v>732</v>
      </c>
      <c r="D314">
        <v>8</v>
      </c>
      <c r="E314">
        <v>120</v>
      </c>
      <c r="F314">
        <v>0</v>
      </c>
      <c r="G314">
        <v>0.25900000000000001</v>
      </c>
      <c r="H314">
        <v>22</v>
      </c>
      <c r="I314">
        <v>1</v>
      </c>
    </row>
    <row r="315" spans="1:9">
      <c r="A315">
        <f t="shared" si="8"/>
        <v>1</v>
      </c>
      <c r="B315">
        <f t="shared" si="9"/>
        <v>0</v>
      </c>
      <c r="C315">
        <v>13</v>
      </c>
      <c r="D315">
        <v>10</v>
      </c>
      <c r="E315">
        <v>139</v>
      </c>
      <c r="F315">
        <v>0</v>
      </c>
      <c r="G315">
        <v>1.4410000000000001</v>
      </c>
      <c r="H315">
        <v>57</v>
      </c>
      <c r="I315">
        <v>0</v>
      </c>
    </row>
    <row r="316" spans="1:9">
      <c r="A316">
        <f t="shared" si="8"/>
        <v>0</v>
      </c>
      <c r="B316">
        <f t="shared" si="9"/>
        <v>1</v>
      </c>
      <c r="C316">
        <v>240</v>
      </c>
      <c r="D316">
        <v>0</v>
      </c>
      <c r="E316">
        <v>104</v>
      </c>
      <c r="F316">
        <v>0</v>
      </c>
      <c r="G316">
        <v>0.58199999999999996</v>
      </c>
      <c r="H316">
        <v>27</v>
      </c>
      <c r="I316">
        <v>0</v>
      </c>
    </row>
    <row r="317" spans="1:9">
      <c r="A317">
        <f t="shared" si="8"/>
        <v>0</v>
      </c>
      <c r="B317">
        <f t="shared" si="9"/>
        <v>1</v>
      </c>
      <c r="C317">
        <v>439</v>
      </c>
      <c r="D317">
        <v>1</v>
      </c>
      <c r="E317">
        <v>97</v>
      </c>
      <c r="F317">
        <v>15</v>
      </c>
      <c r="G317">
        <v>0.14699999999999999</v>
      </c>
      <c r="H317">
        <v>21</v>
      </c>
      <c r="I317">
        <v>0</v>
      </c>
    </row>
    <row r="318" spans="1:9">
      <c r="A318">
        <f t="shared" si="8"/>
        <v>1</v>
      </c>
      <c r="B318">
        <f t="shared" si="9"/>
        <v>1</v>
      </c>
      <c r="C318">
        <v>324</v>
      </c>
      <c r="D318">
        <v>13</v>
      </c>
      <c r="E318">
        <v>152</v>
      </c>
      <c r="F318">
        <v>33</v>
      </c>
      <c r="G318">
        <v>0.73099999999999998</v>
      </c>
      <c r="H318">
        <v>43</v>
      </c>
      <c r="I318">
        <v>1</v>
      </c>
    </row>
    <row r="319" spans="1:9">
      <c r="A319">
        <f t="shared" si="8"/>
        <v>1</v>
      </c>
      <c r="B319">
        <f t="shared" si="9"/>
        <v>0</v>
      </c>
      <c r="C319">
        <v>488</v>
      </c>
      <c r="D319">
        <v>0</v>
      </c>
      <c r="E319">
        <v>173</v>
      </c>
      <c r="F319">
        <v>32</v>
      </c>
      <c r="G319">
        <v>1.159</v>
      </c>
      <c r="H319">
        <v>58</v>
      </c>
      <c r="I319">
        <v>0</v>
      </c>
    </row>
    <row r="320" spans="1:9">
      <c r="A320">
        <f t="shared" si="8"/>
        <v>1</v>
      </c>
      <c r="B320">
        <f t="shared" si="9"/>
        <v>1</v>
      </c>
      <c r="C320">
        <v>190</v>
      </c>
      <c r="D320">
        <v>5</v>
      </c>
      <c r="E320">
        <v>139</v>
      </c>
      <c r="F320">
        <v>35</v>
      </c>
      <c r="G320">
        <v>0.36099999999999999</v>
      </c>
      <c r="H320">
        <v>25</v>
      </c>
      <c r="I320">
        <v>1</v>
      </c>
    </row>
    <row r="321" spans="1:9">
      <c r="A321">
        <f t="shared" si="8"/>
        <v>0</v>
      </c>
      <c r="B321">
        <f t="shared" si="9"/>
        <v>0</v>
      </c>
      <c r="C321">
        <v>684</v>
      </c>
      <c r="D321">
        <v>4</v>
      </c>
      <c r="E321">
        <v>125</v>
      </c>
      <c r="F321">
        <v>0</v>
      </c>
      <c r="G321">
        <v>0.53600000000000003</v>
      </c>
      <c r="H321">
        <v>27</v>
      </c>
      <c r="I321">
        <v>1</v>
      </c>
    </row>
    <row r="322" spans="1:9">
      <c r="A322">
        <f t="shared" ref="A322:A385" si="10">IF(E322&lt;=133.5,IF(G322&lt;=0.5095,IF(E322&lt;=94.5,0,0),IF(F322&lt;=28.5,0,1)),IF(E322&lt;=161.5,IF(G322&lt;=0.315,0,1),IF(D322&lt;=6.5,1,1)))</f>
        <v>0</v>
      </c>
      <c r="B322">
        <f t="shared" ref="B322:B385" si="11">IF(A322=I322,1,0)</f>
        <v>1</v>
      </c>
      <c r="C322">
        <v>177</v>
      </c>
      <c r="D322">
        <v>6</v>
      </c>
      <c r="E322">
        <v>85</v>
      </c>
      <c r="F322">
        <v>0</v>
      </c>
      <c r="G322">
        <v>0.38200000000000001</v>
      </c>
      <c r="H322">
        <v>42</v>
      </c>
      <c r="I322">
        <v>0</v>
      </c>
    </row>
    <row r="323" spans="1:9">
      <c r="A323">
        <f t="shared" si="10"/>
        <v>0</v>
      </c>
      <c r="B323">
        <f t="shared" si="11"/>
        <v>1</v>
      </c>
      <c r="C323">
        <v>574</v>
      </c>
      <c r="D323">
        <v>2</v>
      </c>
      <c r="E323">
        <v>98</v>
      </c>
      <c r="F323">
        <v>17</v>
      </c>
      <c r="G323">
        <v>0.19800000000000001</v>
      </c>
      <c r="H323">
        <v>22</v>
      </c>
      <c r="I323">
        <v>0</v>
      </c>
    </row>
    <row r="324" spans="1:9">
      <c r="A324">
        <f t="shared" si="10"/>
        <v>0</v>
      </c>
      <c r="B324">
        <f t="shared" si="11"/>
        <v>1</v>
      </c>
      <c r="C324">
        <v>158</v>
      </c>
      <c r="D324">
        <v>1</v>
      </c>
      <c r="E324">
        <v>109</v>
      </c>
      <c r="F324">
        <v>21</v>
      </c>
      <c r="G324">
        <v>0.83299999999999996</v>
      </c>
      <c r="H324">
        <v>23</v>
      </c>
      <c r="I324">
        <v>0</v>
      </c>
    </row>
    <row r="325" spans="1:9">
      <c r="A325">
        <f t="shared" si="10"/>
        <v>1</v>
      </c>
      <c r="B325">
        <f t="shared" si="11"/>
        <v>1</v>
      </c>
      <c r="C325">
        <v>101</v>
      </c>
      <c r="D325">
        <v>1</v>
      </c>
      <c r="E325">
        <v>163</v>
      </c>
      <c r="F325">
        <v>0</v>
      </c>
      <c r="G325">
        <v>1.222</v>
      </c>
      <c r="H325">
        <v>33</v>
      </c>
      <c r="I325">
        <v>1</v>
      </c>
    </row>
    <row r="326" spans="1:9">
      <c r="A326">
        <f t="shared" si="10"/>
        <v>0</v>
      </c>
      <c r="B326">
        <f t="shared" si="11"/>
        <v>1</v>
      </c>
      <c r="C326">
        <v>560</v>
      </c>
      <c r="D326">
        <v>11</v>
      </c>
      <c r="E326">
        <v>85</v>
      </c>
      <c r="F326">
        <v>0</v>
      </c>
      <c r="G326">
        <v>0.3</v>
      </c>
      <c r="H326">
        <v>35</v>
      </c>
      <c r="I326">
        <v>0</v>
      </c>
    </row>
    <row r="327" spans="1:9">
      <c r="A327">
        <f t="shared" si="10"/>
        <v>0</v>
      </c>
      <c r="B327">
        <f t="shared" si="11"/>
        <v>1</v>
      </c>
      <c r="C327">
        <v>56</v>
      </c>
      <c r="D327">
        <v>1</v>
      </c>
      <c r="E327">
        <v>73</v>
      </c>
      <c r="F327">
        <v>10</v>
      </c>
      <c r="G327">
        <v>0.248</v>
      </c>
      <c r="H327">
        <v>21</v>
      </c>
      <c r="I327">
        <v>0</v>
      </c>
    </row>
    <row r="328" spans="1:9">
      <c r="A328">
        <f t="shared" si="10"/>
        <v>0</v>
      </c>
      <c r="B328">
        <f t="shared" si="11"/>
        <v>0</v>
      </c>
      <c r="C328">
        <v>171</v>
      </c>
      <c r="D328">
        <v>6</v>
      </c>
      <c r="E328">
        <v>102</v>
      </c>
      <c r="F328">
        <v>0</v>
      </c>
      <c r="G328">
        <v>0.18</v>
      </c>
      <c r="H328">
        <v>36</v>
      </c>
      <c r="I328">
        <v>1</v>
      </c>
    </row>
    <row r="329" spans="1:9">
      <c r="A329">
        <f t="shared" si="10"/>
        <v>0</v>
      </c>
      <c r="B329">
        <f t="shared" si="11"/>
        <v>1</v>
      </c>
      <c r="C329">
        <v>321</v>
      </c>
      <c r="D329">
        <v>4</v>
      </c>
      <c r="E329">
        <v>129</v>
      </c>
      <c r="F329">
        <v>12</v>
      </c>
      <c r="G329">
        <v>0.52700000000000002</v>
      </c>
      <c r="H329">
        <v>31</v>
      </c>
      <c r="I329">
        <v>0</v>
      </c>
    </row>
    <row r="330" spans="1:9">
      <c r="A330">
        <f t="shared" si="10"/>
        <v>1</v>
      </c>
      <c r="B330">
        <f t="shared" si="11"/>
        <v>1</v>
      </c>
      <c r="C330">
        <v>392</v>
      </c>
      <c r="D330">
        <v>5</v>
      </c>
      <c r="E330">
        <v>166</v>
      </c>
      <c r="F330">
        <v>0</v>
      </c>
      <c r="G330">
        <v>0.34</v>
      </c>
      <c r="H330">
        <v>27</v>
      </c>
      <c r="I330">
        <v>1</v>
      </c>
    </row>
    <row r="331" spans="1:9">
      <c r="A331">
        <f t="shared" si="10"/>
        <v>0</v>
      </c>
      <c r="B331">
        <f t="shared" si="11"/>
        <v>1</v>
      </c>
      <c r="C331">
        <v>377</v>
      </c>
      <c r="D331">
        <v>0</v>
      </c>
      <c r="E331">
        <v>98</v>
      </c>
      <c r="F331">
        <v>15</v>
      </c>
      <c r="G331">
        <v>0.29899999999999999</v>
      </c>
      <c r="H331">
        <v>22</v>
      </c>
      <c r="I331">
        <v>0</v>
      </c>
    </row>
    <row r="332" spans="1:9">
      <c r="A332">
        <f t="shared" si="10"/>
        <v>0</v>
      </c>
      <c r="B332">
        <f t="shared" si="11"/>
        <v>1</v>
      </c>
      <c r="C332">
        <v>384</v>
      </c>
      <c r="D332">
        <v>1</v>
      </c>
      <c r="E332">
        <v>90</v>
      </c>
      <c r="F332">
        <v>18</v>
      </c>
      <c r="G332">
        <v>1.268</v>
      </c>
      <c r="H332">
        <v>25</v>
      </c>
      <c r="I332">
        <v>0</v>
      </c>
    </row>
    <row r="333" spans="1:9">
      <c r="A333">
        <f t="shared" si="10"/>
        <v>0</v>
      </c>
      <c r="B333">
        <f t="shared" si="11"/>
        <v>1</v>
      </c>
      <c r="C333">
        <v>501</v>
      </c>
      <c r="D333">
        <v>2</v>
      </c>
      <c r="E333">
        <v>117</v>
      </c>
      <c r="F333">
        <v>19</v>
      </c>
      <c r="G333">
        <v>0.313</v>
      </c>
      <c r="H333">
        <v>21</v>
      </c>
      <c r="I333">
        <v>0</v>
      </c>
    </row>
    <row r="334" spans="1:9">
      <c r="A334">
        <f t="shared" si="10"/>
        <v>0</v>
      </c>
      <c r="B334">
        <f t="shared" si="11"/>
        <v>0</v>
      </c>
      <c r="C334">
        <v>444</v>
      </c>
      <c r="D334">
        <v>8</v>
      </c>
      <c r="E334">
        <v>108</v>
      </c>
      <c r="F334">
        <v>0</v>
      </c>
      <c r="G334">
        <v>0.95499999999999996</v>
      </c>
      <c r="H334">
        <v>33</v>
      </c>
      <c r="I334">
        <v>1</v>
      </c>
    </row>
    <row r="335" spans="1:9">
      <c r="A335">
        <f t="shared" si="10"/>
        <v>1</v>
      </c>
      <c r="B335">
        <f t="shared" si="11"/>
        <v>1</v>
      </c>
      <c r="C335">
        <v>17</v>
      </c>
      <c r="D335">
        <v>0</v>
      </c>
      <c r="E335">
        <v>118</v>
      </c>
      <c r="F335">
        <v>47</v>
      </c>
      <c r="G335">
        <v>0.55100000000000005</v>
      </c>
      <c r="H335">
        <v>31</v>
      </c>
      <c r="I335">
        <v>1</v>
      </c>
    </row>
    <row r="336" spans="1:9">
      <c r="A336">
        <f t="shared" si="10"/>
        <v>0</v>
      </c>
      <c r="B336">
        <f t="shared" si="11"/>
        <v>1</v>
      </c>
      <c r="C336">
        <v>384</v>
      </c>
      <c r="D336">
        <v>1</v>
      </c>
      <c r="E336">
        <v>90</v>
      </c>
      <c r="F336">
        <v>18</v>
      </c>
      <c r="G336">
        <v>1.268</v>
      </c>
      <c r="H336">
        <v>25</v>
      </c>
      <c r="I336">
        <v>0</v>
      </c>
    </row>
    <row r="337" spans="1:9">
      <c r="A337">
        <f t="shared" si="10"/>
        <v>0</v>
      </c>
      <c r="B337">
        <f t="shared" si="11"/>
        <v>0</v>
      </c>
      <c r="C337">
        <v>694</v>
      </c>
      <c r="D337">
        <v>7</v>
      </c>
      <c r="E337">
        <v>129</v>
      </c>
      <c r="F337">
        <v>49</v>
      </c>
      <c r="G337">
        <v>0.439</v>
      </c>
      <c r="H337">
        <v>43</v>
      </c>
      <c r="I337">
        <v>1</v>
      </c>
    </row>
    <row r="338" spans="1:9">
      <c r="A338">
        <f t="shared" si="10"/>
        <v>1</v>
      </c>
      <c r="B338">
        <f t="shared" si="11"/>
        <v>0</v>
      </c>
      <c r="C338">
        <v>535</v>
      </c>
      <c r="D338">
        <v>1</v>
      </c>
      <c r="E338">
        <v>77</v>
      </c>
      <c r="F338">
        <v>30</v>
      </c>
      <c r="G338">
        <v>1.2509999999999999</v>
      </c>
      <c r="H338">
        <v>24</v>
      </c>
      <c r="I338">
        <v>0</v>
      </c>
    </row>
    <row r="339" spans="1:9">
      <c r="A339">
        <f t="shared" si="10"/>
        <v>0</v>
      </c>
      <c r="B339">
        <f t="shared" si="11"/>
        <v>0</v>
      </c>
      <c r="C339">
        <v>570</v>
      </c>
      <c r="D339">
        <v>0</v>
      </c>
      <c r="E339">
        <v>121</v>
      </c>
      <c r="F339">
        <v>30</v>
      </c>
      <c r="G339">
        <v>0.20300000000000001</v>
      </c>
      <c r="H339">
        <v>33</v>
      </c>
      <c r="I339">
        <v>1</v>
      </c>
    </row>
    <row r="340" spans="1:9">
      <c r="A340">
        <f t="shared" si="10"/>
        <v>1</v>
      </c>
      <c r="B340">
        <f t="shared" si="11"/>
        <v>0</v>
      </c>
      <c r="C340">
        <v>58</v>
      </c>
      <c r="D340">
        <v>0</v>
      </c>
      <c r="E340">
        <v>100</v>
      </c>
      <c r="F340">
        <v>60</v>
      </c>
      <c r="G340">
        <v>0.96199999999999997</v>
      </c>
      <c r="H340">
        <v>31</v>
      </c>
      <c r="I340">
        <v>0</v>
      </c>
    </row>
    <row r="341" spans="1:9">
      <c r="A341">
        <f t="shared" si="10"/>
        <v>0</v>
      </c>
      <c r="B341">
        <f t="shared" si="11"/>
        <v>1</v>
      </c>
      <c r="C341">
        <v>170</v>
      </c>
      <c r="D341">
        <v>3</v>
      </c>
      <c r="E341">
        <v>111</v>
      </c>
      <c r="F341">
        <v>12</v>
      </c>
      <c r="G341">
        <v>0.495</v>
      </c>
      <c r="H341">
        <v>29</v>
      </c>
      <c r="I341">
        <v>0</v>
      </c>
    </row>
    <row r="342" spans="1:9">
      <c r="A342">
        <f t="shared" si="10"/>
        <v>0</v>
      </c>
      <c r="B342">
        <f t="shared" si="11"/>
        <v>0</v>
      </c>
      <c r="C342">
        <v>740</v>
      </c>
      <c r="D342">
        <v>1</v>
      </c>
      <c r="E342">
        <v>102</v>
      </c>
      <c r="F342">
        <v>0</v>
      </c>
      <c r="G342">
        <v>0.29299999999999998</v>
      </c>
      <c r="H342">
        <v>42</v>
      </c>
      <c r="I342">
        <v>1</v>
      </c>
    </row>
    <row r="343" spans="1:9">
      <c r="A343">
        <f t="shared" si="10"/>
        <v>0</v>
      </c>
      <c r="B343">
        <f t="shared" si="11"/>
        <v>1</v>
      </c>
      <c r="C343">
        <v>289</v>
      </c>
      <c r="D343">
        <v>4</v>
      </c>
      <c r="E343">
        <v>96</v>
      </c>
      <c r="F343">
        <v>17</v>
      </c>
      <c r="G343">
        <v>0.34</v>
      </c>
      <c r="H343">
        <v>26</v>
      </c>
      <c r="I343">
        <v>0</v>
      </c>
    </row>
    <row r="344" spans="1:9">
      <c r="A344">
        <f t="shared" si="10"/>
        <v>0</v>
      </c>
      <c r="B344">
        <f t="shared" si="11"/>
        <v>1</v>
      </c>
      <c r="C344">
        <v>8</v>
      </c>
      <c r="D344">
        <v>10</v>
      </c>
      <c r="E344">
        <v>115</v>
      </c>
      <c r="F344">
        <v>0</v>
      </c>
      <c r="G344">
        <v>0.13400000000000001</v>
      </c>
      <c r="H344">
        <v>29</v>
      </c>
      <c r="I344">
        <v>0</v>
      </c>
    </row>
    <row r="345" spans="1:9">
      <c r="A345">
        <f t="shared" si="10"/>
        <v>0</v>
      </c>
      <c r="B345">
        <f t="shared" si="11"/>
        <v>1</v>
      </c>
      <c r="C345">
        <v>70</v>
      </c>
      <c r="D345">
        <v>4</v>
      </c>
      <c r="E345">
        <v>146</v>
      </c>
      <c r="F345">
        <v>27</v>
      </c>
      <c r="G345">
        <v>0.189</v>
      </c>
      <c r="H345">
        <v>27</v>
      </c>
      <c r="I345">
        <v>0</v>
      </c>
    </row>
    <row r="346" spans="1:9">
      <c r="A346">
        <f t="shared" si="10"/>
        <v>0</v>
      </c>
      <c r="B346">
        <f t="shared" si="11"/>
        <v>1</v>
      </c>
      <c r="C346">
        <v>384</v>
      </c>
      <c r="D346">
        <v>1</v>
      </c>
      <c r="E346">
        <v>90</v>
      </c>
      <c r="F346">
        <v>18</v>
      </c>
      <c r="G346">
        <v>1.268</v>
      </c>
      <c r="H346">
        <v>25</v>
      </c>
      <c r="I346">
        <v>0</v>
      </c>
    </row>
    <row r="347" spans="1:9">
      <c r="A347">
        <f t="shared" si="10"/>
        <v>0</v>
      </c>
      <c r="B347">
        <f t="shared" si="11"/>
        <v>1</v>
      </c>
      <c r="C347">
        <v>185</v>
      </c>
      <c r="D347">
        <v>4</v>
      </c>
      <c r="E347">
        <v>141</v>
      </c>
      <c r="F347">
        <v>0</v>
      </c>
      <c r="G347">
        <v>0.24399999999999999</v>
      </c>
      <c r="H347">
        <v>40</v>
      </c>
      <c r="I347">
        <v>0</v>
      </c>
    </row>
    <row r="348" spans="1:9">
      <c r="A348">
        <f t="shared" si="10"/>
        <v>1</v>
      </c>
      <c r="B348">
        <f t="shared" si="11"/>
        <v>0</v>
      </c>
      <c r="C348">
        <v>689</v>
      </c>
      <c r="D348">
        <v>1</v>
      </c>
      <c r="E348">
        <v>140</v>
      </c>
      <c r="F348">
        <v>26</v>
      </c>
      <c r="G348">
        <v>0.82799999999999996</v>
      </c>
      <c r="H348">
        <v>23</v>
      </c>
      <c r="I348">
        <v>0</v>
      </c>
    </row>
    <row r="349" spans="1:9">
      <c r="A349">
        <f t="shared" si="10"/>
        <v>0</v>
      </c>
      <c r="B349">
        <f t="shared" si="11"/>
        <v>1</v>
      </c>
      <c r="C349">
        <v>572</v>
      </c>
      <c r="D349">
        <v>2</v>
      </c>
      <c r="E349">
        <v>130</v>
      </c>
      <c r="F349">
        <v>0</v>
      </c>
      <c r="G349">
        <v>0.26800000000000002</v>
      </c>
      <c r="H349">
        <v>21</v>
      </c>
      <c r="I349">
        <v>0</v>
      </c>
    </row>
    <row r="350" spans="1:9">
      <c r="A350">
        <f t="shared" si="10"/>
        <v>1</v>
      </c>
      <c r="B350">
        <f t="shared" si="11"/>
        <v>1</v>
      </c>
      <c r="C350">
        <v>190</v>
      </c>
      <c r="D350">
        <v>5</v>
      </c>
      <c r="E350">
        <v>139</v>
      </c>
      <c r="F350">
        <v>35</v>
      </c>
      <c r="G350">
        <v>0.36099999999999999</v>
      </c>
      <c r="H350">
        <v>25</v>
      </c>
      <c r="I350">
        <v>1</v>
      </c>
    </row>
    <row r="351" spans="1:9">
      <c r="A351">
        <f t="shared" si="10"/>
        <v>1</v>
      </c>
      <c r="B351">
        <f t="shared" si="11"/>
        <v>0</v>
      </c>
      <c r="C351">
        <v>35</v>
      </c>
      <c r="D351">
        <v>10</v>
      </c>
      <c r="E351">
        <v>122</v>
      </c>
      <c r="F351">
        <v>31</v>
      </c>
      <c r="G351">
        <v>0.51200000000000001</v>
      </c>
      <c r="H351">
        <v>45</v>
      </c>
      <c r="I351">
        <v>0</v>
      </c>
    </row>
    <row r="352" spans="1:9">
      <c r="A352">
        <f t="shared" si="10"/>
        <v>0</v>
      </c>
      <c r="B352">
        <f t="shared" si="11"/>
        <v>1</v>
      </c>
      <c r="C352">
        <v>672</v>
      </c>
      <c r="D352">
        <v>1</v>
      </c>
      <c r="E352">
        <v>99</v>
      </c>
      <c r="F352">
        <v>10</v>
      </c>
      <c r="G352">
        <v>0.55100000000000005</v>
      </c>
      <c r="H352">
        <v>21</v>
      </c>
      <c r="I352">
        <v>0</v>
      </c>
    </row>
    <row r="353" spans="1:9">
      <c r="A353">
        <f t="shared" si="10"/>
        <v>1</v>
      </c>
      <c r="B353">
        <f t="shared" si="11"/>
        <v>1</v>
      </c>
      <c r="C353">
        <v>716</v>
      </c>
      <c r="D353">
        <v>7</v>
      </c>
      <c r="E353">
        <v>187</v>
      </c>
      <c r="F353">
        <v>33</v>
      </c>
      <c r="G353">
        <v>0.82599999999999996</v>
      </c>
      <c r="H353">
        <v>34</v>
      </c>
      <c r="I353">
        <v>1</v>
      </c>
    </row>
    <row r="354" spans="1:9">
      <c r="A354">
        <f t="shared" si="10"/>
        <v>1</v>
      </c>
      <c r="B354">
        <f t="shared" si="11"/>
        <v>1</v>
      </c>
      <c r="C354">
        <v>101</v>
      </c>
      <c r="D354">
        <v>1</v>
      </c>
      <c r="E354">
        <v>163</v>
      </c>
      <c r="F354">
        <v>0</v>
      </c>
      <c r="G354">
        <v>1.222</v>
      </c>
      <c r="H354">
        <v>33</v>
      </c>
      <c r="I354">
        <v>1</v>
      </c>
    </row>
    <row r="355" spans="1:9">
      <c r="A355">
        <f t="shared" si="10"/>
        <v>1</v>
      </c>
      <c r="B355">
        <f t="shared" si="11"/>
        <v>1</v>
      </c>
      <c r="C355">
        <v>318</v>
      </c>
      <c r="D355">
        <v>3</v>
      </c>
      <c r="E355">
        <v>182</v>
      </c>
      <c r="F355">
        <v>0</v>
      </c>
      <c r="G355">
        <v>0.34499999999999997</v>
      </c>
      <c r="H355">
        <v>29</v>
      </c>
      <c r="I355">
        <v>1</v>
      </c>
    </row>
    <row r="356" spans="1:9">
      <c r="A356">
        <f t="shared" si="10"/>
        <v>0</v>
      </c>
      <c r="B356">
        <f t="shared" si="11"/>
        <v>1</v>
      </c>
      <c r="C356">
        <v>226</v>
      </c>
      <c r="D356">
        <v>1</v>
      </c>
      <c r="E356">
        <v>87</v>
      </c>
      <c r="F356">
        <v>27</v>
      </c>
      <c r="G356">
        <v>0.10100000000000001</v>
      </c>
      <c r="H356">
        <v>22</v>
      </c>
      <c r="I356">
        <v>0</v>
      </c>
    </row>
    <row r="357" spans="1:9">
      <c r="A357">
        <f t="shared" si="10"/>
        <v>0</v>
      </c>
      <c r="B357">
        <f t="shared" si="11"/>
        <v>1</v>
      </c>
      <c r="C357">
        <v>458</v>
      </c>
      <c r="D357">
        <v>5</v>
      </c>
      <c r="E357">
        <v>86</v>
      </c>
      <c r="F357">
        <v>28</v>
      </c>
      <c r="G357">
        <v>0.36399999999999999</v>
      </c>
      <c r="H357">
        <v>24</v>
      </c>
      <c r="I357">
        <v>0</v>
      </c>
    </row>
    <row r="358" spans="1:9">
      <c r="A358">
        <f t="shared" si="10"/>
        <v>1</v>
      </c>
      <c r="B358">
        <f t="shared" si="11"/>
        <v>1</v>
      </c>
      <c r="C358">
        <v>449</v>
      </c>
      <c r="D358">
        <v>0</v>
      </c>
      <c r="E358">
        <v>104</v>
      </c>
      <c r="F358">
        <v>37</v>
      </c>
      <c r="G358">
        <v>0.51</v>
      </c>
      <c r="H358">
        <v>22</v>
      </c>
      <c r="I358">
        <v>1</v>
      </c>
    </row>
    <row r="359" spans="1:9">
      <c r="A359">
        <f t="shared" si="10"/>
        <v>0</v>
      </c>
      <c r="B359">
        <f t="shared" si="11"/>
        <v>1</v>
      </c>
      <c r="C359">
        <v>107</v>
      </c>
      <c r="D359">
        <v>1</v>
      </c>
      <c r="E359">
        <v>96</v>
      </c>
      <c r="F359">
        <v>0</v>
      </c>
      <c r="G359">
        <v>0.20699999999999999</v>
      </c>
      <c r="H359">
        <v>27</v>
      </c>
      <c r="I359">
        <v>0</v>
      </c>
    </row>
    <row r="360" spans="1:9">
      <c r="A360">
        <f t="shared" si="10"/>
        <v>0</v>
      </c>
      <c r="B360">
        <f t="shared" si="11"/>
        <v>1</v>
      </c>
      <c r="C360">
        <v>295</v>
      </c>
      <c r="D360">
        <v>0</v>
      </c>
      <c r="E360">
        <v>161</v>
      </c>
      <c r="F360">
        <v>0</v>
      </c>
      <c r="G360">
        <v>0.254</v>
      </c>
      <c r="H360">
        <v>65</v>
      </c>
      <c r="I360">
        <v>0</v>
      </c>
    </row>
    <row r="361" spans="1:9">
      <c r="A361">
        <f t="shared" si="10"/>
        <v>1</v>
      </c>
      <c r="B361">
        <f t="shared" si="11"/>
        <v>1</v>
      </c>
      <c r="C361">
        <v>639</v>
      </c>
      <c r="D361">
        <v>7</v>
      </c>
      <c r="E361">
        <v>97</v>
      </c>
      <c r="F361">
        <v>32</v>
      </c>
      <c r="G361">
        <v>0.871</v>
      </c>
      <c r="H361">
        <v>32</v>
      </c>
      <c r="I361">
        <v>1</v>
      </c>
    </row>
    <row r="362" spans="1:9">
      <c r="A362">
        <f t="shared" si="10"/>
        <v>1</v>
      </c>
      <c r="B362">
        <f t="shared" si="11"/>
        <v>1</v>
      </c>
      <c r="C362">
        <v>196</v>
      </c>
      <c r="D362">
        <v>5</v>
      </c>
      <c r="E362">
        <v>158</v>
      </c>
      <c r="F362">
        <v>41</v>
      </c>
      <c r="G362">
        <v>0.39500000000000002</v>
      </c>
      <c r="H362">
        <v>29</v>
      </c>
      <c r="I362">
        <v>1</v>
      </c>
    </row>
    <row r="363" spans="1:9">
      <c r="A363">
        <f t="shared" si="10"/>
        <v>0</v>
      </c>
      <c r="B363">
        <f t="shared" si="11"/>
        <v>1</v>
      </c>
      <c r="C363">
        <v>177</v>
      </c>
      <c r="D363">
        <v>6</v>
      </c>
      <c r="E363">
        <v>85</v>
      </c>
      <c r="F363">
        <v>0</v>
      </c>
      <c r="G363">
        <v>0.38200000000000001</v>
      </c>
      <c r="H363">
        <v>42</v>
      </c>
      <c r="I363">
        <v>0</v>
      </c>
    </row>
    <row r="364" spans="1:9">
      <c r="A364">
        <f t="shared" si="10"/>
        <v>0</v>
      </c>
      <c r="B364">
        <f t="shared" si="11"/>
        <v>1</v>
      </c>
      <c r="C364">
        <v>515</v>
      </c>
      <c r="D364">
        <v>3</v>
      </c>
      <c r="E364">
        <v>99</v>
      </c>
      <c r="F364">
        <v>19</v>
      </c>
      <c r="G364">
        <v>0.154</v>
      </c>
      <c r="H364">
        <v>24</v>
      </c>
      <c r="I364">
        <v>0</v>
      </c>
    </row>
    <row r="365" spans="1:9">
      <c r="A365">
        <f t="shared" si="10"/>
        <v>0</v>
      </c>
      <c r="B365">
        <f t="shared" si="11"/>
        <v>1</v>
      </c>
      <c r="C365">
        <v>134</v>
      </c>
      <c r="D365">
        <v>8</v>
      </c>
      <c r="E365">
        <v>84</v>
      </c>
      <c r="F365">
        <v>31</v>
      </c>
      <c r="G365">
        <v>0.45700000000000002</v>
      </c>
      <c r="H365">
        <v>39</v>
      </c>
      <c r="I365">
        <v>0</v>
      </c>
    </row>
    <row r="366" spans="1:9">
      <c r="A366">
        <f t="shared" si="10"/>
        <v>0</v>
      </c>
      <c r="B366">
        <f t="shared" si="11"/>
        <v>1</v>
      </c>
      <c r="C366">
        <v>249</v>
      </c>
      <c r="D366">
        <v>9</v>
      </c>
      <c r="E366">
        <v>124</v>
      </c>
      <c r="F366">
        <v>33</v>
      </c>
      <c r="G366">
        <v>0.28199999999999997</v>
      </c>
      <c r="H366">
        <v>34</v>
      </c>
      <c r="I366">
        <v>0</v>
      </c>
    </row>
    <row r="367" spans="1:9">
      <c r="A367">
        <f t="shared" si="10"/>
        <v>1</v>
      </c>
      <c r="B367">
        <f t="shared" si="11"/>
        <v>0</v>
      </c>
      <c r="C367">
        <v>412</v>
      </c>
      <c r="D367">
        <v>1</v>
      </c>
      <c r="E367">
        <v>112</v>
      </c>
      <c r="F367">
        <v>30</v>
      </c>
      <c r="G367">
        <v>0.52800000000000002</v>
      </c>
      <c r="H367">
        <v>25</v>
      </c>
      <c r="I367">
        <v>0</v>
      </c>
    </row>
    <row r="368" spans="1:9">
      <c r="A368">
        <f t="shared" si="10"/>
        <v>1</v>
      </c>
      <c r="B368">
        <f t="shared" si="11"/>
        <v>0</v>
      </c>
      <c r="C368">
        <v>671</v>
      </c>
      <c r="D368">
        <v>6</v>
      </c>
      <c r="E368">
        <v>165</v>
      </c>
      <c r="F368">
        <v>26</v>
      </c>
      <c r="G368">
        <v>0.63100000000000001</v>
      </c>
      <c r="H368">
        <v>49</v>
      </c>
      <c r="I368">
        <v>0</v>
      </c>
    </row>
    <row r="369" spans="1:9">
      <c r="A369">
        <f t="shared" si="10"/>
        <v>1</v>
      </c>
      <c r="B369">
        <f t="shared" si="11"/>
        <v>0</v>
      </c>
      <c r="C369">
        <v>397</v>
      </c>
      <c r="D369">
        <v>3</v>
      </c>
      <c r="E369">
        <v>96</v>
      </c>
      <c r="F369">
        <v>34</v>
      </c>
      <c r="G369">
        <v>0.94399999999999995</v>
      </c>
      <c r="H369">
        <v>39</v>
      </c>
      <c r="I369">
        <v>0</v>
      </c>
    </row>
    <row r="370" spans="1:9">
      <c r="A370">
        <f t="shared" si="10"/>
        <v>1</v>
      </c>
      <c r="B370">
        <f t="shared" si="11"/>
        <v>1</v>
      </c>
      <c r="C370">
        <v>9</v>
      </c>
      <c r="D370">
        <v>2</v>
      </c>
      <c r="E370">
        <v>197</v>
      </c>
      <c r="F370">
        <v>45</v>
      </c>
      <c r="G370">
        <v>0.158</v>
      </c>
      <c r="H370">
        <v>53</v>
      </c>
      <c r="I370">
        <v>1</v>
      </c>
    </row>
    <row r="371" spans="1:9">
      <c r="A371">
        <f t="shared" si="10"/>
        <v>1</v>
      </c>
      <c r="B371">
        <f t="shared" si="11"/>
        <v>0</v>
      </c>
      <c r="C371">
        <v>212</v>
      </c>
      <c r="D371">
        <v>0</v>
      </c>
      <c r="E371">
        <v>147</v>
      </c>
      <c r="F371">
        <v>54</v>
      </c>
      <c r="G371">
        <v>0.375</v>
      </c>
      <c r="H371">
        <v>24</v>
      </c>
      <c r="I371">
        <v>0</v>
      </c>
    </row>
    <row r="372" spans="1:9">
      <c r="A372">
        <f t="shared" si="10"/>
        <v>0</v>
      </c>
      <c r="B372">
        <f t="shared" si="11"/>
        <v>1</v>
      </c>
      <c r="C372">
        <v>435</v>
      </c>
      <c r="D372">
        <v>1</v>
      </c>
      <c r="E372">
        <v>90</v>
      </c>
      <c r="F372">
        <v>8</v>
      </c>
      <c r="G372">
        <v>1.1379999999999999</v>
      </c>
      <c r="H372">
        <v>36</v>
      </c>
      <c r="I372">
        <v>0</v>
      </c>
    </row>
    <row r="373" spans="1:9">
      <c r="A373">
        <f t="shared" si="10"/>
        <v>1</v>
      </c>
      <c r="B373">
        <f t="shared" si="11"/>
        <v>1</v>
      </c>
      <c r="C373">
        <v>12</v>
      </c>
      <c r="D373">
        <v>10</v>
      </c>
      <c r="E373">
        <v>168</v>
      </c>
      <c r="F373">
        <v>0</v>
      </c>
      <c r="G373">
        <v>0.53700000000000003</v>
      </c>
      <c r="H373">
        <v>34</v>
      </c>
      <c r="I373">
        <v>1</v>
      </c>
    </row>
    <row r="374" spans="1:9">
      <c r="A374">
        <f t="shared" si="10"/>
        <v>1</v>
      </c>
      <c r="B374">
        <f t="shared" si="11"/>
        <v>1</v>
      </c>
      <c r="C374">
        <v>541</v>
      </c>
      <c r="D374">
        <v>8</v>
      </c>
      <c r="E374">
        <v>100</v>
      </c>
      <c r="F374">
        <v>40</v>
      </c>
      <c r="G374">
        <v>0.66100000000000003</v>
      </c>
      <c r="H374">
        <v>43</v>
      </c>
      <c r="I374">
        <v>1</v>
      </c>
    </row>
    <row r="375" spans="1:9">
      <c r="A375">
        <f t="shared" si="10"/>
        <v>0</v>
      </c>
      <c r="B375">
        <f t="shared" si="11"/>
        <v>1</v>
      </c>
      <c r="C375">
        <v>344</v>
      </c>
      <c r="D375">
        <v>5</v>
      </c>
      <c r="E375">
        <v>122</v>
      </c>
      <c r="F375">
        <v>0</v>
      </c>
      <c r="G375">
        <v>0.28999999999999998</v>
      </c>
      <c r="H375">
        <v>33</v>
      </c>
      <c r="I375">
        <v>0</v>
      </c>
    </row>
    <row r="376" spans="1:9">
      <c r="A376">
        <f t="shared" si="10"/>
        <v>1</v>
      </c>
      <c r="B376">
        <f t="shared" si="11"/>
        <v>1</v>
      </c>
      <c r="C376">
        <v>340</v>
      </c>
      <c r="D376">
        <v>7</v>
      </c>
      <c r="E376">
        <v>178</v>
      </c>
      <c r="F376">
        <v>0</v>
      </c>
      <c r="G376">
        <v>0.33100000000000002</v>
      </c>
      <c r="H376">
        <v>41</v>
      </c>
      <c r="I376">
        <v>1</v>
      </c>
    </row>
    <row r="377" spans="1:9">
      <c r="A377">
        <f t="shared" si="10"/>
        <v>0</v>
      </c>
      <c r="B377">
        <f t="shared" si="11"/>
        <v>0</v>
      </c>
      <c r="C377">
        <v>255</v>
      </c>
      <c r="D377">
        <v>12</v>
      </c>
      <c r="E377">
        <v>92</v>
      </c>
      <c r="F377">
        <v>7</v>
      </c>
      <c r="G377">
        <v>0.92600000000000005</v>
      </c>
      <c r="H377">
        <v>44</v>
      </c>
      <c r="I377">
        <v>1</v>
      </c>
    </row>
    <row r="378" spans="1:9">
      <c r="A378">
        <f t="shared" si="10"/>
        <v>0</v>
      </c>
      <c r="B378">
        <f t="shared" si="11"/>
        <v>1</v>
      </c>
      <c r="C378">
        <v>51</v>
      </c>
      <c r="D378">
        <v>1</v>
      </c>
      <c r="E378">
        <v>103</v>
      </c>
      <c r="F378">
        <v>11</v>
      </c>
      <c r="G378">
        <v>0.49099999999999999</v>
      </c>
      <c r="H378">
        <v>22</v>
      </c>
      <c r="I378">
        <v>0</v>
      </c>
    </row>
    <row r="379" spans="1:9">
      <c r="A379">
        <f t="shared" si="10"/>
        <v>0</v>
      </c>
      <c r="B379">
        <f t="shared" si="11"/>
        <v>1</v>
      </c>
      <c r="C379">
        <v>183</v>
      </c>
      <c r="D379">
        <v>1</v>
      </c>
      <c r="E379">
        <v>0</v>
      </c>
      <c r="F379">
        <v>20</v>
      </c>
      <c r="G379">
        <v>0.29899999999999999</v>
      </c>
      <c r="H379">
        <v>21</v>
      </c>
      <c r="I379">
        <v>0</v>
      </c>
    </row>
    <row r="380" spans="1:9">
      <c r="A380">
        <f t="shared" si="10"/>
        <v>0</v>
      </c>
      <c r="B380">
        <f t="shared" si="11"/>
        <v>1</v>
      </c>
      <c r="C380">
        <v>158</v>
      </c>
      <c r="D380">
        <v>1</v>
      </c>
      <c r="E380">
        <v>109</v>
      </c>
      <c r="F380">
        <v>21</v>
      </c>
      <c r="G380">
        <v>0.83299999999999996</v>
      </c>
      <c r="H380">
        <v>23</v>
      </c>
      <c r="I380">
        <v>0</v>
      </c>
    </row>
    <row r="381" spans="1:9">
      <c r="A381">
        <f t="shared" si="10"/>
        <v>0</v>
      </c>
      <c r="B381">
        <f t="shared" si="11"/>
        <v>1</v>
      </c>
      <c r="C381">
        <v>332</v>
      </c>
      <c r="D381">
        <v>2</v>
      </c>
      <c r="E381">
        <v>87</v>
      </c>
      <c r="F381">
        <v>16</v>
      </c>
      <c r="G381">
        <v>0.16600000000000001</v>
      </c>
      <c r="H381">
        <v>25</v>
      </c>
      <c r="I381">
        <v>0</v>
      </c>
    </row>
    <row r="382" spans="1:9">
      <c r="A382">
        <f t="shared" si="10"/>
        <v>0</v>
      </c>
      <c r="B382">
        <f t="shared" si="11"/>
        <v>1</v>
      </c>
      <c r="C382">
        <v>282</v>
      </c>
      <c r="D382">
        <v>10</v>
      </c>
      <c r="E382">
        <v>129</v>
      </c>
      <c r="F382">
        <v>28</v>
      </c>
      <c r="G382">
        <v>0.28000000000000003</v>
      </c>
      <c r="H382">
        <v>39</v>
      </c>
      <c r="I382">
        <v>0</v>
      </c>
    </row>
    <row r="383" spans="1:9">
      <c r="A383">
        <f t="shared" si="10"/>
        <v>0</v>
      </c>
      <c r="B383">
        <f t="shared" si="11"/>
        <v>1</v>
      </c>
      <c r="C383">
        <v>691</v>
      </c>
      <c r="D383">
        <v>8</v>
      </c>
      <c r="E383">
        <v>107</v>
      </c>
      <c r="F383">
        <v>0</v>
      </c>
      <c r="G383">
        <v>0.85599999999999998</v>
      </c>
      <c r="H383">
        <v>34</v>
      </c>
      <c r="I383">
        <v>0</v>
      </c>
    </row>
    <row r="384" spans="1:9">
      <c r="A384">
        <f t="shared" si="10"/>
        <v>1</v>
      </c>
      <c r="B384">
        <f t="shared" si="11"/>
        <v>1</v>
      </c>
      <c r="C384">
        <v>376</v>
      </c>
      <c r="D384">
        <v>12</v>
      </c>
      <c r="E384">
        <v>140</v>
      </c>
      <c r="F384">
        <v>43</v>
      </c>
      <c r="G384">
        <v>0.52800000000000002</v>
      </c>
      <c r="H384">
        <v>58</v>
      </c>
      <c r="I384">
        <v>1</v>
      </c>
    </row>
    <row r="385" spans="1:9">
      <c r="A385">
        <f t="shared" si="10"/>
        <v>0</v>
      </c>
      <c r="B385">
        <f t="shared" si="11"/>
        <v>1</v>
      </c>
      <c r="C385">
        <v>378</v>
      </c>
      <c r="D385">
        <v>1</v>
      </c>
      <c r="E385">
        <v>87</v>
      </c>
      <c r="F385">
        <v>37</v>
      </c>
      <c r="G385">
        <v>0.50900000000000001</v>
      </c>
      <c r="H385">
        <v>22</v>
      </c>
      <c r="I385">
        <v>0</v>
      </c>
    </row>
    <row r="386" spans="1:9">
      <c r="A386">
        <f t="shared" ref="A386:A449" si="12">IF(E386&lt;=133.5,IF(G386&lt;=0.5095,IF(E386&lt;=94.5,0,0),IF(F386&lt;=28.5,0,1)),IF(E386&lt;=161.5,IF(G386&lt;=0.315,0,1),IF(D386&lt;=6.5,1,1)))</f>
        <v>0</v>
      </c>
      <c r="B386">
        <f t="shared" ref="B386:B449" si="13">IF(A386=I386,1,0)</f>
        <v>1</v>
      </c>
      <c r="C386">
        <v>137</v>
      </c>
      <c r="D386">
        <v>0</v>
      </c>
      <c r="E386">
        <v>100</v>
      </c>
      <c r="F386">
        <v>26</v>
      </c>
      <c r="G386">
        <v>0.59699999999999998</v>
      </c>
      <c r="H386">
        <v>21</v>
      </c>
      <c r="I386">
        <v>0</v>
      </c>
    </row>
    <row r="387" spans="1:9">
      <c r="A387">
        <f t="shared" si="12"/>
        <v>0</v>
      </c>
      <c r="B387">
        <f t="shared" si="13"/>
        <v>1</v>
      </c>
      <c r="C387">
        <v>185</v>
      </c>
      <c r="D387">
        <v>4</v>
      </c>
      <c r="E387">
        <v>141</v>
      </c>
      <c r="F387">
        <v>0</v>
      </c>
      <c r="G387">
        <v>0.24399999999999999</v>
      </c>
      <c r="H387">
        <v>40</v>
      </c>
      <c r="I387">
        <v>0</v>
      </c>
    </row>
    <row r="388" spans="1:9">
      <c r="A388">
        <f t="shared" si="12"/>
        <v>0</v>
      </c>
      <c r="B388">
        <f t="shared" si="13"/>
        <v>1</v>
      </c>
      <c r="C388">
        <v>134</v>
      </c>
      <c r="D388">
        <v>8</v>
      </c>
      <c r="E388">
        <v>84</v>
      </c>
      <c r="F388">
        <v>31</v>
      </c>
      <c r="G388">
        <v>0.45700000000000002</v>
      </c>
      <c r="H388">
        <v>39</v>
      </c>
      <c r="I388">
        <v>0</v>
      </c>
    </row>
    <row r="389" spans="1:9">
      <c r="A389">
        <f t="shared" si="12"/>
        <v>1</v>
      </c>
      <c r="B389">
        <f t="shared" si="13"/>
        <v>1</v>
      </c>
      <c r="C389">
        <v>292</v>
      </c>
      <c r="D389">
        <v>0</v>
      </c>
      <c r="E389">
        <v>107</v>
      </c>
      <c r="F389">
        <v>30</v>
      </c>
      <c r="G389">
        <v>0.75700000000000001</v>
      </c>
      <c r="H389">
        <v>25</v>
      </c>
      <c r="I389">
        <v>1</v>
      </c>
    </row>
    <row r="390" spans="1:9">
      <c r="A390">
        <f t="shared" si="12"/>
        <v>1</v>
      </c>
      <c r="B390">
        <f t="shared" si="13"/>
        <v>1</v>
      </c>
      <c r="C390">
        <v>449</v>
      </c>
      <c r="D390">
        <v>0</v>
      </c>
      <c r="E390">
        <v>104</v>
      </c>
      <c r="F390">
        <v>37</v>
      </c>
      <c r="G390">
        <v>0.51</v>
      </c>
      <c r="H390">
        <v>22</v>
      </c>
      <c r="I390">
        <v>1</v>
      </c>
    </row>
    <row r="391" spans="1:9">
      <c r="A391">
        <f t="shared" si="12"/>
        <v>1</v>
      </c>
      <c r="B391">
        <f t="shared" si="13"/>
        <v>1</v>
      </c>
      <c r="C391">
        <v>660</v>
      </c>
      <c r="D391">
        <v>3</v>
      </c>
      <c r="E391">
        <v>80</v>
      </c>
      <c r="F391">
        <v>31</v>
      </c>
      <c r="G391">
        <v>1.292</v>
      </c>
      <c r="H391">
        <v>27</v>
      </c>
      <c r="I391">
        <v>1</v>
      </c>
    </row>
    <row r="392" spans="1:9">
      <c r="A392">
        <f t="shared" si="12"/>
        <v>1</v>
      </c>
      <c r="B392">
        <f t="shared" si="13"/>
        <v>0</v>
      </c>
      <c r="C392">
        <v>287</v>
      </c>
      <c r="D392">
        <v>5</v>
      </c>
      <c r="E392">
        <v>155</v>
      </c>
      <c r="F392">
        <v>44</v>
      </c>
      <c r="G392">
        <v>0.61899999999999999</v>
      </c>
      <c r="H392">
        <v>34</v>
      </c>
      <c r="I392">
        <v>0</v>
      </c>
    </row>
    <row r="393" spans="1:9">
      <c r="A393">
        <f t="shared" si="12"/>
        <v>0</v>
      </c>
      <c r="B393">
        <f t="shared" si="13"/>
        <v>1</v>
      </c>
      <c r="C393">
        <v>192</v>
      </c>
      <c r="D393">
        <v>9</v>
      </c>
      <c r="E393">
        <v>123</v>
      </c>
      <c r="F393">
        <v>44</v>
      </c>
      <c r="G393">
        <v>0.374</v>
      </c>
      <c r="H393">
        <v>40</v>
      </c>
      <c r="I393">
        <v>0</v>
      </c>
    </row>
    <row r="394" spans="1:9">
      <c r="A394">
        <f t="shared" si="12"/>
        <v>0</v>
      </c>
      <c r="B394">
        <f t="shared" si="13"/>
        <v>1</v>
      </c>
      <c r="C394">
        <v>484</v>
      </c>
      <c r="D394">
        <v>0</v>
      </c>
      <c r="E394">
        <v>84</v>
      </c>
      <c r="F394">
        <v>31</v>
      </c>
      <c r="G394">
        <v>0.23300000000000001</v>
      </c>
      <c r="H394">
        <v>23</v>
      </c>
      <c r="I394">
        <v>0</v>
      </c>
    </row>
    <row r="395" spans="1:9">
      <c r="A395">
        <f t="shared" si="12"/>
        <v>0</v>
      </c>
      <c r="B395">
        <f t="shared" si="13"/>
        <v>1</v>
      </c>
      <c r="C395">
        <v>359</v>
      </c>
      <c r="D395">
        <v>12</v>
      </c>
      <c r="E395">
        <v>88</v>
      </c>
      <c r="F395">
        <v>40</v>
      </c>
      <c r="G395">
        <v>0.378</v>
      </c>
      <c r="H395">
        <v>48</v>
      </c>
      <c r="I395">
        <v>0</v>
      </c>
    </row>
    <row r="396" spans="1:9">
      <c r="A396">
        <f t="shared" si="12"/>
        <v>1</v>
      </c>
      <c r="B396">
        <f t="shared" si="13"/>
        <v>1</v>
      </c>
      <c r="C396">
        <v>190</v>
      </c>
      <c r="D396">
        <v>5</v>
      </c>
      <c r="E396">
        <v>139</v>
      </c>
      <c r="F396">
        <v>35</v>
      </c>
      <c r="G396">
        <v>0.36099999999999999</v>
      </c>
      <c r="H396">
        <v>25</v>
      </c>
      <c r="I396">
        <v>1</v>
      </c>
    </row>
    <row r="397" spans="1:9">
      <c r="A397">
        <f t="shared" si="12"/>
        <v>1</v>
      </c>
      <c r="B397">
        <f t="shared" si="13"/>
        <v>1</v>
      </c>
      <c r="C397">
        <v>3</v>
      </c>
      <c r="D397">
        <v>8</v>
      </c>
      <c r="E397">
        <v>183</v>
      </c>
      <c r="F397">
        <v>0</v>
      </c>
      <c r="G397">
        <v>0.67200000000000004</v>
      </c>
      <c r="H397">
        <v>32</v>
      </c>
      <c r="I397">
        <v>1</v>
      </c>
    </row>
    <row r="398" spans="1:9">
      <c r="A398">
        <f t="shared" si="12"/>
        <v>1</v>
      </c>
      <c r="B398">
        <f t="shared" si="13"/>
        <v>1</v>
      </c>
      <c r="C398">
        <v>160</v>
      </c>
      <c r="D398">
        <v>17</v>
      </c>
      <c r="E398">
        <v>163</v>
      </c>
      <c r="F398">
        <v>41</v>
      </c>
      <c r="G398">
        <v>0.81699999999999995</v>
      </c>
      <c r="H398">
        <v>47</v>
      </c>
      <c r="I398">
        <v>1</v>
      </c>
    </row>
    <row r="399" spans="1:9">
      <c r="A399">
        <f t="shared" si="12"/>
        <v>1</v>
      </c>
      <c r="B399">
        <f t="shared" si="13"/>
        <v>1</v>
      </c>
      <c r="C399">
        <v>271</v>
      </c>
      <c r="D399">
        <v>10</v>
      </c>
      <c r="E399">
        <v>101</v>
      </c>
      <c r="F399">
        <v>37</v>
      </c>
      <c r="G399">
        <v>1.1359999999999999</v>
      </c>
      <c r="H399">
        <v>38</v>
      </c>
      <c r="I399">
        <v>1</v>
      </c>
    </row>
    <row r="400" spans="1:9">
      <c r="A400">
        <f t="shared" si="12"/>
        <v>0</v>
      </c>
      <c r="B400">
        <f t="shared" si="13"/>
        <v>1</v>
      </c>
      <c r="C400">
        <v>592</v>
      </c>
      <c r="D400">
        <v>2</v>
      </c>
      <c r="E400">
        <v>112</v>
      </c>
      <c r="F400">
        <v>50</v>
      </c>
      <c r="G400">
        <v>0.17499999999999999</v>
      </c>
      <c r="H400">
        <v>24</v>
      </c>
      <c r="I400">
        <v>0</v>
      </c>
    </row>
    <row r="401" spans="1:9">
      <c r="A401">
        <f t="shared" si="12"/>
        <v>0</v>
      </c>
      <c r="B401">
        <f t="shared" si="13"/>
        <v>1</v>
      </c>
      <c r="C401">
        <v>558</v>
      </c>
      <c r="D401">
        <v>8</v>
      </c>
      <c r="E401">
        <v>110</v>
      </c>
      <c r="F401">
        <v>0</v>
      </c>
      <c r="G401">
        <v>0.23699999999999999</v>
      </c>
      <c r="H401">
        <v>58</v>
      </c>
      <c r="I401">
        <v>0</v>
      </c>
    </row>
    <row r="402" spans="1:9">
      <c r="A402">
        <f t="shared" si="12"/>
        <v>0</v>
      </c>
      <c r="B402">
        <f t="shared" si="13"/>
        <v>1</v>
      </c>
      <c r="C402">
        <v>721</v>
      </c>
      <c r="D402">
        <v>4</v>
      </c>
      <c r="E402">
        <v>83</v>
      </c>
      <c r="F402">
        <v>19</v>
      </c>
      <c r="G402">
        <v>0.317</v>
      </c>
      <c r="H402">
        <v>34</v>
      </c>
      <c r="I402">
        <v>0</v>
      </c>
    </row>
    <row r="403" spans="1:9">
      <c r="A403">
        <f t="shared" si="12"/>
        <v>1</v>
      </c>
      <c r="B403">
        <f t="shared" si="13"/>
        <v>1</v>
      </c>
      <c r="C403">
        <v>541</v>
      </c>
      <c r="D403">
        <v>8</v>
      </c>
      <c r="E403">
        <v>100</v>
      </c>
      <c r="F403">
        <v>40</v>
      </c>
      <c r="G403">
        <v>0.66100000000000003</v>
      </c>
      <c r="H403">
        <v>43</v>
      </c>
      <c r="I403">
        <v>1</v>
      </c>
    </row>
    <row r="404" spans="1:9">
      <c r="A404">
        <f t="shared" si="12"/>
        <v>0</v>
      </c>
      <c r="B404">
        <f t="shared" si="13"/>
        <v>1</v>
      </c>
      <c r="C404">
        <v>396</v>
      </c>
      <c r="D404">
        <v>2</v>
      </c>
      <c r="E404">
        <v>127</v>
      </c>
      <c r="F404">
        <v>24</v>
      </c>
      <c r="G404">
        <v>1.6</v>
      </c>
      <c r="H404">
        <v>25</v>
      </c>
      <c r="I404">
        <v>0</v>
      </c>
    </row>
    <row r="405" spans="1:9">
      <c r="A405">
        <f t="shared" si="12"/>
        <v>1</v>
      </c>
      <c r="B405">
        <f t="shared" si="13"/>
        <v>1</v>
      </c>
      <c r="C405">
        <v>101</v>
      </c>
      <c r="D405">
        <v>1</v>
      </c>
      <c r="E405">
        <v>163</v>
      </c>
      <c r="F405">
        <v>0</v>
      </c>
      <c r="G405">
        <v>1.222</v>
      </c>
      <c r="H405">
        <v>33</v>
      </c>
      <c r="I405">
        <v>1</v>
      </c>
    </row>
    <row r="406" spans="1:9">
      <c r="A406">
        <f t="shared" si="12"/>
        <v>0</v>
      </c>
      <c r="B406">
        <f t="shared" si="13"/>
        <v>1</v>
      </c>
      <c r="C406">
        <v>727</v>
      </c>
      <c r="D406">
        <v>1</v>
      </c>
      <c r="E406">
        <v>116</v>
      </c>
      <c r="F406">
        <v>29</v>
      </c>
      <c r="G406">
        <v>0.496</v>
      </c>
      <c r="H406">
        <v>25</v>
      </c>
      <c r="I406">
        <v>0</v>
      </c>
    </row>
    <row r="407" spans="1:9">
      <c r="A407">
        <f t="shared" si="12"/>
        <v>0</v>
      </c>
      <c r="B407">
        <f t="shared" si="13"/>
        <v>0</v>
      </c>
      <c r="C407">
        <v>430</v>
      </c>
      <c r="D407">
        <v>1</v>
      </c>
      <c r="E407">
        <v>95</v>
      </c>
      <c r="F407">
        <v>25</v>
      </c>
      <c r="G407">
        <v>0.23300000000000001</v>
      </c>
      <c r="H407">
        <v>43</v>
      </c>
      <c r="I407">
        <v>1</v>
      </c>
    </row>
    <row r="408" spans="1:9">
      <c r="A408">
        <f t="shared" si="12"/>
        <v>0</v>
      </c>
      <c r="B408">
        <f t="shared" si="13"/>
        <v>1</v>
      </c>
      <c r="C408">
        <v>282</v>
      </c>
      <c r="D408">
        <v>10</v>
      </c>
      <c r="E408">
        <v>129</v>
      </c>
      <c r="F408">
        <v>28</v>
      </c>
      <c r="G408">
        <v>0.28000000000000003</v>
      </c>
      <c r="H408">
        <v>39</v>
      </c>
      <c r="I408">
        <v>0</v>
      </c>
    </row>
    <row r="409" spans="1:9">
      <c r="A409">
        <f t="shared" si="12"/>
        <v>0</v>
      </c>
      <c r="B409">
        <f t="shared" si="13"/>
        <v>1</v>
      </c>
      <c r="C409">
        <v>683</v>
      </c>
      <c r="D409">
        <v>0</v>
      </c>
      <c r="E409">
        <v>95</v>
      </c>
      <c r="F409">
        <v>39</v>
      </c>
      <c r="G409">
        <v>0.36599999999999999</v>
      </c>
      <c r="H409">
        <v>22</v>
      </c>
      <c r="I409">
        <v>0</v>
      </c>
    </row>
    <row r="410" spans="1:9">
      <c r="A410">
        <f t="shared" si="12"/>
        <v>0</v>
      </c>
      <c r="B410">
        <f t="shared" si="13"/>
        <v>1</v>
      </c>
      <c r="C410">
        <v>635</v>
      </c>
      <c r="D410">
        <v>10</v>
      </c>
      <c r="E410">
        <v>92</v>
      </c>
      <c r="F410">
        <v>0</v>
      </c>
      <c r="G410">
        <v>0.16700000000000001</v>
      </c>
      <c r="H410">
        <v>31</v>
      </c>
      <c r="I410">
        <v>0</v>
      </c>
    </row>
    <row r="411" spans="1:9">
      <c r="A411">
        <f t="shared" si="12"/>
        <v>0</v>
      </c>
      <c r="B411">
        <f t="shared" si="13"/>
        <v>1</v>
      </c>
      <c r="C411">
        <v>763</v>
      </c>
      <c r="D411">
        <v>9</v>
      </c>
      <c r="E411">
        <v>89</v>
      </c>
      <c r="F411">
        <v>0</v>
      </c>
      <c r="G411">
        <v>0.14199999999999999</v>
      </c>
      <c r="H411">
        <v>33</v>
      </c>
      <c r="I411">
        <v>0</v>
      </c>
    </row>
    <row r="412" spans="1:9">
      <c r="A412">
        <f t="shared" si="12"/>
        <v>0</v>
      </c>
      <c r="B412">
        <f t="shared" si="13"/>
        <v>0</v>
      </c>
      <c r="C412">
        <v>126</v>
      </c>
      <c r="D412">
        <v>1</v>
      </c>
      <c r="E412">
        <v>88</v>
      </c>
      <c r="F412">
        <v>42</v>
      </c>
      <c r="G412">
        <v>0.496</v>
      </c>
      <c r="H412">
        <v>26</v>
      </c>
      <c r="I412">
        <v>1</v>
      </c>
    </row>
    <row r="413" spans="1:9">
      <c r="A413">
        <f t="shared" si="12"/>
        <v>1</v>
      </c>
      <c r="B413">
        <f t="shared" si="13"/>
        <v>1</v>
      </c>
      <c r="C413">
        <v>387</v>
      </c>
      <c r="D413">
        <v>5</v>
      </c>
      <c r="E413">
        <v>116</v>
      </c>
      <c r="F413">
        <v>29</v>
      </c>
      <c r="G413">
        <v>0.66</v>
      </c>
      <c r="H413">
        <v>35</v>
      </c>
      <c r="I413">
        <v>1</v>
      </c>
    </row>
    <row r="414" spans="1:9">
      <c r="A414">
        <f t="shared" si="12"/>
        <v>0</v>
      </c>
      <c r="B414">
        <f t="shared" si="13"/>
        <v>1</v>
      </c>
      <c r="C414">
        <v>290</v>
      </c>
      <c r="D414">
        <v>5</v>
      </c>
      <c r="E414">
        <v>108</v>
      </c>
      <c r="F414">
        <v>43</v>
      </c>
      <c r="G414">
        <v>0.26300000000000001</v>
      </c>
      <c r="H414">
        <v>33</v>
      </c>
      <c r="I414">
        <v>0</v>
      </c>
    </row>
    <row r="415" spans="1:9">
      <c r="A415">
        <f t="shared" si="12"/>
        <v>1</v>
      </c>
      <c r="B415">
        <f t="shared" si="13"/>
        <v>1</v>
      </c>
      <c r="C415">
        <v>547</v>
      </c>
      <c r="D415">
        <v>5</v>
      </c>
      <c r="E415">
        <v>187</v>
      </c>
      <c r="F415">
        <v>27</v>
      </c>
      <c r="G415">
        <v>1.034</v>
      </c>
      <c r="H415">
        <v>53</v>
      </c>
      <c r="I415">
        <v>1</v>
      </c>
    </row>
    <row r="416" spans="1:9">
      <c r="A416">
        <f t="shared" si="12"/>
        <v>0</v>
      </c>
      <c r="B416">
        <f t="shared" si="13"/>
        <v>1</v>
      </c>
      <c r="C416">
        <v>314</v>
      </c>
      <c r="D416">
        <v>3</v>
      </c>
      <c r="E416">
        <v>113</v>
      </c>
      <c r="F416">
        <v>10</v>
      </c>
      <c r="G416">
        <v>0.626</v>
      </c>
      <c r="H416">
        <v>25</v>
      </c>
      <c r="I416">
        <v>0</v>
      </c>
    </row>
    <row r="417" spans="1:9">
      <c r="A417">
        <f t="shared" si="12"/>
        <v>1</v>
      </c>
      <c r="B417">
        <f t="shared" si="13"/>
        <v>1</v>
      </c>
      <c r="C417">
        <v>256</v>
      </c>
      <c r="D417">
        <v>1</v>
      </c>
      <c r="E417">
        <v>113</v>
      </c>
      <c r="F417">
        <v>35</v>
      </c>
      <c r="G417">
        <v>0.54300000000000004</v>
      </c>
      <c r="H417">
        <v>21</v>
      </c>
      <c r="I417">
        <v>1</v>
      </c>
    </row>
    <row r="418" spans="1:9">
      <c r="A418">
        <f t="shared" si="12"/>
        <v>0</v>
      </c>
      <c r="B418">
        <f t="shared" si="13"/>
        <v>1</v>
      </c>
      <c r="C418">
        <v>462</v>
      </c>
      <c r="D418">
        <v>1</v>
      </c>
      <c r="E418">
        <v>71</v>
      </c>
      <c r="F418">
        <v>0</v>
      </c>
      <c r="G418">
        <v>0.41599999999999998</v>
      </c>
      <c r="H418">
        <v>26</v>
      </c>
      <c r="I418">
        <v>0</v>
      </c>
    </row>
    <row r="419" spans="1:9">
      <c r="A419">
        <f t="shared" si="12"/>
        <v>0</v>
      </c>
      <c r="B419">
        <f t="shared" si="13"/>
        <v>1</v>
      </c>
      <c r="C419">
        <v>625</v>
      </c>
      <c r="D419">
        <v>2</v>
      </c>
      <c r="E419">
        <v>108</v>
      </c>
      <c r="F419">
        <v>0</v>
      </c>
      <c r="G419">
        <v>0.158</v>
      </c>
      <c r="H419">
        <v>21</v>
      </c>
      <c r="I419">
        <v>0</v>
      </c>
    </row>
    <row r="420" spans="1:9">
      <c r="A420">
        <f t="shared" si="12"/>
        <v>0</v>
      </c>
      <c r="B420">
        <f t="shared" si="13"/>
        <v>1</v>
      </c>
      <c r="C420">
        <v>637</v>
      </c>
      <c r="D420">
        <v>5</v>
      </c>
      <c r="E420">
        <v>104</v>
      </c>
      <c r="F420">
        <v>0</v>
      </c>
      <c r="G420">
        <v>0.153</v>
      </c>
      <c r="H420">
        <v>48</v>
      </c>
      <c r="I420">
        <v>0</v>
      </c>
    </row>
    <row r="421" spans="1:9">
      <c r="A421">
        <f t="shared" si="12"/>
        <v>0</v>
      </c>
      <c r="B421">
        <f t="shared" si="13"/>
        <v>1</v>
      </c>
      <c r="C421">
        <v>458</v>
      </c>
      <c r="D421">
        <v>5</v>
      </c>
      <c r="E421">
        <v>86</v>
      </c>
      <c r="F421">
        <v>28</v>
      </c>
      <c r="G421">
        <v>0.36399999999999999</v>
      </c>
      <c r="H421">
        <v>24</v>
      </c>
      <c r="I421">
        <v>0</v>
      </c>
    </row>
    <row r="422" spans="1:9">
      <c r="A422">
        <f t="shared" si="12"/>
        <v>1</v>
      </c>
      <c r="B422">
        <f t="shared" si="13"/>
        <v>1</v>
      </c>
      <c r="C422">
        <v>256</v>
      </c>
      <c r="D422">
        <v>1</v>
      </c>
      <c r="E422">
        <v>113</v>
      </c>
      <c r="F422">
        <v>35</v>
      </c>
      <c r="G422">
        <v>0.54300000000000004</v>
      </c>
      <c r="H422">
        <v>21</v>
      </c>
      <c r="I422">
        <v>1</v>
      </c>
    </row>
    <row r="423" spans="1:9">
      <c r="A423">
        <f t="shared" si="12"/>
        <v>0</v>
      </c>
      <c r="B423">
        <f t="shared" si="13"/>
        <v>1</v>
      </c>
      <c r="C423">
        <v>473</v>
      </c>
      <c r="D423">
        <v>0</v>
      </c>
      <c r="E423">
        <v>119</v>
      </c>
      <c r="F423">
        <v>27</v>
      </c>
      <c r="G423">
        <v>0.25900000000000001</v>
      </c>
      <c r="H423">
        <v>22</v>
      </c>
      <c r="I423">
        <v>0</v>
      </c>
    </row>
    <row r="424" spans="1:9">
      <c r="A424">
        <f t="shared" si="12"/>
        <v>1</v>
      </c>
      <c r="B424">
        <f t="shared" si="13"/>
        <v>1</v>
      </c>
      <c r="C424">
        <v>111</v>
      </c>
      <c r="D424">
        <v>3</v>
      </c>
      <c r="E424">
        <v>171</v>
      </c>
      <c r="F424">
        <v>33</v>
      </c>
      <c r="G424">
        <v>0.19900000000000001</v>
      </c>
      <c r="H424">
        <v>24</v>
      </c>
      <c r="I424">
        <v>1</v>
      </c>
    </row>
    <row r="425" spans="1:9">
      <c r="A425">
        <f t="shared" si="12"/>
        <v>1</v>
      </c>
      <c r="B425">
        <f t="shared" si="13"/>
        <v>0</v>
      </c>
      <c r="C425">
        <v>229</v>
      </c>
      <c r="D425">
        <v>4</v>
      </c>
      <c r="E425">
        <v>197</v>
      </c>
      <c r="F425">
        <v>39</v>
      </c>
      <c r="G425">
        <v>2.3290000000000002</v>
      </c>
      <c r="H425">
        <v>31</v>
      </c>
      <c r="I425">
        <v>0</v>
      </c>
    </row>
    <row r="426" spans="1:9">
      <c r="A426">
        <f t="shared" si="12"/>
        <v>0</v>
      </c>
      <c r="B426">
        <f t="shared" si="13"/>
        <v>1</v>
      </c>
      <c r="C426">
        <v>404</v>
      </c>
      <c r="D426">
        <v>9</v>
      </c>
      <c r="E426">
        <v>72</v>
      </c>
      <c r="F426">
        <v>25</v>
      </c>
      <c r="G426">
        <v>0.28000000000000003</v>
      </c>
      <c r="H426">
        <v>38</v>
      </c>
      <c r="I426">
        <v>0</v>
      </c>
    </row>
    <row r="427" spans="1:9">
      <c r="A427">
        <f t="shared" si="12"/>
        <v>0</v>
      </c>
      <c r="B427">
        <f t="shared" si="13"/>
        <v>1</v>
      </c>
      <c r="C427">
        <v>601</v>
      </c>
      <c r="D427">
        <v>1</v>
      </c>
      <c r="E427">
        <v>108</v>
      </c>
      <c r="F427">
        <v>19</v>
      </c>
      <c r="G427">
        <v>0.4</v>
      </c>
      <c r="H427">
        <v>24</v>
      </c>
      <c r="I427">
        <v>0</v>
      </c>
    </row>
    <row r="428" spans="1:9">
      <c r="A428">
        <f t="shared" si="12"/>
        <v>1</v>
      </c>
      <c r="B428">
        <f t="shared" si="13"/>
        <v>1</v>
      </c>
      <c r="C428">
        <v>395</v>
      </c>
      <c r="D428">
        <v>4</v>
      </c>
      <c r="E428">
        <v>158</v>
      </c>
      <c r="F428">
        <v>0</v>
      </c>
      <c r="G428">
        <v>0.80300000000000005</v>
      </c>
      <c r="H428">
        <v>31</v>
      </c>
      <c r="I428">
        <v>1</v>
      </c>
    </row>
    <row r="429" spans="1:9">
      <c r="A429">
        <f t="shared" si="12"/>
        <v>0</v>
      </c>
      <c r="B429">
        <f t="shared" si="13"/>
        <v>1</v>
      </c>
      <c r="C429">
        <v>529</v>
      </c>
      <c r="D429">
        <v>0</v>
      </c>
      <c r="E429">
        <v>117</v>
      </c>
      <c r="F429">
        <v>31</v>
      </c>
      <c r="G429">
        <v>0.49299999999999999</v>
      </c>
      <c r="H429">
        <v>22</v>
      </c>
      <c r="I429">
        <v>0</v>
      </c>
    </row>
    <row r="430" spans="1:9">
      <c r="A430">
        <f t="shared" si="12"/>
        <v>0</v>
      </c>
      <c r="B430">
        <f t="shared" si="13"/>
        <v>1</v>
      </c>
      <c r="C430">
        <v>473</v>
      </c>
      <c r="D430">
        <v>0</v>
      </c>
      <c r="E430">
        <v>119</v>
      </c>
      <c r="F430">
        <v>27</v>
      </c>
      <c r="G430">
        <v>0.25900000000000001</v>
      </c>
      <c r="H430">
        <v>22</v>
      </c>
      <c r="I430">
        <v>0</v>
      </c>
    </row>
    <row r="431" spans="1:9">
      <c r="A431">
        <f t="shared" si="12"/>
        <v>1</v>
      </c>
      <c r="B431">
        <f t="shared" si="13"/>
        <v>0</v>
      </c>
      <c r="C431">
        <v>257</v>
      </c>
      <c r="D431">
        <v>3</v>
      </c>
      <c r="E431">
        <v>111</v>
      </c>
      <c r="F431">
        <v>39</v>
      </c>
      <c r="G431">
        <v>0.55700000000000005</v>
      </c>
      <c r="H431">
        <v>30</v>
      </c>
      <c r="I431">
        <v>0</v>
      </c>
    </row>
    <row r="432" spans="1:9">
      <c r="A432">
        <f t="shared" si="12"/>
        <v>0</v>
      </c>
      <c r="B432">
        <f t="shared" si="13"/>
        <v>1</v>
      </c>
      <c r="C432">
        <v>454</v>
      </c>
      <c r="D432">
        <v>2</v>
      </c>
      <c r="E432">
        <v>119</v>
      </c>
      <c r="F432">
        <v>0</v>
      </c>
      <c r="G432">
        <v>0.83199999999999996</v>
      </c>
      <c r="H432">
        <v>72</v>
      </c>
      <c r="I432">
        <v>0</v>
      </c>
    </row>
    <row r="433" spans="1:9">
      <c r="A433">
        <f t="shared" si="12"/>
        <v>0</v>
      </c>
      <c r="B433">
        <f t="shared" si="13"/>
        <v>1</v>
      </c>
      <c r="C433">
        <v>31</v>
      </c>
      <c r="D433">
        <v>5</v>
      </c>
      <c r="E433">
        <v>109</v>
      </c>
      <c r="F433">
        <v>26</v>
      </c>
      <c r="G433">
        <v>0.54600000000000004</v>
      </c>
      <c r="H433">
        <v>60</v>
      </c>
      <c r="I433">
        <v>0</v>
      </c>
    </row>
    <row r="434" spans="1:9">
      <c r="A434">
        <f t="shared" si="12"/>
        <v>1</v>
      </c>
      <c r="B434">
        <f t="shared" si="13"/>
        <v>1</v>
      </c>
      <c r="C434">
        <v>38</v>
      </c>
      <c r="D434">
        <v>9</v>
      </c>
      <c r="E434">
        <v>102</v>
      </c>
      <c r="F434">
        <v>37</v>
      </c>
      <c r="G434">
        <v>0.66500000000000004</v>
      </c>
      <c r="H434">
        <v>46</v>
      </c>
      <c r="I434">
        <v>1</v>
      </c>
    </row>
    <row r="435" spans="1:9">
      <c r="A435">
        <f t="shared" si="12"/>
        <v>0</v>
      </c>
      <c r="B435">
        <f t="shared" si="13"/>
        <v>1</v>
      </c>
      <c r="C435">
        <v>557</v>
      </c>
      <c r="D435">
        <v>1</v>
      </c>
      <c r="E435">
        <v>97</v>
      </c>
      <c r="F435">
        <v>40</v>
      </c>
      <c r="G435">
        <v>0.218</v>
      </c>
      <c r="H435">
        <v>30</v>
      </c>
      <c r="I435">
        <v>0</v>
      </c>
    </row>
    <row r="436" spans="1:9">
      <c r="A436">
        <f t="shared" si="12"/>
        <v>0</v>
      </c>
      <c r="B436">
        <f t="shared" si="13"/>
        <v>1</v>
      </c>
      <c r="C436">
        <v>19</v>
      </c>
      <c r="D436">
        <v>1</v>
      </c>
      <c r="E436">
        <v>103</v>
      </c>
      <c r="F436">
        <v>38</v>
      </c>
      <c r="G436">
        <v>0.183</v>
      </c>
      <c r="H436">
        <v>33</v>
      </c>
      <c r="I436">
        <v>0</v>
      </c>
    </row>
    <row r="437" spans="1:9">
      <c r="A437">
        <f t="shared" si="12"/>
        <v>1</v>
      </c>
      <c r="B437">
        <f t="shared" si="13"/>
        <v>1</v>
      </c>
      <c r="C437">
        <v>187</v>
      </c>
      <c r="D437">
        <v>8</v>
      </c>
      <c r="E437">
        <v>181</v>
      </c>
      <c r="F437">
        <v>36</v>
      </c>
      <c r="G437">
        <v>0.61499999999999999</v>
      </c>
      <c r="H437">
        <v>60</v>
      </c>
      <c r="I437">
        <v>1</v>
      </c>
    </row>
    <row r="438" spans="1:9">
      <c r="A438">
        <f t="shared" si="12"/>
        <v>1</v>
      </c>
      <c r="B438">
        <f t="shared" si="13"/>
        <v>1</v>
      </c>
      <c r="C438">
        <v>516</v>
      </c>
      <c r="D438">
        <v>3</v>
      </c>
      <c r="E438">
        <v>163</v>
      </c>
      <c r="F438">
        <v>18</v>
      </c>
      <c r="G438">
        <v>0.26800000000000002</v>
      </c>
      <c r="H438">
        <v>28</v>
      </c>
      <c r="I438">
        <v>1</v>
      </c>
    </row>
    <row r="439" spans="1:9">
      <c r="A439">
        <f t="shared" si="12"/>
        <v>0</v>
      </c>
      <c r="B439">
        <f t="shared" si="13"/>
        <v>1</v>
      </c>
      <c r="C439">
        <v>557</v>
      </c>
      <c r="D439">
        <v>1</v>
      </c>
      <c r="E439">
        <v>97</v>
      </c>
      <c r="F439">
        <v>40</v>
      </c>
      <c r="G439">
        <v>0.218</v>
      </c>
      <c r="H439">
        <v>30</v>
      </c>
      <c r="I439">
        <v>0</v>
      </c>
    </row>
    <row r="440" spans="1:9">
      <c r="A440">
        <f t="shared" si="12"/>
        <v>0</v>
      </c>
      <c r="B440">
        <f t="shared" si="13"/>
        <v>1</v>
      </c>
      <c r="C440">
        <v>650</v>
      </c>
      <c r="D440">
        <v>0</v>
      </c>
      <c r="E440">
        <v>107</v>
      </c>
      <c r="F440">
        <v>25</v>
      </c>
      <c r="G440">
        <v>0.13300000000000001</v>
      </c>
      <c r="H440">
        <v>23</v>
      </c>
      <c r="I440">
        <v>0</v>
      </c>
    </row>
    <row r="441" spans="1:9">
      <c r="A441">
        <f t="shared" si="12"/>
        <v>0</v>
      </c>
      <c r="B441">
        <f t="shared" si="13"/>
        <v>1</v>
      </c>
      <c r="C441">
        <v>635</v>
      </c>
      <c r="D441">
        <v>10</v>
      </c>
      <c r="E441">
        <v>92</v>
      </c>
      <c r="F441">
        <v>0</v>
      </c>
      <c r="G441">
        <v>0.16700000000000001</v>
      </c>
      <c r="H441">
        <v>31</v>
      </c>
      <c r="I441">
        <v>0</v>
      </c>
    </row>
    <row r="442" spans="1:9">
      <c r="A442">
        <f t="shared" si="12"/>
        <v>0</v>
      </c>
      <c r="B442">
        <f t="shared" si="13"/>
        <v>1</v>
      </c>
      <c r="C442">
        <v>644</v>
      </c>
      <c r="D442">
        <v>4</v>
      </c>
      <c r="E442">
        <v>90</v>
      </c>
      <c r="F442">
        <v>0</v>
      </c>
      <c r="G442">
        <v>0.61</v>
      </c>
      <c r="H442">
        <v>31</v>
      </c>
      <c r="I442">
        <v>0</v>
      </c>
    </row>
    <row r="443" spans="1:9">
      <c r="A443">
        <f t="shared" si="12"/>
        <v>0</v>
      </c>
      <c r="B443">
        <f t="shared" si="13"/>
        <v>1</v>
      </c>
      <c r="C443">
        <v>537</v>
      </c>
      <c r="D443">
        <v>0</v>
      </c>
      <c r="E443">
        <v>105</v>
      </c>
      <c r="F443">
        <v>0</v>
      </c>
      <c r="G443">
        <v>0.19700000000000001</v>
      </c>
      <c r="H443">
        <v>46</v>
      </c>
      <c r="I443">
        <v>0</v>
      </c>
    </row>
    <row r="444" spans="1:9">
      <c r="A444">
        <f t="shared" si="12"/>
        <v>0</v>
      </c>
      <c r="B444">
        <f t="shared" si="13"/>
        <v>1</v>
      </c>
      <c r="C444">
        <v>520</v>
      </c>
      <c r="D444">
        <v>6</v>
      </c>
      <c r="E444">
        <v>129</v>
      </c>
      <c r="F444">
        <v>7</v>
      </c>
      <c r="G444">
        <v>0.58199999999999996</v>
      </c>
      <c r="H444">
        <v>60</v>
      </c>
      <c r="I444">
        <v>0</v>
      </c>
    </row>
    <row r="445" spans="1:9">
      <c r="A445">
        <f t="shared" si="12"/>
        <v>0</v>
      </c>
      <c r="B445">
        <f t="shared" si="13"/>
        <v>1</v>
      </c>
      <c r="C445">
        <v>109</v>
      </c>
      <c r="D445">
        <v>3</v>
      </c>
      <c r="E445">
        <v>83</v>
      </c>
      <c r="F445">
        <v>31</v>
      </c>
      <c r="G445">
        <v>0.33600000000000002</v>
      </c>
      <c r="H445">
        <v>25</v>
      </c>
      <c r="I445">
        <v>0</v>
      </c>
    </row>
    <row r="446" spans="1:9">
      <c r="A446">
        <f t="shared" si="12"/>
        <v>0</v>
      </c>
      <c r="B446">
        <f t="shared" si="13"/>
        <v>1</v>
      </c>
      <c r="C446">
        <v>139</v>
      </c>
      <c r="D446">
        <v>0</v>
      </c>
      <c r="E446">
        <v>129</v>
      </c>
      <c r="F446">
        <v>0</v>
      </c>
      <c r="G446">
        <v>0.70299999999999996</v>
      </c>
      <c r="H446">
        <v>29</v>
      </c>
      <c r="I446">
        <v>0</v>
      </c>
    </row>
    <row r="447" spans="1:9">
      <c r="A447">
        <f t="shared" si="12"/>
        <v>0</v>
      </c>
      <c r="B447">
        <f t="shared" si="13"/>
        <v>0</v>
      </c>
      <c r="C447">
        <v>684</v>
      </c>
      <c r="D447">
        <v>4</v>
      </c>
      <c r="E447">
        <v>125</v>
      </c>
      <c r="F447">
        <v>0</v>
      </c>
      <c r="G447">
        <v>0.53600000000000003</v>
      </c>
      <c r="H447">
        <v>27</v>
      </c>
      <c r="I447">
        <v>1</v>
      </c>
    </row>
    <row r="448" spans="1:9">
      <c r="A448">
        <f t="shared" si="12"/>
        <v>1</v>
      </c>
      <c r="B448">
        <f t="shared" si="13"/>
        <v>1</v>
      </c>
      <c r="C448">
        <v>293</v>
      </c>
      <c r="D448">
        <v>2</v>
      </c>
      <c r="E448">
        <v>128</v>
      </c>
      <c r="F448">
        <v>37</v>
      </c>
      <c r="G448">
        <v>1.224</v>
      </c>
      <c r="H448">
        <v>31</v>
      </c>
      <c r="I448">
        <v>1</v>
      </c>
    </row>
    <row r="449" spans="1:9">
      <c r="A449">
        <f t="shared" si="12"/>
        <v>0</v>
      </c>
      <c r="B449">
        <f t="shared" si="13"/>
        <v>1</v>
      </c>
      <c r="C449">
        <v>529</v>
      </c>
      <c r="D449">
        <v>0</v>
      </c>
      <c r="E449">
        <v>117</v>
      </c>
      <c r="F449">
        <v>31</v>
      </c>
      <c r="G449">
        <v>0.49299999999999999</v>
      </c>
      <c r="H449">
        <v>22</v>
      </c>
      <c r="I449">
        <v>0</v>
      </c>
    </row>
    <row r="450" spans="1:9">
      <c r="A450">
        <f t="shared" ref="A450:A513" si="14">IF(E450&lt;=133.5,IF(G450&lt;=0.5095,IF(E450&lt;=94.5,0,0),IF(F450&lt;=28.5,0,1)),IF(E450&lt;=161.5,IF(G450&lt;=0.315,0,1),IF(D450&lt;=6.5,1,1)))</f>
        <v>0</v>
      </c>
      <c r="B450">
        <f t="shared" ref="B450:B513" si="15">IF(A450=I450,1,0)</f>
        <v>1</v>
      </c>
      <c r="C450">
        <v>91</v>
      </c>
      <c r="D450">
        <v>1</v>
      </c>
      <c r="E450">
        <v>80</v>
      </c>
      <c r="F450">
        <v>0</v>
      </c>
      <c r="G450">
        <v>0.25800000000000001</v>
      </c>
      <c r="H450">
        <v>21</v>
      </c>
      <c r="I450">
        <v>0</v>
      </c>
    </row>
    <row r="451" spans="1:9">
      <c r="A451">
        <f t="shared" si="14"/>
        <v>1</v>
      </c>
      <c r="B451">
        <f t="shared" si="15"/>
        <v>0</v>
      </c>
      <c r="C451">
        <v>460</v>
      </c>
      <c r="D451">
        <v>9</v>
      </c>
      <c r="E451">
        <v>134</v>
      </c>
      <c r="F451">
        <v>33</v>
      </c>
      <c r="G451">
        <v>0.46</v>
      </c>
      <c r="H451">
        <v>81</v>
      </c>
      <c r="I451">
        <v>0</v>
      </c>
    </row>
    <row r="452" spans="1:9">
      <c r="A452">
        <f t="shared" si="14"/>
        <v>1</v>
      </c>
      <c r="B452">
        <f t="shared" si="15"/>
        <v>1</v>
      </c>
      <c r="C452">
        <v>262</v>
      </c>
      <c r="D452">
        <v>3</v>
      </c>
      <c r="E452">
        <v>141</v>
      </c>
      <c r="F452">
        <v>0</v>
      </c>
      <c r="G452">
        <v>0.76100000000000001</v>
      </c>
      <c r="H452">
        <v>27</v>
      </c>
      <c r="I452">
        <v>1</v>
      </c>
    </row>
    <row r="453" spans="1:9">
      <c r="A453">
        <f t="shared" si="14"/>
        <v>1</v>
      </c>
      <c r="B453">
        <f t="shared" si="15"/>
        <v>1</v>
      </c>
      <c r="C453">
        <v>716</v>
      </c>
      <c r="D453">
        <v>7</v>
      </c>
      <c r="E453">
        <v>187</v>
      </c>
      <c r="F453">
        <v>33</v>
      </c>
      <c r="G453">
        <v>0.82599999999999996</v>
      </c>
      <c r="H453">
        <v>34</v>
      </c>
      <c r="I453">
        <v>1</v>
      </c>
    </row>
    <row r="454" spans="1:9">
      <c r="A454">
        <f t="shared" si="14"/>
        <v>0</v>
      </c>
      <c r="B454">
        <f t="shared" si="15"/>
        <v>1</v>
      </c>
      <c r="C454">
        <v>300</v>
      </c>
      <c r="D454">
        <v>8</v>
      </c>
      <c r="E454">
        <v>112</v>
      </c>
      <c r="F454">
        <v>0</v>
      </c>
      <c r="G454">
        <v>0.84</v>
      </c>
      <c r="H454">
        <v>58</v>
      </c>
      <c r="I454">
        <v>0</v>
      </c>
    </row>
    <row r="455" spans="1:9">
      <c r="A455">
        <f t="shared" si="14"/>
        <v>1</v>
      </c>
      <c r="B455">
        <f t="shared" si="15"/>
        <v>1</v>
      </c>
      <c r="C455">
        <v>318</v>
      </c>
      <c r="D455">
        <v>3</v>
      </c>
      <c r="E455">
        <v>182</v>
      </c>
      <c r="F455">
        <v>0</v>
      </c>
      <c r="G455">
        <v>0.34499999999999997</v>
      </c>
      <c r="H455">
        <v>29</v>
      </c>
      <c r="I455">
        <v>1</v>
      </c>
    </row>
    <row r="456" spans="1:9">
      <c r="A456">
        <f t="shared" si="14"/>
        <v>0</v>
      </c>
      <c r="B456">
        <f t="shared" si="15"/>
        <v>1</v>
      </c>
      <c r="C456">
        <v>266</v>
      </c>
      <c r="D456">
        <v>5</v>
      </c>
      <c r="E456">
        <v>96</v>
      </c>
      <c r="F456">
        <v>18</v>
      </c>
      <c r="G456">
        <v>0.997</v>
      </c>
      <c r="H456">
        <v>43</v>
      </c>
      <c r="I456">
        <v>0</v>
      </c>
    </row>
    <row r="457" spans="1:9">
      <c r="A457">
        <f t="shared" si="14"/>
        <v>0</v>
      </c>
      <c r="B457">
        <f t="shared" si="15"/>
        <v>0</v>
      </c>
      <c r="C457">
        <v>696</v>
      </c>
      <c r="D457">
        <v>7</v>
      </c>
      <c r="E457">
        <v>142</v>
      </c>
      <c r="F457">
        <v>24</v>
      </c>
      <c r="G457">
        <v>0.128</v>
      </c>
      <c r="H457">
        <v>43</v>
      </c>
      <c r="I457">
        <v>1</v>
      </c>
    </row>
    <row r="458" spans="1:9">
      <c r="A458">
        <f t="shared" si="14"/>
        <v>0</v>
      </c>
      <c r="B458">
        <f t="shared" si="15"/>
        <v>1</v>
      </c>
      <c r="C458">
        <v>6</v>
      </c>
      <c r="D458">
        <v>5</v>
      </c>
      <c r="E458">
        <v>116</v>
      </c>
      <c r="F458">
        <v>0</v>
      </c>
      <c r="G458">
        <v>0.20100000000000001</v>
      </c>
      <c r="H458">
        <v>30</v>
      </c>
      <c r="I458">
        <v>0</v>
      </c>
    </row>
    <row r="459" spans="1:9">
      <c r="A459">
        <f t="shared" si="14"/>
        <v>0</v>
      </c>
      <c r="B459">
        <f t="shared" si="15"/>
        <v>1</v>
      </c>
      <c r="C459">
        <v>560</v>
      </c>
      <c r="D459">
        <v>11</v>
      </c>
      <c r="E459">
        <v>85</v>
      </c>
      <c r="F459">
        <v>0</v>
      </c>
      <c r="G459">
        <v>0.3</v>
      </c>
      <c r="H459">
        <v>35</v>
      </c>
      <c r="I459">
        <v>0</v>
      </c>
    </row>
    <row r="460" spans="1:9">
      <c r="A460">
        <f t="shared" si="14"/>
        <v>0</v>
      </c>
      <c r="B460">
        <f t="shared" si="15"/>
        <v>1</v>
      </c>
      <c r="C460">
        <v>510</v>
      </c>
      <c r="D460">
        <v>8</v>
      </c>
      <c r="E460">
        <v>120</v>
      </c>
      <c r="F460">
        <v>0</v>
      </c>
      <c r="G460">
        <v>0.40899999999999997</v>
      </c>
      <c r="H460">
        <v>64</v>
      </c>
      <c r="I460">
        <v>0</v>
      </c>
    </row>
    <row r="461" spans="1:9">
      <c r="A461">
        <f t="shared" si="14"/>
        <v>0</v>
      </c>
      <c r="B461">
        <f t="shared" si="15"/>
        <v>1</v>
      </c>
      <c r="C461">
        <v>765</v>
      </c>
      <c r="D461">
        <v>2</v>
      </c>
      <c r="E461">
        <v>122</v>
      </c>
      <c r="F461">
        <v>27</v>
      </c>
      <c r="G461">
        <v>0.34</v>
      </c>
      <c r="H461">
        <v>27</v>
      </c>
      <c r="I461">
        <v>0</v>
      </c>
    </row>
    <row r="462" spans="1:9">
      <c r="A462">
        <f t="shared" si="14"/>
        <v>0</v>
      </c>
      <c r="B462">
        <f t="shared" si="15"/>
        <v>1</v>
      </c>
      <c r="C462">
        <v>548</v>
      </c>
      <c r="D462">
        <v>4</v>
      </c>
      <c r="E462">
        <v>131</v>
      </c>
      <c r="F462">
        <v>21</v>
      </c>
      <c r="G462">
        <v>0.16</v>
      </c>
      <c r="H462">
        <v>28</v>
      </c>
      <c r="I462">
        <v>0</v>
      </c>
    </row>
    <row r="463" spans="1:9">
      <c r="A463">
        <f t="shared" si="14"/>
        <v>1</v>
      </c>
      <c r="B463">
        <f t="shared" si="15"/>
        <v>1</v>
      </c>
      <c r="C463">
        <v>717</v>
      </c>
      <c r="D463">
        <v>3</v>
      </c>
      <c r="E463">
        <v>173</v>
      </c>
      <c r="F463">
        <v>39</v>
      </c>
      <c r="G463">
        <v>0.97</v>
      </c>
      <c r="H463">
        <v>31</v>
      </c>
      <c r="I463">
        <v>1</v>
      </c>
    </row>
    <row r="464" spans="1:9">
      <c r="A464">
        <f t="shared" si="14"/>
        <v>0</v>
      </c>
      <c r="B464">
        <f t="shared" si="15"/>
        <v>0</v>
      </c>
      <c r="C464">
        <v>401</v>
      </c>
      <c r="D464">
        <v>4</v>
      </c>
      <c r="E464">
        <v>95</v>
      </c>
      <c r="F464">
        <v>0</v>
      </c>
      <c r="G464">
        <v>0.161</v>
      </c>
      <c r="H464">
        <v>31</v>
      </c>
      <c r="I464">
        <v>1</v>
      </c>
    </row>
    <row r="465" spans="1:9">
      <c r="A465">
        <f t="shared" si="14"/>
        <v>1</v>
      </c>
      <c r="B465">
        <f t="shared" si="15"/>
        <v>1</v>
      </c>
      <c r="C465">
        <v>410</v>
      </c>
      <c r="D465">
        <v>1</v>
      </c>
      <c r="E465">
        <v>172</v>
      </c>
      <c r="F465">
        <v>49</v>
      </c>
      <c r="G465">
        <v>0.70199999999999996</v>
      </c>
      <c r="H465">
        <v>28</v>
      </c>
      <c r="I465">
        <v>1</v>
      </c>
    </row>
    <row r="466" spans="1:9">
      <c r="A466">
        <f t="shared" si="14"/>
        <v>0</v>
      </c>
      <c r="B466">
        <f t="shared" si="15"/>
        <v>1</v>
      </c>
      <c r="C466">
        <v>161</v>
      </c>
      <c r="D466">
        <v>4</v>
      </c>
      <c r="E466">
        <v>151</v>
      </c>
      <c r="F466">
        <v>38</v>
      </c>
      <c r="G466">
        <v>0.29399999999999998</v>
      </c>
      <c r="H466">
        <v>36</v>
      </c>
      <c r="I466">
        <v>0</v>
      </c>
    </row>
    <row r="467" spans="1:9">
      <c r="A467">
        <f t="shared" si="14"/>
        <v>1</v>
      </c>
      <c r="B467">
        <f t="shared" si="15"/>
        <v>1</v>
      </c>
      <c r="C467">
        <v>133</v>
      </c>
      <c r="D467">
        <v>3</v>
      </c>
      <c r="E467">
        <v>170</v>
      </c>
      <c r="F467">
        <v>37</v>
      </c>
      <c r="G467">
        <v>0.35599999999999998</v>
      </c>
      <c r="H467">
        <v>30</v>
      </c>
      <c r="I467">
        <v>1</v>
      </c>
    </row>
    <row r="468" spans="1:9">
      <c r="A468">
        <f t="shared" si="14"/>
        <v>0</v>
      </c>
      <c r="B468">
        <f t="shared" si="15"/>
        <v>1</v>
      </c>
      <c r="C468">
        <v>765</v>
      </c>
      <c r="D468">
        <v>2</v>
      </c>
      <c r="E468">
        <v>122</v>
      </c>
      <c r="F468">
        <v>27</v>
      </c>
      <c r="G468">
        <v>0.34</v>
      </c>
      <c r="H468">
        <v>27</v>
      </c>
      <c r="I468">
        <v>0</v>
      </c>
    </row>
    <row r="469" spans="1:9">
      <c r="A469">
        <f t="shared" si="14"/>
        <v>0</v>
      </c>
      <c r="B469">
        <f t="shared" si="15"/>
        <v>1</v>
      </c>
      <c r="C469">
        <v>66</v>
      </c>
      <c r="D469">
        <v>5</v>
      </c>
      <c r="E469">
        <v>99</v>
      </c>
      <c r="F469">
        <v>27</v>
      </c>
      <c r="G469">
        <v>0.20300000000000001</v>
      </c>
      <c r="H469">
        <v>32</v>
      </c>
      <c r="I469">
        <v>0</v>
      </c>
    </row>
    <row r="470" spans="1:9">
      <c r="A470">
        <f t="shared" si="14"/>
        <v>0</v>
      </c>
      <c r="B470">
        <f t="shared" si="15"/>
        <v>1</v>
      </c>
      <c r="C470">
        <v>465</v>
      </c>
      <c r="D470">
        <v>10</v>
      </c>
      <c r="E470">
        <v>115</v>
      </c>
      <c r="F470">
        <v>0</v>
      </c>
      <c r="G470">
        <v>1.022</v>
      </c>
      <c r="H470">
        <v>34</v>
      </c>
      <c r="I470">
        <v>0</v>
      </c>
    </row>
    <row r="471" spans="1:9">
      <c r="A471">
        <f t="shared" si="14"/>
        <v>0</v>
      </c>
      <c r="B471">
        <f t="shared" si="15"/>
        <v>0</v>
      </c>
      <c r="C471">
        <v>720</v>
      </c>
      <c r="D471">
        <v>5</v>
      </c>
      <c r="E471">
        <v>97</v>
      </c>
      <c r="F471">
        <v>27</v>
      </c>
      <c r="G471">
        <v>0.378</v>
      </c>
      <c r="H471">
        <v>52</v>
      </c>
      <c r="I471">
        <v>1</v>
      </c>
    </row>
    <row r="472" spans="1:9">
      <c r="A472">
        <f t="shared" si="14"/>
        <v>0</v>
      </c>
      <c r="B472">
        <f t="shared" si="15"/>
        <v>1</v>
      </c>
      <c r="C472">
        <v>688</v>
      </c>
      <c r="D472">
        <v>1</v>
      </c>
      <c r="E472">
        <v>107</v>
      </c>
      <c r="F472">
        <v>19</v>
      </c>
      <c r="G472">
        <v>0.18099999999999999</v>
      </c>
      <c r="H472">
        <v>29</v>
      </c>
      <c r="I472">
        <v>0</v>
      </c>
    </row>
    <row r="473" spans="1:9">
      <c r="A473">
        <f t="shared" si="14"/>
        <v>0</v>
      </c>
      <c r="B473">
        <f t="shared" si="15"/>
        <v>1</v>
      </c>
      <c r="C473">
        <v>467</v>
      </c>
      <c r="D473">
        <v>0</v>
      </c>
      <c r="E473">
        <v>74</v>
      </c>
      <c r="F473">
        <v>10</v>
      </c>
      <c r="G473">
        <v>0.26900000000000002</v>
      </c>
      <c r="H473">
        <v>22</v>
      </c>
      <c r="I473">
        <v>0</v>
      </c>
    </row>
    <row r="474" spans="1:9">
      <c r="A474">
        <f t="shared" si="14"/>
        <v>0</v>
      </c>
      <c r="B474">
        <f t="shared" si="15"/>
        <v>1</v>
      </c>
      <c r="C474">
        <v>142</v>
      </c>
      <c r="D474">
        <v>5</v>
      </c>
      <c r="E474">
        <v>106</v>
      </c>
      <c r="F474">
        <v>30</v>
      </c>
      <c r="G474">
        <v>0.28599999999999998</v>
      </c>
      <c r="H474">
        <v>38</v>
      </c>
      <c r="I474">
        <v>0</v>
      </c>
    </row>
    <row r="475" spans="1:9">
      <c r="A475">
        <f t="shared" si="14"/>
        <v>0</v>
      </c>
      <c r="B475">
        <f t="shared" si="15"/>
        <v>1</v>
      </c>
      <c r="C475">
        <v>724</v>
      </c>
      <c r="D475">
        <v>5</v>
      </c>
      <c r="E475">
        <v>117</v>
      </c>
      <c r="F475">
        <v>30</v>
      </c>
      <c r="G475">
        <v>0.251</v>
      </c>
      <c r="H475">
        <v>42</v>
      </c>
      <c r="I475">
        <v>0</v>
      </c>
    </row>
    <row r="476" spans="1:9">
      <c r="A476">
        <f t="shared" si="14"/>
        <v>0</v>
      </c>
      <c r="B476">
        <f t="shared" si="15"/>
        <v>0</v>
      </c>
      <c r="C476">
        <v>665</v>
      </c>
      <c r="D476">
        <v>6</v>
      </c>
      <c r="E476">
        <v>115</v>
      </c>
      <c r="F476">
        <v>39</v>
      </c>
      <c r="G476">
        <v>0.245</v>
      </c>
      <c r="H476">
        <v>40</v>
      </c>
      <c r="I476">
        <v>1</v>
      </c>
    </row>
    <row r="477" spans="1:9">
      <c r="A477">
        <f t="shared" si="14"/>
        <v>0</v>
      </c>
      <c r="B477">
        <f t="shared" si="15"/>
        <v>1</v>
      </c>
      <c r="C477">
        <v>161</v>
      </c>
      <c r="D477">
        <v>4</v>
      </c>
      <c r="E477">
        <v>151</v>
      </c>
      <c r="F477">
        <v>38</v>
      </c>
      <c r="G477">
        <v>0.29399999999999998</v>
      </c>
      <c r="H477">
        <v>36</v>
      </c>
      <c r="I477">
        <v>0</v>
      </c>
    </row>
    <row r="478" spans="1:9">
      <c r="A478">
        <f t="shared" si="14"/>
        <v>1</v>
      </c>
      <c r="B478">
        <f t="shared" si="15"/>
        <v>1</v>
      </c>
      <c r="C478">
        <v>562</v>
      </c>
      <c r="D478">
        <v>0</v>
      </c>
      <c r="E478">
        <v>198</v>
      </c>
      <c r="F478">
        <v>32</v>
      </c>
      <c r="G478">
        <v>0.502</v>
      </c>
      <c r="H478">
        <v>28</v>
      </c>
      <c r="I478">
        <v>1</v>
      </c>
    </row>
    <row r="479" spans="1:9">
      <c r="A479">
        <f t="shared" si="14"/>
        <v>0</v>
      </c>
      <c r="B479">
        <f t="shared" si="15"/>
        <v>1</v>
      </c>
      <c r="C479">
        <v>19</v>
      </c>
      <c r="D479">
        <v>1</v>
      </c>
      <c r="E479">
        <v>103</v>
      </c>
      <c r="F479">
        <v>38</v>
      </c>
      <c r="G479">
        <v>0.183</v>
      </c>
      <c r="H479">
        <v>33</v>
      </c>
      <c r="I479">
        <v>0</v>
      </c>
    </row>
    <row r="480" spans="1:9">
      <c r="A480">
        <f t="shared" si="14"/>
        <v>0</v>
      </c>
      <c r="B480">
        <f t="shared" si="15"/>
        <v>1</v>
      </c>
      <c r="C480">
        <v>250</v>
      </c>
      <c r="D480">
        <v>1</v>
      </c>
      <c r="E480">
        <v>111</v>
      </c>
      <c r="F480">
        <v>19</v>
      </c>
      <c r="G480">
        <v>0.14299999999999999</v>
      </c>
      <c r="H480">
        <v>23</v>
      </c>
      <c r="I480">
        <v>0</v>
      </c>
    </row>
    <row r="481" spans="1:9">
      <c r="A481">
        <f t="shared" si="14"/>
        <v>0</v>
      </c>
      <c r="B481">
        <f t="shared" si="15"/>
        <v>1</v>
      </c>
      <c r="C481">
        <v>30</v>
      </c>
      <c r="D481">
        <v>5</v>
      </c>
      <c r="E481">
        <v>117</v>
      </c>
      <c r="F481">
        <v>0</v>
      </c>
      <c r="G481">
        <v>0.33700000000000002</v>
      </c>
      <c r="H481">
        <v>38</v>
      </c>
      <c r="I481">
        <v>0</v>
      </c>
    </row>
    <row r="482" spans="1:9">
      <c r="A482">
        <f t="shared" si="14"/>
        <v>0</v>
      </c>
      <c r="B482">
        <f t="shared" si="15"/>
        <v>1</v>
      </c>
      <c r="C482">
        <v>283</v>
      </c>
      <c r="D482">
        <v>7</v>
      </c>
      <c r="E482">
        <v>133</v>
      </c>
      <c r="F482">
        <v>15</v>
      </c>
      <c r="G482">
        <v>0.26200000000000001</v>
      </c>
      <c r="H482">
        <v>37</v>
      </c>
      <c r="I482">
        <v>0</v>
      </c>
    </row>
    <row r="483" spans="1:9">
      <c r="A483">
        <f t="shared" si="14"/>
        <v>1</v>
      </c>
      <c r="B483">
        <f t="shared" si="15"/>
        <v>1</v>
      </c>
      <c r="C483">
        <v>647</v>
      </c>
      <c r="D483">
        <v>1</v>
      </c>
      <c r="E483">
        <v>167</v>
      </c>
      <c r="F483">
        <v>17</v>
      </c>
      <c r="G483">
        <v>0.44700000000000001</v>
      </c>
      <c r="H483">
        <v>33</v>
      </c>
      <c r="I483">
        <v>1</v>
      </c>
    </row>
    <row r="484" spans="1:9">
      <c r="A484">
        <f t="shared" si="14"/>
        <v>0</v>
      </c>
      <c r="B484">
        <f t="shared" si="15"/>
        <v>1</v>
      </c>
      <c r="C484">
        <v>621</v>
      </c>
      <c r="D484">
        <v>2</v>
      </c>
      <c r="E484">
        <v>112</v>
      </c>
      <c r="F484">
        <v>42</v>
      </c>
      <c r="G484">
        <v>0.246</v>
      </c>
      <c r="H484">
        <v>28</v>
      </c>
      <c r="I484">
        <v>0</v>
      </c>
    </row>
    <row r="485" spans="1:9">
      <c r="A485">
        <f t="shared" si="14"/>
        <v>0</v>
      </c>
      <c r="B485">
        <f t="shared" si="15"/>
        <v>0</v>
      </c>
      <c r="C485">
        <v>166</v>
      </c>
      <c r="D485">
        <v>6</v>
      </c>
      <c r="E485">
        <v>104</v>
      </c>
      <c r="F485">
        <v>18</v>
      </c>
      <c r="G485">
        <v>0.72199999999999998</v>
      </c>
      <c r="H485">
        <v>41</v>
      </c>
      <c r="I485">
        <v>1</v>
      </c>
    </row>
    <row r="486" spans="1:9">
      <c r="A486">
        <f t="shared" si="14"/>
        <v>0</v>
      </c>
      <c r="B486">
        <f t="shared" si="15"/>
        <v>1</v>
      </c>
      <c r="C486">
        <v>491</v>
      </c>
      <c r="D486">
        <v>2</v>
      </c>
      <c r="E486">
        <v>83</v>
      </c>
      <c r="F486">
        <v>28</v>
      </c>
      <c r="G486">
        <v>0.629</v>
      </c>
      <c r="H486">
        <v>24</v>
      </c>
      <c r="I486">
        <v>0</v>
      </c>
    </row>
    <row r="487" spans="1:9">
      <c r="A487">
        <f t="shared" si="14"/>
        <v>1</v>
      </c>
      <c r="B487">
        <f t="shared" si="15"/>
        <v>1</v>
      </c>
      <c r="C487">
        <v>38</v>
      </c>
      <c r="D487">
        <v>9</v>
      </c>
      <c r="E487">
        <v>102</v>
      </c>
      <c r="F487">
        <v>37</v>
      </c>
      <c r="G487">
        <v>0.66500000000000004</v>
      </c>
      <c r="H487">
        <v>46</v>
      </c>
      <c r="I487">
        <v>1</v>
      </c>
    </row>
    <row r="488" spans="1:9">
      <c r="A488">
        <f t="shared" si="14"/>
        <v>0</v>
      </c>
      <c r="B488">
        <f t="shared" si="15"/>
        <v>1</v>
      </c>
      <c r="C488">
        <v>181</v>
      </c>
      <c r="D488">
        <v>6</v>
      </c>
      <c r="E488">
        <v>87</v>
      </c>
      <c r="F488">
        <v>0</v>
      </c>
      <c r="G488">
        <v>8.4000000000000005E-2</v>
      </c>
      <c r="H488">
        <v>32</v>
      </c>
      <c r="I488">
        <v>0</v>
      </c>
    </row>
    <row r="489" spans="1:9">
      <c r="A489">
        <f t="shared" si="14"/>
        <v>0</v>
      </c>
      <c r="B489">
        <f t="shared" si="15"/>
        <v>1</v>
      </c>
      <c r="C489">
        <v>143</v>
      </c>
      <c r="D489">
        <v>2</v>
      </c>
      <c r="E489">
        <v>108</v>
      </c>
      <c r="F489">
        <v>26</v>
      </c>
      <c r="G489">
        <v>0.318</v>
      </c>
      <c r="H489">
        <v>22</v>
      </c>
      <c r="I489">
        <v>0</v>
      </c>
    </row>
    <row r="490" spans="1:9">
      <c r="A490">
        <f t="shared" si="14"/>
        <v>0</v>
      </c>
      <c r="B490">
        <f t="shared" si="15"/>
        <v>1</v>
      </c>
      <c r="C490">
        <v>479</v>
      </c>
      <c r="D490">
        <v>8</v>
      </c>
      <c r="E490">
        <v>126</v>
      </c>
      <c r="F490">
        <v>38</v>
      </c>
      <c r="G490">
        <v>0.16200000000000001</v>
      </c>
      <c r="H490">
        <v>39</v>
      </c>
      <c r="I490">
        <v>0</v>
      </c>
    </row>
    <row r="491" spans="1:9">
      <c r="A491">
        <f t="shared" si="14"/>
        <v>0</v>
      </c>
      <c r="B491">
        <f t="shared" si="15"/>
        <v>1</v>
      </c>
      <c r="C491">
        <v>583</v>
      </c>
      <c r="D491">
        <v>12</v>
      </c>
      <c r="E491">
        <v>121</v>
      </c>
      <c r="F491">
        <v>17</v>
      </c>
      <c r="G491">
        <v>0.25900000000000001</v>
      </c>
      <c r="H491">
        <v>62</v>
      </c>
      <c r="I491">
        <v>0</v>
      </c>
    </row>
    <row r="492" spans="1:9">
      <c r="A492">
        <f t="shared" si="14"/>
        <v>0</v>
      </c>
      <c r="B492">
        <f t="shared" si="15"/>
        <v>1</v>
      </c>
      <c r="C492">
        <v>553</v>
      </c>
      <c r="D492">
        <v>6</v>
      </c>
      <c r="E492">
        <v>114</v>
      </c>
      <c r="F492">
        <v>0</v>
      </c>
      <c r="G492">
        <v>0.247</v>
      </c>
      <c r="H492">
        <v>66</v>
      </c>
      <c r="I492">
        <v>0</v>
      </c>
    </row>
    <row r="493" spans="1:9">
      <c r="A493">
        <f t="shared" si="14"/>
        <v>0</v>
      </c>
      <c r="B493">
        <f t="shared" si="15"/>
        <v>1</v>
      </c>
      <c r="C493">
        <v>233</v>
      </c>
      <c r="D493">
        <v>1</v>
      </c>
      <c r="E493">
        <v>79</v>
      </c>
      <c r="F493">
        <v>25</v>
      </c>
      <c r="G493">
        <v>0.58299999999999996</v>
      </c>
      <c r="H493">
        <v>22</v>
      </c>
      <c r="I493">
        <v>0</v>
      </c>
    </row>
    <row r="494" spans="1:9">
      <c r="A494">
        <f t="shared" si="14"/>
        <v>0</v>
      </c>
      <c r="B494">
        <f t="shared" si="15"/>
        <v>1</v>
      </c>
      <c r="C494">
        <v>584</v>
      </c>
      <c r="D494">
        <v>8</v>
      </c>
      <c r="E494">
        <v>100</v>
      </c>
      <c r="F494">
        <v>0</v>
      </c>
      <c r="G494">
        <v>0.19</v>
      </c>
      <c r="H494">
        <v>42</v>
      </c>
      <c r="I494">
        <v>0</v>
      </c>
    </row>
    <row r="495" spans="1:9">
      <c r="A495">
        <f t="shared" si="14"/>
        <v>0</v>
      </c>
      <c r="B495">
        <f t="shared" si="15"/>
        <v>1</v>
      </c>
      <c r="C495">
        <v>493</v>
      </c>
      <c r="D495">
        <v>4</v>
      </c>
      <c r="E495">
        <v>99</v>
      </c>
      <c r="F495">
        <v>38</v>
      </c>
      <c r="G495">
        <v>0.14499999999999999</v>
      </c>
      <c r="H495">
        <v>33</v>
      </c>
      <c r="I495">
        <v>0</v>
      </c>
    </row>
    <row r="496" spans="1:9">
      <c r="A496">
        <f t="shared" si="14"/>
        <v>0</v>
      </c>
      <c r="B496">
        <f t="shared" si="15"/>
        <v>0</v>
      </c>
      <c r="C496">
        <v>578</v>
      </c>
      <c r="D496">
        <v>2</v>
      </c>
      <c r="E496">
        <v>118</v>
      </c>
      <c r="F496">
        <v>0</v>
      </c>
      <c r="G496">
        <v>0.69299999999999995</v>
      </c>
      <c r="H496">
        <v>21</v>
      </c>
      <c r="I496">
        <v>1</v>
      </c>
    </row>
    <row r="497" spans="1:9">
      <c r="A497">
        <f t="shared" si="14"/>
        <v>0</v>
      </c>
      <c r="B497">
        <f t="shared" si="15"/>
        <v>1</v>
      </c>
      <c r="C497">
        <v>461</v>
      </c>
      <c r="D497">
        <v>9</v>
      </c>
      <c r="E497">
        <v>120</v>
      </c>
      <c r="F497">
        <v>22</v>
      </c>
      <c r="G497">
        <v>0.73299999999999998</v>
      </c>
      <c r="H497">
        <v>48</v>
      </c>
      <c r="I497">
        <v>0</v>
      </c>
    </row>
    <row r="498" spans="1:9">
      <c r="A498">
        <f t="shared" si="14"/>
        <v>0</v>
      </c>
      <c r="B498">
        <f t="shared" si="15"/>
        <v>1</v>
      </c>
      <c r="C498">
        <v>711</v>
      </c>
      <c r="D498">
        <v>3</v>
      </c>
      <c r="E498">
        <v>158</v>
      </c>
      <c r="F498">
        <v>13</v>
      </c>
      <c r="G498">
        <v>0.29499999999999998</v>
      </c>
      <c r="H498">
        <v>24</v>
      </c>
      <c r="I498">
        <v>0</v>
      </c>
    </row>
    <row r="499" spans="1:9">
      <c r="A499">
        <f t="shared" si="14"/>
        <v>0</v>
      </c>
      <c r="B499">
        <f t="shared" si="15"/>
        <v>0</v>
      </c>
      <c r="C499">
        <v>667</v>
      </c>
      <c r="D499">
        <v>4</v>
      </c>
      <c r="E499">
        <v>145</v>
      </c>
      <c r="F499">
        <v>18</v>
      </c>
      <c r="G499">
        <v>0.23499999999999999</v>
      </c>
      <c r="H499">
        <v>70</v>
      </c>
      <c r="I499">
        <v>1</v>
      </c>
    </row>
    <row r="500" spans="1:9">
      <c r="A500">
        <f t="shared" si="14"/>
        <v>0</v>
      </c>
      <c r="B500">
        <f t="shared" si="15"/>
        <v>1</v>
      </c>
      <c r="C500">
        <v>602</v>
      </c>
      <c r="D500">
        <v>6</v>
      </c>
      <c r="E500">
        <v>96</v>
      </c>
      <c r="F500">
        <v>0</v>
      </c>
      <c r="G500">
        <v>0.19</v>
      </c>
      <c r="H500">
        <v>28</v>
      </c>
      <c r="I500">
        <v>0</v>
      </c>
    </row>
    <row r="501" spans="1:9">
      <c r="A501">
        <f t="shared" si="14"/>
        <v>0</v>
      </c>
      <c r="B501">
        <f t="shared" si="15"/>
        <v>1</v>
      </c>
      <c r="C501">
        <v>184</v>
      </c>
      <c r="D501">
        <v>5</v>
      </c>
      <c r="E501">
        <v>73</v>
      </c>
      <c r="F501">
        <v>0</v>
      </c>
      <c r="G501">
        <v>0.26800000000000002</v>
      </c>
      <c r="H501">
        <v>27</v>
      </c>
      <c r="I501">
        <v>0</v>
      </c>
    </row>
    <row r="502" spans="1:9">
      <c r="A502">
        <f t="shared" si="14"/>
        <v>0</v>
      </c>
      <c r="B502">
        <f t="shared" si="15"/>
        <v>1</v>
      </c>
      <c r="C502">
        <v>394</v>
      </c>
      <c r="D502">
        <v>4</v>
      </c>
      <c r="E502">
        <v>116</v>
      </c>
      <c r="F502">
        <v>12</v>
      </c>
      <c r="G502">
        <v>0.46300000000000002</v>
      </c>
      <c r="H502">
        <v>37</v>
      </c>
      <c r="I502">
        <v>0</v>
      </c>
    </row>
    <row r="503" spans="1:9">
      <c r="A503">
        <f t="shared" si="14"/>
        <v>0</v>
      </c>
      <c r="B503">
        <f t="shared" si="15"/>
        <v>1</v>
      </c>
      <c r="C503">
        <v>691</v>
      </c>
      <c r="D503">
        <v>8</v>
      </c>
      <c r="E503">
        <v>107</v>
      </c>
      <c r="F503">
        <v>0</v>
      </c>
      <c r="G503">
        <v>0.85599999999999998</v>
      </c>
      <c r="H503">
        <v>34</v>
      </c>
      <c r="I503">
        <v>0</v>
      </c>
    </row>
    <row r="504" spans="1:9">
      <c r="A504">
        <f t="shared" si="14"/>
        <v>1</v>
      </c>
      <c r="B504">
        <f t="shared" si="15"/>
        <v>1</v>
      </c>
      <c r="C504">
        <v>660</v>
      </c>
      <c r="D504">
        <v>3</v>
      </c>
      <c r="E504">
        <v>80</v>
      </c>
      <c r="F504">
        <v>31</v>
      </c>
      <c r="G504">
        <v>1.292</v>
      </c>
      <c r="H504">
        <v>27</v>
      </c>
      <c r="I504">
        <v>1</v>
      </c>
    </row>
    <row r="505" spans="1:9">
      <c r="A505">
        <f t="shared" si="14"/>
        <v>1</v>
      </c>
      <c r="B505">
        <f t="shared" si="15"/>
        <v>1</v>
      </c>
      <c r="C505">
        <v>12</v>
      </c>
      <c r="D505">
        <v>10</v>
      </c>
      <c r="E505">
        <v>168</v>
      </c>
      <c r="F505">
        <v>0</v>
      </c>
      <c r="G505">
        <v>0.53700000000000003</v>
      </c>
      <c r="H505">
        <v>34</v>
      </c>
      <c r="I505">
        <v>1</v>
      </c>
    </row>
    <row r="506" spans="1:9">
      <c r="A506">
        <f t="shared" si="14"/>
        <v>0</v>
      </c>
      <c r="B506">
        <f t="shared" si="15"/>
        <v>0</v>
      </c>
      <c r="C506">
        <v>407</v>
      </c>
      <c r="D506">
        <v>4</v>
      </c>
      <c r="E506">
        <v>115</v>
      </c>
      <c r="F506">
        <v>0</v>
      </c>
      <c r="G506">
        <v>0.376</v>
      </c>
      <c r="H506">
        <v>46</v>
      </c>
      <c r="I506">
        <v>1</v>
      </c>
    </row>
    <row r="507" spans="1:9">
      <c r="A507">
        <f t="shared" si="14"/>
        <v>0</v>
      </c>
      <c r="B507">
        <f t="shared" si="15"/>
        <v>1</v>
      </c>
      <c r="C507">
        <v>480</v>
      </c>
      <c r="D507">
        <v>4</v>
      </c>
      <c r="E507">
        <v>132</v>
      </c>
      <c r="F507">
        <v>31</v>
      </c>
      <c r="G507">
        <v>0.41899999999999998</v>
      </c>
      <c r="H507">
        <v>63</v>
      </c>
      <c r="I507">
        <v>0</v>
      </c>
    </row>
    <row r="508" spans="1:9">
      <c r="A508">
        <f t="shared" si="14"/>
        <v>0</v>
      </c>
      <c r="B508">
        <f t="shared" si="15"/>
        <v>1</v>
      </c>
      <c r="C508">
        <v>107</v>
      </c>
      <c r="D508">
        <v>1</v>
      </c>
      <c r="E508">
        <v>96</v>
      </c>
      <c r="F508">
        <v>0</v>
      </c>
      <c r="G508">
        <v>0.20699999999999999</v>
      </c>
      <c r="H508">
        <v>27</v>
      </c>
      <c r="I508">
        <v>0</v>
      </c>
    </row>
    <row r="509" spans="1:9">
      <c r="A509">
        <f t="shared" si="14"/>
        <v>0</v>
      </c>
      <c r="B509">
        <f t="shared" si="15"/>
        <v>1</v>
      </c>
      <c r="C509">
        <v>369</v>
      </c>
      <c r="D509">
        <v>3</v>
      </c>
      <c r="E509">
        <v>81</v>
      </c>
      <c r="F509">
        <v>16</v>
      </c>
      <c r="G509">
        <v>0.30599999999999999</v>
      </c>
      <c r="H509">
        <v>22</v>
      </c>
      <c r="I509">
        <v>0</v>
      </c>
    </row>
    <row r="510" spans="1:9">
      <c r="A510">
        <f t="shared" si="14"/>
        <v>0</v>
      </c>
      <c r="B510">
        <f t="shared" si="15"/>
        <v>1</v>
      </c>
      <c r="C510">
        <v>134</v>
      </c>
      <c r="D510">
        <v>8</v>
      </c>
      <c r="E510">
        <v>84</v>
      </c>
      <c r="F510">
        <v>31</v>
      </c>
      <c r="G510">
        <v>0.45700000000000002</v>
      </c>
      <c r="H510">
        <v>39</v>
      </c>
      <c r="I510">
        <v>0</v>
      </c>
    </row>
    <row r="511" spans="1:9">
      <c r="A511">
        <f t="shared" si="14"/>
        <v>0</v>
      </c>
      <c r="B511">
        <f t="shared" si="15"/>
        <v>1</v>
      </c>
      <c r="C511">
        <v>158</v>
      </c>
      <c r="D511">
        <v>1</v>
      </c>
      <c r="E511">
        <v>109</v>
      </c>
      <c r="F511">
        <v>21</v>
      </c>
      <c r="G511">
        <v>0.83299999999999996</v>
      </c>
      <c r="H511">
        <v>23</v>
      </c>
      <c r="I511">
        <v>0</v>
      </c>
    </row>
    <row r="512" spans="1:9">
      <c r="A512">
        <f t="shared" si="14"/>
        <v>1</v>
      </c>
      <c r="B512">
        <f t="shared" si="15"/>
        <v>1</v>
      </c>
      <c r="C512">
        <v>449</v>
      </c>
      <c r="D512">
        <v>0</v>
      </c>
      <c r="E512">
        <v>104</v>
      </c>
      <c r="F512">
        <v>37</v>
      </c>
      <c r="G512">
        <v>0.51</v>
      </c>
      <c r="H512">
        <v>22</v>
      </c>
      <c r="I512">
        <v>1</v>
      </c>
    </row>
    <row r="513" spans="1:9">
      <c r="A513">
        <f t="shared" si="14"/>
        <v>1</v>
      </c>
      <c r="B513">
        <f t="shared" si="15"/>
        <v>1</v>
      </c>
      <c r="C513">
        <v>133</v>
      </c>
      <c r="D513">
        <v>3</v>
      </c>
      <c r="E513">
        <v>170</v>
      </c>
      <c r="F513">
        <v>37</v>
      </c>
      <c r="G513">
        <v>0.35599999999999998</v>
      </c>
      <c r="H513">
        <v>30</v>
      </c>
      <c r="I513">
        <v>1</v>
      </c>
    </row>
    <row r="514" spans="1:9">
      <c r="A514">
        <f t="shared" ref="A514:A538" si="16">IF(E514&lt;=133.5,IF(G514&lt;=0.5095,IF(E514&lt;=94.5,0,0),IF(F514&lt;=28.5,0,1)),IF(E514&lt;=161.5,IF(G514&lt;=0.315,0,1),IF(D514&lt;=6.5,1,1)))</f>
        <v>0</v>
      </c>
      <c r="B514">
        <f t="shared" ref="B514:B538" si="17">IF(A514=I514,1,0)</f>
        <v>1</v>
      </c>
      <c r="C514">
        <v>344</v>
      </c>
      <c r="D514">
        <v>5</v>
      </c>
      <c r="E514">
        <v>122</v>
      </c>
      <c r="F514">
        <v>0</v>
      </c>
      <c r="G514">
        <v>0.28999999999999998</v>
      </c>
      <c r="H514">
        <v>33</v>
      </c>
      <c r="I514">
        <v>0</v>
      </c>
    </row>
    <row r="515" spans="1:9">
      <c r="A515">
        <f t="shared" si="16"/>
        <v>1</v>
      </c>
      <c r="B515">
        <f t="shared" si="17"/>
        <v>1</v>
      </c>
      <c r="C515">
        <v>702</v>
      </c>
      <c r="D515">
        <v>6</v>
      </c>
      <c r="E515">
        <v>125</v>
      </c>
      <c r="F515">
        <v>31</v>
      </c>
      <c r="G515">
        <v>0.56499999999999995</v>
      </c>
      <c r="H515">
        <v>49</v>
      </c>
      <c r="I515">
        <v>1</v>
      </c>
    </row>
    <row r="516" spans="1:9">
      <c r="A516">
        <f t="shared" si="16"/>
        <v>0</v>
      </c>
      <c r="B516">
        <f t="shared" si="17"/>
        <v>0</v>
      </c>
      <c r="C516">
        <v>129</v>
      </c>
      <c r="D516">
        <v>1</v>
      </c>
      <c r="E516">
        <v>117</v>
      </c>
      <c r="F516">
        <v>24</v>
      </c>
      <c r="G516">
        <v>0.40300000000000002</v>
      </c>
      <c r="H516">
        <v>40</v>
      </c>
      <c r="I516">
        <v>1</v>
      </c>
    </row>
    <row r="517" spans="1:9">
      <c r="A517">
        <f t="shared" si="16"/>
        <v>1</v>
      </c>
      <c r="B517">
        <f t="shared" si="17"/>
        <v>1</v>
      </c>
      <c r="C517">
        <v>358</v>
      </c>
      <c r="D517">
        <v>13</v>
      </c>
      <c r="E517">
        <v>129</v>
      </c>
      <c r="F517">
        <v>30</v>
      </c>
      <c r="G517">
        <v>0.56899999999999995</v>
      </c>
      <c r="H517">
        <v>44</v>
      </c>
      <c r="I517">
        <v>1</v>
      </c>
    </row>
    <row r="518" spans="1:9">
      <c r="A518">
        <f t="shared" si="16"/>
        <v>1</v>
      </c>
      <c r="B518">
        <f t="shared" si="17"/>
        <v>1</v>
      </c>
      <c r="C518">
        <v>605</v>
      </c>
      <c r="D518">
        <v>4</v>
      </c>
      <c r="E518">
        <v>183</v>
      </c>
      <c r="F518">
        <v>0</v>
      </c>
      <c r="G518">
        <v>0.21199999999999999</v>
      </c>
      <c r="H518">
        <v>36</v>
      </c>
      <c r="I518">
        <v>1</v>
      </c>
    </row>
    <row r="519" spans="1:9">
      <c r="A519">
        <f t="shared" si="16"/>
        <v>0</v>
      </c>
      <c r="B519">
        <f t="shared" si="17"/>
        <v>0</v>
      </c>
      <c r="C519">
        <v>656</v>
      </c>
      <c r="D519">
        <v>2</v>
      </c>
      <c r="E519">
        <v>155</v>
      </c>
      <c r="F519">
        <v>27</v>
      </c>
      <c r="G519">
        <v>0.24</v>
      </c>
      <c r="H519">
        <v>25</v>
      </c>
      <c r="I519">
        <v>1</v>
      </c>
    </row>
    <row r="520" spans="1:9">
      <c r="A520">
        <f t="shared" si="16"/>
        <v>0</v>
      </c>
      <c r="B520">
        <f t="shared" si="17"/>
        <v>0</v>
      </c>
      <c r="C520">
        <v>684</v>
      </c>
      <c r="D520">
        <v>4</v>
      </c>
      <c r="E520">
        <v>125</v>
      </c>
      <c r="F520">
        <v>0</v>
      </c>
      <c r="G520">
        <v>0.53600000000000003</v>
      </c>
      <c r="H520">
        <v>27</v>
      </c>
      <c r="I520">
        <v>1</v>
      </c>
    </row>
    <row r="521" spans="1:9">
      <c r="A521">
        <f t="shared" si="16"/>
        <v>0</v>
      </c>
      <c r="B521">
        <f t="shared" si="17"/>
        <v>1</v>
      </c>
      <c r="C521">
        <v>332</v>
      </c>
      <c r="D521">
        <v>2</v>
      </c>
      <c r="E521">
        <v>87</v>
      </c>
      <c r="F521">
        <v>16</v>
      </c>
      <c r="G521">
        <v>0.16600000000000001</v>
      </c>
      <c r="H521">
        <v>25</v>
      </c>
      <c r="I521">
        <v>0</v>
      </c>
    </row>
    <row r="522" spans="1:9">
      <c r="A522">
        <f t="shared" si="16"/>
        <v>0</v>
      </c>
      <c r="B522">
        <f t="shared" si="17"/>
        <v>0</v>
      </c>
      <c r="C522">
        <v>684</v>
      </c>
      <c r="D522">
        <v>4</v>
      </c>
      <c r="E522">
        <v>125</v>
      </c>
      <c r="F522">
        <v>0</v>
      </c>
      <c r="G522">
        <v>0.53600000000000003</v>
      </c>
      <c r="H522">
        <v>27</v>
      </c>
      <c r="I522">
        <v>1</v>
      </c>
    </row>
    <row r="523" spans="1:9">
      <c r="A523">
        <f t="shared" si="16"/>
        <v>0</v>
      </c>
      <c r="B523">
        <f t="shared" si="17"/>
        <v>1</v>
      </c>
      <c r="C523">
        <v>734</v>
      </c>
      <c r="D523">
        <v>2</v>
      </c>
      <c r="E523">
        <v>106</v>
      </c>
      <c r="F523">
        <v>27</v>
      </c>
      <c r="G523">
        <v>0.42599999999999999</v>
      </c>
      <c r="H523">
        <v>22</v>
      </c>
      <c r="I523">
        <v>0</v>
      </c>
    </row>
    <row r="524" spans="1:9">
      <c r="A524">
        <f t="shared" si="16"/>
        <v>0</v>
      </c>
      <c r="B524">
        <f t="shared" si="17"/>
        <v>1</v>
      </c>
      <c r="C524">
        <v>640</v>
      </c>
      <c r="D524">
        <v>1</v>
      </c>
      <c r="E524">
        <v>100</v>
      </c>
      <c r="F524">
        <v>12</v>
      </c>
      <c r="G524">
        <v>0.14899999999999999</v>
      </c>
      <c r="H524">
        <v>28</v>
      </c>
      <c r="I524">
        <v>0</v>
      </c>
    </row>
    <row r="525" spans="1:9">
      <c r="A525">
        <f t="shared" si="16"/>
        <v>0</v>
      </c>
      <c r="B525">
        <f t="shared" si="17"/>
        <v>1</v>
      </c>
      <c r="C525">
        <v>458</v>
      </c>
      <c r="D525">
        <v>5</v>
      </c>
      <c r="E525">
        <v>86</v>
      </c>
      <c r="F525">
        <v>28</v>
      </c>
      <c r="G525">
        <v>0.36399999999999999</v>
      </c>
      <c r="H525">
        <v>24</v>
      </c>
      <c r="I525">
        <v>0</v>
      </c>
    </row>
    <row r="526" spans="1:9">
      <c r="A526">
        <f t="shared" si="16"/>
        <v>0</v>
      </c>
      <c r="B526">
        <f t="shared" si="17"/>
        <v>1</v>
      </c>
      <c r="C526">
        <v>614</v>
      </c>
      <c r="D526">
        <v>6</v>
      </c>
      <c r="E526">
        <v>105</v>
      </c>
      <c r="F526">
        <v>28</v>
      </c>
      <c r="G526">
        <v>0.878</v>
      </c>
      <c r="H526">
        <v>26</v>
      </c>
      <c r="I526">
        <v>0</v>
      </c>
    </row>
    <row r="527" spans="1:9">
      <c r="A527">
        <f t="shared" si="16"/>
        <v>1</v>
      </c>
      <c r="B527">
        <f t="shared" si="17"/>
        <v>1</v>
      </c>
      <c r="C527">
        <v>231</v>
      </c>
      <c r="D527">
        <v>4</v>
      </c>
      <c r="E527">
        <v>142</v>
      </c>
      <c r="F527">
        <v>0</v>
      </c>
      <c r="G527">
        <v>0.64500000000000002</v>
      </c>
      <c r="H527">
        <v>22</v>
      </c>
      <c r="I527">
        <v>1</v>
      </c>
    </row>
    <row r="528" spans="1:9">
      <c r="A528">
        <f t="shared" si="16"/>
        <v>1</v>
      </c>
      <c r="B528">
        <f t="shared" si="17"/>
        <v>1</v>
      </c>
      <c r="C528">
        <v>760</v>
      </c>
      <c r="D528">
        <v>6</v>
      </c>
      <c r="E528">
        <v>190</v>
      </c>
      <c r="F528">
        <v>0</v>
      </c>
      <c r="G528">
        <v>0.27800000000000002</v>
      </c>
      <c r="H528">
        <v>66</v>
      </c>
      <c r="I528">
        <v>1</v>
      </c>
    </row>
    <row r="529" spans="1:9">
      <c r="A529">
        <f t="shared" si="16"/>
        <v>0</v>
      </c>
      <c r="B529">
        <f t="shared" si="17"/>
        <v>1</v>
      </c>
      <c r="C529">
        <v>385</v>
      </c>
      <c r="D529">
        <v>1</v>
      </c>
      <c r="E529">
        <v>125</v>
      </c>
      <c r="F529">
        <v>24</v>
      </c>
      <c r="G529">
        <v>0.221</v>
      </c>
      <c r="H529">
        <v>25</v>
      </c>
      <c r="I529">
        <v>0</v>
      </c>
    </row>
    <row r="530" spans="1:9">
      <c r="A530">
        <f t="shared" si="16"/>
        <v>1</v>
      </c>
      <c r="B530">
        <f t="shared" si="17"/>
        <v>1</v>
      </c>
      <c r="C530">
        <v>207</v>
      </c>
      <c r="D530">
        <v>8</v>
      </c>
      <c r="E530">
        <v>196</v>
      </c>
      <c r="F530">
        <v>29</v>
      </c>
      <c r="G530">
        <v>0.60499999999999998</v>
      </c>
      <c r="H530">
        <v>57</v>
      </c>
      <c r="I530">
        <v>1</v>
      </c>
    </row>
    <row r="531" spans="1:9">
      <c r="A531">
        <f t="shared" si="16"/>
        <v>1</v>
      </c>
      <c r="B531">
        <f t="shared" si="17"/>
        <v>0</v>
      </c>
      <c r="C531">
        <v>37</v>
      </c>
      <c r="D531">
        <v>11</v>
      </c>
      <c r="E531">
        <v>138</v>
      </c>
      <c r="F531">
        <v>0</v>
      </c>
      <c r="G531">
        <v>0.42</v>
      </c>
      <c r="H531">
        <v>35</v>
      </c>
      <c r="I531">
        <v>0</v>
      </c>
    </row>
    <row r="532" spans="1:9">
      <c r="A532">
        <f t="shared" si="16"/>
        <v>0</v>
      </c>
      <c r="B532">
        <f t="shared" si="17"/>
        <v>1</v>
      </c>
      <c r="C532">
        <v>622</v>
      </c>
      <c r="D532">
        <v>2</v>
      </c>
      <c r="E532">
        <v>92</v>
      </c>
      <c r="F532">
        <v>20</v>
      </c>
      <c r="G532">
        <v>1.698</v>
      </c>
      <c r="H532">
        <v>28</v>
      </c>
      <c r="I532">
        <v>0</v>
      </c>
    </row>
    <row r="533" spans="1:9">
      <c r="A533">
        <f t="shared" si="16"/>
        <v>0</v>
      </c>
      <c r="B533">
        <f t="shared" si="17"/>
        <v>1</v>
      </c>
      <c r="C533">
        <v>519</v>
      </c>
      <c r="D533">
        <v>13</v>
      </c>
      <c r="E533">
        <v>76</v>
      </c>
      <c r="F533">
        <v>0</v>
      </c>
      <c r="G533">
        <v>0.18</v>
      </c>
      <c r="H533">
        <v>41</v>
      </c>
      <c r="I533">
        <v>0</v>
      </c>
    </row>
    <row r="534" spans="1:9">
      <c r="A534">
        <f t="shared" si="16"/>
        <v>0</v>
      </c>
      <c r="B534">
        <f t="shared" si="17"/>
        <v>1</v>
      </c>
      <c r="C534">
        <v>135</v>
      </c>
      <c r="D534">
        <v>2</v>
      </c>
      <c r="E534">
        <v>96</v>
      </c>
      <c r="F534">
        <v>13</v>
      </c>
      <c r="G534">
        <v>0.64700000000000002</v>
      </c>
      <c r="H534">
        <v>26</v>
      </c>
      <c r="I534">
        <v>0</v>
      </c>
    </row>
    <row r="535" spans="1:9">
      <c r="A535">
        <f t="shared" si="16"/>
        <v>0</v>
      </c>
      <c r="B535">
        <f t="shared" si="17"/>
        <v>1</v>
      </c>
      <c r="C535">
        <v>493</v>
      </c>
      <c r="D535">
        <v>4</v>
      </c>
      <c r="E535">
        <v>99</v>
      </c>
      <c r="F535">
        <v>38</v>
      </c>
      <c r="G535">
        <v>0.14499999999999999</v>
      </c>
      <c r="H535">
        <v>33</v>
      </c>
      <c r="I535">
        <v>0</v>
      </c>
    </row>
    <row r="536" spans="1:9">
      <c r="A536">
        <f t="shared" si="16"/>
        <v>0</v>
      </c>
      <c r="B536">
        <f t="shared" si="17"/>
        <v>1</v>
      </c>
      <c r="C536">
        <v>345</v>
      </c>
      <c r="D536">
        <v>8</v>
      </c>
      <c r="E536">
        <v>95</v>
      </c>
      <c r="F536">
        <v>0</v>
      </c>
      <c r="G536">
        <v>0.48499999999999999</v>
      </c>
      <c r="H536">
        <v>57</v>
      </c>
      <c r="I536">
        <v>0</v>
      </c>
    </row>
    <row r="537" spans="1:9">
      <c r="A537">
        <f t="shared" si="16"/>
        <v>0</v>
      </c>
      <c r="B537">
        <f t="shared" si="17"/>
        <v>1</v>
      </c>
      <c r="C537">
        <v>104</v>
      </c>
      <c r="D537">
        <v>1</v>
      </c>
      <c r="E537">
        <v>81</v>
      </c>
      <c r="F537">
        <v>18</v>
      </c>
      <c r="G537">
        <v>0.28299999999999997</v>
      </c>
      <c r="H537">
        <v>24</v>
      </c>
      <c r="I537">
        <v>0</v>
      </c>
    </row>
    <row r="538" spans="1:9">
      <c r="A538">
        <f t="shared" si="16"/>
        <v>0</v>
      </c>
      <c r="B538">
        <f t="shared" si="17"/>
        <v>1</v>
      </c>
      <c r="C538">
        <v>69</v>
      </c>
      <c r="D538">
        <v>1</v>
      </c>
      <c r="E538">
        <v>95</v>
      </c>
      <c r="F538">
        <v>13</v>
      </c>
      <c r="G538">
        <v>0.33400000000000002</v>
      </c>
      <c r="H538">
        <v>25</v>
      </c>
      <c r="I538">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A03F-180A-45E3-8417-E2A76676CD2D}">
  <dimension ref="A1:S546"/>
  <sheetViews>
    <sheetView workbookViewId="0">
      <selection activeCell="H2" sqref="H2:S18"/>
    </sheetView>
  </sheetViews>
  <sheetFormatPr defaultRowHeight="14.4"/>
  <cols>
    <col min="8" max="8" width="46.5546875" bestFit="1" customWidth="1"/>
    <col min="14" max="14" width="13.88671875" bestFit="1" customWidth="1"/>
  </cols>
  <sheetData>
    <row r="1" spans="1:19">
      <c r="A1" s="3" t="s">
        <v>241</v>
      </c>
    </row>
    <row r="2" spans="1:19">
      <c r="A2" s="3"/>
      <c r="H2" s="3" t="s">
        <v>242</v>
      </c>
      <c r="N2" s="3" t="s">
        <v>261</v>
      </c>
      <c r="O2">
        <f>MAX(S11:S547)</f>
        <v>9.473025320866435E-2</v>
      </c>
    </row>
    <row r="3" spans="1:19">
      <c r="A3" s="3"/>
      <c r="N3" s="3" t="s">
        <v>262</v>
      </c>
      <c r="O3">
        <f>INDEX(K11:K546, MATCH(O2, S11:S546, 0))</f>
        <v>133.5</v>
      </c>
    </row>
    <row r="4" spans="1:19">
      <c r="A4" s="1" t="s">
        <v>245</v>
      </c>
      <c r="B4" s="1" t="s">
        <v>2</v>
      </c>
      <c r="C4" s="23" t="s">
        <v>3</v>
      </c>
      <c r="D4" s="1" t="s">
        <v>5</v>
      </c>
      <c r="E4" s="1" t="s">
        <v>8</v>
      </c>
      <c r="H4" s="3" t="s">
        <v>243</v>
      </c>
      <c r="I4">
        <f>COUNTA(A5:A5000)</f>
        <v>537</v>
      </c>
    </row>
    <row r="5" spans="1:19">
      <c r="A5">
        <v>0</v>
      </c>
      <c r="B5">
        <v>1</v>
      </c>
      <c r="C5" s="24">
        <v>0</v>
      </c>
      <c r="D5">
        <v>20</v>
      </c>
      <c r="E5">
        <v>0.29899999999999999</v>
      </c>
      <c r="H5" s="3" t="s">
        <v>244</v>
      </c>
      <c r="I5">
        <f>SUM(A5:A5000)</f>
        <v>191</v>
      </c>
    </row>
    <row r="6" spans="1:19">
      <c r="A6">
        <v>0</v>
      </c>
      <c r="B6">
        <v>7</v>
      </c>
      <c r="C6" s="24">
        <v>62</v>
      </c>
      <c r="D6">
        <v>0</v>
      </c>
      <c r="E6">
        <v>0.39100000000000001</v>
      </c>
      <c r="H6" s="3" t="s">
        <v>246</v>
      </c>
      <c r="I6">
        <f>I5/I4</f>
        <v>0.35567970204841715</v>
      </c>
    </row>
    <row r="7" spans="1:19">
      <c r="A7">
        <v>0</v>
      </c>
      <c r="B7">
        <v>7</v>
      </c>
      <c r="C7" s="24">
        <v>62</v>
      </c>
      <c r="D7">
        <v>0</v>
      </c>
      <c r="E7">
        <v>0.39100000000000001</v>
      </c>
      <c r="H7" s="3" t="s">
        <v>248</v>
      </c>
      <c r="I7">
        <f>2*I6*(1-I6)</f>
        <v>0.45834330319833272</v>
      </c>
    </row>
    <row r="8" spans="1:19">
      <c r="A8">
        <v>0</v>
      </c>
      <c r="B8">
        <v>1</v>
      </c>
      <c r="C8" s="24">
        <v>71</v>
      </c>
      <c r="D8">
        <v>0</v>
      </c>
      <c r="E8">
        <v>0.41599999999999998</v>
      </c>
      <c r="H8" s="20"/>
      <c r="I8" s="20"/>
      <c r="J8" s="20"/>
      <c r="K8" s="20"/>
      <c r="L8" s="20"/>
      <c r="M8" s="20"/>
      <c r="N8" s="20"/>
      <c r="O8" s="20"/>
      <c r="P8" s="20"/>
      <c r="Q8" s="20"/>
      <c r="R8" s="20"/>
      <c r="S8" s="20"/>
    </row>
    <row r="9" spans="1:19">
      <c r="A9">
        <v>0</v>
      </c>
      <c r="B9">
        <v>2</v>
      </c>
      <c r="C9" s="24">
        <v>71</v>
      </c>
      <c r="D9">
        <v>27</v>
      </c>
      <c r="E9">
        <v>0.58599999999999997</v>
      </c>
    </row>
    <row r="10" spans="1:19">
      <c r="A10">
        <v>0</v>
      </c>
      <c r="B10">
        <v>1</v>
      </c>
      <c r="C10" s="24">
        <v>71</v>
      </c>
      <c r="D10">
        <v>0</v>
      </c>
      <c r="E10">
        <v>0.41599999999999998</v>
      </c>
      <c r="H10" s="22" t="s">
        <v>249</v>
      </c>
      <c r="I10" s="22" t="s">
        <v>250</v>
      </c>
      <c r="J10" s="22" t="s">
        <v>251</v>
      </c>
      <c r="K10" s="22" t="s">
        <v>252</v>
      </c>
      <c r="L10" s="22" t="s">
        <v>253</v>
      </c>
      <c r="M10" s="22" t="s">
        <v>254</v>
      </c>
      <c r="N10" s="22" t="s">
        <v>255</v>
      </c>
      <c r="O10" s="22" t="s">
        <v>256</v>
      </c>
      <c r="P10" s="22" t="s">
        <v>257</v>
      </c>
      <c r="Q10" s="22" t="s">
        <v>258</v>
      </c>
      <c r="R10" s="22" t="s">
        <v>259</v>
      </c>
      <c r="S10" s="22" t="s">
        <v>260</v>
      </c>
    </row>
    <row r="11" spans="1:19">
      <c r="A11">
        <v>0</v>
      </c>
      <c r="B11">
        <v>9</v>
      </c>
      <c r="C11" s="24">
        <v>72</v>
      </c>
      <c r="D11">
        <v>25</v>
      </c>
      <c r="E11">
        <v>0.28000000000000003</v>
      </c>
      <c r="H11">
        <f>ROW()-10</f>
        <v>1</v>
      </c>
      <c r="I11">
        <f>C5</f>
        <v>0</v>
      </c>
      <c r="J11">
        <f>A5</f>
        <v>0</v>
      </c>
      <c r="K11">
        <f>IF(C5&lt;&gt;C6, (C5+C6)/2, "")</f>
        <v>31</v>
      </c>
      <c r="L11">
        <f>ROWS($A$5:A5)</f>
        <v>1</v>
      </c>
      <c r="M11">
        <f>SUM($A$5:A5)</f>
        <v>0</v>
      </c>
      <c r="N11">
        <f>I$4 - L11</f>
        <v>536</v>
      </c>
      <c r="O11">
        <f>I$5 - M11</f>
        <v>191</v>
      </c>
      <c r="P11">
        <f>IF(L11=0,"", M11/L11)</f>
        <v>0</v>
      </c>
      <c r="Q11">
        <f>IF(N11=0,"", O11/N11)</f>
        <v>0.35634328358208955</v>
      </c>
      <c r="R11">
        <f>IF(K11="","",(L11/I$4)*(2*P11*(1-P11)) + (N11/I$4)*(2*Q11*(1-Q11)))</f>
        <v>0.45787125823396979</v>
      </c>
      <c r="S11">
        <f>IF(K11="","", $I$7 - R11)</f>
        <v>4.7204496436292764E-4</v>
      </c>
    </row>
    <row r="12" spans="1:19">
      <c r="A12">
        <v>0</v>
      </c>
      <c r="B12">
        <v>9</v>
      </c>
      <c r="C12" s="24">
        <v>72</v>
      </c>
      <c r="D12">
        <v>25</v>
      </c>
      <c r="E12">
        <v>0.28000000000000003</v>
      </c>
      <c r="H12">
        <f t="shared" ref="H12:H75" si="0">ROW()-10</f>
        <v>2</v>
      </c>
      <c r="I12">
        <f t="shared" ref="I12:I75" si="1">C6</f>
        <v>62</v>
      </c>
      <c r="J12">
        <f t="shared" ref="J12:J75" si="2">A6</f>
        <v>0</v>
      </c>
      <c r="K12" t="str">
        <f t="shared" ref="K12:K75" si="3">IF(C6&lt;&gt;C7, (C6+C7)/2, "")</f>
        <v/>
      </c>
      <c r="L12">
        <f>ROWS($A$5:A6)</f>
        <v>2</v>
      </c>
      <c r="M12">
        <f>SUM($A$5:A6)</f>
        <v>0</v>
      </c>
      <c r="N12">
        <f t="shared" ref="N12:N75" si="4">I$4 - L12</f>
        <v>535</v>
      </c>
      <c r="O12">
        <f t="shared" ref="O12:O75" si="5">I$5 - M12</f>
        <v>191</v>
      </c>
      <c r="P12">
        <f t="shared" ref="P12:P75" si="6">IF(L12=0,"", M12/L12)</f>
        <v>0</v>
      </c>
      <c r="Q12">
        <f t="shared" ref="Q12:Q75" si="7">IF(N12=0,"", O12/N12)</f>
        <v>0.35700934579439253</v>
      </c>
      <c r="R12" t="str">
        <f t="shared" ref="R12:R75" si="8">IF(K12="","",(L12/I$4)*(2*P12*(1-P12)) + (N12/I$4)*(2*Q12*(1-Q12)))</f>
        <v/>
      </c>
      <c r="S12" t="str">
        <f t="shared" ref="S12:S75" si="9">IF(K12="","", $I$7 - R12)</f>
        <v/>
      </c>
    </row>
    <row r="13" spans="1:19">
      <c r="A13">
        <v>0</v>
      </c>
      <c r="B13">
        <v>1</v>
      </c>
      <c r="C13" s="24">
        <v>73</v>
      </c>
      <c r="D13">
        <v>10</v>
      </c>
      <c r="E13">
        <v>0.248</v>
      </c>
      <c r="H13">
        <f t="shared" si="0"/>
        <v>3</v>
      </c>
      <c r="I13">
        <f t="shared" si="1"/>
        <v>62</v>
      </c>
      <c r="J13">
        <f t="shared" si="2"/>
        <v>0</v>
      </c>
      <c r="K13">
        <f t="shared" si="3"/>
        <v>66.5</v>
      </c>
      <c r="L13">
        <f>ROWS($A$5:A7)</f>
        <v>3</v>
      </c>
      <c r="M13">
        <f>SUM($A$5:A7)</f>
        <v>0</v>
      </c>
      <c r="N13">
        <f t="shared" si="4"/>
        <v>534</v>
      </c>
      <c r="O13">
        <f t="shared" si="5"/>
        <v>191</v>
      </c>
      <c r="P13">
        <f t="shared" si="6"/>
        <v>0</v>
      </c>
      <c r="Q13">
        <f t="shared" si="7"/>
        <v>0.35767790262172283</v>
      </c>
      <c r="R13">
        <f t="shared" si="8"/>
        <v>0.45692186442923993</v>
      </c>
      <c r="S13">
        <f t="shared" si="9"/>
        <v>1.4214387690927865E-3</v>
      </c>
    </row>
    <row r="14" spans="1:19">
      <c r="A14">
        <v>0</v>
      </c>
      <c r="B14">
        <v>1</v>
      </c>
      <c r="C14" s="24">
        <v>73</v>
      </c>
      <c r="D14">
        <v>10</v>
      </c>
      <c r="E14">
        <v>0.248</v>
      </c>
      <c r="H14">
        <f t="shared" si="0"/>
        <v>4</v>
      </c>
      <c r="I14">
        <f t="shared" si="1"/>
        <v>71</v>
      </c>
      <c r="J14">
        <f t="shared" si="2"/>
        <v>0</v>
      </c>
      <c r="K14" t="str">
        <f t="shared" si="3"/>
        <v/>
      </c>
      <c r="L14">
        <f>ROWS($A$5:A8)</f>
        <v>4</v>
      </c>
      <c r="M14">
        <f>SUM($A$5:A8)</f>
        <v>0</v>
      </c>
      <c r="N14">
        <f t="shared" si="4"/>
        <v>533</v>
      </c>
      <c r="O14">
        <f t="shared" si="5"/>
        <v>191</v>
      </c>
      <c r="P14">
        <f t="shared" si="6"/>
        <v>0</v>
      </c>
      <c r="Q14">
        <f t="shared" si="7"/>
        <v>0.35834896810506567</v>
      </c>
      <c r="R14" t="str">
        <f t="shared" si="8"/>
        <v/>
      </c>
      <c r="S14" t="str">
        <f t="shared" si="9"/>
        <v/>
      </c>
    </row>
    <row r="15" spans="1:19">
      <c r="A15">
        <v>0</v>
      </c>
      <c r="B15">
        <v>5</v>
      </c>
      <c r="C15" s="24">
        <v>73</v>
      </c>
      <c r="D15">
        <v>0</v>
      </c>
      <c r="E15">
        <v>0.26800000000000002</v>
      </c>
      <c r="H15">
        <f t="shared" si="0"/>
        <v>5</v>
      </c>
      <c r="I15">
        <f t="shared" si="1"/>
        <v>71</v>
      </c>
      <c r="J15">
        <f t="shared" si="2"/>
        <v>0</v>
      </c>
      <c r="K15" t="str">
        <f t="shared" si="3"/>
        <v/>
      </c>
      <c r="L15">
        <f>ROWS($A$5:A9)</f>
        <v>5</v>
      </c>
      <c r="M15">
        <f>SUM($A$5:A9)</f>
        <v>0</v>
      </c>
      <c r="N15">
        <f t="shared" si="4"/>
        <v>532</v>
      </c>
      <c r="O15">
        <f t="shared" si="5"/>
        <v>191</v>
      </c>
      <c r="P15">
        <f t="shared" si="6"/>
        <v>0</v>
      </c>
      <c r="Q15">
        <f t="shared" si="7"/>
        <v>0.35902255639097747</v>
      </c>
      <c r="R15" t="str">
        <f t="shared" si="8"/>
        <v/>
      </c>
      <c r="S15" t="str">
        <f t="shared" si="9"/>
        <v/>
      </c>
    </row>
    <row r="16" spans="1:19">
      <c r="A16">
        <v>0</v>
      </c>
      <c r="B16">
        <v>0</v>
      </c>
      <c r="C16" s="24">
        <v>74</v>
      </c>
      <c r="D16">
        <v>10</v>
      </c>
      <c r="E16">
        <v>0.26900000000000002</v>
      </c>
      <c r="H16">
        <f t="shared" si="0"/>
        <v>6</v>
      </c>
      <c r="I16">
        <f t="shared" si="1"/>
        <v>71</v>
      </c>
      <c r="J16">
        <f t="shared" si="2"/>
        <v>0</v>
      </c>
      <c r="K16">
        <f t="shared" si="3"/>
        <v>71.5</v>
      </c>
      <c r="L16">
        <f>ROWS($A$5:A10)</f>
        <v>6</v>
      </c>
      <c r="M16">
        <f>SUM($A$5:A10)</f>
        <v>0</v>
      </c>
      <c r="N16">
        <f t="shared" si="4"/>
        <v>531</v>
      </c>
      <c r="O16">
        <f t="shared" si="5"/>
        <v>191</v>
      </c>
      <c r="P16">
        <f t="shared" si="6"/>
        <v>0</v>
      </c>
      <c r="Q16">
        <f t="shared" si="7"/>
        <v>0.35969868173258002</v>
      </c>
      <c r="R16">
        <f t="shared" si="8"/>
        <v>0.45548436420512928</v>
      </c>
      <c r="S16">
        <f t="shared" si="9"/>
        <v>2.8589389932034415E-3</v>
      </c>
    </row>
    <row r="17" spans="1:19">
      <c r="A17">
        <v>0</v>
      </c>
      <c r="B17">
        <v>8</v>
      </c>
      <c r="C17" s="24">
        <v>74</v>
      </c>
      <c r="D17">
        <v>40</v>
      </c>
      <c r="E17">
        <v>0.70499999999999996</v>
      </c>
      <c r="H17">
        <f t="shared" si="0"/>
        <v>7</v>
      </c>
      <c r="I17">
        <f t="shared" si="1"/>
        <v>72</v>
      </c>
      <c r="J17">
        <f t="shared" si="2"/>
        <v>0</v>
      </c>
      <c r="K17" t="str">
        <f t="shared" si="3"/>
        <v/>
      </c>
      <c r="L17">
        <f>ROWS($A$5:A11)</f>
        <v>7</v>
      </c>
      <c r="M17">
        <f>SUM($A$5:A11)</f>
        <v>0</v>
      </c>
      <c r="N17">
        <f t="shared" si="4"/>
        <v>530</v>
      </c>
      <c r="O17">
        <f t="shared" si="5"/>
        <v>191</v>
      </c>
      <c r="P17">
        <f t="shared" si="6"/>
        <v>0</v>
      </c>
      <c r="Q17">
        <f t="shared" si="7"/>
        <v>0.36037735849056601</v>
      </c>
      <c r="R17" t="str">
        <f t="shared" si="8"/>
        <v/>
      </c>
      <c r="S17" t="str">
        <f t="shared" si="9"/>
        <v/>
      </c>
    </row>
    <row r="18" spans="1:19">
      <c r="A18">
        <v>0</v>
      </c>
      <c r="B18">
        <v>3</v>
      </c>
      <c r="C18" s="24">
        <v>74</v>
      </c>
      <c r="D18">
        <v>28</v>
      </c>
      <c r="E18">
        <v>0.29299999999999998</v>
      </c>
      <c r="H18">
        <f t="shared" si="0"/>
        <v>8</v>
      </c>
      <c r="I18">
        <f t="shared" si="1"/>
        <v>72</v>
      </c>
      <c r="J18">
        <f t="shared" si="2"/>
        <v>0</v>
      </c>
      <c r="K18">
        <f t="shared" si="3"/>
        <v>72.5</v>
      </c>
      <c r="L18">
        <f>ROWS($A$5:A12)</f>
        <v>8</v>
      </c>
      <c r="M18">
        <f>SUM($A$5:A12)</f>
        <v>0</v>
      </c>
      <c r="N18">
        <f t="shared" si="4"/>
        <v>529</v>
      </c>
      <c r="O18">
        <f t="shared" si="5"/>
        <v>191</v>
      </c>
      <c r="P18">
        <f t="shared" si="6"/>
        <v>0</v>
      </c>
      <c r="Q18">
        <f t="shared" si="7"/>
        <v>0.36105860113421551</v>
      </c>
      <c r="R18">
        <f t="shared" si="8"/>
        <v>0.45451697274996217</v>
      </c>
      <c r="S18">
        <f t="shared" si="9"/>
        <v>3.8263304483705518E-3</v>
      </c>
    </row>
    <row r="19" spans="1:19">
      <c r="A19">
        <v>0</v>
      </c>
      <c r="B19">
        <v>0</v>
      </c>
      <c r="C19" s="24">
        <v>74</v>
      </c>
      <c r="D19">
        <v>10</v>
      </c>
      <c r="E19">
        <v>0.26900000000000002</v>
      </c>
      <c r="H19">
        <f t="shared" si="0"/>
        <v>9</v>
      </c>
      <c r="I19">
        <f t="shared" si="1"/>
        <v>73</v>
      </c>
      <c r="J19">
        <f t="shared" si="2"/>
        <v>0</v>
      </c>
      <c r="K19" t="str">
        <f t="shared" si="3"/>
        <v/>
      </c>
      <c r="L19">
        <f>ROWS($A$5:A13)</f>
        <v>9</v>
      </c>
      <c r="M19">
        <f>SUM($A$5:A13)</f>
        <v>0</v>
      </c>
      <c r="N19">
        <f t="shared" si="4"/>
        <v>528</v>
      </c>
      <c r="O19">
        <f t="shared" si="5"/>
        <v>191</v>
      </c>
      <c r="P19">
        <f t="shared" si="6"/>
        <v>0</v>
      </c>
      <c r="Q19">
        <f t="shared" si="7"/>
        <v>0.36174242424242425</v>
      </c>
      <c r="R19" t="str">
        <f t="shared" si="8"/>
        <v/>
      </c>
      <c r="S19" t="str">
        <f t="shared" si="9"/>
        <v/>
      </c>
    </row>
    <row r="20" spans="1:19">
      <c r="A20">
        <v>0</v>
      </c>
      <c r="B20">
        <v>2</v>
      </c>
      <c r="C20" s="24">
        <v>75</v>
      </c>
      <c r="D20">
        <v>24</v>
      </c>
      <c r="E20">
        <v>0.37</v>
      </c>
      <c r="H20">
        <f t="shared" si="0"/>
        <v>10</v>
      </c>
      <c r="I20">
        <f t="shared" si="1"/>
        <v>73</v>
      </c>
      <c r="J20">
        <f t="shared" si="2"/>
        <v>0</v>
      </c>
      <c r="K20" t="str">
        <f t="shared" si="3"/>
        <v/>
      </c>
      <c r="L20">
        <f>ROWS($A$5:A14)</f>
        <v>10</v>
      </c>
      <c r="M20">
        <f>SUM($A$5:A14)</f>
        <v>0</v>
      </c>
      <c r="N20">
        <f t="shared" si="4"/>
        <v>527</v>
      </c>
      <c r="O20">
        <f t="shared" si="5"/>
        <v>191</v>
      </c>
      <c r="P20">
        <f t="shared" si="6"/>
        <v>0</v>
      </c>
      <c r="Q20">
        <f t="shared" si="7"/>
        <v>0.36242884250474383</v>
      </c>
      <c r="R20" t="str">
        <f t="shared" si="8"/>
        <v/>
      </c>
      <c r="S20" t="str">
        <f t="shared" si="9"/>
        <v/>
      </c>
    </row>
    <row r="21" spans="1:19">
      <c r="A21">
        <v>0</v>
      </c>
      <c r="B21">
        <v>13</v>
      </c>
      <c r="C21" s="24">
        <v>76</v>
      </c>
      <c r="D21">
        <v>0</v>
      </c>
      <c r="E21">
        <v>0.18</v>
      </c>
      <c r="H21">
        <f t="shared" si="0"/>
        <v>11</v>
      </c>
      <c r="I21">
        <f t="shared" si="1"/>
        <v>73</v>
      </c>
      <c r="J21">
        <f t="shared" si="2"/>
        <v>0</v>
      </c>
      <c r="K21">
        <f t="shared" si="3"/>
        <v>73.5</v>
      </c>
      <c r="L21">
        <f>ROWS($A$5:A15)</f>
        <v>11</v>
      </c>
      <c r="M21">
        <f>SUM($A$5:A15)</f>
        <v>0</v>
      </c>
      <c r="N21">
        <f t="shared" si="4"/>
        <v>526</v>
      </c>
      <c r="O21">
        <f t="shared" si="5"/>
        <v>191</v>
      </c>
      <c r="P21">
        <f t="shared" si="6"/>
        <v>0</v>
      </c>
      <c r="Q21">
        <f t="shared" si="7"/>
        <v>0.36311787072243346</v>
      </c>
      <c r="R21">
        <f t="shared" si="8"/>
        <v>0.45305209196281271</v>
      </c>
      <c r="S21">
        <f t="shared" si="9"/>
        <v>5.2912112355200103E-3</v>
      </c>
    </row>
    <row r="22" spans="1:19">
      <c r="A22">
        <v>0</v>
      </c>
      <c r="B22">
        <v>13</v>
      </c>
      <c r="C22" s="24">
        <v>76</v>
      </c>
      <c r="D22">
        <v>0</v>
      </c>
      <c r="E22">
        <v>0.18</v>
      </c>
      <c r="H22">
        <f t="shared" si="0"/>
        <v>12</v>
      </c>
      <c r="I22">
        <f t="shared" si="1"/>
        <v>74</v>
      </c>
      <c r="J22">
        <f t="shared" si="2"/>
        <v>0</v>
      </c>
      <c r="K22" t="str">
        <f t="shared" si="3"/>
        <v/>
      </c>
      <c r="L22">
        <f>ROWS($A$5:A16)</f>
        <v>12</v>
      </c>
      <c r="M22">
        <f>SUM($A$5:A16)</f>
        <v>0</v>
      </c>
      <c r="N22">
        <f t="shared" si="4"/>
        <v>525</v>
      </c>
      <c r="O22">
        <f t="shared" si="5"/>
        <v>191</v>
      </c>
      <c r="P22">
        <f t="shared" si="6"/>
        <v>0</v>
      </c>
      <c r="Q22">
        <f t="shared" si="7"/>
        <v>0.3638095238095238</v>
      </c>
      <c r="R22" t="str">
        <f t="shared" si="8"/>
        <v/>
      </c>
      <c r="S22" t="str">
        <f t="shared" si="9"/>
        <v/>
      </c>
    </row>
    <row r="23" spans="1:19">
      <c r="A23">
        <v>0</v>
      </c>
      <c r="B23">
        <v>5</v>
      </c>
      <c r="C23" s="24">
        <v>77</v>
      </c>
      <c r="D23">
        <v>41</v>
      </c>
      <c r="E23">
        <v>0.156</v>
      </c>
      <c r="H23">
        <f t="shared" si="0"/>
        <v>13</v>
      </c>
      <c r="I23">
        <f t="shared" si="1"/>
        <v>74</v>
      </c>
      <c r="J23">
        <f t="shared" si="2"/>
        <v>0</v>
      </c>
      <c r="K23" t="str">
        <f t="shared" si="3"/>
        <v/>
      </c>
      <c r="L23">
        <f>ROWS($A$5:A17)</f>
        <v>13</v>
      </c>
      <c r="M23">
        <f>SUM($A$5:A17)</f>
        <v>0</v>
      </c>
      <c r="N23">
        <f t="shared" si="4"/>
        <v>524</v>
      </c>
      <c r="O23">
        <f t="shared" si="5"/>
        <v>191</v>
      </c>
      <c r="P23">
        <f t="shared" si="6"/>
        <v>0</v>
      </c>
      <c r="Q23">
        <f t="shared" si="7"/>
        <v>0.36450381679389315</v>
      </c>
      <c r="R23" t="str">
        <f t="shared" si="8"/>
        <v/>
      </c>
      <c r="S23" t="str">
        <f t="shared" si="9"/>
        <v/>
      </c>
    </row>
    <row r="24" spans="1:19">
      <c r="A24">
        <v>0</v>
      </c>
      <c r="B24">
        <v>5</v>
      </c>
      <c r="C24" s="24">
        <v>77</v>
      </c>
      <c r="D24">
        <v>41</v>
      </c>
      <c r="E24">
        <v>0.156</v>
      </c>
      <c r="H24">
        <f t="shared" si="0"/>
        <v>14</v>
      </c>
      <c r="I24">
        <f t="shared" si="1"/>
        <v>74</v>
      </c>
      <c r="J24">
        <f t="shared" si="2"/>
        <v>0</v>
      </c>
      <c r="K24" t="str">
        <f t="shared" si="3"/>
        <v/>
      </c>
      <c r="L24">
        <f>ROWS($A$5:A18)</f>
        <v>14</v>
      </c>
      <c r="M24">
        <f>SUM($A$5:A18)</f>
        <v>0</v>
      </c>
      <c r="N24">
        <f t="shared" si="4"/>
        <v>523</v>
      </c>
      <c r="O24">
        <f t="shared" si="5"/>
        <v>191</v>
      </c>
      <c r="P24">
        <f t="shared" si="6"/>
        <v>0</v>
      </c>
      <c r="Q24">
        <f t="shared" si="7"/>
        <v>0.36520076481835562</v>
      </c>
      <c r="R24" t="str">
        <f t="shared" si="8"/>
        <v/>
      </c>
      <c r="S24" t="str">
        <f t="shared" si="9"/>
        <v/>
      </c>
    </row>
    <row r="25" spans="1:19">
      <c r="A25">
        <v>0</v>
      </c>
      <c r="B25">
        <v>1</v>
      </c>
      <c r="C25" s="24">
        <v>77</v>
      </c>
      <c r="D25">
        <v>30</v>
      </c>
      <c r="E25">
        <v>1.2509999999999999</v>
      </c>
      <c r="H25">
        <f t="shared" si="0"/>
        <v>15</v>
      </c>
      <c r="I25">
        <f t="shared" si="1"/>
        <v>74</v>
      </c>
      <c r="J25">
        <f t="shared" si="2"/>
        <v>0</v>
      </c>
      <c r="K25">
        <f t="shared" si="3"/>
        <v>74.5</v>
      </c>
      <c r="L25">
        <f>ROWS($A$5:A19)</f>
        <v>15</v>
      </c>
      <c r="M25">
        <f>SUM($A$5:A19)</f>
        <v>0</v>
      </c>
      <c r="N25">
        <f t="shared" si="4"/>
        <v>522</v>
      </c>
      <c r="O25">
        <f t="shared" si="5"/>
        <v>191</v>
      </c>
      <c r="P25">
        <f t="shared" si="6"/>
        <v>0</v>
      </c>
      <c r="Q25">
        <f t="shared" si="7"/>
        <v>0.36590038314176243</v>
      </c>
      <c r="R25">
        <f t="shared" si="8"/>
        <v>0.45107272558630673</v>
      </c>
      <c r="S25">
        <f t="shared" si="9"/>
        <v>7.2705776120259857E-3</v>
      </c>
    </row>
    <row r="26" spans="1:19">
      <c r="A26">
        <v>0</v>
      </c>
      <c r="B26">
        <v>0</v>
      </c>
      <c r="C26" s="24">
        <v>78</v>
      </c>
      <c r="D26">
        <v>29</v>
      </c>
      <c r="E26">
        <v>0.434</v>
      </c>
      <c r="H26">
        <f t="shared" si="0"/>
        <v>16</v>
      </c>
      <c r="I26">
        <f t="shared" si="1"/>
        <v>75</v>
      </c>
      <c r="J26">
        <f t="shared" si="2"/>
        <v>0</v>
      </c>
      <c r="K26">
        <f t="shared" si="3"/>
        <v>75.5</v>
      </c>
      <c r="L26">
        <f>ROWS($A$5:A20)</f>
        <v>16</v>
      </c>
      <c r="M26">
        <f>SUM($A$5:A20)</f>
        <v>0</v>
      </c>
      <c r="N26">
        <f t="shared" si="4"/>
        <v>521</v>
      </c>
      <c r="O26">
        <f t="shared" si="5"/>
        <v>191</v>
      </c>
      <c r="P26">
        <f t="shared" si="6"/>
        <v>0</v>
      </c>
      <c r="Q26">
        <f t="shared" si="7"/>
        <v>0.36660268714011518</v>
      </c>
      <c r="R26">
        <f t="shared" si="8"/>
        <v>0.45057313503254381</v>
      </c>
      <c r="S26">
        <f t="shared" si="9"/>
        <v>7.7701681657889043E-3</v>
      </c>
    </row>
    <row r="27" spans="1:19">
      <c r="A27">
        <v>0</v>
      </c>
      <c r="B27">
        <v>5</v>
      </c>
      <c r="C27" s="24">
        <v>78</v>
      </c>
      <c r="D27">
        <v>0</v>
      </c>
      <c r="E27">
        <v>0.65400000000000003</v>
      </c>
      <c r="H27">
        <f t="shared" si="0"/>
        <v>17</v>
      </c>
      <c r="I27">
        <f t="shared" si="1"/>
        <v>76</v>
      </c>
      <c r="J27">
        <f t="shared" si="2"/>
        <v>0</v>
      </c>
      <c r="K27" t="str">
        <f t="shared" si="3"/>
        <v/>
      </c>
      <c r="L27">
        <f>ROWS($A$5:A21)</f>
        <v>17</v>
      </c>
      <c r="M27">
        <f>SUM($A$5:A21)</f>
        <v>0</v>
      </c>
      <c r="N27">
        <f t="shared" si="4"/>
        <v>520</v>
      </c>
      <c r="O27">
        <f t="shared" si="5"/>
        <v>191</v>
      </c>
      <c r="P27">
        <f t="shared" si="6"/>
        <v>0</v>
      </c>
      <c r="Q27">
        <f t="shared" si="7"/>
        <v>0.36730769230769234</v>
      </c>
      <c r="R27" t="str">
        <f t="shared" si="8"/>
        <v/>
      </c>
      <c r="S27" t="str">
        <f t="shared" si="9"/>
        <v/>
      </c>
    </row>
    <row r="28" spans="1:19">
      <c r="A28">
        <v>0</v>
      </c>
      <c r="B28">
        <v>1</v>
      </c>
      <c r="C28" s="24">
        <v>79</v>
      </c>
      <c r="D28">
        <v>25</v>
      </c>
      <c r="E28">
        <v>0.58299999999999996</v>
      </c>
      <c r="H28">
        <f t="shared" si="0"/>
        <v>18</v>
      </c>
      <c r="I28">
        <f t="shared" si="1"/>
        <v>76</v>
      </c>
      <c r="J28">
        <f t="shared" si="2"/>
        <v>0</v>
      </c>
      <c r="K28">
        <f t="shared" si="3"/>
        <v>76.5</v>
      </c>
      <c r="L28">
        <f>ROWS($A$5:A22)</f>
        <v>18</v>
      </c>
      <c r="M28">
        <f>SUM($A$5:A22)</f>
        <v>0</v>
      </c>
      <c r="N28">
        <f t="shared" si="4"/>
        <v>519</v>
      </c>
      <c r="O28">
        <f t="shared" si="5"/>
        <v>191</v>
      </c>
      <c r="P28">
        <f t="shared" si="6"/>
        <v>0</v>
      </c>
      <c r="Q28">
        <f t="shared" si="7"/>
        <v>0.36801541425818884</v>
      </c>
      <c r="R28">
        <f t="shared" si="8"/>
        <v>0.4495681783116795</v>
      </c>
      <c r="S28">
        <f t="shared" si="9"/>
        <v>8.7751248866532183E-3</v>
      </c>
    </row>
    <row r="29" spans="1:19">
      <c r="A29">
        <v>0</v>
      </c>
      <c r="B29">
        <v>1</v>
      </c>
      <c r="C29" s="24">
        <v>80</v>
      </c>
      <c r="D29">
        <v>11</v>
      </c>
      <c r="E29">
        <v>0.52700000000000002</v>
      </c>
      <c r="H29">
        <f t="shared" si="0"/>
        <v>19</v>
      </c>
      <c r="I29">
        <f t="shared" si="1"/>
        <v>77</v>
      </c>
      <c r="J29">
        <f t="shared" si="2"/>
        <v>0</v>
      </c>
      <c r="K29" t="str">
        <f t="shared" si="3"/>
        <v/>
      </c>
      <c r="L29">
        <f>ROWS($A$5:A23)</f>
        <v>19</v>
      </c>
      <c r="M29">
        <f>SUM($A$5:A23)</f>
        <v>0</v>
      </c>
      <c r="N29">
        <f t="shared" si="4"/>
        <v>518</v>
      </c>
      <c r="O29">
        <f t="shared" si="5"/>
        <v>191</v>
      </c>
      <c r="P29">
        <f t="shared" si="6"/>
        <v>0</v>
      </c>
      <c r="Q29">
        <f t="shared" si="7"/>
        <v>0.36872586872586871</v>
      </c>
      <c r="R29" t="str">
        <f t="shared" si="8"/>
        <v/>
      </c>
      <c r="S29" t="str">
        <f t="shared" si="9"/>
        <v/>
      </c>
    </row>
    <row r="30" spans="1:19">
      <c r="A30">
        <v>1</v>
      </c>
      <c r="B30">
        <v>3</v>
      </c>
      <c r="C30" s="24">
        <v>80</v>
      </c>
      <c r="D30">
        <v>31</v>
      </c>
      <c r="E30">
        <v>1.292</v>
      </c>
      <c r="H30">
        <f t="shared" si="0"/>
        <v>20</v>
      </c>
      <c r="I30">
        <f t="shared" si="1"/>
        <v>77</v>
      </c>
      <c r="J30">
        <f t="shared" si="2"/>
        <v>0</v>
      </c>
      <c r="K30" t="str">
        <f t="shared" si="3"/>
        <v/>
      </c>
      <c r="L30">
        <f>ROWS($A$5:A24)</f>
        <v>20</v>
      </c>
      <c r="M30">
        <f>SUM($A$5:A24)</f>
        <v>0</v>
      </c>
      <c r="N30">
        <f t="shared" si="4"/>
        <v>517</v>
      </c>
      <c r="O30">
        <f t="shared" si="5"/>
        <v>191</v>
      </c>
      <c r="P30">
        <f t="shared" si="6"/>
        <v>0</v>
      </c>
      <c r="Q30">
        <f t="shared" si="7"/>
        <v>0.36943907156673111</v>
      </c>
      <c r="R30" t="str">
        <f t="shared" si="8"/>
        <v/>
      </c>
      <c r="S30" t="str">
        <f t="shared" si="9"/>
        <v/>
      </c>
    </row>
    <row r="31" spans="1:19">
      <c r="A31">
        <v>0</v>
      </c>
      <c r="B31">
        <v>1</v>
      </c>
      <c r="C31" s="24">
        <v>80</v>
      </c>
      <c r="D31">
        <v>0</v>
      </c>
      <c r="E31">
        <v>0.25800000000000001</v>
      </c>
      <c r="H31">
        <f t="shared" si="0"/>
        <v>21</v>
      </c>
      <c r="I31">
        <f t="shared" si="1"/>
        <v>77</v>
      </c>
      <c r="J31">
        <f t="shared" si="2"/>
        <v>0</v>
      </c>
      <c r="K31">
        <f t="shared" si="3"/>
        <v>77.5</v>
      </c>
      <c r="L31">
        <f>ROWS($A$5:A25)</f>
        <v>21</v>
      </c>
      <c r="M31">
        <f>SUM($A$5:A25)</f>
        <v>0</v>
      </c>
      <c r="N31">
        <f t="shared" si="4"/>
        <v>516</v>
      </c>
      <c r="O31">
        <f t="shared" si="5"/>
        <v>191</v>
      </c>
      <c r="P31">
        <f t="shared" si="6"/>
        <v>0</v>
      </c>
      <c r="Q31">
        <f t="shared" si="7"/>
        <v>0.37015503875968991</v>
      </c>
      <c r="R31">
        <f t="shared" si="8"/>
        <v>0.44804613630130063</v>
      </c>
      <c r="S31">
        <f t="shared" si="9"/>
        <v>1.0297166897032084E-2</v>
      </c>
    </row>
    <row r="32" spans="1:19">
      <c r="A32">
        <v>1</v>
      </c>
      <c r="B32">
        <v>3</v>
      </c>
      <c r="C32" s="24">
        <v>80</v>
      </c>
      <c r="D32">
        <v>31</v>
      </c>
      <c r="E32">
        <v>1.292</v>
      </c>
      <c r="H32">
        <f t="shared" si="0"/>
        <v>22</v>
      </c>
      <c r="I32">
        <f t="shared" si="1"/>
        <v>78</v>
      </c>
      <c r="J32">
        <f t="shared" si="2"/>
        <v>0</v>
      </c>
      <c r="K32" t="str">
        <f t="shared" si="3"/>
        <v/>
      </c>
      <c r="L32">
        <f>ROWS($A$5:A26)</f>
        <v>22</v>
      </c>
      <c r="M32">
        <f>SUM($A$5:A26)</f>
        <v>0</v>
      </c>
      <c r="N32">
        <f t="shared" si="4"/>
        <v>515</v>
      </c>
      <c r="O32">
        <f t="shared" si="5"/>
        <v>191</v>
      </c>
      <c r="P32">
        <f t="shared" si="6"/>
        <v>0</v>
      </c>
      <c r="Q32">
        <f t="shared" si="7"/>
        <v>0.37087378640776697</v>
      </c>
      <c r="R32" t="str">
        <f t="shared" si="8"/>
        <v/>
      </c>
      <c r="S32" t="str">
        <f t="shared" si="9"/>
        <v/>
      </c>
    </row>
    <row r="33" spans="1:19">
      <c r="A33">
        <v>0</v>
      </c>
      <c r="B33">
        <v>1</v>
      </c>
      <c r="C33" s="24">
        <v>81</v>
      </c>
      <c r="D33">
        <v>41</v>
      </c>
      <c r="E33">
        <v>1.0960000000000001</v>
      </c>
      <c r="H33">
        <f t="shared" si="0"/>
        <v>23</v>
      </c>
      <c r="I33">
        <f t="shared" si="1"/>
        <v>78</v>
      </c>
      <c r="J33">
        <f t="shared" si="2"/>
        <v>0</v>
      </c>
      <c r="K33">
        <f t="shared" si="3"/>
        <v>78.5</v>
      </c>
      <c r="L33">
        <f>ROWS($A$5:A27)</f>
        <v>23</v>
      </c>
      <c r="M33">
        <f>SUM($A$5:A27)</f>
        <v>0</v>
      </c>
      <c r="N33">
        <f t="shared" si="4"/>
        <v>514</v>
      </c>
      <c r="O33">
        <f t="shared" si="5"/>
        <v>191</v>
      </c>
      <c r="P33">
        <f t="shared" si="6"/>
        <v>0</v>
      </c>
      <c r="Q33">
        <f t="shared" si="7"/>
        <v>0.37159533073929962</v>
      </c>
      <c r="R33">
        <f t="shared" si="8"/>
        <v>0.44702157105696005</v>
      </c>
      <c r="S33">
        <f t="shared" si="9"/>
        <v>1.1321732141372665E-2</v>
      </c>
    </row>
    <row r="34" spans="1:19">
      <c r="A34">
        <v>0</v>
      </c>
      <c r="B34">
        <v>1</v>
      </c>
      <c r="C34" s="24">
        <v>81</v>
      </c>
      <c r="D34">
        <v>41</v>
      </c>
      <c r="E34">
        <v>1.0960000000000001</v>
      </c>
      <c r="H34">
        <f t="shared" si="0"/>
        <v>24</v>
      </c>
      <c r="I34">
        <f t="shared" si="1"/>
        <v>79</v>
      </c>
      <c r="J34">
        <f t="shared" si="2"/>
        <v>0</v>
      </c>
      <c r="K34">
        <f t="shared" si="3"/>
        <v>79.5</v>
      </c>
      <c r="L34">
        <f>ROWS($A$5:A28)</f>
        <v>24</v>
      </c>
      <c r="M34">
        <f>SUM($A$5:A28)</f>
        <v>0</v>
      </c>
      <c r="N34">
        <f t="shared" si="4"/>
        <v>513</v>
      </c>
      <c r="O34">
        <f t="shared" si="5"/>
        <v>191</v>
      </c>
      <c r="P34">
        <f t="shared" si="6"/>
        <v>0</v>
      </c>
      <c r="Q34">
        <f t="shared" si="7"/>
        <v>0.37231968810916177</v>
      </c>
      <c r="R34">
        <f t="shared" si="8"/>
        <v>0.44650629262998176</v>
      </c>
      <c r="S34">
        <f t="shared" si="9"/>
        <v>1.1837010568350959E-2</v>
      </c>
    </row>
    <row r="35" spans="1:19">
      <c r="A35">
        <v>0</v>
      </c>
      <c r="B35">
        <v>1</v>
      </c>
      <c r="C35" s="24">
        <v>81</v>
      </c>
      <c r="D35">
        <v>18</v>
      </c>
      <c r="E35">
        <v>0.28299999999999997</v>
      </c>
      <c r="H35">
        <f t="shared" si="0"/>
        <v>25</v>
      </c>
      <c r="I35">
        <f t="shared" si="1"/>
        <v>80</v>
      </c>
      <c r="J35">
        <f t="shared" si="2"/>
        <v>0</v>
      </c>
      <c r="K35" t="str">
        <f t="shared" si="3"/>
        <v/>
      </c>
      <c r="L35">
        <f>ROWS($A$5:A29)</f>
        <v>25</v>
      </c>
      <c r="M35">
        <f>SUM($A$5:A29)</f>
        <v>0</v>
      </c>
      <c r="N35">
        <f t="shared" si="4"/>
        <v>512</v>
      </c>
      <c r="O35">
        <f t="shared" si="5"/>
        <v>191</v>
      </c>
      <c r="P35">
        <f t="shared" si="6"/>
        <v>0</v>
      </c>
      <c r="Q35">
        <f t="shared" si="7"/>
        <v>0.373046875</v>
      </c>
      <c r="R35" t="str">
        <f t="shared" si="8"/>
        <v/>
      </c>
      <c r="S35" t="str">
        <f t="shared" si="9"/>
        <v/>
      </c>
    </row>
    <row r="36" spans="1:19">
      <c r="A36">
        <v>0</v>
      </c>
      <c r="B36">
        <v>3</v>
      </c>
      <c r="C36" s="24">
        <v>81</v>
      </c>
      <c r="D36">
        <v>16</v>
      </c>
      <c r="E36">
        <v>0.30599999999999999</v>
      </c>
      <c r="H36">
        <f t="shared" si="0"/>
        <v>26</v>
      </c>
      <c r="I36">
        <f t="shared" si="1"/>
        <v>80</v>
      </c>
      <c r="J36">
        <f t="shared" si="2"/>
        <v>1</v>
      </c>
      <c r="K36" t="str">
        <f t="shared" si="3"/>
        <v/>
      </c>
      <c r="L36">
        <f>ROWS($A$5:A30)</f>
        <v>26</v>
      </c>
      <c r="M36">
        <f>SUM($A$5:A30)</f>
        <v>1</v>
      </c>
      <c r="N36">
        <f t="shared" si="4"/>
        <v>511</v>
      </c>
      <c r="O36">
        <f t="shared" si="5"/>
        <v>190</v>
      </c>
      <c r="P36">
        <f t="shared" si="6"/>
        <v>3.8461538461538464E-2</v>
      </c>
      <c r="Q36">
        <f t="shared" si="7"/>
        <v>0.37181996086105673</v>
      </c>
      <c r="R36" t="str">
        <f t="shared" si="8"/>
        <v/>
      </c>
      <c r="S36" t="str">
        <f t="shared" si="9"/>
        <v/>
      </c>
    </row>
    <row r="37" spans="1:19">
      <c r="A37">
        <v>0</v>
      </c>
      <c r="B37">
        <v>1</v>
      </c>
      <c r="C37" s="24">
        <v>81</v>
      </c>
      <c r="D37">
        <v>18</v>
      </c>
      <c r="E37">
        <v>0.28299999999999997</v>
      </c>
      <c r="H37">
        <f t="shared" si="0"/>
        <v>27</v>
      </c>
      <c r="I37">
        <f t="shared" si="1"/>
        <v>80</v>
      </c>
      <c r="J37">
        <f t="shared" si="2"/>
        <v>0</v>
      </c>
      <c r="K37" t="str">
        <f t="shared" si="3"/>
        <v/>
      </c>
      <c r="L37">
        <f>ROWS($A$5:A31)</f>
        <v>27</v>
      </c>
      <c r="M37">
        <f>SUM($A$5:A31)</f>
        <v>1</v>
      </c>
      <c r="N37">
        <f t="shared" si="4"/>
        <v>510</v>
      </c>
      <c r="O37">
        <f t="shared" si="5"/>
        <v>190</v>
      </c>
      <c r="P37">
        <f t="shared" si="6"/>
        <v>3.7037037037037035E-2</v>
      </c>
      <c r="Q37">
        <f t="shared" si="7"/>
        <v>0.37254901960784315</v>
      </c>
      <c r="R37" t="str">
        <f t="shared" si="8"/>
        <v/>
      </c>
      <c r="S37" t="str">
        <f t="shared" si="9"/>
        <v/>
      </c>
    </row>
    <row r="38" spans="1:19">
      <c r="A38">
        <v>0</v>
      </c>
      <c r="B38">
        <v>2</v>
      </c>
      <c r="C38" s="24">
        <v>83</v>
      </c>
      <c r="D38">
        <v>28</v>
      </c>
      <c r="E38">
        <v>0.629</v>
      </c>
      <c r="H38">
        <f t="shared" si="0"/>
        <v>28</v>
      </c>
      <c r="I38">
        <f t="shared" si="1"/>
        <v>80</v>
      </c>
      <c r="J38">
        <f t="shared" si="2"/>
        <v>1</v>
      </c>
      <c r="K38">
        <f t="shared" si="3"/>
        <v>80.5</v>
      </c>
      <c r="L38">
        <f>ROWS($A$5:A32)</f>
        <v>28</v>
      </c>
      <c r="M38">
        <f>SUM($A$5:A32)</f>
        <v>2</v>
      </c>
      <c r="N38">
        <f t="shared" si="4"/>
        <v>509</v>
      </c>
      <c r="O38">
        <f t="shared" si="5"/>
        <v>189</v>
      </c>
      <c r="P38">
        <f t="shared" si="6"/>
        <v>7.1428571428571425E-2</v>
      </c>
      <c r="Q38">
        <f t="shared" si="7"/>
        <v>0.37131630648330061</v>
      </c>
      <c r="R38">
        <f t="shared" si="8"/>
        <v>0.44945385821899092</v>
      </c>
      <c r="S38">
        <f t="shared" si="9"/>
        <v>8.8894449793417984E-3</v>
      </c>
    </row>
    <row r="39" spans="1:19">
      <c r="A39">
        <v>0</v>
      </c>
      <c r="B39">
        <v>4</v>
      </c>
      <c r="C39" s="24">
        <v>83</v>
      </c>
      <c r="D39">
        <v>19</v>
      </c>
      <c r="E39">
        <v>0.317</v>
      </c>
      <c r="H39">
        <f t="shared" si="0"/>
        <v>29</v>
      </c>
      <c r="I39">
        <f t="shared" si="1"/>
        <v>81</v>
      </c>
      <c r="J39">
        <f t="shared" si="2"/>
        <v>0</v>
      </c>
      <c r="K39" t="str">
        <f t="shared" si="3"/>
        <v/>
      </c>
      <c r="L39">
        <f>ROWS($A$5:A33)</f>
        <v>29</v>
      </c>
      <c r="M39">
        <f>SUM($A$5:A33)</f>
        <v>2</v>
      </c>
      <c r="N39">
        <f t="shared" si="4"/>
        <v>508</v>
      </c>
      <c r="O39">
        <f t="shared" si="5"/>
        <v>189</v>
      </c>
      <c r="P39">
        <f t="shared" si="6"/>
        <v>6.8965517241379309E-2</v>
      </c>
      <c r="Q39">
        <f t="shared" si="7"/>
        <v>0.37204724409448819</v>
      </c>
      <c r="R39" t="str">
        <f t="shared" si="8"/>
        <v/>
      </c>
      <c r="S39" t="str">
        <f t="shared" si="9"/>
        <v/>
      </c>
    </row>
    <row r="40" spans="1:19">
      <c r="A40">
        <v>0</v>
      </c>
      <c r="B40">
        <v>3</v>
      </c>
      <c r="C40" s="24">
        <v>83</v>
      </c>
      <c r="D40">
        <v>31</v>
      </c>
      <c r="E40">
        <v>0.33600000000000002</v>
      </c>
      <c r="H40">
        <f t="shared" si="0"/>
        <v>30</v>
      </c>
      <c r="I40">
        <f t="shared" si="1"/>
        <v>81</v>
      </c>
      <c r="J40">
        <f t="shared" si="2"/>
        <v>0</v>
      </c>
      <c r="K40" t="str">
        <f t="shared" si="3"/>
        <v/>
      </c>
      <c r="L40">
        <f>ROWS($A$5:A34)</f>
        <v>30</v>
      </c>
      <c r="M40">
        <f>SUM($A$5:A34)</f>
        <v>2</v>
      </c>
      <c r="N40">
        <f t="shared" si="4"/>
        <v>507</v>
      </c>
      <c r="O40">
        <f t="shared" si="5"/>
        <v>189</v>
      </c>
      <c r="P40">
        <f t="shared" si="6"/>
        <v>6.6666666666666666E-2</v>
      </c>
      <c r="Q40">
        <f t="shared" si="7"/>
        <v>0.37278106508875741</v>
      </c>
      <c r="R40" t="str">
        <f t="shared" si="8"/>
        <v/>
      </c>
      <c r="S40" t="str">
        <f t="shared" si="9"/>
        <v/>
      </c>
    </row>
    <row r="41" spans="1:19">
      <c r="A41">
        <v>0</v>
      </c>
      <c r="B41">
        <v>2</v>
      </c>
      <c r="C41" s="24">
        <v>83</v>
      </c>
      <c r="D41">
        <v>28</v>
      </c>
      <c r="E41">
        <v>0.629</v>
      </c>
      <c r="H41">
        <f t="shared" si="0"/>
        <v>31</v>
      </c>
      <c r="I41">
        <f t="shared" si="1"/>
        <v>81</v>
      </c>
      <c r="J41">
        <f t="shared" si="2"/>
        <v>0</v>
      </c>
      <c r="K41" t="str">
        <f t="shared" si="3"/>
        <v/>
      </c>
      <c r="L41">
        <f>ROWS($A$5:A35)</f>
        <v>31</v>
      </c>
      <c r="M41">
        <f>SUM($A$5:A35)</f>
        <v>2</v>
      </c>
      <c r="N41">
        <f t="shared" si="4"/>
        <v>506</v>
      </c>
      <c r="O41">
        <f t="shared" si="5"/>
        <v>189</v>
      </c>
      <c r="P41">
        <f t="shared" si="6"/>
        <v>6.4516129032258063E-2</v>
      </c>
      <c r="Q41">
        <f t="shared" si="7"/>
        <v>0.37351778656126483</v>
      </c>
      <c r="R41" t="str">
        <f t="shared" si="8"/>
        <v/>
      </c>
      <c r="S41" t="str">
        <f t="shared" si="9"/>
        <v/>
      </c>
    </row>
    <row r="42" spans="1:19">
      <c r="A42">
        <v>0</v>
      </c>
      <c r="B42">
        <v>8</v>
      </c>
      <c r="C42" s="24">
        <v>84</v>
      </c>
      <c r="D42">
        <v>31</v>
      </c>
      <c r="E42">
        <v>0.45700000000000002</v>
      </c>
      <c r="H42">
        <f t="shared" si="0"/>
        <v>32</v>
      </c>
      <c r="I42">
        <f t="shared" si="1"/>
        <v>81</v>
      </c>
      <c r="J42">
        <f t="shared" si="2"/>
        <v>0</v>
      </c>
      <c r="K42" t="str">
        <f t="shared" si="3"/>
        <v/>
      </c>
      <c r="L42">
        <f>ROWS($A$5:A36)</f>
        <v>32</v>
      </c>
      <c r="M42">
        <f>SUM($A$5:A36)</f>
        <v>2</v>
      </c>
      <c r="N42">
        <f t="shared" si="4"/>
        <v>505</v>
      </c>
      <c r="O42">
        <f t="shared" si="5"/>
        <v>189</v>
      </c>
      <c r="P42">
        <f t="shared" si="6"/>
        <v>6.25E-2</v>
      </c>
      <c r="Q42">
        <f t="shared" si="7"/>
        <v>0.37425742574257426</v>
      </c>
      <c r="R42" t="str">
        <f t="shared" si="8"/>
        <v/>
      </c>
      <c r="S42" t="str">
        <f t="shared" si="9"/>
        <v/>
      </c>
    </row>
    <row r="43" spans="1:19">
      <c r="A43">
        <v>0</v>
      </c>
      <c r="B43">
        <v>8</v>
      </c>
      <c r="C43" s="24">
        <v>84</v>
      </c>
      <c r="D43">
        <v>31</v>
      </c>
      <c r="E43">
        <v>0.45700000000000002</v>
      </c>
      <c r="H43">
        <f t="shared" si="0"/>
        <v>33</v>
      </c>
      <c r="I43">
        <f t="shared" si="1"/>
        <v>81</v>
      </c>
      <c r="J43">
        <f t="shared" si="2"/>
        <v>0</v>
      </c>
      <c r="K43">
        <f t="shared" si="3"/>
        <v>82</v>
      </c>
      <c r="L43">
        <f>ROWS($A$5:A37)</f>
        <v>33</v>
      </c>
      <c r="M43">
        <f>SUM($A$5:A37)</f>
        <v>2</v>
      </c>
      <c r="N43">
        <f t="shared" si="4"/>
        <v>504</v>
      </c>
      <c r="O43">
        <f t="shared" si="5"/>
        <v>189</v>
      </c>
      <c r="P43">
        <f t="shared" si="6"/>
        <v>6.0606060606060608E-2</v>
      </c>
      <c r="Q43">
        <f t="shared" si="7"/>
        <v>0.375</v>
      </c>
      <c r="R43">
        <f t="shared" si="8"/>
        <v>0.44694148185768301</v>
      </c>
      <c r="S43">
        <f t="shared" si="9"/>
        <v>1.1401821340649709E-2</v>
      </c>
    </row>
    <row r="44" spans="1:19">
      <c r="A44">
        <v>0</v>
      </c>
      <c r="B44">
        <v>0</v>
      </c>
      <c r="C44" s="24">
        <v>84</v>
      </c>
      <c r="D44">
        <v>22</v>
      </c>
      <c r="E44">
        <v>0.54500000000000004</v>
      </c>
      <c r="H44">
        <f t="shared" si="0"/>
        <v>34</v>
      </c>
      <c r="I44">
        <f t="shared" si="1"/>
        <v>83</v>
      </c>
      <c r="J44">
        <f t="shared" si="2"/>
        <v>0</v>
      </c>
      <c r="K44" t="str">
        <f t="shared" si="3"/>
        <v/>
      </c>
      <c r="L44">
        <f>ROWS($A$5:A38)</f>
        <v>34</v>
      </c>
      <c r="M44">
        <f>SUM($A$5:A38)</f>
        <v>2</v>
      </c>
      <c r="N44">
        <f t="shared" si="4"/>
        <v>503</v>
      </c>
      <c r="O44">
        <f t="shared" si="5"/>
        <v>189</v>
      </c>
      <c r="P44">
        <f t="shared" si="6"/>
        <v>5.8823529411764705E-2</v>
      </c>
      <c r="Q44">
        <f t="shared" si="7"/>
        <v>0.37574552683896623</v>
      </c>
      <c r="R44" t="str">
        <f t="shared" si="8"/>
        <v/>
      </c>
      <c r="S44" t="str">
        <f t="shared" si="9"/>
        <v/>
      </c>
    </row>
    <row r="45" spans="1:19">
      <c r="A45">
        <v>0</v>
      </c>
      <c r="B45">
        <v>0</v>
      </c>
      <c r="C45" s="24">
        <v>84</v>
      </c>
      <c r="D45">
        <v>31</v>
      </c>
      <c r="E45">
        <v>0.23300000000000001</v>
      </c>
      <c r="H45">
        <f t="shared" si="0"/>
        <v>35</v>
      </c>
      <c r="I45">
        <f t="shared" si="1"/>
        <v>83</v>
      </c>
      <c r="J45">
        <f t="shared" si="2"/>
        <v>0</v>
      </c>
      <c r="K45" t="str">
        <f t="shared" si="3"/>
        <v/>
      </c>
      <c r="L45">
        <f>ROWS($A$5:A39)</f>
        <v>35</v>
      </c>
      <c r="M45">
        <f>SUM($A$5:A39)</f>
        <v>2</v>
      </c>
      <c r="N45">
        <f t="shared" si="4"/>
        <v>502</v>
      </c>
      <c r="O45">
        <f t="shared" si="5"/>
        <v>189</v>
      </c>
      <c r="P45">
        <f t="shared" si="6"/>
        <v>5.7142857142857141E-2</v>
      </c>
      <c r="Q45">
        <f t="shared" si="7"/>
        <v>0.37649402390438247</v>
      </c>
      <c r="R45" t="str">
        <f t="shared" si="8"/>
        <v/>
      </c>
      <c r="S45" t="str">
        <f t="shared" si="9"/>
        <v/>
      </c>
    </row>
    <row r="46" spans="1:19">
      <c r="A46">
        <v>0</v>
      </c>
      <c r="B46">
        <v>8</v>
      </c>
      <c r="C46" s="24">
        <v>84</v>
      </c>
      <c r="D46">
        <v>31</v>
      </c>
      <c r="E46">
        <v>0.45700000000000002</v>
      </c>
      <c r="H46">
        <f t="shared" si="0"/>
        <v>36</v>
      </c>
      <c r="I46">
        <f t="shared" si="1"/>
        <v>83</v>
      </c>
      <c r="J46">
        <f t="shared" si="2"/>
        <v>0</v>
      </c>
      <c r="K46" t="str">
        <f t="shared" si="3"/>
        <v/>
      </c>
      <c r="L46">
        <f>ROWS($A$5:A40)</f>
        <v>36</v>
      </c>
      <c r="M46">
        <f>SUM($A$5:A40)</f>
        <v>2</v>
      </c>
      <c r="N46">
        <f t="shared" si="4"/>
        <v>501</v>
      </c>
      <c r="O46">
        <f t="shared" si="5"/>
        <v>189</v>
      </c>
      <c r="P46">
        <f t="shared" si="6"/>
        <v>5.5555555555555552E-2</v>
      </c>
      <c r="Q46">
        <f t="shared" si="7"/>
        <v>0.3772455089820359</v>
      </c>
      <c r="R46" t="str">
        <f t="shared" si="8"/>
        <v/>
      </c>
      <c r="S46" t="str">
        <f t="shared" si="9"/>
        <v/>
      </c>
    </row>
    <row r="47" spans="1:19">
      <c r="A47">
        <v>0</v>
      </c>
      <c r="B47">
        <v>8</v>
      </c>
      <c r="C47" s="24">
        <v>84</v>
      </c>
      <c r="D47">
        <v>31</v>
      </c>
      <c r="E47">
        <v>0.45700000000000002</v>
      </c>
      <c r="H47">
        <f t="shared" si="0"/>
        <v>37</v>
      </c>
      <c r="I47">
        <f t="shared" si="1"/>
        <v>83</v>
      </c>
      <c r="J47">
        <f t="shared" si="2"/>
        <v>0</v>
      </c>
      <c r="K47">
        <f t="shared" si="3"/>
        <v>83.5</v>
      </c>
      <c r="L47">
        <f>ROWS($A$5:A41)</f>
        <v>37</v>
      </c>
      <c r="M47">
        <f>SUM($A$5:A41)</f>
        <v>2</v>
      </c>
      <c r="N47">
        <f t="shared" si="4"/>
        <v>500</v>
      </c>
      <c r="O47">
        <f t="shared" si="5"/>
        <v>189</v>
      </c>
      <c r="P47">
        <f t="shared" si="6"/>
        <v>5.4054054054054057E-2</v>
      </c>
      <c r="Q47">
        <f t="shared" si="7"/>
        <v>0.378</v>
      </c>
      <c r="R47">
        <f t="shared" si="8"/>
        <v>0.44487855453218583</v>
      </c>
      <c r="S47">
        <f t="shared" si="9"/>
        <v>1.3464748666146886E-2</v>
      </c>
    </row>
    <row r="48" spans="1:19">
      <c r="A48">
        <v>0</v>
      </c>
      <c r="B48">
        <v>0</v>
      </c>
      <c r="C48" s="24">
        <v>84</v>
      </c>
      <c r="D48">
        <v>31</v>
      </c>
      <c r="E48">
        <v>0.23300000000000001</v>
      </c>
      <c r="H48">
        <f t="shared" si="0"/>
        <v>38</v>
      </c>
      <c r="I48">
        <f t="shared" si="1"/>
        <v>84</v>
      </c>
      <c r="J48">
        <f t="shared" si="2"/>
        <v>0</v>
      </c>
      <c r="K48" t="str">
        <f t="shared" si="3"/>
        <v/>
      </c>
      <c r="L48">
        <f>ROWS($A$5:A42)</f>
        <v>38</v>
      </c>
      <c r="M48">
        <f>SUM($A$5:A42)</f>
        <v>2</v>
      </c>
      <c r="N48">
        <f t="shared" si="4"/>
        <v>499</v>
      </c>
      <c r="O48">
        <f t="shared" si="5"/>
        <v>189</v>
      </c>
      <c r="P48">
        <f t="shared" si="6"/>
        <v>5.2631578947368418E-2</v>
      </c>
      <c r="Q48">
        <f t="shared" si="7"/>
        <v>0.37875751503006011</v>
      </c>
      <c r="R48" t="str">
        <f t="shared" si="8"/>
        <v/>
      </c>
      <c r="S48" t="str">
        <f t="shared" si="9"/>
        <v/>
      </c>
    </row>
    <row r="49" spans="1:19">
      <c r="A49">
        <v>0</v>
      </c>
      <c r="B49">
        <v>8</v>
      </c>
      <c r="C49" s="24">
        <v>84</v>
      </c>
      <c r="D49">
        <v>31</v>
      </c>
      <c r="E49">
        <v>0.45700000000000002</v>
      </c>
      <c r="H49">
        <f t="shared" si="0"/>
        <v>39</v>
      </c>
      <c r="I49">
        <f t="shared" si="1"/>
        <v>84</v>
      </c>
      <c r="J49">
        <f t="shared" si="2"/>
        <v>0</v>
      </c>
      <c r="K49" t="str">
        <f t="shared" si="3"/>
        <v/>
      </c>
      <c r="L49">
        <f>ROWS($A$5:A43)</f>
        <v>39</v>
      </c>
      <c r="M49">
        <f>SUM($A$5:A43)</f>
        <v>2</v>
      </c>
      <c r="N49">
        <f t="shared" si="4"/>
        <v>498</v>
      </c>
      <c r="O49">
        <f t="shared" si="5"/>
        <v>189</v>
      </c>
      <c r="P49">
        <f t="shared" si="6"/>
        <v>5.128205128205128E-2</v>
      </c>
      <c r="Q49">
        <f t="shared" si="7"/>
        <v>0.37951807228915663</v>
      </c>
      <c r="R49" t="str">
        <f t="shared" si="8"/>
        <v/>
      </c>
      <c r="S49" t="str">
        <f t="shared" si="9"/>
        <v/>
      </c>
    </row>
    <row r="50" spans="1:19">
      <c r="A50">
        <v>0</v>
      </c>
      <c r="B50">
        <v>11</v>
      </c>
      <c r="C50" s="24">
        <v>85</v>
      </c>
      <c r="D50">
        <v>0</v>
      </c>
      <c r="E50">
        <v>0.3</v>
      </c>
      <c r="H50">
        <f t="shared" si="0"/>
        <v>40</v>
      </c>
      <c r="I50">
        <f t="shared" si="1"/>
        <v>84</v>
      </c>
      <c r="J50">
        <f t="shared" si="2"/>
        <v>0</v>
      </c>
      <c r="K50" t="str">
        <f t="shared" si="3"/>
        <v/>
      </c>
      <c r="L50">
        <f>ROWS($A$5:A44)</f>
        <v>40</v>
      </c>
      <c r="M50">
        <f>SUM($A$5:A44)</f>
        <v>2</v>
      </c>
      <c r="N50">
        <f t="shared" si="4"/>
        <v>497</v>
      </c>
      <c r="O50">
        <f t="shared" si="5"/>
        <v>189</v>
      </c>
      <c r="P50">
        <f t="shared" si="6"/>
        <v>0.05</v>
      </c>
      <c r="Q50">
        <f t="shared" si="7"/>
        <v>0.38028169014084506</v>
      </c>
      <c r="R50" t="str">
        <f t="shared" si="8"/>
        <v/>
      </c>
      <c r="S50" t="str">
        <f t="shared" si="9"/>
        <v/>
      </c>
    </row>
    <row r="51" spans="1:19">
      <c r="A51">
        <v>0</v>
      </c>
      <c r="B51">
        <v>4</v>
      </c>
      <c r="C51" s="24">
        <v>85</v>
      </c>
      <c r="D51">
        <v>22</v>
      </c>
      <c r="E51">
        <v>0.30599999999999999</v>
      </c>
      <c r="H51">
        <f t="shared" si="0"/>
        <v>41</v>
      </c>
      <c r="I51">
        <f t="shared" si="1"/>
        <v>84</v>
      </c>
      <c r="J51">
        <f t="shared" si="2"/>
        <v>0</v>
      </c>
      <c r="K51" t="str">
        <f t="shared" si="3"/>
        <v/>
      </c>
      <c r="L51">
        <f>ROWS($A$5:A45)</f>
        <v>41</v>
      </c>
      <c r="M51">
        <f>SUM($A$5:A45)</f>
        <v>2</v>
      </c>
      <c r="N51">
        <f t="shared" si="4"/>
        <v>496</v>
      </c>
      <c r="O51">
        <f t="shared" si="5"/>
        <v>189</v>
      </c>
      <c r="P51">
        <f t="shared" si="6"/>
        <v>4.878048780487805E-2</v>
      </c>
      <c r="Q51">
        <f t="shared" si="7"/>
        <v>0.38104838709677419</v>
      </c>
      <c r="R51" t="str">
        <f t="shared" si="8"/>
        <v/>
      </c>
      <c r="S51" t="str">
        <f t="shared" si="9"/>
        <v/>
      </c>
    </row>
    <row r="52" spans="1:19">
      <c r="A52">
        <v>0</v>
      </c>
      <c r="B52">
        <v>2</v>
      </c>
      <c r="C52" s="24">
        <v>85</v>
      </c>
      <c r="D52">
        <v>0</v>
      </c>
      <c r="E52">
        <v>0.93</v>
      </c>
      <c r="H52">
        <f t="shared" si="0"/>
        <v>42</v>
      </c>
      <c r="I52">
        <f t="shared" si="1"/>
        <v>84</v>
      </c>
      <c r="J52">
        <f t="shared" si="2"/>
        <v>0</v>
      </c>
      <c r="K52" t="str">
        <f t="shared" si="3"/>
        <v/>
      </c>
      <c r="L52">
        <f>ROWS($A$5:A46)</f>
        <v>42</v>
      </c>
      <c r="M52">
        <f>SUM($A$5:A46)</f>
        <v>2</v>
      </c>
      <c r="N52">
        <f t="shared" si="4"/>
        <v>495</v>
      </c>
      <c r="O52">
        <f t="shared" si="5"/>
        <v>189</v>
      </c>
      <c r="P52">
        <f t="shared" si="6"/>
        <v>4.7619047619047616E-2</v>
      </c>
      <c r="Q52">
        <f t="shared" si="7"/>
        <v>0.38181818181818183</v>
      </c>
      <c r="R52" t="str">
        <f t="shared" si="8"/>
        <v/>
      </c>
      <c r="S52" t="str">
        <f t="shared" si="9"/>
        <v/>
      </c>
    </row>
    <row r="53" spans="1:19">
      <c r="A53">
        <v>0</v>
      </c>
      <c r="B53">
        <v>4</v>
      </c>
      <c r="C53" s="24">
        <v>85</v>
      </c>
      <c r="D53">
        <v>22</v>
      </c>
      <c r="E53">
        <v>0.30599999999999999</v>
      </c>
      <c r="H53">
        <f t="shared" si="0"/>
        <v>43</v>
      </c>
      <c r="I53">
        <f t="shared" si="1"/>
        <v>84</v>
      </c>
      <c r="J53">
        <f t="shared" si="2"/>
        <v>0</v>
      </c>
      <c r="K53" t="str">
        <f t="shared" si="3"/>
        <v/>
      </c>
      <c r="L53">
        <f>ROWS($A$5:A47)</f>
        <v>43</v>
      </c>
      <c r="M53">
        <f>SUM($A$5:A47)</f>
        <v>2</v>
      </c>
      <c r="N53">
        <f t="shared" si="4"/>
        <v>494</v>
      </c>
      <c r="O53">
        <f t="shared" si="5"/>
        <v>189</v>
      </c>
      <c r="P53">
        <f t="shared" si="6"/>
        <v>4.6511627906976744E-2</v>
      </c>
      <c r="Q53">
        <f t="shared" si="7"/>
        <v>0.38259109311740891</v>
      </c>
      <c r="R53" t="str">
        <f t="shared" si="8"/>
        <v/>
      </c>
      <c r="S53" t="str">
        <f t="shared" si="9"/>
        <v/>
      </c>
    </row>
    <row r="54" spans="1:19">
      <c r="A54">
        <v>0</v>
      </c>
      <c r="B54">
        <v>8</v>
      </c>
      <c r="C54" s="24">
        <v>85</v>
      </c>
      <c r="D54">
        <v>20</v>
      </c>
      <c r="E54">
        <v>0.13600000000000001</v>
      </c>
      <c r="H54">
        <f t="shared" si="0"/>
        <v>44</v>
      </c>
      <c r="I54">
        <f t="shared" si="1"/>
        <v>84</v>
      </c>
      <c r="J54">
        <f t="shared" si="2"/>
        <v>0</v>
      </c>
      <c r="K54" t="str">
        <f t="shared" si="3"/>
        <v/>
      </c>
      <c r="L54">
        <f>ROWS($A$5:A48)</f>
        <v>44</v>
      </c>
      <c r="M54">
        <f>SUM($A$5:A48)</f>
        <v>2</v>
      </c>
      <c r="N54">
        <f t="shared" si="4"/>
        <v>493</v>
      </c>
      <c r="O54">
        <f t="shared" si="5"/>
        <v>189</v>
      </c>
      <c r="P54">
        <f t="shared" si="6"/>
        <v>4.5454545454545456E-2</v>
      </c>
      <c r="Q54">
        <f t="shared" si="7"/>
        <v>0.38336713995943206</v>
      </c>
      <c r="R54" t="str">
        <f t="shared" si="8"/>
        <v/>
      </c>
      <c r="S54" t="str">
        <f t="shared" si="9"/>
        <v/>
      </c>
    </row>
    <row r="55" spans="1:19">
      <c r="A55">
        <v>0</v>
      </c>
      <c r="B55">
        <v>8</v>
      </c>
      <c r="C55" s="24">
        <v>85</v>
      </c>
      <c r="D55">
        <v>20</v>
      </c>
      <c r="E55">
        <v>0.13600000000000001</v>
      </c>
      <c r="H55">
        <f t="shared" si="0"/>
        <v>45</v>
      </c>
      <c r="I55">
        <f t="shared" si="1"/>
        <v>84</v>
      </c>
      <c r="J55">
        <f t="shared" si="2"/>
        <v>0</v>
      </c>
      <c r="K55">
        <f t="shared" si="3"/>
        <v>84.5</v>
      </c>
      <c r="L55">
        <f>ROWS($A$5:A49)</f>
        <v>45</v>
      </c>
      <c r="M55">
        <f>SUM($A$5:A49)</f>
        <v>2</v>
      </c>
      <c r="N55">
        <f t="shared" si="4"/>
        <v>492</v>
      </c>
      <c r="O55">
        <f t="shared" si="5"/>
        <v>189</v>
      </c>
      <c r="P55">
        <f t="shared" si="6"/>
        <v>4.4444444444444446E-2</v>
      </c>
      <c r="Q55">
        <f t="shared" si="7"/>
        <v>0.38414634146341464</v>
      </c>
      <c r="R55">
        <f t="shared" si="8"/>
        <v>0.44062365949544036</v>
      </c>
      <c r="S55">
        <f t="shared" si="9"/>
        <v>1.7719643702892363E-2</v>
      </c>
    </row>
    <row r="56" spans="1:19">
      <c r="A56">
        <v>0</v>
      </c>
      <c r="B56">
        <v>6</v>
      </c>
      <c r="C56" s="24">
        <v>85</v>
      </c>
      <c r="D56">
        <v>0</v>
      </c>
      <c r="E56">
        <v>0.38200000000000001</v>
      </c>
      <c r="H56">
        <f t="shared" si="0"/>
        <v>46</v>
      </c>
      <c r="I56">
        <f t="shared" si="1"/>
        <v>85</v>
      </c>
      <c r="J56">
        <f t="shared" si="2"/>
        <v>0</v>
      </c>
      <c r="K56" t="str">
        <f t="shared" si="3"/>
        <v/>
      </c>
      <c r="L56">
        <f>ROWS($A$5:A50)</f>
        <v>46</v>
      </c>
      <c r="M56">
        <f>SUM($A$5:A50)</f>
        <v>2</v>
      </c>
      <c r="N56">
        <f t="shared" si="4"/>
        <v>491</v>
      </c>
      <c r="O56">
        <f t="shared" si="5"/>
        <v>189</v>
      </c>
      <c r="P56">
        <f t="shared" si="6"/>
        <v>4.3478260869565216E-2</v>
      </c>
      <c r="Q56">
        <f t="shared" si="7"/>
        <v>0.38492871690427699</v>
      </c>
      <c r="R56" t="str">
        <f t="shared" si="8"/>
        <v/>
      </c>
      <c r="S56" t="str">
        <f t="shared" si="9"/>
        <v/>
      </c>
    </row>
    <row r="57" spans="1:19">
      <c r="A57">
        <v>0</v>
      </c>
      <c r="B57">
        <v>11</v>
      </c>
      <c r="C57" s="24">
        <v>85</v>
      </c>
      <c r="D57">
        <v>0</v>
      </c>
      <c r="E57">
        <v>0.3</v>
      </c>
      <c r="H57">
        <f t="shared" si="0"/>
        <v>47</v>
      </c>
      <c r="I57">
        <f t="shared" si="1"/>
        <v>85</v>
      </c>
      <c r="J57">
        <f t="shared" si="2"/>
        <v>0</v>
      </c>
      <c r="K57" t="str">
        <f t="shared" si="3"/>
        <v/>
      </c>
      <c r="L57">
        <f>ROWS($A$5:A51)</f>
        <v>47</v>
      </c>
      <c r="M57">
        <f>SUM($A$5:A51)</f>
        <v>2</v>
      </c>
      <c r="N57">
        <f t="shared" si="4"/>
        <v>490</v>
      </c>
      <c r="O57">
        <f t="shared" si="5"/>
        <v>189</v>
      </c>
      <c r="P57">
        <f t="shared" si="6"/>
        <v>4.2553191489361701E-2</v>
      </c>
      <c r="Q57">
        <f t="shared" si="7"/>
        <v>0.38571428571428573</v>
      </c>
      <c r="R57" t="str">
        <f t="shared" si="8"/>
        <v/>
      </c>
      <c r="S57" t="str">
        <f t="shared" si="9"/>
        <v/>
      </c>
    </row>
    <row r="58" spans="1:19">
      <c r="A58">
        <v>0</v>
      </c>
      <c r="B58">
        <v>6</v>
      </c>
      <c r="C58" s="24">
        <v>85</v>
      </c>
      <c r="D58">
        <v>0</v>
      </c>
      <c r="E58">
        <v>0.38200000000000001</v>
      </c>
      <c r="H58">
        <f t="shared" si="0"/>
        <v>48</v>
      </c>
      <c r="I58">
        <f t="shared" si="1"/>
        <v>85</v>
      </c>
      <c r="J58">
        <f t="shared" si="2"/>
        <v>0</v>
      </c>
      <c r="K58" t="str">
        <f t="shared" si="3"/>
        <v/>
      </c>
      <c r="L58">
        <f>ROWS($A$5:A52)</f>
        <v>48</v>
      </c>
      <c r="M58">
        <f>SUM($A$5:A52)</f>
        <v>2</v>
      </c>
      <c r="N58">
        <f t="shared" si="4"/>
        <v>489</v>
      </c>
      <c r="O58">
        <f t="shared" si="5"/>
        <v>189</v>
      </c>
      <c r="P58">
        <f t="shared" si="6"/>
        <v>4.1666666666666664E-2</v>
      </c>
      <c r="Q58">
        <f t="shared" si="7"/>
        <v>0.38650306748466257</v>
      </c>
      <c r="R58" t="str">
        <f t="shared" si="8"/>
        <v/>
      </c>
      <c r="S58" t="str">
        <f t="shared" si="9"/>
        <v/>
      </c>
    </row>
    <row r="59" spans="1:19">
      <c r="A59">
        <v>0</v>
      </c>
      <c r="B59">
        <v>11</v>
      </c>
      <c r="C59" s="24">
        <v>85</v>
      </c>
      <c r="D59">
        <v>0</v>
      </c>
      <c r="E59">
        <v>0.3</v>
      </c>
      <c r="H59">
        <f t="shared" si="0"/>
        <v>49</v>
      </c>
      <c r="I59">
        <f t="shared" si="1"/>
        <v>85</v>
      </c>
      <c r="J59">
        <f t="shared" si="2"/>
        <v>0</v>
      </c>
      <c r="K59" t="str">
        <f t="shared" si="3"/>
        <v/>
      </c>
      <c r="L59">
        <f>ROWS($A$5:A53)</f>
        <v>49</v>
      </c>
      <c r="M59">
        <f>SUM($A$5:A53)</f>
        <v>2</v>
      </c>
      <c r="N59">
        <f t="shared" si="4"/>
        <v>488</v>
      </c>
      <c r="O59">
        <f t="shared" si="5"/>
        <v>189</v>
      </c>
      <c r="P59">
        <f t="shared" si="6"/>
        <v>4.0816326530612242E-2</v>
      </c>
      <c r="Q59">
        <f t="shared" si="7"/>
        <v>0.38729508196721313</v>
      </c>
      <c r="R59" t="str">
        <f t="shared" si="8"/>
        <v/>
      </c>
      <c r="S59" t="str">
        <f t="shared" si="9"/>
        <v/>
      </c>
    </row>
    <row r="60" spans="1:19">
      <c r="A60">
        <v>0</v>
      </c>
      <c r="B60">
        <v>5</v>
      </c>
      <c r="C60" s="24">
        <v>86</v>
      </c>
      <c r="D60">
        <v>28</v>
      </c>
      <c r="E60">
        <v>0.36399999999999999</v>
      </c>
      <c r="H60">
        <f t="shared" si="0"/>
        <v>50</v>
      </c>
      <c r="I60">
        <f t="shared" si="1"/>
        <v>85</v>
      </c>
      <c r="J60">
        <f t="shared" si="2"/>
        <v>0</v>
      </c>
      <c r="K60" t="str">
        <f t="shared" si="3"/>
        <v/>
      </c>
      <c r="L60">
        <f>ROWS($A$5:A54)</f>
        <v>50</v>
      </c>
      <c r="M60">
        <f>SUM($A$5:A54)</f>
        <v>2</v>
      </c>
      <c r="N60">
        <f t="shared" si="4"/>
        <v>487</v>
      </c>
      <c r="O60">
        <f t="shared" si="5"/>
        <v>189</v>
      </c>
      <c r="P60">
        <f t="shared" si="6"/>
        <v>0.04</v>
      </c>
      <c r="Q60">
        <f t="shared" si="7"/>
        <v>0.38809034907597534</v>
      </c>
      <c r="R60" t="str">
        <f t="shared" si="8"/>
        <v/>
      </c>
      <c r="S60" t="str">
        <f t="shared" si="9"/>
        <v/>
      </c>
    </row>
    <row r="61" spans="1:19">
      <c r="A61">
        <v>0</v>
      </c>
      <c r="B61">
        <v>5</v>
      </c>
      <c r="C61" s="24">
        <v>86</v>
      </c>
      <c r="D61">
        <v>28</v>
      </c>
      <c r="E61">
        <v>0.36399999999999999</v>
      </c>
      <c r="H61">
        <f t="shared" si="0"/>
        <v>51</v>
      </c>
      <c r="I61">
        <f t="shared" si="1"/>
        <v>85</v>
      </c>
      <c r="J61">
        <f t="shared" si="2"/>
        <v>0</v>
      </c>
      <c r="K61" t="str">
        <f t="shared" si="3"/>
        <v/>
      </c>
      <c r="L61">
        <f>ROWS($A$5:A55)</f>
        <v>51</v>
      </c>
      <c r="M61">
        <f>SUM($A$5:A55)</f>
        <v>2</v>
      </c>
      <c r="N61">
        <f t="shared" si="4"/>
        <v>486</v>
      </c>
      <c r="O61">
        <f t="shared" si="5"/>
        <v>189</v>
      </c>
      <c r="P61">
        <f t="shared" si="6"/>
        <v>3.9215686274509803E-2</v>
      </c>
      <c r="Q61">
        <f t="shared" si="7"/>
        <v>0.3888888888888889</v>
      </c>
      <c r="R61" t="str">
        <f t="shared" si="8"/>
        <v/>
      </c>
      <c r="S61" t="str">
        <f t="shared" si="9"/>
        <v/>
      </c>
    </row>
    <row r="62" spans="1:19">
      <c r="A62">
        <v>0</v>
      </c>
      <c r="B62">
        <v>5</v>
      </c>
      <c r="C62" s="24">
        <v>86</v>
      </c>
      <c r="D62">
        <v>28</v>
      </c>
      <c r="E62">
        <v>0.36399999999999999</v>
      </c>
      <c r="H62">
        <f t="shared" si="0"/>
        <v>52</v>
      </c>
      <c r="I62">
        <f t="shared" si="1"/>
        <v>85</v>
      </c>
      <c r="J62">
        <f t="shared" si="2"/>
        <v>0</v>
      </c>
      <c r="K62" t="str">
        <f t="shared" si="3"/>
        <v/>
      </c>
      <c r="L62">
        <f>ROWS($A$5:A56)</f>
        <v>52</v>
      </c>
      <c r="M62">
        <f>SUM($A$5:A56)</f>
        <v>2</v>
      </c>
      <c r="N62">
        <f t="shared" si="4"/>
        <v>485</v>
      </c>
      <c r="O62">
        <f t="shared" si="5"/>
        <v>189</v>
      </c>
      <c r="P62">
        <f t="shared" si="6"/>
        <v>3.8461538461538464E-2</v>
      </c>
      <c r="Q62">
        <f t="shared" si="7"/>
        <v>0.38969072164948454</v>
      </c>
      <c r="R62" t="str">
        <f t="shared" si="8"/>
        <v/>
      </c>
      <c r="S62" t="str">
        <f t="shared" si="9"/>
        <v/>
      </c>
    </row>
    <row r="63" spans="1:19">
      <c r="A63">
        <v>0</v>
      </c>
      <c r="B63">
        <v>5</v>
      </c>
      <c r="C63" s="24">
        <v>86</v>
      </c>
      <c r="D63">
        <v>28</v>
      </c>
      <c r="E63">
        <v>0.36399999999999999</v>
      </c>
      <c r="H63">
        <f t="shared" si="0"/>
        <v>53</v>
      </c>
      <c r="I63">
        <f t="shared" si="1"/>
        <v>85</v>
      </c>
      <c r="J63">
        <f t="shared" si="2"/>
        <v>0</v>
      </c>
      <c r="K63" t="str">
        <f t="shared" si="3"/>
        <v/>
      </c>
      <c r="L63">
        <f>ROWS($A$5:A57)</f>
        <v>53</v>
      </c>
      <c r="M63">
        <f>SUM($A$5:A57)</f>
        <v>2</v>
      </c>
      <c r="N63">
        <f t="shared" si="4"/>
        <v>484</v>
      </c>
      <c r="O63">
        <f t="shared" si="5"/>
        <v>189</v>
      </c>
      <c r="P63">
        <f t="shared" si="6"/>
        <v>3.7735849056603772E-2</v>
      </c>
      <c r="Q63">
        <f t="shared" si="7"/>
        <v>0.39049586776859502</v>
      </c>
      <c r="R63" t="str">
        <f t="shared" si="8"/>
        <v/>
      </c>
      <c r="S63" t="str">
        <f t="shared" si="9"/>
        <v/>
      </c>
    </row>
    <row r="64" spans="1:19">
      <c r="A64">
        <v>0</v>
      </c>
      <c r="B64">
        <v>1</v>
      </c>
      <c r="C64" s="24">
        <v>87</v>
      </c>
      <c r="D64">
        <v>37</v>
      </c>
      <c r="E64">
        <v>0.50900000000000001</v>
      </c>
      <c r="H64">
        <f t="shared" si="0"/>
        <v>54</v>
      </c>
      <c r="I64">
        <f t="shared" si="1"/>
        <v>85</v>
      </c>
      <c r="J64">
        <f t="shared" si="2"/>
        <v>0</v>
      </c>
      <c r="K64" t="str">
        <f t="shared" si="3"/>
        <v/>
      </c>
      <c r="L64">
        <f>ROWS($A$5:A58)</f>
        <v>54</v>
      </c>
      <c r="M64">
        <f>SUM($A$5:A58)</f>
        <v>2</v>
      </c>
      <c r="N64">
        <f t="shared" si="4"/>
        <v>483</v>
      </c>
      <c r="O64">
        <f t="shared" si="5"/>
        <v>189</v>
      </c>
      <c r="P64">
        <f t="shared" si="6"/>
        <v>3.7037037037037035E-2</v>
      </c>
      <c r="Q64">
        <f t="shared" si="7"/>
        <v>0.39130434782608697</v>
      </c>
      <c r="R64" t="str">
        <f t="shared" si="8"/>
        <v/>
      </c>
      <c r="S64" t="str">
        <f t="shared" si="9"/>
        <v/>
      </c>
    </row>
    <row r="65" spans="1:19">
      <c r="A65">
        <v>0</v>
      </c>
      <c r="B65">
        <v>2</v>
      </c>
      <c r="C65" s="24">
        <v>87</v>
      </c>
      <c r="D65">
        <v>23</v>
      </c>
      <c r="E65">
        <v>0.77300000000000002</v>
      </c>
      <c r="H65">
        <f t="shared" si="0"/>
        <v>55</v>
      </c>
      <c r="I65">
        <f t="shared" si="1"/>
        <v>85</v>
      </c>
      <c r="J65">
        <f t="shared" si="2"/>
        <v>0</v>
      </c>
      <c r="K65">
        <f t="shared" si="3"/>
        <v>85.5</v>
      </c>
      <c r="L65">
        <f>ROWS($A$5:A59)</f>
        <v>55</v>
      </c>
      <c r="M65">
        <f>SUM($A$5:A59)</f>
        <v>2</v>
      </c>
      <c r="N65">
        <f t="shared" si="4"/>
        <v>482</v>
      </c>
      <c r="O65">
        <f t="shared" si="5"/>
        <v>189</v>
      </c>
      <c r="P65">
        <f t="shared" si="6"/>
        <v>3.6363636363636362E-2</v>
      </c>
      <c r="Q65">
        <f t="shared" si="7"/>
        <v>0.3921161825726141</v>
      </c>
      <c r="R65">
        <f t="shared" si="8"/>
        <v>0.43507379598155932</v>
      </c>
      <c r="S65">
        <f t="shared" si="9"/>
        <v>2.32695072167734E-2</v>
      </c>
    </row>
    <row r="66" spans="1:19">
      <c r="A66">
        <v>0</v>
      </c>
      <c r="B66">
        <v>6</v>
      </c>
      <c r="C66" s="24">
        <v>87</v>
      </c>
      <c r="D66">
        <v>0</v>
      </c>
      <c r="E66">
        <v>8.4000000000000005E-2</v>
      </c>
      <c r="H66">
        <f t="shared" si="0"/>
        <v>56</v>
      </c>
      <c r="I66">
        <f t="shared" si="1"/>
        <v>86</v>
      </c>
      <c r="J66">
        <f t="shared" si="2"/>
        <v>0</v>
      </c>
      <c r="K66" t="str">
        <f t="shared" si="3"/>
        <v/>
      </c>
      <c r="L66">
        <f>ROWS($A$5:A60)</f>
        <v>56</v>
      </c>
      <c r="M66">
        <f>SUM($A$5:A60)</f>
        <v>2</v>
      </c>
      <c r="N66">
        <f t="shared" si="4"/>
        <v>481</v>
      </c>
      <c r="O66">
        <f t="shared" si="5"/>
        <v>189</v>
      </c>
      <c r="P66">
        <f t="shared" si="6"/>
        <v>3.5714285714285712E-2</v>
      </c>
      <c r="Q66">
        <f t="shared" si="7"/>
        <v>0.39293139293139295</v>
      </c>
      <c r="R66" t="str">
        <f t="shared" si="8"/>
        <v/>
      </c>
      <c r="S66" t="str">
        <f t="shared" si="9"/>
        <v/>
      </c>
    </row>
    <row r="67" spans="1:19">
      <c r="A67">
        <v>0</v>
      </c>
      <c r="B67">
        <v>1</v>
      </c>
      <c r="C67" s="24">
        <v>87</v>
      </c>
      <c r="D67">
        <v>27</v>
      </c>
      <c r="E67">
        <v>0.10100000000000001</v>
      </c>
      <c r="H67">
        <f t="shared" si="0"/>
        <v>57</v>
      </c>
      <c r="I67">
        <f t="shared" si="1"/>
        <v>86</v>
      </c>
      <c r="J67">
        <f t="shared" si="2"/>
        <v>0</v>
      </c>
      <c r="K67" t="str">
        <f t="shared" si="3"/>
        <v/>
      </c>
      <c r="L67">
        <f>ROWS($A$5:A61)</f>
        <v>57</v>
      </c>
      <c r="M67">
        <f>SUM($A$5:A61)</f>
        <v>2</v>
      </c>
      <c r="N67">
        <f t="shared" si="4"/>
        <v>480</v>
      </c>
      <c r="O67">
        <f t="shared" si="5"/>
        <v>189</v>
      </c>
      <c r="P67">
        <f t="shared" si="6"/>
        <v>3.5087719298245612E-2</v>
      </c>
      <c r="Q67">
        <f t="shared" si="7"/>
        <v>0.39374999999999999</v>
      </c>
      <c r="R67" t="str">
        <f t="shared" si="8"/>
        <v/>
      </c>
      <c r="S67" t="str">
        <f t="shared" si="9"/>
        <v/>
      </c>
    </row>
    <row r="68" spans="1:19">
      <c r="A68">
        <v>0</v>
      </c>
      <c r="B68">
        <v>2</v>
      </c>
      <c r="C68" s="24">
        <v>87</v>
      </c>
      <c r="D68">
        <v>16</v>
      </c>
      <c r="E68">
        <v>0.16600000000000001</v>
      </c>
      <c r="H68">
        <f t="shared" si="0"/>
        <v>58</v>
      </c>
      <c r="I68">
        <f t="shared" si="1"/>
        <v>86</v>
      </c>
      <c r="J68">
        <f t="shared" si="2"/>
        <v>0</v>
      </c>
      <c r="K68" t="str">
        <f t="shared" si="3"/>
        <v/>
      </c>
      <c r="L68">
        <f>ROWS($A$5:A62)</f>
        <v>58</v>
      </c>
      <c r="M68">
        <f>SUM($A$5:A62)</f>
        <v>2</v>
      </c>
      <c r="N68">
        <f t="shared" si="4"/>
        <v>479</v>
      </c>
      <c r="O68">
        <f t="shared" si="5"/>
        <v>189</v>
      </c>
      <c r="P68">
        <f t="shared" si="6"/>
        <v>3.4482758620689655E-2</v>
      </c>
      <c r="Q68">
        <f t="shared" si="7"/>
        <v>0.39457202505219208</v>
      </c>
      <c r="R68" t="str">
        <f t="shared" si="8"/>
        <v/>
      </c>
      <c r="S68" t="str">
        <f t="shared" si="9"/>
        <v/>
      </c>
    </row>
    <row r="69" spans="1:19">
      <c r="A69">
        <v>0</v>
      </c>
      <c r="B69">
        <v>1</v>
      </c>
      <c r="C69" s="24">
        <v>87</v>
      </c>
      <c r="D69">
        <v>37</v>
      </c>
      <c r="E69">
        <v>0.50900000000000001</v>
      </c>
      <c r="H69">
        <f t="shared" si="0"/>
        <v>59</v>
      </c>
      <c r="I69">
        <f t="shared" si="1"/>
        <v>86</v>
      </c>
      <c r="J69">
        <f t="shared" si="2"/>
        <v>0</v>
      </c>
      <c r="K69">
        <f t="shared" si="3"/>
        <v>86.5</v>
      </c>
      <c r="L69">
        <f>ROWS($A$5:A63)</f>
        <v>59</v>
      </c>
      <c r="M69">
        <f>SUM($A$5:A63)</f>
        <v>2</v>
      </c>
      <c r="N69">
        <f t="shared" si="4"/>
        <v>478</v>
      </c>
      <c r="O69">
        <f t="shared" si="5"/>
        <v>189</v>
      </c>
      <c r="P69">
        <f t="shared" si="6"/>
        <v>3.3898305084745763E-2</v>
      </c>
      <c r="Q69">
        <f t="shared" si="7"/>
        <v>0.39539748953974896</v>
      </c>
      <c r="R69">
        <f t="shared" si="8"/>
        <v>0.4327824129117987</v>
      </c>
      <c r="S69">
        <f t="shared" si="9"/>
        <v>2.5560890286534022E-2</v>
      </c>
    </row>
    <row r="70" spans="1:19">
      <c r="A70">
        <v>0</v>
      </c>
      <c r="B70">
        <v>6</v>
      </c>
      <c r="C70" s="24">
        <v>87</v>
      </c>
      <c r="D70">
        <v>0</v>
      </c>
      <c r="E70">
        <v>8.4000000000000005E-2</v>
      </c>
      <c r="H70">
        <f t="shared" si="0"/>
        <v>60</v>
      </c>
      <c r="I70">
        <f t="shared" si="1"/>
        <v>87</v>
      </c>
      <c r="J70">
        <f t="shared" si="2"/>
        <v>0</v>
      </c>
      <c r="K70" t="str">
        <f t="shared" si="3"/>
        <v/>
      </c>
      <c r="L70">
        <f>ROWS($A$5:A64)</f>
        <v>60</v>
      </c>
      <c r="M70">
        <f>SUM($A$5:A64)</f>
        <v>2</v>
      </c>
      <c r="N70">
        <f t="shared" si="4"/>
        <v>477</v>
      </c>
      <c r="O70">
        <f t="shared" si="5"/>
        <v>189</v>
      </c>
      <c r="P70">
        <f t="shared" si="6"/>
        <v>3.3333333333333333E-2</v>
      </c>
      <c r="Q70">
        <f t="shared" si="7"/>
        <v>0.39622641509433965</v>
      </c>
      <c r="R70" t="str">
        <f t="shared" si="8"/>
        <v/>
      </c>
      <c r="S70" t="str">
        <f t="shared" si="9"/>
        <v/>
      </c>
    </row>
    <row r="71" spans="1:19">
      <c r="A71">
        <v>0</v>
      </c>
      <c r="B71">
        <v>2</v>
      </c>
      <c r="C71" s="24">
        <v>87</v>
      </c>
      <c r="D71">
        <v>16</v>
      </c>
      <c r="E71">
        <v>0.16600000000000001</v>
      </c>
      <c r="H71">
        <f t="shared" si="0"/>
        <v>61</v>
      </c>
      <c r="I71">
        <f t="shared" si="1"/>
        <v>87</v>
      </c>
      <c r="J71">
        <f t="shared" si="2"/>
        <v>0</v>
      </c>
      <c r="K71" t="str">
        <f t="shared" si="3"/>
        <v/>
      </c>
      <c r="L71">
        <f>ROWS($A$5:A65)</f>
        <v>61</v>
      </c>
      <c r="M71">
        <f>SUM($A$5:A65)</f>
        <v>2</v>
      </c>
      <c r="N71">
        <f t="shared" si="4"/>
        <v>476</v>
      </c>
      <c r="O71">
        <f t="shared" si="5"/>
        <v>189</v>
      </c>
      <c r="P71">
        <f t="shared" si="6"/>
        <v>3.2786885245901641E-2</v>
      </c>
      <c r="Q71">
        <f t="shared" si="7"/>
        <v>0.39705882352941174</v>
      </c>
      <c r="R71" t="str">
        <f t="shared" si="8"/>
        <v/>
      </c>
      <c r="S71" t="str">
        <f t="shared" si="9"/>
        <v/>
      </c>
    </row>
    <row r="72" spans="1:19">
      <c r="A72">
        <v>0</v>
      </c>
      <c r="B72">
        <v>1</v>
      </c>
      <c r="C72" s="24">
        <v>88</v>
      </c>
      <c r="D72">
        <v>29</v>
      </c>
      <c r="E72">
        <v>0.36499999999999999</v>
      </c>
      <c r="H72">
        <f t="shared" si="0"/>
        <v>62</v>
      </c>
      <c r="I72">
        <f t="shared" si="1"/>
        <v>87</v>
      </c>
      <c r="J72">
        <f t="shared" si="2"/>
        <v>0</v>
      </c>
      <c r="K72" t="str">
        <f t="shared" si="3"/>
        <v/>
      </c>
      <c r="L72">
        <f>ROWS($A$5:A66)</f>
        <v>62</v>
      </c>
      <c r="M72">
        <f>SUM($A$5:A66)</f>
        <v>2</v>
      </c>
      <c r="N72">
        <f t="shared" si="4"/>
        <v>475</v>
      </c>
      <c r="O72">
        <f t="shared" si="5"/>
        <v>189</v>
      </c>
      <c r="P72">
        <f t="shared" si="6"/>
        <v>3.2258064516129031E-2</v>
      </c>
      <c r="Q72">
        <f t="shared" si="7"/>
        <v>0.39789473684210525</v>
      </c>
      <c r="R72" t="str">
        <f t="shared" si="8"/>
        <v/>
      </c>
      <c r="S72" t="str">
        <f t="shared" si="9"/>
        <v/>
      </c>
    </row>
    <row r="73" spans="1:19">
      <c r="A73">
        <v>0</v>
      </c>
      <c r="B73">
        <v>1</v>
      </c>
      <c r="C73" s="24">
        <v>88</v>
      </c>
      <c r="D73">
        <v>24</v>
      </c>
      <c r="E73">
        <v>0.42199999999999999</v>
      </c>
      <c r="H73">
        <f t="shared" si="0"/>
        <v>63</v>
      </c>
      <c r="I73">
        <f t="shared" si="1"/>
        <v>87</v>
      </c>
      <c r="J73">
        <f t="shared" si="2"/>
        <v>0</v>
      </c>
      <c r="K73" t="str">
        <f t="shared" si="3"/>
        <v/>
      </c>
      <c r="L73">
        <f>ROWS($A$5:A67)</f>
        <v>63</v>
      </c>
      <c r="M73">
        <f>SUM($A$5:A67)</f>
        <v>2</v>
      </c>
      <c r="N73">
        <f t="shared" si="4"/>
        <v>474</v>
      </c>
      <c r="O73">
        <f t="shared" si="5"/>
        <v>189</v>
      </c>
      <c r="P73">
        <f t="shared" si="6"/>
        <v>3.1746031746031744E-2</v>
      </c>
      <c r="Q73">
        <f t="shared" si="7"/>
        <v>0.39873417721518989</v>
      </c>
      <c r="R73" t="str">
        <f t="shared" si="8"/>
        <v/>
      </c>
      <c r="S73" t="str">
        <f t="shared" si="9"/>
        <v/>
      </c>
    </row>
    <row r="74" spans="1:19">
      <c r="A74">
        <v>0</v>
      </c>
      <c r="B74">
        <v>2</v>
      </c>
      <c r="C74" s="24">
        <v>88</v>
      </c>
      <c r="D74">
        <v>26</v>
      </c>
      <c r="E74">
        <v>0.76600000000000001</v>
      </c>
      <c r="H74">
        <f t="shared" si="0"/>
        <v>64</v>
      </c>
      <c r="I74">
        <f t="shared" si="1"/>
        <v>87</v>
      </c>
      <c r="J74">
        <f t="shared" si="2"/>
        <v>0</v>
      </c>
      <c r="K74" t="str">
        <f t="shared" si="3"/>
        <v/>
      </c>
      <c r="L74">
        <f>ROWS($A$5:A68)</f>
        <v>64</v>
      </c>
      <c r="M74">
        <f>SUM($A$5:A68)</f>
        <v>2</v>
      </c>
      <c r="N74">
        <f t="shared" si="4"/>
        <v>473</v>
      </c>
      <c r="O74">
        <f t="shared" si="5"/>
        <v>189</v>
      </c>
      <c r="P74">
        <f t="shared" si="6"/>
        <v>3.125E-2</v>
      </c>
      <c r="Q74">
        <f t="shared" si="7"/>
        <v>0.39957716701902746</v>
      </c>
      <c r="R74" t="str">
        <f t="shared" si="8"/>
        <v/>
      </c>
      <c r="S74" t="str">
        <f t="shared" si="9"/>
        <v/>
      </c>
    </row>
    <row r="75" spans="1:19">
      <c r="A75">
        <v>0</v>
      </c>
      <c r="B75">
        <v>1</v>
      </c>
      <c r="C75" s="24">
        <v>88</v>
      </c>
      <c r="D75">
        <v>29</v>
      </c>
      <c r="E75">
        <v>0.36499999999999999</v>
      </c>
      <c r="H75">
        <f t="shared" si="0"/>
        <v>65</v>
      </c>
      <c r="I75">
        <f t="shared" si="1"/>
        <v>87</v>
      </c>
      <c r="J75">
        <f t="shared" si="2"/>
        <v>0</v>
      </c>
      <c r="K75" t="str">
        <f t="shared" si="3"/>
        <v/>
      </c>
      <c r="L75">
        <f>ROWS($A$5:A69)</f>
        <v>65</v>
      </c>
      <c r="M75">
        <f>SUM($A$5:A69)</f>
        <v>2</v>
      </c>
      <c r="N75">
        <f t="shared" si="4"/>
        <v>472</v>
      </c>
      <c r="O75">
        <f t="shared" si="5"/>
        <v>189</v>
      </c>
      <c r="P75">
        <f t="shared" si="6"/>
        <v>3.0769230769230771E-2</v>
      </c>
      <c r="Q75">
        <f t="shared" si="7"/>
        <v>0.40042372881355931</v>
      </c>
      <c r="R75" t="str">
        <f t="shared" si="8"/>
        <v/>
      </c>
      <c r="S75" t="str">
        <f t="shared" si="9"/>
        <v/>
      </c>
    </row>
    <row r="76" spans="1:19">
      <c r="A76">
        <v>0</v>
      </c>
      <c r="B76">
        <v>12</v>
      </c>
      <c r="C76" s="24">
        <v>88</v>
      </c>
      <c r="D76">
        <v>40</v>
      </c>
      <c r="E76">
        <v>0.378</v>
      </c>
      <c r="H76">
        <f t="shared" ref="H76:H139" si="10">ROW()-10</f>
        <v>66</v>
      </c>
      <c r="I76">
        <f t="shared" ref="I76:I139" si="11">C70</f>
        <v>87</v>
      </c>
      <c r="J76">
        <f t="shared" ref="J76:J139" si="12">A70</f>
        <v>0</v>
      </c>
      <c r="K76" t="str">
        <f t="shared" ref="K76:K139" si="13">IF(C70&lt;&gt;C71, (C70+C71)/2, "")</f>
        <v/>
      </c>
      <c r="L76">
        <f>ROWS($A$5:A70)</f>
        <v>66</v>
      </c>
      <c r="M76">
        <f>SUM($A$5:A70)</f>
        <v>2</v>
      </c>
      <c r="N76">
        <f t="shared" ref="N76:N139" si="14">I$4 - L76</f>
        <v>471</v>
      </c>
      <c r="O76">
        <f t="shared" ref="O76:O139" si="15">I$5 - M76</f>
        <v>189</v>
      </c>
      <c r="P76">
        <f t="shared" ref="P76:P139" si="16">IF(L76=0,"", M76/L76)</f>
        <v>3.0303030303030304E-2</v>
      </c>
      <c r="Q76">
        <f t="shared" ref="Q76:Q139" si="17">IF(N76=0,"", O76/N76)</f>
        <v>0.40127388535031849</v>
      </c>
      <c r="R76" t="str">
        <f t="shared" ref="R76:R139" si="18">IF(K76="","",(L76/I$4)*(2*P76*(1-P76)) + (N76/I$4)*(2*Q76*(1-Q76)))</f>
        <v/>
      </c>
      <c r="S76" t="str">
        <f t="shared" ref="S76:S139" si="19">IF(K76="","", $I$7 - R76)</f>
        <v/>
      </c>
    </row>
    <row r="77" spans="1:19">
      <c r="A77">
        <v>1</v>
      </c>
      <c r="B77">
        <v>1</v>
      </c>
      <c r="C77" s="24">
        <v>88</v>
      </c>
      <c r="D77">
        <v>42</v>
      </c>
      <c r="E77">
        <v>0.496</v>
      </c>
      <c r="H77">
        <f t="shared" si="10"/>
        <v>67</v>
      </c>
      <c r="I77">
        <f t="shared" si="11"/>
        <v>87</v>
      </c>
      <c r="J77">
        <f t="shared" si="12"/>
        <v>0</v>
      </c>
      <c r="K77">
        <f t="shared" si="13"/>
        <v>87.5</v>
      </c>
      <c r="L77">
        <f>ROWS($A$5:A71)</f>
        <v>67</v>
      </c>
      <c r="M77">
        <f>SUM($A$5:A71)</f>
        <v>2</v>
      </c>
      <c r="N77">
        <f t="shared" si="14"/>
        <v>470</v>
      </c>
      <c r="O77">
        <f t="shared" si="15"/>
        <v>189</v>
      </c>
      <c r="P77">
        <f t="shared" si="16"/>
        <v>2.9850746268656716E-2</v>
      </c>
      <c r="Q77">
        <f t="shared" si="17"/>
        <v>0.40212765957446811</v>
      </c>
      <c r="R77">
        <f t="shared" si="18"/>
        <v>0.42807512420070104</v>
      </c>
      <c r="S77">
        <f t="shared" si="19"/>
        <v>3.0268178997631678E-2</v>
      </c>
    </row>
    <row r="78" spans="1:19">
      <c r="A78">
        <v>0</v>
      </c>
      <c r="B78">
        <v>9</v>
      </c>
      <c r="C78" s="24">
        <v>89</v>
      </c>
      <c r="D78">
        <v>0</v>
      </c>
      <c r="E78">
        <v>0.14199999999999999</v>
      </c>
      <c r="H78">
        <f t="shared" si="10"/>
        <v>68</v>
      </c>
      <c r="I78">
        <f t="shared" si="11"/>
        <v>88</v>
      </c>
      <c r="J78">
        <f t="shared" si="12"/>
        <v>0</v>
      </c>
      <c r="K78" t="str">
        <f t="shared" si="13"/>
        <v/>
      </c>
      <c r="L78">
        <f>ROWS($A$5:A72)</f>
        <v>68</v>
      </c>
      <c r="M78">
        <f>SUM($A$5:A72)</f>
        <v>2</v>
      </c>
      <c r="N78">
        <f t="shared" si="14"/>
        <v>469</v>
      </c>
      <c r="O78">
        <f t="shared" si="15"/>
        <v>189</v>
      </c>
      <c r="P78">
        <f t="shared" si="16"/>
        <v>2.9411764705882353E-2</v>
      </c>
      <c r="Q78">
        <f t="shared" si="17"/>
        <v>0.40298507462686567</v>
      </c>
      <c r="R78" t="str">
        <f t="shared" si="18"/>
        <v/>
      </c>
      <c r="S78" t="str">
        <f t="shared" si="19"/>
        <v/>
      </c>
    </row>
    <row r="79" spans="1:19">
      <c r="A79">
        <v>0</v>
      </c>
      <c r="B79">
        <v>2</v>
      </c>
      <c r="C79" s="24">
        <v>89</v>
      </c>
      <c r="D79">
        <v>30</v>
      </c>
      <c r="E79">
        <v>0.29199999999999998</v>
      </c>
      <c r="H79">
        <f t="shared" si="10"/>
        <v>69</v>
      </c>
      <c r="I79">
        <f t="shared" si="11"/>
        <v>88</v>
      </c>
      <c r="J79">
        <f t="shared" si="12"/>
        <v>0</v>
      </c>
      <c r="K79" t="str">
        <f t="shared" si="13"/>
        <v/>
      </c>
      <c r="L79">
        <f>ROWS($A$5:A73)</f>
        <v>69</v>
      </c>
      <c r="M79">
        <f>SUM($A$5:A73)</f>
        <v>2</v>
      </c>
      <c r="N79">
        <f t="shared" si="14"/>
        <v>468</v>
      </c>
      <c r="O79">
        <f t="shared" si="15"/>
        <v>189</v>
      </c>
      <c r="P79">
        <f t="shared" si="16"/>
        <v>2.8985507246376812E-2</v>
      </c>
      <c r="Q79">
        <f t="shared" si="17"/>
        <v>0.40384615384615385</v>
      </c>
      <c r="R79" t="str">
        <f t="shared" si="18"/>
        <v/>
      </c>
      <c r="S79" t="str">
        <f t="shared" si="19"/>
        <v/>
      </c>
    </row>
    <row r="80" spans="1:19">
      <c r="A80">
        <v>0</v>
      </c>
      <c r="B80">
        <v>9</v>
      </c>
      <c r="C80" s="24">
        <v>89</v>
      </c>
      <c r="D80">
        <v>0</v>
      </c>
      <c r="E80">
        <v>0.14199999999999999</v>
      </c>
      <c r="H80">
        <f t="shared" si="10"/>
        <v>70</v>
      </c>
      <c r="I80">
        <f t="shared" si="11"/>
        <v>88</v>
      </c>
      <c r="J80">
        <f t="shared" si="12"/>
        <v>0</v>
      </c>
      <c r="K80" t="str">
        <f t="shared" si="13"/>
        <v/>
      </c>
      <c r="L80">
        <f>ROWS($A$5:A74)</f>
        <v>70</v>
      </c>
      <c r="M80">
        <f>SUM($A$5:A74)</f>
        <v>2</v>
      </c>
      <c r="N80">
        <f t="shared" si="14"/>
        <v>467</v>
      </c>
      <c r="O80">
        <f t="shared" si="15"/>
        <v>189</v>
      </c>
      <c r="P80">
        <f t="shared" si="16"/>
        <v>2.8571428571428571E-2</v>
      </c>
      <c r="Q80">
        <f t="shared" si="17"/>
        <v>0.40471092077087795</v>
      </c>
      <c r="R80" t="str">
        <f t="shared" si="18"/>
        <v/>
      </c>
      <c r="S80" t="str">
        <f t="shared" si="19"/>
        <v/>
      </c>
    </row>
    <row r="81" spans="1:19">
      <c r="A81">
        <v>0</v>
      </c>
      <c r="B81">
        <v>1</v>
      </c>
      <c r="C81" s="24">
        <v>90</v>
      </c>
      <c r="D81">
        <v>12</v>
      </c>
      <c r="E81">
        <v>0.57999999999999996</v>
      </c>
      <c r="H81">
        <f t="shared" si="10"/>
        <v>71</v>
      </c>
      <c r="I81">
        <f t="shared" si="11"/>
        <v>88</v>
      </c>
      <c r="J81">
        <f t="shared" si="12"/>
        <v>0</v>
      </c>
      <c r="K81" t="str">
        <f t="shared" si="13"/>
        <v/>
      </c>
      <c r="L81">
        <f>ROWS($A$5:A75)</f>
        <v>71</v>
      </c>
      <c r="M81">
        <f>SUM($A$5:A75)</f>
        <v>2</v>
      </c>
      <c r="N81">
        <f t="shared" si="14"/>
        <v>466</v>
      </c>
      <c r="O81">
        <f t="shared" si="15"/>
        <v>189</v>
      </c>
      <c r="P81">
        <f t="shared" si="16"/>
        <v>2.8169014084507043E-2</v>
      </c>
      <c r="Q81">
        <f t="shared" si="17"/>
        <v>0.40557939914163088</v>
      </c>
      <c r="R81" t="str">
        <f t="shared" si="18"/>
        <v/>
      </c>
      <c r="S81" t="str">
        <f t="shared" si="19"/>
        <v/>
      </c>
    </row>
    <row r="82" spans="1:19">
      <c r="A82">
        <v>0</v>
      </c>
      <c r="B82">
        <v>1</v>
      </c>
      <c r="C82" s="24">
        <v>90</v>
      </c>
      <c r="D82">
        <v>18</v>
      </c>
      <c r="E82">
        <v>1.268</v>
      </c>
      <c r="H82">
        <f t="shared" si="10"/>
        <v>72</v>
      </c>
      <c r="I82">
        <f t="shared" si="11"/>
        <v>88</v>
      </c>
      <c r="J82">
        <f t="shared" si="12"/>
        <v>0</v>
      </c>
      <c r="K82" t="str">
        <f t="shared" si="13"/>
        <v/>
      </c>
      <c r="L82">
        <f>ROWS($A$5:A76)</f>
        <v>72</v>
      </c>
      <c r="M82">
        <f>SUM($A$5:A76)</f>
        <v>2</v>
      </c>
      <c r="N82">
        <f t="shared" si="14"/>
        <v>465</v>
      </c>
      <c r="O82">
        <f t="shared" si="15"/>
        <v>189</v>
      </c>
      <c r="P82">
        <f t="shared" si="16"/>
        <v>2.7777777777777776E-2</v>
      </c>
      <c r="Q82">
        <f t="shared" si="17"/>
        <v>0.40645161290322579</v>
      </c>
      <c r="R82" t="str">
        <f t="shared" si="18"/>
        <v/>
      </c>
      <c r="S82" t="str">
        <f t="shared" si="19"/>
        <v/>
      </c>
    </row>
    <row r="83" spans="1:19">
      <c r="A83">
        <v>1</v>
      </c>
      <c r="B83">
        <v>10</v>
      </c>
      <c r="C83" s="24">
        <v>90</v>
      </c>
      <c r="D83">
        <v>32</v>
      </c>
      <c r="E83">
        <v>0.82499999999999996</v>
      </c>
      <c r="H83">
        <f t="shared" si="10"/>
        <v>73</v>
      </c>
      <c r="I83">
        <f t="shared" si="11"/>
        <v>88</v>
      </c>
      <c r="J83">
        <f t="shared" si="12"/>
        <v>1</v>
      </c>
      <c r="K83">
        <f t="shared" si="13"/>
        <v>88.5</v>
      </c>
      <c r="L83">
        <f>ROWS($A$5:A77)</f>
        <v>73</v>
      </c>
      <c r="M83">
        <f>SUM($A$5:A77)</f>
        <v>3</v>
      </c>
      <c r="N83">
        <f t="shared" si="14"/>
        <v>464</v>
      </c>
      <c r="O83">
        <f t="shared" si="15"/>
        <v>188</v>
      </c>
      <c r="P83">
        <f t="shared" si="16"/>
        <v>4.1095890410958902E-2</v>
      </c>
      <c r="Q83">
        <f t="shared" si="17"/>
        <v>0.40517241379310343</v>
      </c>
      <c r="R83">
        <f t="shared" si="18"/>
        <v>0.42720409138049786</v>
      </c>
      <c r="S83">
        <f t="shared" si="19"/>
        <v>3.1139211817834855E-2</v>
      </c>
    </row>
    <row r="84" spans="1:19">
      <c r="A84">
        <v>0</v>
      </c>
      <c r="B84">
        <v>4</v>
      </c>
      <c r="C84" s="24">
        <v>90</v>
      </c>
      <c r="D84">
        <v>0</v>
      </c>
      <c r="E84">
        <v>0.61</v>
      </c>
      <c r="H84">
        <f t="shared" si="10"/>
        <v>74</v>
      </c>
      <c r="I84">
        <f t="shared" si="11"/>
        <v>89</v>
      </c>
      <c r="J84">
        <f t="shared" si="12"/>
        <v>0</v>
      </c>
      <c r="K84" t="str">
        <f t="shared" si="13"/>
        <v/>
      </c>
      <c r="L84">
        <f>ROWS($A$5:A78)</f>
        <v>74</v>
      </c>
      <c r="M84">
        <f>SUM($A$5:A78)</f>
        <v>3</v>
      </c>
      <c r="N84">
        <f t="shared" si="14"/>
        <v>463</v>
      </c>
      <c r="O84">
        <f t="shared" si="15"/>
        <v>188</v>
      </c>
      <c r="P84">
        <f t="shared" si="16"/>
        <v>4.0540540540540543E-2</v>
      </c>
      <c r="Q84">
        <f t="shared" si="17"/>
        <v>0.40604751619870411</v>
      </c>
      <c r="R84" t="str">
        <f t="shared" si="18"/>
        <v/>
      </c>
      <c r="S84" t="str">
        <f t="shared" si="19"/>
        <v/>
      </c>
    </row>
    <row r="85" spans="1:19">
      <c r="A85">
        <v>0</v>
      </c>
      <c r="B85">
        <v>1</v>
      </c>
      <c r="C85" s="24">
        <v>90</v>
      </c>
      <c r="D85">
        <v>18</v>
      </c>
      <c r="E85">
        <v>1.268</v>
      </c>
      <c r="H85">
        <f t="shared" si="10"/>
        <v>75</v>
      </c>
      <c r="I85">
        <f t="shared" si="11"/>
        <v>89</v>
      </c>
      <c r="J85">
        <f t="shared" si="12"/>
        <v>0</v>
      </c>
      <c r="K85" t="str">
        <f t="shared" si="13"/>
        <v/>
      </c>
      <c r="L85">
        <f>ROWS($A$5:A79)</f>
        <v>75</v>
      </c>
      <c r="M85">
        <f>SUM($A$5:A79)</f>
        <v>3</v>
      </c>
      <c r="N85">
        <f t="shared" si="14"/>
        <v>462</v>
      </c>
      <c r="O85">
        <f t="shared" si="15"/>
        <v>188</v>
      </c>
      <c r="P85">
        <f t="shared" si="16"/>
        <v>0.04</v>
      </c>
      <c r="Q85">
        <f t="shared" si="17"/>
        <v>0.40692640692640691</v>
      </c>
      <c r="R85" t="str">
        <f t="shared" si="18"/>
        <v/>
      </c>
      <c r="S85" t="str">
        <f t="shared" si="19"/>
        <v/>
      </c>
    </row>
    <row r="86" spans="1:19">
      <c r="A86">
        <v>0</v>
      </c>
      <c r="B86">
        <v>2</v>
      </c>
      <c r="C86" s="24">
        <v>90</v>
      </c>
      <c r="D86">
        <v>0</v>
      </c>
      <c r="E86">
        <v>0.191</v>
      </c>
      <c r="H86">
        <f t="shared" si="10"/>
        <v>76</v>
      </c>
      <c r="I86">
        <f t="shared" si="11"/>
        <v>89</v>
      </c>
      <c r="J86">
        <f t="shared" si="12"/>
        <v>0</v>
      </c>
      <c r="K86">
        <f t="shared" si="13"/>
        <v>89.5</v>
      </c>
      <c r="L86">
        <f>ROWS($A$5:A80)</f>
        <v>76</v>
      </c>
      <c r="M86">
        <f>SUM($A$5:A80)</f>
        <v>3</v>
      </c>
      <c r="N86">
        <f t="shared" si="14"/>
        <v>461</v>
      </c>
      <c r="O86">
        <f t="shared" si="15"/>
        <v>188</v>
      </c>
      <c r="P86">
        <f t="shared" si="16"/>
        <v>3.9473684210526314E-2</v>
      </c>
      <c r="Q86">
        <f t="shared" si="17"/>
        <v>0.40780911062906722</v>
      </c>
      <c r="R86">
        <f t="shared" si="18"/>
        <v>0.42537603779926925</v>
      </c>
      <c r="S86">
        <f t="shared" si="19"/>
        <v>3.2967265399063472E-2</v>
      </c>
    </row>
    <row r="87" spans="1:19">
      <c r="A87">
        <v>0</v>
      </c>
      <c r="B87">
        <v>1</v>
      </c>
      <c r="C87" s="24">
        <v>90</v>
      </c>
      <c r="D87">
        <v>12</v>
      </c>
      <c r="E87">
        <v>0.57999999999999996</v>
      </c>
      <c r="H87">
        <f t="shared" si="10"/>
        <v>77</v>
      </c>
      <c r="I87">
        <f t="shared" si="11"/>
        <v>90</v>
      </c>
      <c r="J87">
        <f t="shared" si="12"/>
        <v>0</v>
      </c>
      <c r="K87" t="str">
        <f t="shared" si="13"/>
        <v/>
      </c>
      <c r="L87">
        <f>ROWS($A$5:A81)</f>
        <v>77</v>
      </c>
      <c r="M87">
        <f>SUM($A$5:A81)</f>
        <v>3</v>
      </c>
      <c r="N87">
        <f t="shared" si="14"/>
        <v>460</v>
      </c>
      <c r="O87">
        <f t="shared" si="15"/>
        <v>188</v>
      </c>
      <c r="P87">
        <f t="shared" si="16"/>
        <v>3.896103896103896E-2</v>
      </c>
      <c r="Q87">
        <f t="shared" si="17"/>
        <v>0.40869565217391307</v>
      </c>
      <c r="R87" t="str">
        <f t="shared" si="18"/>
        <v/>
      </c>
      <c r="S87" t="str">
        <f t="shared" si="19"/>
        <v/>
      </c>
    </row>
    <row r="88" spans="1:19">
      <c r="A88">
        <v>0</v>
      </c>
      <c r="B88">
        <v>1</v>
      </c>
      <c r="C88" s="24">
        <v>90</v>
      </c>
      <c r="D88">
        <v>18</v>
      </c>
      <c r="E88">
        <v>1.268</v>
      </c>
      <c r="H88">
        <f t="shared" si="10"/>
        <v>78</v>
      </c>
      <c r="I88">
        <f t="shared" si="11"/>
        <v>90</v>
      </c>
      <c r="J88">
        <f t="shared" si="12"/>
        <v>0</v>
      </c>
      <c r="K88" t="str">
        <f t="shared" si="13"/>
        <v/>
      </c>
      <c r="L88">
        <f>ROWS($A$5:A82)</f>
        <v>78</v>
      </c>
      <c r="M88">
        <f>SUM($A$5:A82)</f>
        <v>3</v>
      </c>
      <c r="N88">
        <f t="shared" si="14"/>
        <v>459</v>
      </c>
      <c r="O88">
        <f t="shared" si="15"/>
        <v>188</v>
      </c>
      <c r="P88">
        <f t="shared" si="16"/>
        <v>3.8461538461538464E-2</v>
      </c>
      <c r="Q88">
        <f t="shared" si="17"/>
        <v>0.40958605664488018</v>
      </c>
      <c r="R88" t="str">
        <f t="shared" si="18"/>
        <v/>
      </c>
      <c r="S88" t="str">
        <f t="shared" si="19"/>
        <v/>
      </c>
    </row>
    <row r="89" spans="1:19">
      <c r="A89">
        <v>0</v>
      </c>
      <c r="B89">
        <v>1</v>
      </c>
      <c r="C89" s="24">
        <v>90</v>
      </c>
      <c r="D89">
        <v>18</v>
      </c>
      <c r="E89">
        <v>1.268</v>
      </c>
      <c r="H89">
        <f t="shared" si="10"/>
        <v>79</v>
      </c>
      <c r="I89">
        <f t="shared" si="11"/>
        <v>90</v>
      </c>
      <c r="J89">
        <f t="shared" si="12"/>
        <v>1</v>
      </c>
      <c r="K89" t="str">
        <f t="shared" si="13"/>
        <v/>
      </c>
      <c r="L89">
        <f>ROWS($A$5:A83)</f>
        <v>79</v>
      </c>
      <c r="M89">
        <f>SUM($A$5:A83)</f>
        <v>4</v>
      </c>
      <c r="N89">
        <f t="shared" si="14"/>
        <v>458</v>
      </c>
      <c r="O89">
        <f t="shared" si="15"/>
        <v>187</v>
      </c>
      <c r="P89">
        <f t="shared" si="16"/>
        <v>5.0632911392405063E-2</v>
      </c>
      <c r="Q89">
        <f t="shared" si="17"/>
        <v>0.40829694323144106</v>
      </c>
      <c r="R89" t="str">
        <f t="shared" si="18"/>
        <v/>
      </c>
      <c r="S89" t="str">
        <f t="shared" si="19"/>
        <v/>
      </c>
    </row>
    <row r="90" spans="1:19">
      <c r="A90">
        <v>0</v>
      </c>
      <c r="B90">
        <v>1</v>
      </c>
      <c r="C90" s="24">
        <v>90</v>
      </c>
      <c r="D90">
        <v>18</v>
      </c>
      <c r="E90">
        <v>1.268</v>
      </c>
      <c r="H90">
        <f t="shared" si="10"/>
        <v>80</v>
      </c>
      <c r="I90">
        <f t="shared" si="11"/>
        <v>90</v>
      </c>
      <c r="J90">
        <f t="shared" si="12"/>
        <v>0</v>
      </c>
      <c r="K90" t="str">
        <f t="shared" si="13"/>
        <v/>
      </c>
      <c r="L90">
        <f>ROWS($A$5:A84)</f>
        <v>80</v>
      </c>
      <c r="M90">
        <f>SUM($A$5:A84)</f>
        <v>4</v>
      </c>
      <c r="N90">
        <f t="shared" si="14"/>
        <v>457</v>
      </c>
      <c r="O90">
        <f t="shared" si="15"/>
        <v>187</v>
      </c>
      <c r="P90">
        <f t="shared" si="16"/>
        <v>0.05</v>
      </c>
      <c r="Q90">
        <f t="shared" si="17"/>
        <v>0.40919037199124725</v>
      </c>
      <c r="R90" t="str">
        <f t="shared" si="18"/>
        <v/>
      </c>
      <c r="S90" t="str">
        <f t="shared" si="19"/>
        <v/>
      </c>
    </row>
    <row r="91" spans="1:19">
      <c r="A91">
        <v>0</v>
      </c>
      <c r="B91">
        <v>1</v>
      </c>
      <c r="C91" s="24">
        <v>90</v>
      </c>
      <c r="D91">
        <v>8</v>
      </c>
      <c r="E91">
        <v>1.1379999999999999</v>
      </c>
      <c r="H91">
        <f t="shared" si="10"/>
        <v>81</v>
      </c>
      <c r="I91">
        <f t="shared" si="11"/>
        <v>90</v>
      </c>
      <c r="J91">
        <f t="shared" si="12"/>
        <v>0</v>
      </c>
      <c r="K91" t="str">
        <f t="shared" si="13"/>
        <v/>
      </c>
      <c r="L91">
        <f>ROWS($A$5:A85)</f>
        <v>81</v>
      </c>
      <c r="M91">
        <f>SUM($A$5:A85)</f>
        <v>4</v>
      </c>
      <c r="N91">
        <f t="shared" si="14"/>
        <v>456</v>
      </c>
      <c r="O91">
        <f t="shared" si="15"/>
        <v>187</v>
      </c>
      <c r="P91">
        <f t="shared" si="16"/>
        <v>4.9382716049382713E-2</v>
      </c>
      <c r="Q91">
        <f t="shared" si="17"/>
        <v>0.41008771929824561</v>
      </c>
      <c r="R91" t="str">
        <f t="shared" si="18"/>
        <v/>
      </c>
      <c r="S91" t="str">
        <f t="shared" si="19"/>
        <v/>
      </c>
    </row>
    <row r="92" spans="1:19">
      <c r="A92">
        <v>0</v>
      </c>
      <c r="B92">
        <v>4</v>
      </c>
      <c r="C92" s="24">
        <v>90</v>
      </c>
      <c r="D92">
        <v>0</v>
      </c>
      <c r="E92">
        <v>0.61</v>
      </c>
      <c r="H92">
        <f t="shared" si="10"/>
        <v>82</v>
      </c>
      <c r="I92">
        <f t="shared" si="11"/>
        <v>90</v>
      </c>
      <c r="J92">
        <f t="shared" si="12"/>
        <v>0</v>
      </c>
      <c r="K92" t="str">
        <f t="shared" si="13"/>
        <v/>
      </c>
      <c r="L92">
        <f>ROWS($A$5:A86)</f>
        <v>82</v>
      </c>
      <c r="M92">
        <f>SUM($A$5:A86)</f>
        <v>4</v>
      </c>
      <c r="N92">
        <f t="shared" si="14"/>
        <v>455</v>
      </c>
      <c r="O92">
        <f t="shared" si="15"/>
        <v>187</v>
      </c>
      <c r="P92">
        <f t="shared" si="16"/>
        <v>4.878048780487805E-2</v>
      </c>
      <c r="Q92">
        <f t="shared" si="17"/>
        <v>0.41098901098901097</v>
      </c>
      <c r="R92" t="str">
        <f t="shared" si="18"/>
        <v/>
      </c>
      <c r="S92" t="str">
        <f t="shared" si="19"/>
        <v/>
      </c>
    </row>
    <row r="93" spans="1:19">
      <c r="A93">
        <v>0</v>
      </c>
      <c r="B93">
        <v>4</v>
      </c>
      <c r="C93" s="24">
        <v>91</v>
      </c>
      <c r="D93">
        <v>32</v>
      </c>
      <c r="E93">
        <v>0.44600000000000001</v>
      </c>
      <c r="H93">
        <f t="shared" si="10"/>
        <v>83</v>
      </c>
      <c r="I93">
        <f t="shared" si="11"/>
        <v>90</v>
      </c>
      <c r="J93">
        <f t="shared" si="12"/>
        <v>0</v>
      </c>
      <c r="K93" t="str">
        <f t="shared" si="13"/>
        <v/>
      </c>
      <c r="L93">
        <f>ROWS($A$5:A87)</f>
        <v>83</v>
      </c>
      <c r="M93">
        <f>SUM($A$5:A87)</f>
        <v>4</v>
      </c>
      <c r="N93">
        <f t="shared" si="14"/>
        <v>454</v>
      </c>
      <c r="O93">
        <f t="shared" si="15"/>
        <v>187</v>
      </c>
      <c r="P93">
        <f t="shared" si="16"/>
        <v>4.8192771084337352E-2</v>
      </c>
      <c r="Q93">
        <f t="shared" si="17"/>
        <v>0.41189427312775329</v>
      </c>
      <c r="R93" t="str">
        <f t="shared" si="18"/>
        <v/>
      </c>
      <c r="S93" t="str">
        <f t="shared" si="19"/>
        <v/>
      </c>
    </row>
    <row r="94" spans="1:19">
      <c r="A94">
        <v>0</v>
      </c>
      <c r="B94">
        <v>2</v>
      </c>
      <c r="C94" s="24">
        <v>92</v>
      </c>
      <c r="D94">
        <v>0</v>
      </c>
      <c r="E94">
        <v>0.14099999999999999</v>
      </c>
      <c r="H94">
        <f t="shared" si="10"/>
        <v>84</v>
      </c>
      <c r="I94">
        <f t="shared" si="11"/>
        <v>90</v>
      </c>
      <c r="J94">
        <f t="shared" si="12"/>
        <v>0</v>
      </c>
      <c r="K94" t="str">
        <f t="shared" si="13"/>
        <v/>
      </c>
      <c r="L94">
        <f>ROWS($A$5:A88)</f>
        <v>84</v>
      </c>
      <c r="M94">
        <f>SUM($A$5:A88)</f>
        <v>4</v>
      </c>
      <c r="N94">
        <f t="shared" si="14"/>
        <v>453</v>
      </c>
      <c r="O94">
        <f t="shared" si="15"/>
        <v>187</v>
      </c>
      <c r="P94">
        <f t="shared" si="16"/>
        <v>4.7619047619047616E-2</v>
      </c>
      <c r="Q94">
        <f t="shared" si="17"/>
        <v>0.41280353200883002</v>
      </c>
      <c r="R94" t="str">
        <f t="shared" si="18"/>
        <v/>
      </c>
      <c r="S94" t="str">
        <f t="shared" si="19"/>
        <v/>
      </c>
    </row>
    <row r="95" spans="1:19">
      <c r="A95">
        <v>0</v>
      </c>
      <c r="B95">
        <v>1</v>
      </c>
      <c r="C95" s="24">
        <v>92</v>
      </c>
      <c r="D95">
        <v>25</v>
      </c>
      <c r="E95">
        <v>0.48199999999999998</v>
      </c>
      <c r="H95">
        <f t="shared" si="10"/>
        <v>85</v>
      </c>
      <c r="I95">
        <f t="shared" si="11"/>
        <v>90</v>
      </c>
      <c r="J95">
        <f t="shared" si="12"/>
        <v>0</v>
      </c>
      <c r="K95" t="str">
        <f t="shared" si="13"/>
        <v/>
      </c>
      <c r="L95">
        <f>ROWS($A$5:A89)</f>
        <v>85</v>
      </c>
      <c r="M95">
        <f>SUM($A$5:A89)</f>
        <v>4</v>
      </c>
      <c r="N95">
        <f t="shared" si="14"/>
        <v>452</v>
      </c>
      <c r="O95">
        <f t="shared" si="15"/>
        <v>187</v>
      </c>
      <c r="P95">
        <f t="shared" si="16"/>
        <v>4.7058823529411764E-2</v>
      </c>
      <c r="Q95">
        <f t="shared" si="17"/>
        <v>0.41371681415929201</v>
      </c>
      <c r="R95" t="str">
        <f t="shared" si="18"/>
        <v/>
      </c>
      <c r="S95" t="str">
        <f t="shared" si="19"/>
        <v/>
      </c>
    </row>
    <row r="96" spans="1:19">
      <c r="A96">
        <v>0</v>
      </c>
      <c r="B96">
        <v>10</v>
      </c>
      <c r="C96" s="24">
        <v>92</v>
      </c>
      <c r="D96">
        <v>0</v>
      </c>
      <c r="E96">
        <v>0.16700000000000001</v>
      </c>
      <c r="H96">
        <f t="shared" si="10"/>
        <v>86</v>
      </c>
      <c r="I96">
        <f t="shared" si="11"/>
        <v>90</v>
      </c>
      <c r="J96">
        <f t="shared" si="12"/>
        <v>0</v>
      </c>
      <c r="K96" t="str">
        <f t="shared" si="13"/>
        <v/>
      </c>
      <c r="L96">
        <f>ROWS($A$5:A90)</f>
        <v>86</v>
      </c>
      <c r="M96">
        <f>SUM($A$5:A90)</f>
        <v>4</v>
      </c>
      <c r="N96">
        <f t="shared" si="14"/>
        <v>451</v>
      </c>
      <c r="O96">
        <f t="shared" si="15"/>
        <v>187</v>
      </c>
      <c r="P96">
        <f t="shared" si="16"/>
        <v>4.6511627906976744E-2</v>
      </c>
      <c r="Q96">
        <f t="shared" si="17"/>
        <v>0.41463414634146339</v>
      </c>
      <c r="R96" t="str">
        <f t="shared" si="18"/>
        <v/>
      </c>
      <c r="S96" t="str">
        <f t="shared" si="19"/>
        <v/>
      </c>
    </row>
    <row r="97" spans="1:19">
      <c r="A97">
        <v>0</v>
      </c>
      <c r="B97">
        <v>2</v>
      </c>
      <c r="C97" s="24">
        <v>92</v>
      </c>
      <c r="D97">
        <v>20</v>
      </c>
      <c r="E97">
        <v>1.698</v>
      </c>
      <c r="H97">
        <f t="shared" si="10"/>
        <v>87</v>
      </c>
      <c r="I97">
        <f t="shared" si="11"/>
        <v>90</v>
      </c>
      <c r="J97">
        <f t="shared" si="12"/>
        <v>0</v>
      </c>
      <c r="K97" t="str">
        <f t="shared" si="13"/>
        <v/>
      </c>
      <c r="L97">
        <f>ROWS($A$5:A91)</f>
        <v>87</v>
      </c>
      <c r="M97">
        <f>SUM($A$5:A91)</f>
        <v>4</v>
      </c>
      <c r="N97">
        <f t="shared" si="14"/>
        <v>450</v>
      </c>
      <c r="O97">
        <f t="shared" si="15"/>
        <v>187</v>
      </c>
      <c r="P97">
        <f t="shared" si="16"/>
        <v>4.5977011494252873E-2</v>
      </c>
      <c r="Q97">
        <f t="shared" si="17"/>
        <v>0.41555555555555557</v>
      </c>
      <c r="R97" t="str">
        <f t="shared" si="18"/>
        <v/>
      </c>
      <c r="S97" t="str">
        <f t="shared" si="19"/>
        <v/>
      </c>
    </row>
    <row r="98" spans="1:19">
      <c r="A98">
        <v>0</v>
      </c>
      <c r="B98">
        <v>1</v>
      </c>
      <c r="C98" s="24">
        <v>92</v>
      </c>
      <c r="D98">
        <v>25</v>
      </c>
      <c r="E98">
        <v>0.48199999999999998</v>
      </c>
      <c r="H98">
        <f t="shared" si="10"/>
        <v>88</v>
      </c>
      <c r="I98">
        <f t="shared" si="11"/>
        <v>90</v>
      </c>
      <c r="J98">
        <f t="shared" si="12"/>
        <v>0</v>
      </c>
      <c r="K98">
        <f t="shared" si="13"/>
        <v>90.5</v>
      </c>
      <c r="L98">
        <f>ROWS($A$5:A92)</f>
        <v>88</v>
      </c>
      <c r="M98">
        <f>SUM($A$5:A92)</f>
        <v>4</v>
      </c>
      <c r="N98">
        <f t="shared" si="14"/>
        <v>449</v>
      </c>
      <c r="O98">
        <f t="shared" si="15"/>
        <v>187</v>
      </c>
      <c r="P98">
        <f t="shared" si="16"/>
        <v>4.5454545454545456E-2</v>
      </c>
      <c r="Q98">
        <f t="shared" si="17"/>
        <v>0.41648106904231624</v>
      </c>
      <c r="R98">
        <f t="shared" si="18"/>
        <v>0.42061907600472509</v>
      </c>
      <c r="S98">
        <f t="shared" si="19"/>
        <v>3.7724227193607629E-2</v>
      </c>
    </row>
    <row r="99" spans="1:19">
      <c r="A99">
        <v>0</v>
      </c>
      <c r="B99">
        <v>10</v>
      </c>
      <c r="C99" s="24">
        <v>92</v>
      </c>
      <c r="D99">
        <v>0</v>
      </c>
      <c r="E99">
        <v>0.16700000000000001</v>
      </c>
      <c r="H99">
        <f t="shared" si="10"/>
        <v>89</v>
      </c>
      <c r="I99">
        <f t="shared" si="11"/>
        <v>91</v>
      </c>
      <c r="J99">
        <f t="shared" si="12"/>
        <v>0</v>
      </c>
      <c r="K99">
        <f t="shared" si="13"/>
        <v>91.5</v>
      </c>
      <c r="L99">
        <f>ROWS($A$5:A93)</f>
        <v>89</v>
      </c>
      <c r="M99">
        <f>SUM($A$5:A93)</f>
        <v>4</v>
      </c>
      <c r="N99">
        <f t="shared" si="14"/>
        <v>448</v>
      </c>
      <c r="O99">
        <f t="shared" si="15"/>
        <v>187</v>
      </c>
      <c r="P99">
        <f t="shared" si="16"/>
        <v>4.49438202247191E-2</v>
      </c>
      <c r="Q99">
        <f t="shared" si="17"/>
        <v>0.4174107142857143</v>
      </c>
      <c r="R99">
        <f t="shared" si="18"/>
        <v>0.41997922215148065</v>
      </c>
      <c r="S99">
        <f t="shared" si="19"/>
        <v>3.8364081046852072E-2</v>
      </c>
    </row>
    <row r="100" spans="1:19">
      <c r="A100">
        <v>0</v>
      </c>
      <c r="B100">
        <v>2</v>
      </c>
      <c r="C100" s="24">
        <v>92</v>
      </c>
      <c r="D100">
        <v>28</v>
      </c>
      <c r="E100">
        <v>0.13</v>
      </c>
      <c r="H100">
        <f t="shared" si="10"/>
        <v>90</v>
      </c>
      <c r="I100">
        <f t="shared" si="11"/>
        <v>92</v>
      </c>
      <c r="J100">
        <f t="shared" si="12"/>
        <v>0</v>
      </c>
      <c r="K100" t="str">
        <f t="shared" si="13"/>
        <v/>
      </c>
      <c r="L100">
        <f>ROWS($A$5:A94)</f>
        <v>90</v>
      </c>
      <c r="M100">
        <f>SUM($A$5:A94)</f>
        <v>4</v>
      </c>
      <c r="N100">
        <f t="shared" si="14"/>
        <v>447</v>
      </c>
      <c r="O100">
        <f t="shared" si="15"/>
        <v>187</v>
      </c>
      <c r="P100">
        <f t="shared" si="16"/>
        <v>4.4444444444444446E-2</v>
      </c>
      <c r="Q100">
        <f t="shared" si="17"/>
        <v>0.41834451901565994</v>
      </c>
      <c r="R100" t="str">
        <f t="shared" si="18"/>
        <v/>
      </c>
      <c r="S100" t="str">
        <f t="shared" si="19"/>
        <v/>
      </c>
    </row>
    <row r="101" spans="1:19">
      <c r="A101">
        <v>1</v>
      </c>
      <c r="B101">
        <v>12</v>
      </c>
      <c r="C101" s="24">
        <v>92</v>
      </c>
      <c r="D101">
        <v>7</v>
      </c>
      <c r="E101">
        <v>0.92600000000000005</v>
      </c>
      <c r="H101">
        <f t="shared" si="10"/>
        <v>91</v>
      </c>
      <c r="I101">
        <f t="shared" si="11"/>
        <v>92</v>
      </c>
      <c r="J101">
        <f t="shared" si="12"/>
        <v>0</v>
      </c>
      <c r="K101" t="str">
        <f t="shared" si="13"/>
        <v/>
      </c>
      <c r="L101">
        <f>ROWS($A$5:A95)</f>
        <v>91</v>
      </c>
      <c r="M101">
        <f>SUM($A$5:A95)</f>
        <v>4</v>
      </c>
      <c r="N101">
        <f t="shared" si="14"/>
        <v>446</v>
      </c>
      <c r="O101">
        <f t="shared" si="15"/>
        <v>187</v>
      </c>
      <c r="P101">
        <f t="shared" si="16"/>
        <v>4.3956043956043959E-2</v>
      </c>
      <c r="Q101">
        <f t="shared" si="17"/>
        <v>0.41928251121076232</v>
      </c>
      <c r="R101" t="str">
        <f t="shared" si="18"/>
        <v/>
      </c>
      <c r="S101" t="str">
        <f t="shared" si="19"/>
        <v/>
      </c>
    </row>
    <row r="102" spans="1:19">
      <c r="A102">
        <v>0</v>
      </c>
      <c r="B102">
        <v>10</v>
      </c>
      <c r="C102" s="24">
        <v>92</v>
      </c>
      <c r="D102">
        <v>0</v>
      </c>
      <c r="E102">
        <v>0.16700000000000001</v>
      </c>
      <c r="H102">
        <f t="shared" si="10"/>
        <v>92</v>
      </c>
      <c r="I102">
        <f t="shared" si="11"/>
        <v>92</v>
      </c>
      <c r="J102">
        <f t="shared" si="12"/>
        <v>0</v>
      </c>
      <c r="K102" t="str">
        <f t="shared" si="13"/>
        <v/>
      </c>
      <c r="L102">
        <f>ROWS($A$5:A96)</f>
        <v>92</v>
      </c>
      <c r="M102">
        <f>SUM($A$5:A96)</f>
        <v>4</v>
      </c>
      <c r="N102">
        <f t="shared" si="14"/>
        <v>445</v>
      </c>
      <c r="O102">
        <f t="shared" si="15"/>
        <v>187</v>
      </c>
      <c r="P102">
        <f t="shared" si="16"/>
        <v>4.3478260869565216E-2</v>
      </c>
      <c r="Q102">
        <f t="shared" si="17"/>
        <v>0.42022471910112358</v>
      </c>
      <c r="R102" t="str">
        <f t="shared" si="18"/>
        <v/>
      </c>
      <c r="S102" t="str">
        <f t="shared" si="19"/>
        <v/>
      </c>
    </row>
    <row r="103" spans="1:19">
      <c r="A103">
        <v>0</v>
      </c>
      <c r="B103">
        <v>10</v>
      </c>
      <c r="C103" s="24">
        <v>92</v>
      </c>
      <c r="D103">
        <v>0</v>
      </c>
      <c r="E103">
        <v>0.16700000000000001</v>
      </c>
      <c r="H103">
        <f t="shared" si="10"/>
        <v>93</v>
      </c>
      <c r="I103">
        <f t="shared" si="11"/>
        <v>92</v>
      </c>
      <c r="J103">
        <f t="shared" si="12"/>
        <v>0</v>
      </c>
      <c r="K103" t="str">
        <f t="shared" si="13"/>
        <v/>
      </c>
      <c r="L103">
        <f>ROWS($A$5:A97)</f>
        <v>93</v>
      </c>
      <c r="M103">
        <f>SUM($A$5:A97)</f>
        <v>4</v>
      </c>
      <c r="N103">
        <f t="shared" si="14"/>
        <v>444</v>
      </c>
      <c r="O103">
        <f t="shared" si="15"/>
        <v>187</v>
      </c>
      <c r="P103">
        <f t="shared" si="16"/>
        <v>4.3010752688172046E-2</v>
      </c>
      <c r="Q103">
        <f t="shared" si="17"/>
        <v>0.42117117117117114</v>
      </c>
      <c r="R103" t="str">
        <f t="shared" si="18"/>
        <v/>
      </c>
      <c r="S103" t="str">
        <f t="shared" si="19"/>
        <v/>
      </c>
    </row>
    <row r="104" spans="1:19">
      <c r="A104">
        <v>0</v>
      </c>
      <c r="B104">
        <v>2</v>
      </c>
      <c r="C104" s="24">
        <v>92</v>
      </c>
      <c r="D104">
        <v>20</v>
      </c>
      <c r="E104">
        <v>1.698</v>
      </c>
      <c r="H104">
        <f t="shared" si="10"/>
        <v>94</v>
      </c>
      <c r="I104">
        <f t="shared" si="11"/>
        <v>92</v>
      </c>
      <c r="J104">
        <f t="shared" si="12"/>
        <v>0</v>
      </c>
      <c r="K104" t="str">
        <f t="shared" si="13"/>
        <v/>
      </c>
      <c r="L104">
        <f>ROWS($A$5:A98)</f>
        <v>94</v>
      </c>
      <c r="M104">
        <f>SUM($A$5:A98)</f>
        <v>4</v>
      </c>
      <c r="N104">
        <f t="shared" si="14"/>
        <v>443</v>
      </c>
      <c r="O104">
        <f t="shared" si="15"/>
        <v>187</v>
      </c>
      <c r="P104">
        <f t="shared" si="16"/>
        <v>4.2553191489361701E-2</v>
      </c>
      <c r="Q104">
        <f t="shared" si="17"/>
        <v>0.42212189616252821</v>
      </c>
      <c r="R104" t="str">
        <f t="shared" si="18"/>
        <v/>
      </c>
      <c r="S104" t="str">
        <f t="shared" si="19"/>
        <v/>
      </c>
    </row>
    <row r="105" spans="1:19">
      <c r="A105">
        <v>0</v>
      </c>
      <c r="B105">
        <v>1</v>
      </c>
      <c r="C105" s="24">
        <v>93</v>
      </c>
      <c r="D105">
        <v>11</v>
      </c>
      <c r="E105">
        <v>0.41699999999999998</v>
      </c>
      <c r="H105">
        <f t="shared" si="10"/>
        <v>95</v>
      </c>
      <c r="I105">
        <f t="shared" si="11"/>
        <v>92</v>
      </c>
      <c r="J105">
        <f t="shared" si="12"/>
        <v>0</v>
      </c>
      <c r="K105" t="str">
        <f t="shared" si="13"/>
        <v/>
      </c>
      <c r="L105">
        <f>ROWS($A$5:A99)</f>
        <v>95</v>
      </c>
      <c r="M105">
        <f>SUM($A$5:A99)</f>
        <v>4</v>
      </c>
      <c r="N105">
        <f t="shared" si="14"/>
        <v>442</v>
      </c>
      <c r="O105">
        <f t="shared" si="15"/>
        <v>187</v>
      </c>
      <c r="P105">
        <f t="shared" si="16"/>
        <v>4.2105263157894736E-2</v>
      </c>
      <c r="Q105">
        <f t="shared" si="17"/>
        <v>0.42307692307692307</v>
      </c>
      <c r="R105" t="str">
        <f t="shared" si="18"/>
        <v/>
      </c>
      <c r="S105" t="str">
        <f t="shared" si="19"/>
        <v/>
      </c>
    </row>
    <row r="106" spans="1:19">
      <c r="A106">
        <v>0</v>
      </c>
      <c r="B106">
        <v>0</v>
      </c>
      <c r="C106" s="24">
        <v>93</v>
      </c>
      <c r="D106">
        <v>39</v>
      </c>
      <c r="E106">
        <v>1.0209999999999999</v>
      </c>
      <c r="H106">
        <f t="shared" si="10"/>
        <v>96</v>
      </c>
      <c r="I106">
        <f t="shared" si="11"/>
        <v>92</v>
      </c>
      <c r="J106">
        <f t="shared" si="12"/>
        <v>0</v>
      </c>
      <c r="K106" t="str">
        <f t="shared" si="13"/>
        <v/>
      </c>
      <c r="L106">
        <f>ROWS($A$5:A100)</f>
        <v>96</v>
      </c>
      <c r="M106">
        <f>SUM($A$5:A100)</f>
        <v>4</v>
      </c>
      <c r="N106">
        <f t="shared" si="14"/>
        <v>441</v>
      </c>
      <c r="O106">
        <f t="shared" si="15"/>
        <v>187</v>
      </c>
      <c r="P106">
        <f t="shared" si="16"/>
        <v>4.1666666666666664E-2</v>
      </c>
      <c r="Q106">
        <f t="shared" si="17"/>
        <v>0.42403628117913833</v>
      </c>
      <c r="R106" t="str">
        <f t="shared" si="18"/>
        <v/>
      </c>
      <c r="S106" t="str">
        <f t="shared" si="19"/>
        <v/>
      </c>
    </row>
    <row r="107" spans="1:19">
      <c r="A107">
        <v>0</v>
      </c>
      <c r="B107">
        <v>0</v>
      </c>
      <c r="C107" s="24">
        <v>93</v>
      </c>
      <c r="D107">
        <v>0</v>
      </c>
      <c r="E107">
        <v>0.26300000000000001</v>
      </c>
      <c r="H107">
        <f t="shared" si="10"/>
        <v>97</v>
      </c>
      <c r="I107">
        <f t="shared" si="11"/>
        <v>92</v>
      </c>
      <c r="J107">
        <f t="shared" si="12"/>
        <v>1</v>
      </c>
      <c r="K107" t="str">
        <f t="shared" si="13"/>
        <v/>
      </c>
      <c r="L107">
        <f>ROWS($A$5:A101)</f>
        <v>97</v>
      </c>
      <c r="M107">
        <f>SUM($A$5:A101)</f>
        <v>5</v>
      </c>
      <c r="N107">
        <f t="shared" si="14"/>
        <v>440</v>
      </c>
      <c r="O107">
        <f t="shared" si="15"/>
        <v>186</v>
      </c>
      <c r="P107">
        <f t="shared" si="16"/>
        <v>5.1546391752577317E-2</v>
      </c>
      <c r="Q107">
        <f t="shared" si="17"/>
        <v>0.42272727272727273</v>
      </c>
      <c r="R107" t="str">
        <f t="shared" si="18"/>
        <v/>
      </c>
      <c r="S107" t="str">
        <f t="shared" si="19"/>
        <v/>
      </c>
    </row>
    <row r="108" spans="1:19">
      <c r="A108">
        <v>0</v>
      </c>
      <c r="B108">
        <v>0</v>
      </c>
      <c r="C108" s="24">
        <v>94</v>
      </c>
      <c r="D108">
        <v>27</v>
      </c>
      <c r="E108">
        <v>0.34699999999999998</v>
      </c>
      <c r="H108">
        <f t="shared" si="10"/>
        <v>98</v>
      </c>
      <c r="I108">
        <f t="shared" si="11"/>
        <v>92</v>
      </c>
      <c r="J108">
        <f t="shared" si="12"/>
        <v>0</v>
      </c>
      <c r="K108" t="str">
        <f t="shared" si="13"/>
        <v/>
      </c>
      <c r="L108">
        <f>ROWS($A$5:A102)</f>
        <v>98</v>
      </c>
      <c r="M108">
        <f>SUM($A$5:A102)</f>
        <v>5</v>
      </c>
      <c r="N108">
        <f t="shared" si="14"/>
        <v>439</v>
      </c>
      <c r="O108">
        <f t="shared" si="15"/>
        <v>186</v>
      </c>
      <c r="P108">
        <f t="shared" si="16"/>
        <v>5.1020408163265307E-2</v>
      </c>
      <c r="Q108">
        <f t="shared" si="17"/>
        <v>0.42369020501138954</v>
      </c>
      <c r="R108" t="str">
        <f t="shared" si="18"/>
        <v/>
      </c>
      <c r="S108" t="str">
        <f t="shared" si="19"/>
        <v/>
      </c>
    </row>
    <row r="109" spans="1:19">
      <c r="A109">
        <v>1</v>
      </c>
      <c r="B109">
        <v>1</v>
      </c>
      <c r="C109" s="24">
        <v>95</v>
      </c>
      <c r="D109">
        <v>25</v>
      </c>
      <c r="E109">
        <v>0.23300000000000001</v>
      </c>
      <c r="H109">
        <f t="shared" si="10"/>
        <v>99</v>
      </c>
      <c r="I109">
        <f t="shared" si="11"/>
        <v>92</v>
      </c>
      <c r="J109">
        <f t="shared" si="12"/>
        <v>0</v>
      </c>
      <c r="K109" t="str">
        <f t="shared" si="13"/>
        <v/>
      </c>
      <c r="L109">
        <f>ROWS($A$5:A103)</f>
        <v>99</v>
      </c>
      <c r="M109">
        <f>SUM($A$5:A103)</f>
        <v>5</v>
      </c>
      <c r="N109">
        <f t="shared" si="14"/>
        <v>438</v>
      </c>
      <c r="O109">
        <f t="shared" si="15"/>
        <v>186</v>
      </c>
      <c r="P109">
        <f t="shared" si="16"/>
        <v>5.0505050505050504E-2</v>
      </c>
      <c r="Q109">
        <f t="shared" si="17"/>
        <v>0.42465753424657532</v>
      </c>
      <c r="R109" t="str">
        <f t="shared" si="18"/>
        <v/>
      </c>
      <c r="S109" t="str">
        <f t="shared" si="19"/>
        <v/>
      </c>
    </row>
    <row r="110" spans="1:19">
      <c r="A110">
        <v>1</v>
      </c>
      <c r="B110">
        <v>4</v>
      </c>
      <c r="C110" s="24">
        <v>95</v>
      </c>
      <c r="D110">
        <v>0</v>
      </c>
      <c r="E110">
        <v>0.161</v>
      </c>
      <c r="H110">
        <f t="shared" si="10"/>
        <v>100</v>
      </c>
      <c r="I110">
        <f t="shared" si="11"/>
        <v>92</v>
      </c>
      <c r="J110">
        <f t="shared" si="12"/>
        <v>0</v>
      </c>
      <c r="K110">
        <f t="shared" si="13"/>
        <v>92.5</v>
      </c>
      <c r="L110">
        <f>ROWS($A$5:A104)</f>
        <v>100</v>
      </c>
      <c r="M110">
        <f>SUM($A$5:A104)</f>
        <v>5</v>
      </c>
      <c r="N110">
        <f t="shared" si="14"/>
        <v>437</v>
      </c>
      <c r="O110">
        <f t="shared" si="15"/>
        <v>186</v>
      </c>
      <c r="P110">
        <f t="shared" si="16"/>
        <v>0.05</v>
      </c>
      <c r="Q110">
        <f t="shared" si="17"/>
        <v>0.42562929061784899</v>
      </c>
      <c r="R110">
        <f t="shared" si="18"/>
        <v>0.41557896441370618</v>
      </c>
      <c r="S110">
        <f t="shared" si="19"/>
        <v>4.2764338784626543E-2</v>
      </c>
    </row>
    <row r="111" spans="1:19">
      <c r="A111">
        <v>0</v>
      </c>
      <c r="B111">
        <v>1</v>
      </c>
      <c r="C111" s="24">
        <v>95</v>
      </c>
      <c r="D111">
        <v>13</v>
      </c>
      <c r="E111">
        <v>0.33400000000000002</v>
      </c>
      <c r="H111">
        <f t="shared" si="10"/>
        <v>101</v>
      </c>
      <c r="I111">
        <f t="shared" si="11"/>
        <v>93</v>
      </c>
      <c r="J111">
        <f t="shared" si="12"/>
        <v>0</v>
      </c>
      <c r="K111" t="str">
        <f t="shared" si="13"/>
        <v/>
      </c>
      <c r="L111">
        <f>ROWS($A$5:A105)</f>
        <v>101</v>
      </c>
      <c r="M111">
        <f>SUM($A$5:A105)</f>
        <v>5</v>
      </c>
      <c r="N111">
        <f t="shared" si="14"/>
        <v>436</v>
      </c>
      <c r="O111">
        <f t="shared" si="15"/>
        <v>186</v>
      </c>
      <c r="P111">
        <f t="shared" si="16"/>
        <v>4.9504950495049507E-2</v>
      </c>
      <c r="Q111">
        <f t="shared" si="17"/>
        <v>0.42660550458715596</v>
      </c>
      <c r="R111" t="str">
        <f t="shared" si="18"/>
        <v/>
      </c>
      <c r="S111" t="str">
        <f t="shared" si="19"/>
        <v/>
      </c>
    </row>
    <row r="112" spans="1:19">
      <c r="A112">
        <v>0</v>
      </c>
      <c r="B112">
        <v>1</v>
      </c>
      <c r="C112" s="24">
        <v>95</v>
      </c>
      <c r="D112">
        <v>18</v>
      </c>
      <c r="E112">
        <v>0.26</v>
      </c>
      <c r="H112">
        <f t="shared" si="10"/>
        <v>102</v>
      </c>
      <c r="I112">
        <f t="shared" si="11"/>
        <v>93</v>
      </c>
      <c r="J112">
        <f t="shared" si="12"/>
        <v>0</v>
      </c>
      <c r="K112" t="str">
        <f t="shared" si="13"/>
        <v/>
      </c>
      <c r="L112">
        <f>ROWS($A$5:A106)</f>
        <v>102</v>
      </c>
      <c r="M112">
        <f>SUM($A$5:A106)</f>
        <v>5</v>
      </c>
      <c r="N112">
        <f t="shared" si="14"/>
        <v>435</v>
      </c>
      <c r="O112">
        <f t="shared" si="15"/>
        <v>186</v>
      </c>
      <c r="P112">
        <f t="shared" si="16"/>
        <v>4.9019607843137254E-2</v>
      </c>
      <c r="Q112">
        <f t="shared" si="17"/>
        <v>0.42758620689655175</v>
      </c>
      <c r="R112" t="str">
        <f t="shared" si="18"/>
        <v/>
      </c>
      <c r="S112" t="str">
        <f t="shared" si="19"/>
        <v/>
      </c>
    </row>
    <row r="113" spans="1:19">
      <c r="A113">
        <v>1</v>
      </c>
      <c r="B113">
        <v>0</v>
      </c>
      <c r="C113" s="24">
        <v>95</v>
      </c>
      <c r="D113">
        <v>25</v>
      </c>
      <c r="E113">
        <v>0.247</v>
      </c>
      <c r="H113">
        <f t="shared" si="10"/>
        <v>103</v>
      </c>
      <c r="I113">
        <f t="shared" si="11"/>
        <v>93</v>
      </c>
      <c r="J113">
        <f t="shared" si="12"/>
        <v>0</v>
      </c>
      <c r="K113">
        <f t="shared" si="13"/>
        <v>93.5</v>
      </c>
      <c r="L113">
        <f>ROWS($A$5:A107)</f>
        <v>103</v>
      </c>
      <c r="M113">
        <f>SUM($A$5:A107)</f>
        <v>5</v>
      </c>
      <c r="N113">
        <f t="shared" si="14"/>
        <v>434</v>
      </c>
      <c r="O113">
        <f t="shared" si="15"/>
        <v>186</v>
      </c>
      <c r="P113">
        <f t="shared" si="16"/>
        <v>4.8543689320388349E-2</v>
      </c>
      <c r="Q113">
        <f t="shared" si="17"/>
        <v>0.42857142857142855</v>
      </c>
      <c r="R113">
        <f t="shared" si="18"/>
        <v>0.41356795470805341</v>
      </c>
      <c r="S113">
        <f t="shared" si="19"/>
        <v>4.477534849027931E-2</v>
      </c>
    </row>
    <row r="114" spans="1:19">
      <c r="A114">
        <v>0</v>
      </c>
      <c r="B114">
        <v>2</v>
      </c>
      <c r="C114" s="24">
        <v>95</v>
      </c>
      <c r="D114">
        <v>14</v>
      </c>
      <c r="E114">
        <v>0.748</v>
      </c>
      <c r="H114">
        <f t="shared" si="10"/>
        <v>104</v>
      </c>
      <c r="I114">
        <f t="shared" si="11"/>
        <v>94</v>
      </c>
      <c r="J114">
        <f t="shared" si="12"/>
        <v>0</v>
      </c>
      <c r="K114">
        <f t="shared" si="13"/>
        <v>94.5</v>
      </c>
      <c r="L114">
        <f>ROWS($A$5:A108)</f>
        <v>104</v>
      </c>
      <c r="M114">
        <f>SUM($A$5:A108)</f>
        <v>5</v>
      </c>
      <c r="N114">
        <f t="shared" si="14"/>
        <v>433</v>
      </c>
      <c r="O114">
        <f t="shared" si="15"/>
        <v>186</v>
      </c>
      <c r="P114">
        <f t="shared" si="16"/>
        <v>4.807692307692308E-2</v>
      </c>
      <c r="Q114">
        <f t="shared" si="17"/>
        <v>0.42956120092378752</v>
      </c>
      <c r="R114">
        <f t="shared" si="18"/>
        <v>0.41289099446104621</v>
      </c>
      <c r="S114">
        <f t="shared" si="19"/>
        <v>4.5452308737286506E-2</v>
      </c>
    </row>
    <row r="115" spans="1:19">
      <c r="A115">
        <v>1</v>
      </c>
      <c r="B115">
        <v>1</v>
      </c>
      <c r="C115" s="24">
        <v>95</v>
      </c>
      <c r="D115">
        <v>25</v>
      </c>
      <c r="E115">
        <v>0.23300000000000001</v>
      </c>
      <c r="H115">
        <f t="shared" si="10"/>
        <v>105</v>
      </c>
      <c r="I115">
        <f t="shared" si="11"/>
        <v>95</v>
      </c>
      <c r="J115">
        <f t="shared" si="12"/>
        <v>1</v>
      </c>
      <c r="K115" t="str">
        <f t="shared" si="13"/>
        <v/>
      </c>
      <c r="L115">
        <f>ROWS($A$5:A109)</f>
        <v>105</v>
      </c>
      <c r="M115">
        <f>SUM($A$5:A109)</f>
        <v>6</v>
      </c>
      <c r="N115">
        <f t="shared" si="14"/>
        <v>432</v>
      </c>
      <c r="O115">
        <f t="shared" si="15"/>
        <v>185</v>
      </c>
      <c r="P115">
        <f t="shared" si="16"/>
        <v>5.7142857142857141E-2</v>
      </c>
      <c r="Q115">
        <f t="shared" si="17"/>
        <v>0.42824074074074076</v>
      </c>
      <c r="R115" t="str">
        <f t="shared" si="18"/>
        <v/>
      </c>
      <c r="S115" t="str">
        <f t="shared" si="19"/>
        <v/>
      </c>
    </row>
    <row r="116" spans="1:19">
      <c r="A116">
        <v>0</v>
      </c>
      <c r="B116">
        <v>0</v>
      </c>
      <c r="C116" s="24">
        <v>95</v>
      </c>
      <c r="D116">
        <v>39</v>
      </c>
      <c r="E116">
        <v>0.36599999999999999</v>
      </c>
      <c r="H116">
        <f t="shared" si="10"/>
        <v>106</v>
      </c>
      <c r="I116">
        <f t="shared" si="11"/>
        <v>95</v>
      </c>
      <c r="J116">
        <f t="shared" si="12"/>
        <v>1</v>
      </c>
      <c r="K116" t="str">
        <f t="shared" si="13"/>
        <v/>
      </c>
      <c r="L116">
        <f>ROWS($A$5:A110)</f>
        <v>106</v>
      </c>
      <c r="M116">
        <f>SUM($A$5:A110)</f>
        <v>7</v>
      </c>
      <c r="N116">
        <f t="shared" si="14"/>
        <v>431</v>
      </c>
      <c r="O116">
        <f t="shared" si="15"/>
        <v>184</v>
      </c>
      <c r="P116">
        <f t="shared" si="16"/>
        <v>6.6037735849056603E-2</v>
      </c>
      <c r="Q116">
        <f t="shared" si="17"/>
        <v>0.42691415313225056</v>
      </c>
      <c r="R116" t="str">
        <f t="shared" si="18"/>
        <v/>
      </c>
      <c r="S116" t="str">
        <f t="shared" si="19"/>
        <v/>
      </c>
    </row>
    <row r="117" spans="1:19">
      <c r="A117">
        <v>1</v>
      </c>
      <c r="B117">
        <v>4</v>
      </c>
      <c r="C117" s="24">
        <v>95</v>
      </c>
      <c r="D117">
        <v>0</v>
      </c>
      <c r="E117">
        <v>0.161</v>
      </c>
      <c r="H117">
        <f t="shared" si="10"/>
        <v>107</v>
      </c>
      <c r="I117">
        <f t="shared" si="11"/>
        <v>95</v>
      </c>
      <c r="J117">
        <f t="shared" si="12"/>
        <v>0</v>
      </c>
      <c r="K117" t="str">
        <f t="shared" si="13"/>
        <v/>
      </c>
      <c r="L117">
        <f>ROWS($A$5:A111)</f>
        <v>107</v>
      </c>
      <c r="M117">
        <f>SUM($A$5:A111)</f>
        <v>7</v>
      </c>
      <c r="N117">
        <f t="shared" si="14"/>
        <v>430</v>
      </c>
      <c r="O117">
        <f t="shared" si="15"/>
        <v>184</v>
      </c>
      <c r="P117">
        <f t="shared" si="16"/>
        <v>6.5420560747663545E-2</v>
      </c>
      <c r="Q117">
        <f t="shared" si="17"/>
        <v>0.42790697674418604</v>
      </c>
      <c r="R117" t="str">
        <f t="shared" si="18"/>
        <v/>
      </c>
      <c r="S117" t="str">
        <f t="shared" si="19"/>
        <v/>
      </c>
    </row>
    <row r="118" spans="1:19">
      <c r="A118">
        <v>0</v>
      </c>
      <c r="B118">
        <v>8</v>
      </c>
      <c r="C118" s="24">
        <v>95</v>
      </c>
      <c r="D118">
        <v>0</v>
      </c>
      <c r="E118">
        <v>0.48499999999999999</v>
      </c>
      <c r="H118">
        <f t="shared" si="10"/>
        <v>108</v>
      </c>
      <c r="I118">
        <f t="shared" si="11"/>
        <v>95</v>
      </c>
      <c r="J118">
        <f t="shared" si="12"/>
        <v>0</v>
      </c>
      <c r="K118" t="str">
        <f t="shared" si="13"/>
        <v/>
      </c>
      <c r="L118">
        <f>ROWS($A$5:A112)</f>
        <v>108</v>
      </c>
      <c r="M118">
        <f>SUM($A$5:A112)</f>
        <v>7</v>
      </c>
      <c r="N118">
        <f t="shared" si="14"/>
        <v>429</v>
      </c>
      <c r="O118">
        <f t="shared" si="15"/>
        <v>184</v>
      </c>
      <c r="P118">
        <f t="shared" si="16"/>
        <v>6.4814814814814811E-2</v>
      </c>
      <c r="Q118">
        <f t="shared" si="17"/>
        <v>0.42890442890442892</v>
      </c>
      <c r="R118" t="str">
        <f t="shared" si="18"/>
        <v/>
      </c>
      <c r="S118" t="str">
        <f t="shared" si="19"/>
        <v/>
      </c>
    </row>
    <row r="119" spans="1:19">
      <c r="A119">
        <v>0</v>
      </c>
      <c r="B119">
        <v>1</v>
      </c>
      <c r="C119" s="24">
        <v>95</v>
      </c>
      <c r="D119">
        <v>13</v>
      </c>
      <c r="E119">
        <v>0.33400000000000002</v>
      </c>
      <c r="H119">
        <f t="shared" si="10"/>
        <v>109</v>
      </c>
      <c r="I119">
        <f t="shared" si="11"/>
        <v>95</v>
      </c>
      <c r="J119">
        <f t="shared" si="12"/>
        <v>1</v>
      </c>
      <c r="K119" t="str">
        <f t="shared" si="13"/>
        <v/>
      </c>
      <c r="L119">
        <f>ROWS($A$5:A113)</f>
        <v>109</v>
      </c>
      <c r="M119">
        <f>SUM($A$5:A113)</f>
        <v>8</v>
      </c>
      <c r="N119">
        <f t="shared" si="14"/>
        <v>428</v>
      </c>
      <c r="O119">
        <f t="shared" si="15"/>
        <v>183</v>
      </c>
      <c r="P119">
        <f t="shared" si="16"/>
        <v>7.3394495412844041E-2</v>
      </c>
      <c r="Q119">
        <f t="shared" si="17"/>
        <v>0.42757009345794394</v>
      </c>
      <c r="R119" t="str">
        <f t="shared" si="18"/>
        <v/>
      </c>
      <c r="S119" t="str">
        <f t="shared" si="19"/>
        <v/>
      </c>
    </row>
    <row r="120" spans="1:19">
      <c r="A120">
        <v>0</v>
      </c>
      <c r="B120">
        <v>5</v>
      </c>
      <c r="C120" s="24">
        <v>96</v>
      </c>
      <c r="D120">
        <v>18</v>
      </c>
      <c r="E120">
        <v>0.997</v>
      </c>
      <c r="H120">
        <f t="shared" si="10"/>
        <v>110</v>
      </c>
      <c r="I120">
        <f t="shared" si="11"/>
        <v>95</v>
      </c>
      <c r="J120">
        <f t="shared" si="12"/>
        <v>0</v>
      </c>
      <c r="K120" t="str">
        <f t="shared" si="13"/>
        <v/>
      </c>
      <c r="L120">
        <f>ROWS($A$5:A114)</f>
        <v>110</v>
      </c>
      <c r="M120">
        <f>SUM($A$5:A114)</f>
        <v>8</v>
      </c>
      <c r="N120">
        <f t="shared" si="14"/>
        <v>427</v>
      </c>
      <c r="O120">
        <f t="shared" si="15"/>
        <v>183</v>
      </c>
      <c r="P120">
        <f t="shared" si="16"/>
        <v>7.2727272727272724E-2</v>
      </c>
      <c r="Q120">
        <f t="shared" si="17"/>
        <v>0.42857142857142855</v>
      </c>
      <c r="R120" t="str">
        <f t="shared" si="18"/>
        <v/>
      </c>
      <c r="S120" t="str">
        <f t="shared" si="19"/>
        <v/>
      </c>
    </row>
    <row r="121" spans="1:19">
      <c r="A121">
        <v>0</v>
      </c>
      <c r="B121">
        <v>5</v>
      </c>
      <c r="C121" s="24">
        <v>96</v>
      </c>
      <c r="D121">
        <v>18</v>
      </c>
      <c r="E121">
        <v>0.997</v>
      </c>
      <c r="H121">
        <f t="shared" si="10"/>
        <v>111</v>
      </c>
      <c r="I121">
        <f t="shared" si="11"/>
        <v>95</v>
      </c>
      <c r="J121">
        <f t="shared" si="12"/>
        <v>1</v>
      </c>
      <c r="K121" t="str">
        <f t="shared" si="13"/>
        <v/>
      </c>
      <c r="L121">
        <f>ROWS($A$5:A115)</f>
        <v>111</v>
      </c>
      <c r="M121">
        <f>SUM($A$5:A115)</f>
        <v>9</v>
      </c>
      <c r="N121">
        <f t="shared" si="14"/>
        <v>426</v>
      </c>
      <c r="O121">
        <f t="shared" si="15"/>
        <v>182</v>
      </c>
      <c r="P121">
        <f t="shared" si="16"/>
        <v>8.1081081081081086E-2</v>
      </c>
      <c r="Q121">
        <f t="shared" si="17"/>
        <v>0.42723004694835681</v>
      </c>
      <c r="R121" t="str">
        <f t="shared" si="18"/>
        <v/>
      </c>
      <c r="S121" t="str">
        <f t="shared" si="19"/>
        <v/>
      </c>
    </row>
    <row r="122" spans="1:19">
      <c r="A122">
        <v>0</v>
      </c>
      <c r="B122">
        <v>4</v>
      </c>
      <c r="C122" s="24">
        <v>96</v>
      </c>
      <c r="D122">
        <v>17</v>
      </c>
      <c r="E122">
        <v>0.34</v>
      </c>
      <c r="H122">
        <f t="shared" si="10"/>
        <v>112</v>
      </c>
      <c r="I122">
        <f t="shared" si="11"/>
        <v>95</v>
      </c>
      <c r="J122">
        <f t="shared" si="12"/>
        <v>0</v>
      </c>
      <c r="K122" t="str">
        <f t="shared" si="13"/>
        <v/>
      </c>
      <c r="L122">
        <f>ROWS($A$5:A116)</f>
        <v>112</v>
      </c>
      <c r="M122">
        <f>SUM($A$5:A116)</f>
        <v>9</v>
      </c>
      <c r="N122">
        <f t="shared" si="14"/>
        <v>425</v>
      </c>
      <c r="O122">
        <f t="shared" si="15"/>
        <v>182</v>
      </c>
      <c r="P122">
        <f t="shared" si="16"/>
        <v>8.0357142857142863E-2</v>
      </c>
      <c r="Q122">
        <f t="shared" si="17"/>
        <v>0.42823529411764705</v>
      </c>
      <c r="R122" t="str">
        <f t="shared" si="18"/>
        <v/>
      </c>
      <c r="S122" t="str">
        <f t="shared" si="19"/>
        <v/>
      </c>
    </row>
    <row r="123" spans="1:19">
      <c r="A123">
        <v>0</v>
      </c>
      <c r="B123">
        <v>3</v>
      </c>
      <c r="C123" s="24">
        <v>96</v>
      </c>
      <c r="D123">
        <v>34</v>
      </c>
      <c r="E123">
        <v>0.94399999999999995</v>
      </c>
      <c r="H123">
        <f t="shared" si="10"/>
        <v>113</v>
      </c>
      <c r="I123">
        <f t="shared" si="11"/>
        <v>95</v>
      </c>
      <c r="J123">
        <f t="shared" si="12"/>
        <v>1</v>
      </c>
      <c r="K123" t="str">
        <f t="shared" si="13"/>
        <v/>
      </c>
      <c r="L123">
        <f>ROWS($A$5:A117)</f>
        <v>113</v>
      </c>
      <c r="M123">
        <f>SUM($A$5:A117)</f>
        <v>10</v>
      </c>
      <c r="N123">
        <f t="shared" si="14"/>
        <v>424</v>
      </c>
      <c r="O123">
        <f t="shared" si="15"/>
        <v>181</v>
      </c>
      <c r="P123">
        <f t="shared" si="16"/>
        <v>8.8495575221238937E-2</v>
      </c>
      <c r="Q123">
        <f t="shared" si="17"/>
        <v>0.42688679245283018</v>
      </c>
      <c r="R123" t="str">
        <f t="shared" si="18"/>
        <v/>
      </c>
      <c r="S123" t="str">
        <f t="shared" si="19"/>
        <v/>
      </c>
    </row>
    <row r="124" spans="1:19">
      <c r="A124">
        <v>0</v>
      </c>
      <c r="B124">
        <v>4</v>
      </c>
      <c r="C124" s="24">
        <v>96</v>
      </c>
      <c r="D124">
        <v>17</v>
      </c>
      <c r="E124">
        <v>0.34</v>
      </c>
      <c r="H124">
        <f t="shared" si="10"/>
        <v>114</v>
      </c>
      <c r="I124">
        <f t="shared" si="11"/>
        <v>95</v>
      </c>
      <c r="J124">
        <f t="shared" si="12"/>
        <v>0</v>
      </c>
      <c r="K124" t="str">
        <f t="shared" si="13"/>
        <v/>
      </c>
      <c r="L124">
        <f>ROWS($A$5:A118)</f>
        <v>114</v>
      </c>
      <c r="M124">
        <f>SUM($A$5:A118)</f>
        <v>10</v>
      </c>
      <c r="N124">
        <f t="shared" si="14"/>
        <v>423</v>
      </c>
      <c r="O124">
        <f t="shared" si="15"/>
        <v>181</v>
      </c>
      <c r="P124">
        <f t="shared" si="16"/>
        <v>8.771929824561403E-2</v>
      </c>
      <c r="Q124">
        <f t="shared" si="17"/>
        <v>0.42789598108747046</v>
      </c>
      <c r="R124" t="str">
        <f t="shared" si="18"/>
        <v/>
      </c>
      <c r="S124" t="str">
        <f t="shared" si="19"/>
        <v/>
      </c>
    </row>
    <row r="125" spans="1:19">
      <c r="A125">
        <v>0</v>
      </c>
      <c r="B125">
        <v>1</v>
      </c>
      <c r="C125" s="24">
        <v>96</v>
      </c>
      <c r="D125">
        <v>0</v>
      </c>
      <c r="E125">
        <v>0.20699999999999999</v>
      </c>
      <c r="H125">
        <f t="shared" si="10"/>
        <v>115</v>
      </c>
      <c r="I125">
        <f t="shared" si="11"/>
        <v>95</v>
      </c>
      <c r="J125">
        <f t="shared" si="12"/>
        <v>0</v>
      </c>
      <c r="K125">
        <f t="shared" si="13"/>
        <v>95.5</v>
      </c>
      <c r="L125">
        <f>ROWS($A$5:A119)</f>
        <v>115</v>
      </c>
      <c r="M125">
        <f>SUM($A$5:A119)</f>
        <v>10</v>
      </c>
      <c r="N125">
        <f t="shared" si="14"/>
        <v>422</v>
      </c>
      <c r="O125">
        <f t="shared" si="15"/>
        <v>181</v>
      </c>
      <c r="P125">
        <f t="shared" si="16"/>
        <v>8.6956521739130432E-2</v>
      </c>
      <c r="Q125">
        <f t="shared" si="17"/>
        <v>0.42890995260663506</v>
      </c>
      <c r="R125">
        <f t="shared" si="18"/>
        <v>0.41898597154863215</v>
      </c>
      <c r="S125">
        <f t="shared" si="19"/>
        <v>3.9357331649700567E-2</v>
      </c>
    </row>
    <row r="126" spans="1:19">
      <c r="A126">
        <v>0</v>
      </c>
      <c r="B126">
        <v>3</v>
      </c>
      <c r="C126" s="24">
        <v>96</v>
      </c>
      <c r="D126">
        <v>34</v>
      </c>
      <c r="E126">
        <v>0.94399999999999995</v>
      </c>
      <c r="H126">
        <f t="shared" si="10"/>
        <v>116</v>
      </c>
      <c r="I126">
        <f t="shared" si="11"/>
        <v>96</v>
      </c>
      <c r="J126">
        <f t="shared" si="12"/>
        <v>0</v>
      </c>
      <c r="K126" t="str">
        <f t="shared" si="13"/>
        <v/>
      </c>
      <c r="L126">
        <f>ROWS($A$5:A120)</f>
        <v>116</v>
      </c>
      <c r="M126">
        <f>SUM($A$5:A120)</f>
        <v>10</v>
      </c>
      <c r="N126">
        <f t="shared" si="14"/>
        <v>421</v>
      </c>
      <c r="O126">
        <f t="shared" si="15"/>
        <v>181</v>
      </c>
      <c r="P126">
        <f t="shared" si="16"/>
        <v>8.6206896551724144E-2</v>
      </c>
      <c r="Q126">
        <f t="shared" si="17"/>
        <v>0.42992874109263657</v>
      </c>
      <c r="R126" t="str">
        <f t="shared" si="18"/>
        <v/>
      </c>
      <c r="S126" t="str">
        <f t="shared" si="19"/>
        <v/>
      </c>
    </row>
    <row r="127" spans="1:19">
      <c r="A127">
        <v>0</v>
      </c>
      <c r="B127">
        <v>5</v>
      </c>
      <c r="C127" s="24">
        <v>96</v>
      </c>
      <c r="D127">
        <v>18</v>
      </c>
      <c r="E127">
        <v>0.997</v>
      </c>
      <c r="H127">
        <f t="shared" si="10"/>
        <v>117</v>
      </c>
      <c r="I127">
        <f t="shared" si="11"/>
        <v>96</v>
      </c>
      <c r="J127">
        <f t="shared" si="12"/>
        <v>0</v>
      </c>
      <c r="K127" t="str">
        <f t="shared" si="13"/>
        <v/>
      </c>
      <c r="L127">
        <f>ROWS($A$5:A121)</f>
        <v>117</v>
      </c>
      <c r="M127">
        <f>SUM($A$5:A121)</f>
        <v>10</v>
      </c>
      <c r="N127">
        <f t="shared" si="14"/>
        <v>420</v>
      </c>
      <c r="O127">
        <f t="shared" si="15"/>
        <v>181</v>
      </c>
      <c r="P127">
        <f t="shared" si="16"/>
        <v>8.5470085470085472E-2</v>
      </c>
      <c r="Q127">
        <f t="shared" si="17"/>
        <v>0.43095238095238098</v>
      </c>
      <c r="R127" t="str">
        <f t="shared" si="18"/>
        <v/>
      </c>
      <c r="S127" t="str">
        <f t="shared" si="19"/>
        <v/>
      </c>
    </row>
    <row r="128" spans="1:19">
      <c r="A128">
        <v>0</v>
      </c>
      <c r="B128">
        <v>6</v>
      </c>
      <c r="C128" s="24">
        <v>96</v>
      </c>
      <c r="D128">
        <v>0</v>
      </c>
      <c r="E128">
        <v>0.19</v>
      </c>
      <c r="H128">
        <f t="shared" si="10"/>
        <v>118</v>
      </c>
      <c r="I128">
        <f t="shared" si="11"/>
        <v>96</v>
      </c>
      <c r="J128">
        <f t="shared" si="12"/>
        <v>0</v>
      </c>
      <c r="K128" t="str">
        <f t="shared" si="13"/>
        <v/>
      </c>
      <c r="L128">
        <f>ROWS($A$5:A122)</f>
        <v>118</v>
      </c>
      <c r="M128">
        <f>SUM($A$5:A122)</f>
        <v>10</v>
      </c>
      <c r="N128">
        <f t="shared" si="14"/>
        <v>419</v>
      </c>
      <c r="O128">
        <f t="shared" si="15"/>
        <v>181</v>
      </c>
      <c r="P128">
        <f t="shared" si="16"/>
        <v>8.4745762711864403E-2</v>
      </c>
      <c r="Q128">
        <f t="shared" si="17"/>
        <v>0.43198090692124103</v>
      </c>
      <c r="R128" t="str">
        <f t="shared" si="18"/>
        <v/>
      </c>
      <c r="S128" t="str">
        <f t="shared" si="19"/>
        <v/>
      </c>
    </row>
    <row r="129" spans="1:19">
      <c r="A129">
        <v>0</v>
      </c>
      <c r="B129">
        <v>1</v>
      </c>
      <c r="C129" s="24">
        <v>96</v>
      </c>
      <c r="D129">
        <v>0</v>
      </c>
      <c r="E129">
        <v>0.20699999999999999</v>
      </c>
      <c r="H129">
        <f t="shared" si="10"/>
        <v>119</v>
      </c>
      <c r="I129">
        <f t="shared" si="11"/>
        <v>96</v>
      </c>
      <c r="J129">
        <f t="shared" si="12"/>
        <v>0</v>
      </c>
      <c r="K129" t="str">
        <f t="shared" si="13"/>
        <v/>
      </c>
      <c r="L129">
        <f>ROWS($A$5:A123)</f>
        <v>119</v>
      </c>
      <c r="M129">
        <f>SUM($A$5:A123)</f>
        <v>10</v>
      </c>
      <c r="N129">
        <f t="shared" si="14"/>
        <v>418</v>
      </c>
      <c r="O129">
        <f t="shared" si="15"/>
        <v>181</v>
      </c>
      <c r="P129">
        <f t="shared" si="16"/>
        <v>8.4033613445378158E-2</v>
      </c>
      <c r="Q129">
        <f t="shared" si="17"/>
        <v>0.43301435406698563</v>
      </c>
      <c r="R129" t="str">
        <f t="shared" si="18"/>
        <v/>
      </c>
      <c r="S129" t="str">
        <f t="shared" si="19"/>
        <v/>
      </c>
    </row>
    <row r="130" spans="1:19">
      <c r="A130">
        <v>0</v>
      </c>
      <c r="B130">
        <v>2</v>
      </c>
      <c r="C130" s="24">
        <v>96</v>
      </c>
      <c r="D130">
        <v>13</v>
      </c>
      <c r="E130">
        <v>0.64700000000000002</v>
      </c>
      <c r="H130">
        <f t="shared" si="10"/>
        <v>120</v>
      </c>
      <c r="I130">
        <f t="shared" si="11"/>
        <v>96</v>
      </c>
      <c r="J130">
        <f t="shared" si="12"/>
        <v>0</v>
      </c>
      <c r="K130" t="str">
        <f t="shared" si="13"/>
        <v/>
      </c>
      <c r="L130">
        <f>ROWS($A$5:A124)</f>
        <v>120</v>
      </c>
      <c r="M130">
        <f>SUM($A$5:A124)</f>
        <v>10</v>
      </c>
      <c r="N130">
        <f t="shared" si="14"/>
        <v>417</v>
      </c>
      <c r="O130">
        <f t="shared" si="15"/>
        <v>181</v>
      </c>
      <c r="P130">
        <f t="shared" si="16"/>
        <v>8.3333333333333329E-2</v>
      </c>
      <c r="Q130">
        <f t="shared" si="17"/>
        <v>0.43405275779376501</v>
      </c>
      <c r="R130" t="str">
        <f t="shared" si="18"/>
        <v/>
      </c>
      <c r="S130" t="str">
        <f t="shared" si="19"/>
        <v/>
      </c>
    </row>
    <row r="131" spans="1:19">
      <c r="A131">
        <v>0</v>
      </c>
      <c r="B131">
        <v>4</v>
      </c>
      <c r="C131" s="24">
        <v>97</v>
      </c>
      <c r="D131">
        <v>23</v>
      </c>
      <c r="E131">
        <v>0.443</v>
      </c>
      <c r="H131">
        <f t="shared" si="10"/>
        <v>121</v>
      </c>
      <c r="I131">
        <f t="shared" si="11"/>
        <v>96</v>
      </c>
      <c r="J131">
        <f t="shared" si="12"/>
        <v>0</v>
      </c>
      <c r="K131" t="str">
        <f t="shared" si="13"/>
        <v/>
      </c>
      <c r="L131">
        <f>ROWS($A$5:A125)</f>
        <v>121</v>
      </c>
      <c r="M131">
        <f>SUM($A$5:A125)</f>
        <v>10</v>
      </c>
      <c r="N131">
        <f t="shared" si="14"/>
        <v>416</v>
      </c>
      <c r="O131">
        <f t="shared" si="15"/>
        <v>181</v>
      </c>
      <c r="P131">
        <f t="shared" si="16"/>
        <v>8.2644628099173556E-2</v>
      </c>
      <c r="Q131">
        <f t="shared" si="17"/>
        <v>0.43509615384615385</v>
      </c>
      <c r="R131" t="str">
        <f t="shared" si="18"/>
        <v/>
      </c>
      <c r="S131" t="str">
        <f t="shared" si="19"/>
        <v/>
      </c>
    </row>
    <row r="132" spans="1:19">
      <c r="A132">
        <v>0</v>
      </c>
      <c r="B132">
        <v>1</v>
      </c>
      <c r="C132" s="24">
        <v>97</v>
      </c>
      <c r="D132">
        <v>15</v>
      </c>
      <c r="E132">
        <v>0.14699999999999999</v>
      </c>
      <c r="H132">
        <f t="shared" si="10"/>
        <v>122</v>
      </c>
      <c r="I132">
        <f t="shared" si="11"/>
        <v>96</v>
      </c>
      <c r="J132">
        <f t="shared" si="12"/>
        <v>0</v>
      </c>
      <c r="K132" t="str">
        <f t="shared" si="13"/>
        <v/>
      </c>
      <c r="L132">
        <f>ROWS($A$5:A126)</f>
        <v>122</v>
      </c>
      <c r="M132">
        <f>SUM($A$5:A126)</f>
        <v>10</v>
      </c>
      <c r="N132">
        <f t="shared" si="14"/>
        <v>415</v>
      </c>
      <c r="O132">
        <f t="shared" si="15"/>
        <v>181</v>
      </c>
      <c r="P132">
        <f t="shared" si="16"/>
        <v>8.1967213114754092E-2</v>
      </c>
      <c r="Q132">
        <f t="shared" si="17"/>
        <v>0.43614457831325304</v>
      </c>
      <c r="R132" t="str">
        <f t="shared" si="18"/>
        <v/>
      </c>
      <c r="S132" t="str">
        <f t="shared" si="19"/>
        <v/>
      </c>
    </row>
    <row r="133" spans="1:19">
      <c r="A133">
        <v>1</v>
      </c>
      <c r="B133">
        <v>7</v>
      </c>
      <c r="C133" s="24">
        <v>97</v>
      </c>
      <c r="D133">
        <v>32</v>
      </c>
      <c r="E133">
        <v>0.871</v>
      </c>
      <c r="H133">
        <f t="shared" si="10"/>
        <v>123</v>
      </c>
      <c r="I133">
        <f t="shared" si="11"/>
        <v>96</v>
      </c>
      <c r="J133">
        <f t="shared" si="12"/>
        <v>0</v>
      </c>
      <c r="K133" t="str">
        <f t="shared" si="13"/>
        <v/>
      </c>
      <c r="L133">
        <f>ROWS($A$5:A127)</f>
        <v>123</v>
      </c>
      <c r="M133">
        <f>SUM($A$5:A127)</f>
        <v>10</v>
      </c>
      <c r="N133">
        <f t="shared" si="14"/>
        <v>414</v>
      </c>
      <c r="O133">
        <f t="shared" si="15"/>
        <v>181</v>
      </c>
      <c r="P133">
        <f t="shared" si="16"/>
        <v>8.1300813008130079E-2</v>
      </c>
      <c r="Q133">
        <f t="shared" si="17"/>
        <v>0.43719806763285024</v>
      </c>
      <c r="R133" t="str">
        <f t="shared" si="18"/>
        <v/>
      </c>
      <c r="S133" t="str">
        <f t="shared" si="19"/>
        <v/>
      </c>
    </row>
    <row r="134" spans="1:19">
      <c r="A134">
        <v>0</v>
      </c>
      <c r="B134">
        <v>1</v>
      </c>
      <c r="C134" s="24">
        <v>97</v>
      </c>
      <c r="D134">
        <v>40</v>
      </c>
      <c r="E134">
        <v>0.218</v>
      </c>
      <c r="H134">
        <f t="shared" si="10"/>
        <v>124</v>
      </c>
      <c r="I134">
        <f t="shared" si="11"/>
        <v>96</v>
      </c>
      <c r="J134">
        <f t="shared" si="12"/>
        <v>0</v>
      </c>
      <c r="K134" t="str">
        <f t="shared" si="13"/>
        <v/>
      </c>
      <c r="L134">
        <f>ROWS($A$5:A128)</f>
        <v>124</v>
      </c>
      <c r="M134">
        <f>SUM($A$5:A128)</f>
        <v>10</v>
      </c>
      <c r="N134">
        <f t="shared" si="14"/>
        <v>413</v>
      </c>
      <c r="O134">
        <f t="shared" si="15"/>
        <v>181</v>
      </c>
      <c r="P134">
        <f t="shared" si="16"/>
        <v>8.0645161290322578E-2</v>
      </c>
      <c r="Q134">
        <f t="shared" si="17"/>
        <v>0.43825665859564167</v>
      </c>
      <c r="R134" t="str">
        <f t="shared" si="18"/>
        <v/>
      </c>
      <c r="S134" t="str">
        <f t="shared" si="19"/>
        <v/>
      </c>
    </row>
    <row r="135" spans="1:19">
      <c r="A135">
        <v>0</v>
      </c>
      <c r="B135">
        <v>1</v>
      </c>
      <c r="C135" s="24">
        <v>97</v>
      </c>
      <c r="D135">
        <v>40</v>
      </c>
      <c r="E135">
        <v>0.218</v>
      </c>
      <c r="H135">
        <f t="shared" si="10"/>
        <v>125</v>
      </c>
      <c r="I135">
        <f t="shared" si="11"/>
        <v>96</v>
      </c>
      <c r="J135">
        <f t="shared" si="12"/>
        <v>0</v>
      </c>
      <c r="K135" t="str">
        <f t="shared" si="13"/>
        <v/>
      </c>
      <c r="L135">
        <f>ROWS($A$5:A129)</f>
        <v>125</v>
      </c>
      <c r="M135">
        <f>SUM($A$5:A129)</f>
        <v>10</v>
      </c>
      <c r="N135">
        <f t="shared" si="14"/>
        <v>412</v>
      </c>
      <c r="O135">
        <f t="shared" si="15"/>
        <v>181</v>
      </c>
      <c r="P135">
        <f t="shared" si="16"/>
        <v>0.08</v>
      </c>
      <c r="Q135">
        <f t="shared" si="17"/>
        <v>0.43932038834951459</v>
      </c>
      <c r="R135" t="str">
        <f t="shared" si="18"/>
        <v/>
      </c>
      <c r="S135" t="str">
        <f t="shared" si="19"/>
        <v/>
      </c>
    </row>
    <row r="136" spans="1:19">
      <c r="A136">
        <v>1</v>
      </c>
      <c r="B136">
        <v>5</v>
      </c>
      <c r="C136" s="24">
        <v>97</v>
      </c>
      <c r="D136">
        <v>27</v>
      </c>
      <c r="E136">
        <v>0.378</v>
      </c>
      <c r="H136">
        <f t="shared" si="10"/>
        <v>126</v>
      </c>
      <c r="I136">
        <f t="shared" si="11"/>
        <v>96</v>
      </c>
      <c r="J136">
        <f t="shared" si="12"/>
        <v>0</v>
      </c>
      <c r="K136">
        <f t="shared" si="13"/>
        <v>96.5</v>
      </c>
      <c r="L136">
        <f>ROWS($A$5:A130)</f>
        <v>126</v>
      </c>
      <c r="M136">
        <f>SUM($A$5:A130)</f>
        <v>10</v>
      </c>
      <c r="N136">
        <f t="shared" si="14"/>
        <v>411</v>
      </c>
      <c r="O136">
        <f t="shared" si="15"/>
        <v>181</v>
      </c>
      <c r="P136">
        <f t="shared" si="16"/>
        <v>7.9365079365079361E-2</v>
      </c>
      <c r="Q136">
        <f t="shared" si="17"/>
        <v>0.44038929440389296</v>
      </c>
      <c r="R136">
        <f t="shared" si="18"/>
        <v>0.41153030509960742</v>
      </c>
      <c r="S136">
        <f t="shared" si="19"/>
        <v>4.68129980987253E-2</v>
      </c>
    </row>
    <row r="137" spans="1:19">
      <c r="A137">
        <v>0</v>
      </c>
      <c r="B137">
        <v>2</v>
      </c>
      <c r="C137" s="24">
        <v>98</v>
      </c>
      <c r="D137">
        <v>17</v>
      </c>
      <c r="E137">
        <v>0.19800000000000001</v>
      </c>
      <c r="H137">
        <f t="shared" si="10"/>
        <v>127</v>
      </c>
      <c r="I137">
        <f t="shared" si="11"/>
        <v>97</v>
      </c>
      <c r="J137">
        <f t="shared" si="12"/>
        <v>0</v>
      </c>
      <c r="K137" t="str">
        <f t="shared" si="13"/>
        <v/>
      </c>
      <c r="L137">
        <f>ROWS($A$5:A131)</f>
        <v>127</v>
      </c>
      <c r="M137">
        <f>SUM($A$5:A131)</f>
        <v>10</v>
      </c>
      <c r="N137">
        <f t="shared" si="14"/>
        <v>410</v>
      </c>
      <c r="O137">
        <f t="shared" si="15"/>
        <v>181</v>
      </c>
      <c r="P137">
        <f t="shared" si="16"/>
        <v>7.874015748031496E-2</v>
      </c>
      <c r="Q137">
        <f t="shared" si="17"/>
        <v>0.44146341463414634</v>
      </c>
      <c r="R137" t="str">
        <f t="shared" si="18"/>
        <v/>
      </c>
      <c r="S137" t="str">
        <f t="shared" si="19"/>
        <v/>
      </c>
    </row>
    <row r="138" spans="1:19">
      <c r="A138">
        <v>0</v>
      </c>
      <c r="B138">
        <v>0</v>
      </c>
      <c r="C138" s="24">
        <v>98</v>
      </c>
      <c r="D138">
        <v>15</v>
      </c>
      <c r="E138">
        <v>0.29899999999999999</v>
      </c>
      <c r="H138">
        <f t="shared" si="10"/>
        <v>128</v>
      </c>
      <c r="I138">
        <f t="shared" si="11"/>
        <v>97</v>
      </c>
      <c r="J138">
        <f t="shared" si="12"/>
        <v>0</v>
      </c>
      <c r="K138" t="str">
        <f t="shared" si="13"/>
        <v/>
      </c>
      <c r="L138">
        <f>ROWS($A$5:A132)</f>
        <v>128</v>
      </c>
      <c r="M138">
        <f>SUM($A$5:A132)</f>
        <v>10</v>
      </c>
      <c r="N138">
        <f t="shared" si="14"/>
        <v>409</v>
      </c>
      <c r="O138">
        <f t="shared" si="15"/>
        <v>181</v>
      </c>
      <c r="P138">
        <f t="shared" si="16"/>
        <v>7.8125E-2</v>
      </c>
      <c r="Q138">
        <f t="shared" si="17"/>
        <v>0.44254278728606355</v>
      </c>
      <c r="R138" t="str">
        <f t="shared" si="18"/>
        <v/>
      </c>
      <c r="S138" t="str">
        <f t="shared" si="19"/>
        <v/>
      </c>
    </row>
    <row r="139" spans="1:19">
      <c r="A139">
        <v>0</v>
      </c>
      <c r="B139">
        <v>2</v>
      </c>
      <c r="C139" s="24">
        <v>98</v>
      </c>
      <c r="D139">
        <v>17</v>
      </c>
      <c r="E139">
        <v>0.19800000000000001</v>
      </c>
      <c r="H139">
        <f t="shared" si="10"/>
        <v>129</v>
      </c>
      <c r="I139">
        <f t="shared" si="11"/>
        <v>97</v>
      </c>
      <c r="J139">
        <f t="shared" si="12"/>
        <v>1</v>
      </c>
      <c r="K139" t="str">
        <f t="shared" si="13"/>
        <v/>
      </c>
      <c r="L139">
        <f>ROWS($A$5:A133)</f>
        <v>129</v>
      </c>
      <c r="M139">
        <f>SUM($A$5:A133)</f>
        <v>11</v>
      </c>
      <c r="N139">
        <f t="shared" si="14"/>
        <v>408</v>
      </c>
      <c r="O139">
        <f t="shared" si="15"/>
        <v>180</v>
      </c>
      <c r="P139">
        <f t="shared" si="16"/>
        <v>8.5271317829457363E-2</v>
      </c>
      <c r="Q139">
        <f t="shared" si="17"/>
        <v>0.44117647058823528</v>
      </c>
      <c r="R139" t="str">
        <f t="shared" si="18"/>
        <v/>
      </c>
      <c r="S139" t="str">
        <f t="shared" si="19"/>
        <v/>
      </c>
    </row>
    <row r="140" spans="1:19">
      <c r="A140">
        <v>0</v>
      </c>
      <c r="B140">
        <v>2</v>
      </c>
      <c r="C140" s="24">
        <v>98</v>
      </c>
      <c r="D140">
        <v>17</v>
      </c>
      <c r="E140">
        <v>0.19800000000000001</v>
      </c>
      <c r="H140">
        <f t="shared" ref="H140:H203" si="20">ROW()-10</f>
        <v>130</v>
      </c>
      <c r="I140">
        <f t="shared" ref="I140:I203" si="21">C134</f>
        <v>97</v>
      </c>
      <c r="J140">
        <f t="shared" ref="J140:J203" si="22">A134</f>
        <v>0</v>
      </c>
      <c r="K140" t="str">
        <f t="shared" ref="K140:K203" si="23">IF(C134&lt;&gt;C135, (C134+C135)/2, "")</f>
        <v/>
      </c>
      <c r="L140">
        <f>ROWS($A$5:A134)</f>
        <v>130</v>
      </c>
      <c r="M140">
        <f>SUM($A$5:A134)</f>
        <v>11</v>
      </c>
      <c r="N140">
        <f t="shared" ref="N140:N203" si="24">I$4 - L140</f>
        <v>407</v>
      </c>
      <c r="O140">
        <f t="shared" ref="O140:O203" si="25">I$5 - M140</f>
        <v>180</v>
      </c>
      <c r="P140">
        <f t="shared" ref="P140:P203" si="26">IF(L140=0,"", M140/L140)</f>
        <v>8.461538461538462E-2</v>
      </c>
      <c r="Q140">
        <f t="shared" ref="Q140:Q203" si="27">IF(N140=0,"", O140/N140)</f>
        <v>0.44226044226044225</v>
      </c>
      <c r="R140" t="str">
        <f t="shared" ref="R140:R203" si="28">IF(K140="","",(L140/I$4)*(2*P140*(1-P140)) + (N140/I$4)*(2*Q140*(1-Q140)))</f>
        <v/>
      </c>
      <c r="S140" t="str">
        <f t="shared" ref="S140:S203" si="29">IF(K140="","", $I$7 - R140)</f>
        <v/>
      </c>
    </row>
    <row r="141" spans="1:19">
      <c r="A141">
        <v>0</v>
      </c>
      <c r="B141">
        <v>0</v>
      </c>
      <c r="C141" s="24">
        <v>98</v>
      </c>
      <c r="D141">
        <v>15</v>
      </c>
      <c r="E141">
        <v>0.29899999999999999</v>
      </c>
      <c r="H141">
        <f t="shared" si="20"/>
        <v>131</v>
      </c>
      <c r="I141">
        <f t="shared" si="21"/>
        <v>97</v>
      </c>
      <c r="J141">
        <f t="shared" si="22"/>
        <v>0</v>
      </c>
      <c r="K141" t="str">
        <f t="shared" si="23"/>
        <v/>
      </c>
      <c r="L141">
        <f>ROWS($A$5:A135)</f>
        <v>131</v>
      </c>
      <c r="M141">
        <f>SUM($A$5:A135)</f>
        <v>11</v>
      </c>
      <c r="N141">
        <f t="shared" si="24"/>
        <v>406</v>
      </c>
      <c r="O141">
        <f t="shared" si="25"/>
        <v>180</v>
      </c>
      <c r="P141">
        <f t="shared" si="26"/>
        <v>8.3969465648854963E-2</v>
      </c>
      <c r="Q141">
        <f t="shared" si="27"/>
        <v>0.44334975369458129</v>
      </c>
      <c r="R141" t="str">
        <f t="shared" si="28"/>
        <v/>
      </c>
      <c r="S141" t="str">
        <f t="shared" si="29"/>
        <v/>
      </c>
    </row>
    <row r="142" spans="1:19">
      <c r="A142">
        <v>0</v>
      </c>
      <c r="B142">
        <v>5</v>
      </c>
      <c r="C142" s="24">
        <v>99</v>
      </c>
      <c r="D142">
        <v>27</v>
      </c>
      <c r="E142">
        <v>0.20300000000000001</v>
      </c>
      <c r="H142">
        <f t="shared" si="20"/>
        <v>132</v>
      </c>
      <c r="I142">
        <f t="shared" si="21"/>
        <v>97</v>
      </c>
      <c r="J142">
        <f t="shared" si="22"/>
        <v>1</v>
      </c>
      <c r="K142">
        <f t="shared" si="23"/>
        <v>97.5</v>
      </c>
      <c r="L142">
        <f>ROWS($A$5:A136)</f>
        <v>132</v>
      </c>
      <c r="M142">
        <f>SUM($A$5:A136)</f>
        <v>12</v>
      </c>
      <c r="N142">
        <f t="shared" si="24"/>
        <v>405</v>
      </c>
      <c r="O142">
        <f t="shared" si="25"/>
        <v>179</v>
      </c>
      <c r="P142">
        <f t="shared" si="26"/>
        <v>9.0909090909090912E-2</v>
      </c>
      <c r="Q142">
        <f t="shared" si="27"/>
        <v>0.44197530864197532</v>
      </c>
      <c r="R142">
        <f t="shared" si="28"/>
        <v>0.41264622220550218</v>
      </c>
      <c r="S142">
        <f t="shared" si="29"/>
        <v>4.5697080992830541E-2</v>
      </c>
    </row>
    <row r="143" spans="1:19">
      <c r="A143">
        <v>0</v>
      </c>
      <c r="B143">
        <v>3</v>
      </c>
      <c r="C143" s="24">
        <v>99</v>
      </c>
      <c r="D143">
        <v>11</v>
      </c>
      <c r="E143">
        <v>0.28399999999999997</v>
      </c>
      <c r="H143">
        <f t="shared" si="20"/>
        <v>133</v>
      </c>
      <c r="I143">
        <f t="shared" si="21"/>
        <v>98</v>
      </c>
      <c r="J143">
        <f t="shared" si="22"/>
        <v>0</v>
      </c>
      <c r="K143" t="str">
        <f t="shared" si="23"/>
        <v/>
      </c>
      <c r="L143">
        <f>ROWS($A$5:A137)</f>
        <v>133</v>
      </c>
      <c r="M143">
        <f>SUM($A$5:A137)</f>
        <v>12</v>
      </c>
      <c r="N143">
        <f t="shared" si="24"/>
        <v>404</v>
      </c>
      <c r="O143">
        <f t="shared" si="25"/>
        <v>179</v>
      </c>
      <c r="P143">
        <f t="shared" si="26"/>
        <v>9.0225563909774431E-2</v>
      </c>
      <c r="Q143">
        <f t="shared" si="27"/>
        <v>0.44306930693069307</v>
      </c>
      <c r="R143" t="str">
        <f t="shared" si="28"/>
        <v/>
      </c>
      <c r="S143" t="str">
        <f t="shared" si="29"/>
        <v/>
      </c>
    </row>
    <row r="144" spans="1:19">
      <c r="A144">
        <v>0</v>
      </c>
      <c r="B144">
        <v>4</v>
      </c>
      <c r="C144" s="24">
        <v>99</v>
      </c>
      <c r="D144">
        <v>38</v>
      </c>
      <c r="E144">
        <v>0.14499999999999999</v>
      </c>
      <c r="H144">
        <f t="shared" si="20"/>
        <v>134</v>
      </c>
      <c r="I144">
        <f t="shared" si="21"/>
        <v>98</v>
      </c>
      <c r="J144">
        <f t="shared" si="22"/>
        <v>0</v>
      </c>
      <c r="K144" t="str">
        <f t="shared" si="23"/>
        <v/>
      </c>
      <c r="L144">
        <f>ROWS($A$5:A138)</f>
        <v>134</v>
      </c>
      <c r="M144">
        <f>SUM($A$5:A138)</f>
        <v>12</v>
      </c>
      <c r="N144">
        <f t="shared" si="24"/>
        <v>403</v>
      </c>
      <c r="O144">
        <f t="shared" si="25"/>
        <v>179</v>
      </c>
      <c r="P144">
        <f t="shared" si="26"/>
        <v>8.9552238805970144E-2</v>
      </c>
      <c r="Q144">
        <f t="shared" si="27"/>
        <v>0.44416873449131511</v>
      </c>
      <c r="R144" t="str">
        <f t="shared" si="28"/>
        <v/>
      </c>
      <c r="S144" t="str">
        <f t="shared" si="29"/>
        <v/>
      </c>
    </row>
    <row r="145" spans="1:19">
      <c r="A145">
        <v>0</v>
      </c>
      <c r="B145">
        <v>1</v>
      </c>
      <c r="C145" s="24">
        <v>99</v>
      </c>
      <c r="D145">
        <v>10</v>
      </c>
      <c r="E145">
        <v>0.55100000000000005</v>
      </c>
      <c r="H145">
        <f t="shared" si="20"/>
        <v>135</v>
      </c>
      <c r="I145">
        <f t="shared" si="21"/>
        <v>98</v>
      </c>
      <c r="J145">
        <f t="shared" si="22"/>
        <v>0</v>
      </c>
      <c r="K145" t="str">
        <f t="shared" si="23"/>
        <v/>
      </c>
      <c r="L145">
        <f>ROWS($A$5:A139)</f>
        <v>135</v>
      </c>
      <c r="M145">
        <f>SUM($A$5:A139)</f>
        <v>12</v>
      </c>
      <c r="N145">
        <f t="shared" si="24"/>
        <v>402</v>
      </c>
      <c r="O145">
        <f t="shared" si="25"/>
        <v>179</v>
      </c>
      <c r="P145">
        <f t="shared" si="26"/>
        <v>8.8888888888888892E-2</v>
      </c>
      <c r="Q145">
        <f t="shared" si="27"/>
        <v>0.44527363184079605</v>
      </c>
      <c r="R145" t="str">
        <f t="shared" si="28"/>
        <v/>
      </c>
      <c r="S145" t="str">
        <f t="shared" si="29"/>
        <v/>
      </c>
    </row>
    <row r="146" spans="1:19">
      <c r="A146">
        <v>0</v>
      </c>
      <c r="B146">
        <v>3</v>
      </c>
      <c r="C146" s="24">
        <v>99</v>
      </c>
      <c r="D146">
        <v>19</v>
      </c>
      <c r="E146">
        <v>0.154</v>
      </c>
      <c r="H146">
        <f t="shared" si="20"/>
        <v>136</v>
      </c>
      <c r="I146">
        <f t="shared" si="21"/>
        <v>98</v>
      </c>
      <c r="J146">
        <f t="shared" si="22"/>
        <v>0</v>
      </c>
      <c r="K146" t="str">
        <f t="shared" si="23"/>
        <v/>
      </c>
      <c r="L146">
        <f>ROWS($A$5:A140)</f>
        <v>136</v>
      </c>
      <c r="M146">
        <f>SUM($A$5:A140)</f>
        <v>12</v>
      </c>
      <c r="N146">
        <f t="shared" si="24"/>
        <v>401</v>
      </c>
      <c r="O146">
        <f t="shared" si="25"/>
        <v>179</v>
      </c>
      <c r="P146">
        <f t="shared" si="26"/>
        <v>8.8235294117647065E-2</v>
      </c>
      <c r="Q146">
        <f t="shared" si="27"/>
        <v>0.44638403990024939</v>
      </c>
      <c r="R146" t="str">
        <f t="shared" si="28"/>
        <v/>
      </c>
      <c r="S146" t="str">
        <f t="shared" si="29"/>
        <v/>
      </c>
    </row>
    <row r="147" spans="1:19">
      <c r="A147">
        <v>0</v>
      </c>
      <c r="B147">
        <v>5</v>
      </c>
      <c r="C147" s="24">
        <v>99</v>
      </c>
      <c r="D147">
        <v>27</v>
      </c>
      <c r="E147">
        <v>0.20300000000000001</v>
      </c>
      <c r="H147">
        <f t="shared" si="20"/>
        <v>137</v>
      </c>
      <c r="I147">
        <f t="shared" si="21"/>
        <v>98</v>
      </c>
      <c r="J147">
        <f t="shared" si="22"/>
        <v>0</v>
      </c>
      <c r="K147">
        <f t="shared" si="23"/>
        <v>98.5</v>
      </c>
      <c r="L147">
        <f>ROWS($A$5:A141)</f>
        <v>137</v>
      </c>
      <c r="M147">
        <f>SUM($A$5:A141)</f>
        <v>12</v>
      </c>
      <c r="N147">
        <f t="shared" si="24"/>
        <v>400</v>
      </c>
      <c r="O147">
        <f t="shared" si="25"/>
        <v>179</v>
      </c>
      <c r="P147">
        <f t="shared" si="26"/>
        <v>8.7591240875912413E-2</v>
      </c>
      <c r="Q147">
        <f t="shared" si="27"/>
        <v>0.44750000000000001</v>
      </c>
      <c r="R147">
        <f t="shared" si="28"/>
        <v>0.40911137843385126</v>
      </c>
      <c r="S147">
        <f t="shared" si="29"/>
        <v>4.9231924764481461E-2</v>
      </c>
    </row>
    <row r="148" spans="1:19">
      <c r="A148">
        <v>0</v>
      </c>
      <c r="B148">
        <v>4</v>
      </c>
      <c r="C148" s="24">
        <v>99</v>
      </c>
      <c r="D148">
        <v>38</v>
      </c>
      <c r="E148">
        <v>0.14499999999999999</v>
      </c>
      <c r="H148">
        <f t="shared" si="20"/>
        <v>138</v>
      </c>
      <c r="I148">
        <f t="shared" si="21"/>
        <v>99</v>
      </c>
      <c r="J148">
        <f t="shared" si="22"/>
        <v>0</v>
      </c>
      <c r="K148" t="str">
        <f t="shared" si="23"/>
        <v/>
      </c>
      <c r="L148">
        <f>ROWS($A$5:A142)</f>
        <v>138</v>
      </c>
      <c r="M148">
        <f>SUM($A$5:A142)</f>
        <v>12</v>
      </c>
      <c r="N148">
        <f t="shared" si="24"/>
        <v>399</v>
      </c>
      <c r="O148">
        <f t="shared" si="25"/>
        <v>179</v>
      </c>
      <c r="P148">
        <f t="shared" si="26"/>
        <v>8.6956521739130432E-2</v>
      </c>
      <c r="Q148">
        <f t="shared" si="27"/>
        <v>0.44862155388471175</v>
      </c>
      <c r="R148" t="str">
        <f t="shared" si="28"/>
        <v/>
      </c>
      <c r="S148" t="str">
        <f t="shared" si="29"/>
        <v/>
      </c>
    </row>
    <row r="149" spans="1:19">
      <c r="A149">
        <v>0</v>
      </c>
      <c r="B149">
        <v>4</v>
      </c>
      <c r="C149" s="24">
        <v>99</v>
      </c>
      <c r="D149">
        <v>38</v>
      </c>
      <c r="E149">
        <v>0.14499999999999999</v>
      </c>
      <c r="H149">
        <f t="shared" si="20"/>
        <v>139</v>
      </c>
      <c r="I149">
        <f t="shared" si="21"/>
        <v>99</v>
      </c>
      <c r="J149">
        <f t="shared" si="22"/>
        <v>0</v>
      </c>
      <c r="K149" t="str">
        <f t="shared" si="23"/>
        <v/>
      </c>
      <c r="L149">
        <f>ROWS($A$5:A143)</f>
        <v>139</v>
      </c>
      <c r="M149">
        <f>SUM($A$5:A143)</f>
        <v>12</v>
      </c>
      <c r="N149">
        <f t="shared" si="24"/>
        <v>398</v>
      </c>
      <c r="O149">
        <f t="shared" si="25"/>
        <v>179</v>
      </c>
      <c r="P149">
        <f t="shared" si="26"/>
        <v>8.6330935251798566E-2</v>
      </c>
      <c r="Q149">
        <f t="shared" si="27"/>
        <v>0.44974874371859297</v>
      </c>
      <c r="R149" t="str">
        <f t="shared" si="28"/>
        <v/>
      </c>
      <c r="S149" t="str">
        <f t="shared" si="29"/>
        <v/>
      </c>
    </row>
    <row r="150" spans="1:19">
      <c r="A150">
        <v>1</v>
      </c>
      <c r="B150">
        <v>7</v>
      </c>
      <c r="C150" s="24">
        <v>100</v>
      </c>
      <c r="D150">
        <v>0</v>
      </c>
      <c r="E150">
        <v>0.48399999999999999</v>
      </c>
      <c r="H150">
        <f t="shared" si="20"/>
        <v>140</v>
      </c>
      <c r="I150">
        <f t="shared" si="21"/>
        <v>99</v>
      </c>
      <c r="J150">
        <f t="shared" si="22"/>
        <v>0</v>
      </c>
      <c r="K150" t="str">
        <f t="shared" si="23"/>
        <v/>
      </c>
      <c r="L150">
        <f>ROWS($A$5:A144)</f>
        <v>140</v>
      </c>
      <c r="M150">
        <f>SUM($A$5:A144)</f>
        <v>12</v>
      </c>
      <c r="N150">
        <f t="shared" si="24"/>
        <v>397</v>
      </c>
      <c r="O150">
        <f t="shared" si="25"/>
        <v>179</v>
      </c>
      <c r="P150">
        <f t="shared" si="26"/>
        <v>8.5714285714285715E-2</v>
      </c>
      <c r="Q150">
        <f t="shared" si="27"/>
        <v>0.45088161209068012</v>
      </c>
      <c r="R150" t="str">
        <f t="shared" si="28"/>
        <v/>
      </c>
      <c r="S150" t="str">
        <f t="shared" si="29"/>
        <v/>
      </c>
    </row>
    <row r="151" spans="1:19">
      <c r="A151">
        <v>0</v>
      </c>
      <c r="B151">
        <v>1</v>
      </c>
      <c r="C151" s="24">
        <v>100</v>
      </c>
      <c r="D151">
        <v>12</v>
      </c>
      <c r="E151">
        <v>0.65800000000000003</v>
      </c>
      <c r="H151">
        <f t="shared" si="20"/>
        <v>141</v>
      </c>
      <c r="I151">
        <f t="shared" si="21"/>
        <v>99</v>
      </c>
      <c r="J151">
        <f t="shared" si="22"/>
        <v>0</v>
      </c>
      <c r="K151" t="str">
        <f t="shared" si="23"/>
        <v/>
      </c>
      <c r="L151">
        <f>ROWS($A$5:A145)</f>
        <v>141</v>
      </c>
      <c r="M151">
        <f>SUM($A$5:A145)</f>
        <v>12</v>
      </c>
      <c r="N151">
        <f t="shared" si="24"/>
        <v>396</v>
      </c>
      <c r="O151">
        <f t="shared" si="25"/>
        <v>179</v>
      </c>
      <c r="P151">
        <f t="shared" si="26"/>
        <v>8.5106382978723402E-2</v>
      </c>
      <c r="Q151">
        <f t="shared" si="27"/>
        <v>0.45202020202020204</v>
      </c>
      <c r="R151" t="str">
        <f t="shared" si="28"/>
        <v/>
      </c>
      <c r="S151" t="str">
        <f t="shared" si="29"/>
        <v/>
      </c>
    </row>
    <row r="152" spans="1:19">
      <c r="A152">
        <v>1</v>
      </c>
      <c r="B152">
        <v>8</v>
      </c>
      <c r="C152" s="24">
        <v>100</v>
      </c>
      <c r="D152">
        <v>40</v>
      </c>
      <c r="E152">
        <v>0.66100000000000003</v>
      </c>
      <c r="H152">
        <f t="shared" si="20"/>
        <v>142</v>
      </c>
      <c r="I152">
        <f t="shared" si="21"/>
        <v>99</v>
      </c>
      <c r="J152">
        <f t="shared" si="22"/>
        <v>0</v>
      </c>
      <c r="K152" t="str">
        <f t="shared" si="23"/>
        <v/>
      </c>
      <c r="L152">
        <f>ROWS($A$5:A146)</f>
        <v>142</v>
      </c>
      <c r="M152">
        <f>SUM($A$5:A146)</f>
        <v>12</v>
      </c>
      <c r="N152">
        <f t="shared" si="24"/>
        <v>395</v>
      </c>
      <c r="O152">
        <f t="shared" si="25"/>
        <v>179</v>
      </c>
      <c r="P152">
        <f t="shared" si="26"/>
        <v>8.4507042253521125E-2</v>
      </c>
      <c r="Q152">
        <f t="shared" si="27"/>
        <v>0.45316455696202529</v>
      </c>
      <c r="R152" t="str">
        <f t="shared" si="28"/>
        <v/>
      </c>
      <c r="S152" t="str">
        <f t="shared" si="29"/>
        <v/>
      </c>
    </row>
    <row r="153" spans="1:19">
      <c r="A153">
        <v>1</v>
      </c>
      <c r="B153">
        <v>7</v>
      </c>
      <c r="C153" s="24">
        <v>100</v>
      </c>
      <c r="D153">
        <v>0</v>
      </c>
      <c r="E153">
        <v>0.48399999999999999</v>
      </c>
      <c r="H153">
        <f t="shared" si="20"/>
        <v>143</v>
      </c>
      <c r="I153">
        <f t="shared" si="21"/>
        <v>99</v>
      </c>
      <c r="J153">
        <f t="shared" si="22"/>
        <v>0</v>
      </c>
      <c r="K153" t="str">
        <f t="shared" si="23"/>
        <v/>
      </c>
      <c r="L153">
        <f>ROWS($A$5:A147)</f>
        <v>143</v>
      </c>
      <c r="M153">
        <f>SUM($A$5:A147)</f>
        <v>12</v>
      </c>
      <c r="N153">
        <f t="shared" si="24"/>
        <v>394</v>
      </c>
      <c r="O153">
        <f t="shared" si="25"/>
        <v>179</v>
      </c>
      <c r="P153">
        <f t="shared" si="26"/>
        <v>8.3916083916083919E-2</v>
      </c>
      <c r="Q153">
        <f t="shared" si="27"/>
        <v>0.45431472081218272</v>
      </c>
      <c r="R153" t="str">
        <f t="shared" si="28"/>
        <v/>
      </c>
      <c r="S153" t="str">
        <f t="shared" si="29"/>
        <v/>
      </c>
    </row>
    <row r="154" spans="1:19">
      <c r="A154">
        <v>1</v>
      </c>
      <c r="B154">
        <v>8</v>
      </c>
      <c r="C154" s="24">
        <v>100</v>
      </c>
      <c r="D154">
        <v>40</v>
      </c>
      <c r="E154">
        <v>0.66100000000000003</v>
      </c>
      <c r="H154">
        <f t="shared" si="20"/>
        <v>144</v>
      </c>
      <c r="I154">
        <f t="shared" si="21"/>
        <v>99</v>
      </c>
      <c r="J154">
        <f t="shared" si="22"/>
        <v>0</v>
      </c>
      <c r="K154" t="str">
        <f t="shared" si="23"/>
        <v/>
      </c>
      <c r="L154">
        <f>ROWS($A$5:A148)</f>
        <v>144</v>
      </c>
      <c r="M154">
        <f>SUM($A$5:A148)</f>
        <v>12</v>
      </c>
      <c r="N154">
        <f t="shared" si="24"/>
        <v>393</v>
      </c>
      <c r="O154">
        <f t="shared" si="25"/>
        <v>179</v>
      </c>
      <c r="P154">
        <f t="shared" si="26"/>
        <v>8.3333333333333329E-2</v>
      </c>
      <c r="Q154">
        <f t="shared" si="27"/>
        <v>0.45547073791348602</v>
      </c>
      <c r="R154" t="str">
        <f t="shared" si="28"/>
        <v/>
      </c>
      <c r="S154" t="str">
        <f t="shared" si="29"/>
        <v/>
      </c>
    </row>
    <row r="155" spans="1:19">
      <c r="A155">
        <v>0</v>
      </c>
      <c r="B155">
        <v>0</v>
      </c>
      <c r="C155" s="24">
        <v>100</v>
      </c>
      <c r="D155">
        <v>60</v>
      </c>
      <c r="E155">
        <v>0.96199999999999997</v>
      </c>
      <c r="H155">
        <f t="shared" si="20"/>
        <v>145</v>
      </c>
      <c r="I155">
        <f t="shared" si="21"/>
        <v>99</v>
      </c>
      <c r="J155">
        <f t="shared" si="22"/>
        <v>0</v>
      </c>
      <c r="K155">
        <f t="shared" si="23"/>
        <v>99.5</v>
      </c>
      <c r="L155">
        <f>ROWS($A$5:A149)</f>
        <v>145</v>
      </c>
      <c r="M155">
        <f>SUM($A$5:A149)</f>
        <v>12</v>
      </c>
      <c r="N155">
        <f t="shared" si="24"/>
        <v>392</v>
      </c>
      <c r="O155">
        <f t="shared" si="25"/>
        <v>179</v>
      </c>
      <c r="P155">
        <f t="shared" si="26"/>
        <v>8.2758620689655171E-2</v>
      </c>
      <c r="Q155">
        <f t="shared" si="27"/>
        <v>0.45663265306122447</v>
      </c>
      <c r="R155">
        <f t="shared" si="28"/>
        <v>0.40323892608478568</v>
      </c>
      <c r="S155">
        <f t="shared" si="29"/>
        <v>5.5104377113547043E-2</v>
      </c>
    </row>
    <row r="156" spans="1:19">
      <c r="A156">
        <v>1</v>
      </c>
      <c r="B156">
        <v>8</v>
      </c>
      <c r="C156" s="24">
        <v>100</v>
      </c>
      <c r="D156">
        <v>40</v>
      </c>
      <c r="E156">
        <v>0.66100000000000003</v>
      </c>
      <c r="H156">
        <f t="shared" si="20"/>
        <v>146</v>
      </c>
      <c r="I156">
        <f t="shared" si="21"/>
        <v>100</v>
      </c>
      <c r="J156">
        <f t="shared" si="22"/>
        <v>1</v>
      </c>
      <c r="K156" t="str">
        <f t="shared" si="23"/>
        <v/>
      </c>
      <c r="L156">
        <f>ROWS($A$5:A150)</f>
        <v>146</v>
      </c>
      <c r="M156">
        <f>SUM($A$5:A150)</f>
        <v>13</v>
      </c>
      <c r="N156">
        <f t="shared" si="24"/>
        <v>391</v>
      </c>
      <c r="O156">
        <f t="shared" si="25"/>
        <v>178</v>
      </c>
      <c r="P156">
        <f t="shared" si="26"/>
        <v>8.9041095890410954E-2</v>
      </c>
      <c r="Q156">
        <f t="shared" si="27"/>
        <v>0.45524296675191817</v>
      </c>
      <c r="R156" t="str">
        <f t="shared" si="28"/>
        <v/>
      </c>
      <c r="S156" t="str">
        <f t="shared" si="29"/>
        <v/>
      </c>
    </row>
    <row r="157" spans="1:19">
      <c r="A157">
        <v>0</v>
      </c>
      <c r="B157">
        <v>0</v>
      </c>
      <c r="C157" s="24">
        <v>100</v>
      </c>
      <c r="D157">
        <v>26</v>
      </c>
      <c r="E157">
        <v>0.59699999999999998</v>
      </c>
      <c r="H157">
        <f t="shared" si="20"/>
        <v>147</v>
      </c>
      <c r="I157">
        <f t="shared" si="21"/>
        <v>100</v>
      </c>
      <c r="J157">
        <f t="shared" si="22"/>
        <v>0</v>
      </c>
      <c r="K157" t="str">
        <f t="shared" si="23"/>
        <v/>
      </c>
      <c r="L157">
        <f>ROWS($A$5:A151)</f>
        <v>147</v>
      </c>
      <c r="M157">
        <f>SUM($A$5:A151)</f>
        <v>13</v>
      </c>
      <c r="N157">
        <f t="shared" si="24"/>
        <v>390</v>
      </c>
      <c r="O157">
        <f t="shared" si="25"/>
        <v>178</v>
      </c>
      <c r="P157">
        <f t="shared" si="26"/>
        <v>8.8435374149659865E-2</v>
      </c>
      <c r="Q157">
        <f t="shared" si="27"/>
        <v>0.4564102564102564</v>
      </c>
      <c r="R157" t="str">
        <f t="shared" si="28"/>
        <v/>
      </c>
      <c r="S157" t="str">
        <f t="shared" si="29"/>
        <v/>
      </c>
    </row>
    <row r="158" spans="1:19">
      <c r="A158">
        <v>1</v>
      </c>
      <c r="B158">
        <v>8</v>
      </c>
      <c r="C158" s="24">
        <v>100</v>
      </c>
      <c r="D158">
        <v>40</v>
      </c>
      <c r="E158">
        <v>0.66100000000000003</v>
      </c>
      <c r="H158">
        <f t="shared" si="20"/>
        <v>148</v>
      </c>
      <c r="I158">
        <f t="shared" si="21"/>
        <v>100</v>
      </c>
      <c r="J158">
        <f t="shared" si="22"/>
        <v>1</v>
      </c>
      <c r="K158" t="str">
        <f t="shared" si="23"/>
        <v/>
      </c>
      <c r="L158">
        <f>ROWS($A$5:A152)</f>
        <v>148</v>
      </c>
      <c r="M158">
        <f>SUM($A$5:A152)</f>
        <v>14</v>
      </c>
      <c r="N158">
        <f t="shared" si="24"/>
        <v>389</v>
      </c>
      <c r="O158">
        <f t="shared" si="25"/>
        <v>177</v>
      </c>
      <c r="P158">
        <f t="shared" si="26"/>
        <v>9.45945945945946E-2</v>
      </c>
      <c r="Q158">
        <f t="shared" si="27"/>
        <v>0.45501285347043702</v>
      </c>
      <c r="R158" t="str">
        <f t="shared" si="28"/>
        <v/>
      </c>
      <c r="S158" t="str">
        <f t="shared" si="29"/>
        <v/>
      </c>
    </row>
    <row r="159" spans="1:19">
      <c r="A159">
        <v>0</v>
      </c>
      <c r="B159">
        <v>8</v>
      </c>
      <c r="C159" s="24">
        <v>100</v>
      </c>
      <c r="D159">
        <v>0</v>
      </c>
      <c r="E159">
        <v>0.19</v>
      </c>
      <c r="H159">
        <f t="shared" si="20"/>
        <v>149</v>
      </c>
      <c r="I159">
        <f t="shared" si="21"/>
        <v>100</v>
      </c>
      <c r="J159">
        <f t="shared" si="22"/>
        <v>1</v>
      </c>
      <c r="K159" t="str">
        <f t="shared" si="23"/>
        <v/>
      </c>
      <c r="L159">
        <f>ROWS($A$5:A153)</f>
        <v>149</v>
      </c>
      <c r="M159">
        <f>SUM($A$5:A153)</f>
        <v>15</v>
      </c>
      <c r="N159">
        <f t="shared" si="24"/>
        <v>388</v>
      </c>
      <c r="O159">
        <f t="shared" si="25"/>
        <v>176</v>
      </c>
      <c r="P159">
        <f t="shared" si="26"/>
        <v>0.10067114093959731</v>
      </c>
      <c r="Q159">
        <f t="shared" si="27"/>
        <v>0.45360824742268041</v>
      </c>
      <c r="R159" t="str">
        <f t="shared" si="28"/>
        <v/>
      </c>
      <c r="S159" t="str">
        <f t="shared" si="29"/>
        <v/>
      </c>
    </row>
    <row r="160" spans="1:19">
      <c r="A160">
        <v>0</v>
      </c>
      <c r="B160">
        <v>1</v>
      </c>
      <c r="C160" s="24">
        <v>100</v>
      </c>
      <c r="D160">
        <v>12</v>
      </c>
      <c r="E160">
        <v>0.14899999999999999</v>
      </c>
      <c r="H160">
        <f t="shared" si="20"/>
        <v>150</v>
      </c>
      <c r="I160">
        <f t="shared" si="21"/>
        <v>100</v>
      </c>
      <c r="J160">
        <f t="shared" si="22"/>
        <v>1</v>
      </c>
      <c r="K160" t="str">
        <f t="shared" si="23"/>
        <v/>
      </c>
      <c r="L160">
        <f>ROWS($A$5:A154)</f>
        <v>150</v>
      </c>
      <c r="M160">
        <f>SUM($A$5:A154)</f>
        <v>16</v>
      </c>
      <c r="N160">
        <f t="shared" si="24"/>
        <v>387</v>
      </c>
      <c r="O160">
        <f t="shared" si="25"/>
        <v>175</v>
      </c>
      <c r="P160">
        <f t="shared" si="26"/>
        <v>0.10666666666666667</v>
      </c>
      <c r="Q160">
        <f t="shared" si="27"/>
        <v>0.45219638242894056</v>
      </c>
      <c r="R160" t="str">
        <f t="shared" si="28"/>
        <v/>
      </c>
      <c r="S160" t="str">
        <f t="shared" si="29"/>
        <v/>
      </c>
    </row>
    <row r="161" spans="1:19">
      <c r="A161">
        <v>0</v>
      </c>
      <c r="B161">
        <v>2</v>
      </c>
      <c r="C161" s="24">
        <v>101</v>
      </c>
      <c r="D161">
        <v>35</v>
      </c>
      <c r="E161">
        <v>0.155</v>
      </c>
      <c r="H161">
        <f t="shared" si="20"/>
        <v>151</v>
      </c>
      <c r="I161">
        <f t="shared" si="21"/>
        <v>100</v>
      </c>
      <c r="J161">
        <f t="shared" si="22"/>
        <v>0</v>
      </c>
      <c r="K161" t="str">
        <f t="shared" si="23"/>
        <v/>
      </c>
      <c r="L161">
        <f>ROWS($A$5:A155)</f>
        <v>151</v>
      </c>
      <c r="M161">
        <f>SUM($A$5:A155)</f>
        <v>16</v>
      </c>
      <c r="N161">
        <f t="shared" si="24"/>
        <v>386</v>
      </c>
      <c r="O161">
        <f t="shared" si="25"/>
        <v>175</v>
      </c>
      <c r="P161">
        <f t="shared" si="26"/>
        <v>0.10596026490066225</v>
      </c>
      <c r="Q161">
        <f t="shared" si="27"/>
        <v>0.45336787564766839</v>
      </c>
      <c r="R161" t="str">
        <f t="shared" si="28"/>
        <v/>
      </c>
      <c r="S161" t="str">
        <f t="shared" si="29"/>
        <v/>
      </c>
    </row>
    <row r="162" spans="1:19">
      <c r="A162">
        <v>1</v>
      </c>
      <c r="B162">
        <v>10</v>
      </c>
      <c r="C162" s="24">
        <v>101</v>
      </c>
      <c r="D162">
        <v>37</v>
      </c>
      <c r="E162">
        <v>1.1359999999999999</v>
      </c>
      <c r="H162">
        <f t="shared" si="20"/>
        <v>152</v>
      </c>
      <c r="I162">
        <f t="shared" si="21"/>
        <v>100</v>
      </c>
      <c r="J162">
        <f t="shared" si="22"/>
        <v>1</v>
      </c>
      <c r="K162" t="str">
        <f t="shared" si="23"/>
        <v/>
      </c>
      <c r="L162">
        <f>ROWS($A$5:A156)</f>
        <v>152</v>
      </c>
      <c r="M162">
        <f>SUM($A$5:A156)</f>
        <v>17</v>
      </c>
      <c r="N162">
        <f t="shared" si="24"/>
        <v>385</v>
      </c>
      <c r="O162">
        <f t="shared" si="25"/>
        <v>174</v>
      </c>
      <c r="P162">
        <f t="shared" si="26"/>
        <v>0.1118421052631579</v>
      </c>
      <c r="Q162">
        <f t="shared" si="27"/>
        <v>0.45194805194805193</v>
      </c>
      <c r="R162" t="str">
        <f t="shared" si="28"/>
        <v/>
      </c>
      <c r="S162" t="str">
        <f t="shared" si="29"/>
        <v/>
      </c>
    </row>
    <row r="163" spans="1:19">
      <c r="A163">
        <v>0</v>
      </c>
      <c r="B163">
        <v>0</v>
      </c>
      <c r="C163" s="24">
        <v>102</v>
      </c>
      <c r="D163">
        <v>40</v>
      </c>
      <c r="E163">
        <v>0.23799999999999999</v>
      </c>
      <c r="H163">
        <f t="shared" si="20"/>
        <v>153</v>
      </c>
      <c r="I163">
        <f t="shared" si="21"/>
        <v>100</v>
      </c>
      <c r="J163">
        <f t="shared" si="22"/>
        <v>0</v>
      </c>
      <c r="K163" t="str">
        <f t="shared" si="23"/>
        <v/>
      </c>
      <c r="L163">
        <f>ROWS($A$5:A157)</f>
        <v>153</v>
      </c>
      <c r="M163">
        <f>SUM($A$5:A157)</f>
        <v>17</v>
      </c>
      <c r="N163">
        <f t="shared" si="24"/>
        <v>384</v>
      </c>
      <c r="O163">
        <f t="shared" si="25"/>
        <v>174</v>
      </c>
      <c r="P163">
        <f t="shared" si="26"/>
        <v>0.1111111111111111</v>
      </c>
      <c r="Q163">
        <f t="shared" si="27"/>
        <v>0.453125</v>
      </c>
      <c r="R163" t="str">
        <f t="shared" si="28"/>
        <v/>
      </c>
      <c r="S163" t="str">
        <f t="shared" si="29"/>
        <v/>
      </c>
    </row>
    <row r="164" spans="1:19">
      <c r="A164">
        <v>1</v>
      </c>
      <c r="B164">
        <v>9</v>
      </c>
      <c r="C164" s="24">
        <v>102</v>
      </c>
      <c r="D164">
        <v>37</v>
      </c>
      <c r="E164">
        <v>0.66500000000000004</v>
      </c>
      <c r="H164">
        <f t="shared" si="20"/>
        <v>154</v>
      </c>
      <c r="I164">
        <f t="shared" si="21"/>
        <v>100</v>
      </c>
      <c r="J164">
        <f t="shared" si="22"/>
        <v>1</v>
      </c>
      <c r="K164" t="str">
        <f t="shared" si="23"/>
        <v/>
      </c>
      <c r="L164">
        <f>ROWS($A$5:A158)</f>
        <v>154</v>
      </c>
      <c r="M164">
        <f>SUM($A$5:A158)</f>
        <v>18</v>
      </c>
      <c r="N164">
        <f t="shared" si="24"/>
        <v>383</v>
      </c>
      <c r="O164">
        <f t="shared" si="25"/>
        <v>173</v>
      </c>
      <c r="P164">
        <f t="shared" si="26"/>
        <v>0.11688311688311688</v>
      </c>
      <c r="Q164">
        <f t="shared" si="27"/>
        <v>0.4516971279373368</v>
      </c>
      <c r="R164" t="str">
        <f t="shared" si="28"/>
        <v/>
      </c>
      <c r="S164" t="str">
        <f t="shared" si="29"/>
        <v/>
      </c>
    </row>
    <row r="165" spans="1:19">
      <c r="A165">
        <v>0</v>
      </c>
      <c r="B165">
        <v>3</v>
      </c>
      <c r="C165" s="24">
        <v>102</v>
      </c>
      <c r="D165">
        <v>20</v>
      </c>
      <c r="E165">
        <v>0.4</v>
      </c>
      <c r="H165">
        <f t="shared" si="20"/>
        <v>155</v>
      </c>
      <c r="I165">
        <f t="shared" si="21"/>
        <v>100</v>
      </c>
      <c r="J165">
        <f t="shared" si="22"/>
        <v>0</v>
      </c>
      <c r="K165" t="str">
        <f t="shared" si="23"/>
        <v/>
      </c>
      <c r="L165">
        <f>ROWS($A$5:A159)</f>
        <v>155</v>
      </c>
      <c r="M165">
        <f>SUM($A$5:A159)</f>
        <v>18</v>
      </c>
      <c r="N165">
        <f t="shared" si="24"/>
        <v>382</v>
      </c>
      <c r="O165">
        <f t="shared" si="25"/>
        <v>173</v>
      </c>
      <c r="P165">
        <f t="shared" si="26"/>
        <v>0.11612903225806452</v>
      </c>
      <c r="Q165">
        <f t="shared" si="27"/>
        <v>0.45287958115183247</v>
      </c>
      <c r="R165" t="str">
        <f t="shared" si="28"/>
        <v/>
      </c>
      <c r="S165" t="str">
        <f t="shared" si="29"/>
        <v/>
      </c>
    </row>
    <row r="166" spans="1:19">
      <c r="A166">
        <v>1</v>
      </c>
      <c r="B166">
        <v>2</v>
      </c>
      <c r="C166" s="24">
        <v>102</v>
      </c>
      <c r="D166">
        <v>36</v>
      </c>
      <c r="E166">
        <v>0.127</v>
      </c>
      <c r="H166">
        <f t="shared" si="20"/>
        <v>156</v>
      </c>
      <c r="I166">
        <f t="shared" si="21"/>
        <v>100</v>
      </c>
      <c r="J166">
        <f t="shared" si="22"/>
        <v>0</v>
      </c>
      <c r="K166">
        <f t="shared" si="23"/>
        <v>100.5</v>
      </c>
      <c r="L166">
        <f>ROWS($A$5:A160)</f>
        <v>156</v>
      </c>
      <c r="M166">
        <f>SUM($A$5:A160)</f>
        <v>18</v>
      </c>
      <c r="N166">
        <f t="shared" si="24"/>
        <v>381</v>
      </c>
      <c r="O166">
        <f t="shared" si="25"/>
        <v>173</v>
      </c>
      <c r="P166">
        <f t="shared" si="26"/>
        <v>0.11538461538461539</v>
      </c>
      <c r="Q166">
        <f t="shared" si="27"/>
        <v>0.45406824146981628</v>
      </c>
      <c r="R166">
        <f t="shared" si="28"/>
        <v>0.41105873798435272</v>
      </c>
      <c r="S166">
        <f t="shared" si="29"/>
        <v>4.7284565213980001E-2</v>
      </c>
    </row>
    <row r="167" spans="1:19">
      <c r="A167">
        <v>1</v>
      </c>
      <c r="B167">
        <v>6</v>
      </c>
      <c r="C167" s="24">
        <v>102</v>
      </c>
      <c r="D167">
        <v>0</v>
      </c>
      <c r="E167">
        <v>0.18</v>
      </c>
      <c r="H167">
        <f t="shared" si="20"/>
        <v>157</v>
      </c>
      <c r="I167">
        <f t="shared" si="21"/>
        <v>101</v>
      </c>
      <c r="J167">
        <f t="shared" si="22"/>
        <v>0</v>
      </c>
      <c r="K167" t="str">
        <f t="shared" si="23"/>
        <v/>
      </c>
      <c r="L167">
        <f>ROWS($A$5:A161)</f>
        <v>157</v>
      </c>
      <c r="M167">
        <f>SUM($A$5:A161)</f>
        <v>18</v>
      </c>
      <c r="N167">
        <f t="shared" si="24"/>
        <v>380</v>
      </c>
      <c r="O167">
        <f t="shared" si="25"/>
        <v>173</v>
      </c>
      <c r="P167">
        <f t="shared" si="26"/>
        <v>0.11464968152866242</v>
      </c>
      <c r="Q167">
        <f t="shared" si="27"/>
        <v>0.45526315789473687</v>
      </c>
      <c r="R167" t="str">
        <f t="shared" si="28"/>
        <v/>
      </c>
      <c r="S167" t="str">
        <f t="shared" si="29"/>
        <v/>
      </c>
    </row>
    <row r="168" spans="1:19">
      <c r="A168">
        <v>1</v>
      </c>
      <c r="B168">
        <v>1</v>
      </c>
      <c r="C168" s="24">
        <v>102</v>
      </c>
      <c r="D168">
        <v>0</v>
      </c>
      <c r="E168">
        <v>0.29299999999999998</v>
      </c>
      <c r="H168">
        <f t="shared" si="20"/>
        <v>158</v>
      </c>
      <c r="I168">
        <f t="shared" si="21"/>
        <v>101</v>
      </c>
      <c r="J168">
        <f t="shared" si="22"/>
        <v>1</v>
      </c>
      <c r="K168">
        <f t="shared" si="23"/>
        <v>101.5</v>
      </c>
      <c r="L168">
        <f>ROWS($A$5:A162)</f>
        <v>158</v>
      </c>
      <c r="M168">
        <f>SUM($A$5:A162)</f>
        <v>19</v>
      </c>
      <c r="N168">
        <f t="shared" si="24"/>
        <v>379</v>
      </c>
      <c r="O168">
        <f t="shared" si="25"/>
        <v>172</v>
      </c>
      <c r="P168">
        <f t="shared" si="26"/>
        <v>0.12025316455696203</v>
      </c>
      <c r="Q168">
        <f t="shared" si="27"/>
        <v>0.45382585751978893</v>
      </c>
      <c r="R168">
        <f t="shared" si="28"/>
        <v>0.41213088409688653</v>
      </c>
      <c r="S168">
        <f t="shared" si="29"/>
        <v>4.6212419101446189E-2</v>
      </c>
    </row>
    <row r="169" spans="1:19">
      <c r="A169">
        <v>1</v>
      </c>
      <c r="B169">
        <v>9</v>
      </c>
      <c r="C169" s="24">
        <v>102</v>
      </c>
      <c r="D169">
        <v>37</v>
      </c>
      <c r="E169">
        <v>0.66500000000000004</v>
      </c>
      <c r="H169">
        <f t="shared" si="20"/>
        <v>159</v>
      </c>
      <c r="I169">
        <f t="shared" si="21"/>
        <v>102</v>
      </c>
      <c r="J169">
        <f t="shared" si="22"/>
        <v>0</v>
      </c>
      <c r="K169" t="str">
        <f t="shared" si="23"/>
        <v/>
      </c>
      <c r="L169">
        <f>ROWS($A$5:A163)</f>
        <v>159</v>
      </c>
      <c r="M169">
        <f>SUM($A$5:A163)</f>
        <v>19</v>
      </c>
      <c r="N169">
        <f t="shared" si="24"/>
        <v>378</v>
      </c>
      <c r="O169">
        <f t="shared" si="25"/>
        <v>172</v>
      </c>
      <c r="P169">
        <f t="shared" si="26"/>
        <v>0.11949685534591195</v>
      </c>
      <c r="Q169">
        <f t="shared" si="27"/>
        <v>0.455026455026455</v>
      </c>
      <c r="R169" t="str">
        <f t="shared" si="28"/>
        <v/>
      </c>
      <c r="S169" t="str">
        <f t="shared" si="29"/>
        <v/>
      </c>
    </row>
    <row r="170" spans="1:19">
      <c r="A170">
        <v>1</v>
      </c>
      <c r="B170">
        <v>9</v>
      </c>
      <c r="C170" s="24">
        <v>102</v>
      </c>
      <c r="D170">
        <v>37</v>
      </c>
      <c r="E170">
        <v>0.66500000000000004</v>
      </c>
      <c r="H170">
        <f t="shared" si="20"/>
        <v>160</v>
      </c>
      <c r="I170">
        <f t="shared" si="21"/>
        <v>102</v>
      </c>
      <c r="J170">
        <f t="shared" si="22"/>
        <v>1</v>
      </c>
      <c r="K170" t="str">
        <f t="shared" si="23"/>
        <v/>
      </c>
      <c r="L170">
        <f>ROWS($A$5:A164)</f>
        <v>160</v>
      </c>
      <c r="M170">
        <f>SUM($A$5:A164)</f>
        <v>20</v>
      </c>
      <c r="N170">
        <f t="shared" si="24"/>
        <v>377</v>
      </c>
      <c r="O170">
        <f t="shared" si="25"/>
        <v>171</v>
      </c>
      <c r="P170">
        <f t="shared" si="26"/>
        <v>0.125</v>
      </c>
      <c r="Q170">
        <f t="shared" si="27"/>
        <v>0.45358090185676392</v>
      </c>
      <c r="R170" t="str">
        <f t="shared" si="28"/>
        <v/>
      </c>
      <c r="S170" t="str">
        <f t="shared" si="29"/>
        <v/>
      </c>
    </row>
    <row r="171" spans="1:19">
      <c r="A171">
        <v>0</v>
      </c>
      <c r="B171">
        <v>6</v>
      </c>
      <c r="C171" s="24">
        <v>103</v>
      </c>
      <c r="D171">
        <v>32</v>
      </c>
      <c r="E171">
        <v>0.32400000000000001</v>
      </c>
      <c r="H171">
        <f t="shared" si="20"/>
        <v>161</v>
      </c>
      <c r="I171">
        <f t="shared" si="21"/>
        <v>102</v>
      </c>
      <c r="J171">
        <f t="shared" si="22"/>
        <v>0</v>
      </c>
      <c r="K171" t="str">
        <f t="shared" si="23"/>
        <v/>
      </c>
      <c r="L171">
        <f>ROWS($A$5:A165)</f>
        <v>161</v>
      </c>
      <c r="M171">
        <f>SUM($A$5:A165)</f>
        <v>20</v>
      </c>
      <c r="N171">
        <f t="shared" si="24"/>
        <v>376</v>
      </c>
      <c r="O171">
        <f t="shared" si="25"/>
        <v>171</v>
      </c>
      <c r="P171">
        <f t="shared" si="26"/>
        <v>0.12422360248447205</v>
      </c>
      <c r="Q171">
        <f t="shared" si="27"/>
        <v>0.45478723404255317</v>
      </c>
      <c r="R171" t="str">
        <f t="shared" si="28"/>
        <v/>
      </c>
      <c r="S171" t="str">
        <f t="shared" si="29"/>
        <v/>
      </c>
    </row>
    <row r="172" spans="1:19">
      <c r="A172">
        <v>0</v>
      </c>
      <c r="B172">
        <v>1</v>
      </c>
      <c r="C172" s="24">
        <v>103</v>
      </c>
      <c r="D172">
        <v>11</v>
      </c>
      <c r="E172">
        <v>0.49099999999999999</v>
      </c>
      <c r="H172">
        <f t="shared" si="20"/>
        <v>162</v>
      </c>
      <c r="I172">
        <f t="shared" si="21"/>
        <v>102</v>
      </c>
      <c r="J172">
        <f t="shared" si="22"/>
        <v>1</v>
      </c>
      <c r="K172" t="str">
        <f t="shared" si="23"/>
        <v/>
      </c>
      <c r="L172">
        <f>ROWS($A$5:A166)</f>
        <v>162</v>
      </c>
      <c r="M172">
        <f>SUM($A$5:A166)</f>
        <v>21</v>
      </c>
      <c r="N172">
        <f t="shared" si="24"/>
        <v>375</v>
      </c>
      <c r="O172">
        <f t="shared" si="25"/>
        <v>170</v>
      </c>
      <c r="P172">
        <f t="shared" si="26"/>
        <v>0.12962962962962962</v>
      </c>
      <c r="Q172">
        <f t="shared" si="27"/>
        <v>0.45333333333333331</v>
      </c>
      <c r="R172" t="str">
        <f t="shared" si="28"/>
        <v/>
      </c>
      <c r="S172" t="str">
        <f t="shared" si="29"/>
        <v/>
      </c>
    </row>
    <row r="173" spans="1:19">
      <c r="A173">
        <v>0</v>
      </c>
      <c r="B173">
        <v>1</v>
      </c>
      <c r="C173" s="24">
        <v>103</v>
      </c>
      <c r="D173">
        <v>11</v>
      </c>
      <c r="E173">
        <v>0.49099999999999999</v>
      </c>
      <c r="H173">
        <f t="shared" si="20"/>
        <v>163</v>
      </c>
      <c r="I173">
        <f t="shared" si="21"/>
        <v>102</v>
      </c>
      <c r="J173">
        <f t="shared" si="22"/>
        <v>1</v>
      </c>
      <c r="K173" t="str">
        <f t="shared" si="23"/>
        <v/>
      </c>
      <c r="L173">
        <f>ROWS($A$5:A167)</f>
        <v>163</v>
      </c>
      <c r="M173">
        <f>SUM($A$5:A167)</f>
        <v>22</v>
      </c>
      <c r="N173">
        <f t="shared" si="24"/>
        <v>374</v>
      </c>
      <c r="O173">
        <f t="shared" si="25"/>
        <v>169</v>
      </c>
      <c r="P173">
        <f t="shared" si="26"/>
        <v>0.13496932515337423</v>
      </c>
      <c r="Q173">
        <f t="shared" si="27"/>
        <v>0.45187165775401067</v>
      </c>
      <c r="R173" t="str">
        <f t="shared" si="28"/>
        <v/>
      </c>
      <c r="S173" t="str">
        <f t="shared" si="29"/>
        <v/>
      </c>
    </row>
    <row r="174" spans="1:19">
      <c r="A174">
        <v>0</v>
      </c>
      <c r="B174">
        <v>1</v>
      </c>
      <c r="C174" s="24">
        <v>103</v>
      </c>
      <c r="D174">
        <v>38</v>
      </c>
      <c r="E174">
        <v>0.183</v>
      </c>
      <c r="H174">
        <f t="shared" si="20"/>
        <v>164</v>
      </c>
      <c r="I174">
        <f t="shared" si="21"/>
        <v>102</v>
      </c>
      <c r="J174">
        <f t="shared" si="22"/>
        <v>1</v>
      </c>
      <c r="K174" t="str">
        <f t="shared" si="23"/>
        <v/>
      </c>
      <c r="L174">
        <f>ROWS($A$5:A168)</f>
        <v>164</v>
      </c>
      <c r="M174">
        <f>SUM($A$5:A168)</f>
        <v>23</v>
      </c>
      <c r="N174">
        <f t="shared" si="24"/>
        <v>373</v>
      </c>
      <c r="O174">
        <f t="shared" si="25"/>
        <v>168</v>
      </c>
      <c r="P174">
        <f t="shared" si="26"/>
        <v>0.1402439024390244</v>
      </c>
      <c r="Q174">
        <f t="shared" si="27"/>
        <v>0.45040214477211798</v>
      </c>
      <c r="R174" t="str">
        <f t="shared" si="28"/>
        <v/>
      </c>
      <c r="S174" t="str">
        <f t="shared" si="29"/>
        <v/>
      </c>
    </row>
    <row r="175" spans="1:19">
      <c r="A175">
        <v>0</v>
      </c>
      <c r="B175">
        <v>1</v>
      </c>
      <c r="C175" s="24">
        <v>103</v>
      </c>
      <c r="D175">
        <v>38</v>
      </c>
      <c r="E175">
        <v>0.183</v>
      </c>
      <c r="H175">
        <f t="shared" si="20"/>
        <v>165</v>
      </c>
      <c r="I175">
        <f t="shared" si="21"/>
        <v>102</v>
      </c>
      <c r="J175">
        <f t="shared" si="22"/>
        <v>1</v>
      </c>
      <c r="K175" t="str">
        <f t="shared" si="23"/>
        <v/>
      </c>
      <c r="L175">
        <f>ROWS($A$5:A169)</f>
        <v>165</v>
      </c>
      <c r="M175">
        <f>SUM($A$5:A169)</f>
        <v>24</v>
      </c>
      <c r="N175">
        <f t="shared" si="24"/>
        <v>372</v>
      </c>
      <c r="O175">
        <f t="shared" si="25"/>
        <v>167</v>
      </c>
      <c r="P175">
        <f t="shared" si="26"/>
        <v>0.14545454545454545</v>
      </c>
      <c r="Q175">
        <f t="shared" si="27"/>
        <v>0.44892473118279569</v>
      </c>
      <c r="R175" t="str">
        <f t="shared" si="28"/>
        <v/>
      </c>
      <c r="S175" t="str">
        <f t="shared" si="29"/>
        <v/>
      </c>
    </row>
    <row r="176" spans="1:19">
      <c r="A176">
        <v>1</v>
      </c>
      <c r="B176">
        <v>6</v>
      </c>
      <c r="C176" s="24">
        <v>104</v>
      </c>
      <c r="D176">
        <v>18</v>
      </c>
      <c r="E176">
        <v>0.72199999999999998</v>
      </c>
      <c r="H176">
        <f t="shared" si="20"/>
        <v>166</v>
      </c>
      <c r="I176">
        <f t="shared" si="21"/>
        <v>102</v>
      </c>
      <c r="J176">
        <f t="shared" si="22"/>
        <v>1</v>
      </c>
      <c r="K176">
        <f t="shared" si="23"/>
        <v>102.5</v>
      </c>
      <c r="L176">
        <f>ROWS($A$5:A170)</f>
        <v>166</v>
      </c>
      <c r="M176">
        <f>SUM($A$5:A170)</f>
        <v>25</v>
      </c>
      <c r="N176">
        <f t="shared" si="24"/>
        <v>371</v>
      </c>
      <c r="O176">
        <f t="shared" si="25"/>
        <v>166</v>
      </c>
      <c r="P176">
        <f t="shared" si="26"/>
        <v>0.15060240963855423</v>
      </c>
      <c r="Q176">
        <f t="shared" si="27"/>
        <v>0.44743935309973049</v>
      </c>
      <c r="R176">
        <f t="shared" si="28"/>
        <v>0.42070766161817835</v>
      </c>
      <c r="S176">
        <f t="shared" si="29"/>
        <v>3.7635641580154366E-2</v>
      </c>
    </row>
    <row r="177" spans="1:19">
      <c r="A177">
        <v>0</v>
      </c>
      <c r="B177">
        <v>0</v>
      </c>
      <c r="C177" s="24">
        <v>104</v>
      </c>
      <c r="D177">
        <v>23</v>
      </c>
      <c r="E177">
        <v>0.45400000000000001</v>
      </c>
      <c r="H177">
        <f t="shared" si="20"/>
        <v>167</v>
      </c>
      <c r="I177">
        <f t="shared" si="21"/>
        <v>103</v>
      </c>
      <c r="J177">
        <f t="shared" si="22"/>
        <v>0</v>
      </c>
      <c r="K177" t="str">
        <f t="shared" si="23"/>
        <v/>
      </c>
      <c r="L177">
        <f>ROWS($A$5:A171)</f>
        <v>167</v>
      </c>
      <c r="M177">
        <f>SUM($A$5:A171)</f>
        <v>25</v>
      </c>
      <c r="N177">
        <f t="shared" si="24"/>
        <v>370</v>
      </c>
      <c r="O177">
        <f t="shared" si="25"/>
        <v>166</v>
      </c>
      <c r="P177">
        <f t="shared" si="26"/>
        <v>0.1497005988023952</v>
      </c>
      <c r="Q177">
        <f t="shared" si="27"/>
        <v>0.44864864864864867</v>
      </c>
      <c r="R177" t="str">
        <f t="shared" si="28"/>
        <v/>
      </c>
      <c r="S177" t="str">
        <f t="shared" si="29"/>
        <v/>
      </c>
    </row>
    <row r="178" spans="1:19">
      <c r="A178">
        <v>0</v>
      </c>
      <c r="B178">
        <v>5</v>
      </c>
      <c r="C178" s="24">
        <v>104</v>
      </c>
      <c r="D178">
        <v>0</v>
      </c>
      <c r="E178">
        <v>0.153</v>
      </c>
      <c r="H178">
        <f t="shared" si="20"/>
        <v>168</v>
      </c>
      <c r="I178">
        <f t="shared" si="21"/>
        <v>103</v>
      </c>
      <c r="J178">
        <f t="shared" si="22"/>
        <v>0</v>
      </c>
      <c r="K178" t="str">
        <f t="shared" si="23"/>
        <v/>
      </c>
      <c r="L178">
        <f>ROWS($A$5:A172)</f>
        <v>168</v>
      </c>
      <c r="M178">
        <f>SUM($A$5:A172)</f>
        <v>25</v>
      </c>
      <c r="N178">
        <f t="shared" si="24"/>
        <v>369</v>
      </c>
      <c r="O178">
        <f t="shared" si="25"/>
        <v>166</v>
      </c>
      <c r="P178">
        <f t="shared" si="26"/>
        <v>0.14880952380952381</v>
      </c>
      <c r="Q178">
        <f t="shared" si="27"/>
        <v>0.44986449864498645</v>
      </c>
      <c r="R178" t="str">
        <f t="shared" si="28"/>
        <v/>
      </c>
      <c r="S178" t="str">
        <f t="shared" si="29"/>
        <v/>
      </c>
    </row>
    <row r="179" spans="1:19">
      <c r="A179">
        <v>0</v>
      </c>
      <c r="B179">
        <v>0</v>
      </c>
      <c r="C179" s="24">
        <v>104</v>
      </c>
      <c r="D179">
        <v>0</v>
      </c>
      <c r="E179">
        <v>0.58199999999999996</v>
      </c>
      <c r="H179">
        <f t="shared" si="20"/>
        <v>169</v>
      </c>
      <c r="I179">
        <f t="shared" si="21"/>
        <v>103</v>
      </c>
      <c r="J179">
        <f t="shared" si="22"/>
        <v>0</v>
      </c>
      <c r="K179" t="str">
        <f t="shared" si="23"/>
        <v/>
      </c>
      <c r="L179">
        <f>ROWS($A$5:A173)</f>
        <v>169</v>
      </c>
      <c r="M179">
        <f>SUM($A$5:A173)</f>
        <v>25</v>
      </c>
      <c r="N179">
        <f t="shared" si="24"/>
        <v>368</v>
      </c>
      <c r="O179">
        <f t="shared" si="25"/>
        <v>166</v>
      </c>
      <c r="P179">
        <f t="shared" si="26"/>
        <v>0.14792899408284024</v>
      </c>
      <c r="Q179">
        <f t="shared" si="27"/>
        <v>0.45108695652173914</v>
      </c>
      <c r="R179" t="str">
        <f t="shared" si="28"/>
        <v/>
      </c>
      <c r="S179" t="str">
        <f t="shared" si="29"/>
        <v/>
      </c>
    </row>
    <row r="180" spans="1:19">
      <c r="A180">
        <v>0</v>
      </c>
      <c r="B180">
        <v>0</v>
      </c>
      <c r="C180" s="24">
        <v>104</v>
      </c>
      <c r="D180">
        <v>0</v>
      </c>
      <c r="E180">
        <v>0.58199999999999996</v>
      </c>
      <c r="H180">
        <f t="shared" si="20"/>
        <v>170</v>
      </c>
      <c r="I180">
        <f t="shared" si="21"/>
        <v>103</v>
      </c>
      <c r="J180">
        <f t="shared" si="22"/>
        <v>0</v>
      </c>
      <c r="K180" t="str">
        <f t="shared" si="23"/>
        <v/>
      </c>
      <c r="L180">
        <f>ROWS($A$5:A174)</f>
        <v>170</v>
      </c>
      <c r="M180">
        <f>SUM($A$5:A174)</f>
        <v>25</v>
      </c>
      <c r="N180">
        <f t="shared" si="24"/>
        <v>367</v>
      </c>
      <c r="O180">
        <f t="shared" si="25"/>
        <v>166</v>
      </c>
      <c r="P180">
        <f t="shared" si="26"/>
        <v>0.14705882352941177</v>
      </c>
      <c r="Q180">
        <f t="shared" si="27"/>
        <v>0.45231607629427795</v>
      </c>
      <c r="R180" t="str">
        <f t="shared" si="28"/>
        <v/>
      </c>
      <c r="S180" t="str">
        <f t="shared" si="29"/>
        <v/>
      </c>
    </row>
    <row r="181" spans="1:19">
      <c r="A181">
        <v>1</v>
      </c>
      <c r="B181">
        <v>0</v>
      </c>
      <c r="C181" s="24">
        <v>104</v>
      </c>
      <c r="D181">
        <v>37</v>
      </c>
      <c r="E181">
        <v>0.51</v>
      </c>
      <c r="H181">
        <f t="shared" si="20"/>
        <v>171</v>
      </c>
      <c r="I181">
        <f t="shared" si="21"/>
        <v>103</v>
      </c>
      <c r="J181">
        <f t="shared" si="22"/>
        <v>0</v>
      </c>
      <c r="K181">
        <f t="shared" si="23"/>
        <v>103.5</v>
      </c>
      <c r="L181">
        <f>ROWS($A$5:A175)</f>
        <v>171</v>
      </c>
      <c r="M181">
        <f>SUM($A$5:A175)</f>
        <v>25</v>
      </c>
      <c r="N181">
        <f t="shared" si="24"/>
        <v>366</v>
      </c>
      <c r="O181">
        <f t="shared" si="25"/>
        <v>166</v>
      </c>
      <c r="P181">
        <f t="shared" si="26"/>
        <v>0.14619883040935672</v>
      </c>
      <c r="Q181">
        <f t="shared" si="27"/>
        <v>0.45355191256830601</v>
      </c>
      <c r="R181">
        <f t="shared" si="28"/>
        <v>0.41733859126043671</v>
      </c>
      <c r="S181">
        <f t="shared" si="29"/>
        <v>4.100471193789601E-2</v>
      </c>
    </row>
    <row r="182" spans="1:19">
      <c r="A182">
        <v>1</v>
      </c>
      <c r="B182">
        <v>0</v>
      </c>
      <c r="C182" s="24">
        <v>104</v>
      </c>
      <c r="D182">
        <v>37</v>
      </c>
      <c r="E182">
        <v>0.51</v>
      </c>
      <c r="H182">
        <f t="shared" si="20"/>
        <v>172</v>
      </c>
      <c r="I182">
        <f t="shared" si="21"/>
        <v>104</v>
      </c>
      <c r="J182">
        <f t="shared" si="22"/>
        <v>1</v>
      </c>
      <c r="K182" t="str">
        <f t="shared" si="23"/>
        <v/>
      </c>
      <c r="L182">
        <f>ROWS($A$5:A176)</f>
        <v>172</v>
      </c>
      <c r="M182">
        <f>SUM($A$5:A176)</f>
        <v>26</v>
      </c>
      <c r="N182">
        <f t="shared" si="24"/>
        <v>365</v>
      </c>
      <c r="O182">
        <f t="shared" si="25"/>
        <v>165</v>
      </c>
      <c r="P182">
        <f t="shared" si="26"/>
        <v>0.15116279069767441</v>
      </c>
      <c r="Q182">
        <f t="shared" si="27"/>
        <v>0.45205479452054792</v>
      </c>
      <c r="R182" t="str">
        <f t="shared" si="28"/>
        <v/>
      </c>
      <c r="S182" t="str">
        <f t="shared" si="29"/>
        <v/>
      </c>
    </row>
    <row r="183" spans="1:19">
      <c r="A183">
        <v>0</v>
      </c>
      <c r="B183">
        <v>5</v>
      </c>
      <c r="C183" s="24">
        <v>104</v>
      </c>
      <c r="D183">
        <v>0</v>
      </c>
      <c r="E183">
        <v>0.153</v>
      </c>
      <c r="H183">
        <f t="shared" si="20"/>
        <v>173</v>
      </c>
      <c r="I183">
        <f t="shared" si="21"/>
        <v>104</v>
      </c>
      <c r="J183">
        <f t="shared" si="22"/>
        <v>0</v>
      </c>
      <c r="K183" t="str">
        <f t="shared" si="23"/>
        <v/>
      </c>
      <c r="L183">
        <f>ROWS($A$5:A177)</f>
        <v>173</v>
      </c>
      <c r="M183">
        <f>SUM($A$5:A177)</f>
        <v>26</v>
      </c>
      <c r="N183">
        <f t="shared" si="24"/>
        <v>364</v>
      </c>
      <c r="O183">
        <f t="shared" si="25"/>
        <v>165</v>
      </c>
      <c r="P183">
        <f t="shared" si="26"/>
        <v>0.15028901734104047</v>
      </c>
      <c r="Q183">
        <f t="shared" si="27"/>
        <v>0.4532967032967033</v>
      </c>
      <c r="R183" t="str">
        <f t="shared" si="28"/>
        <v/>
      </c>
      <c r="S183" t="str">
        <f t="shared" si="29"/>
        <v/>
      </c>
    </row>
    <row r="184" spans="1:19">
      <c r="A184">
        <v>1</v>
      </c>
      <c r="B184">
        <v>6</v>
      </c>
      <c r="C184" s="24">
        <v>104</v>
      </c>
      <c r="D184">
        <v>18</v>
      </c>
      <c r="E184">
        <v>0.72199999999999998</v>
      </c>
      <c r="H184">
        <f t="shared" si="20"/>
        <v>174</v>
      </c>
      <c r="I184">
        <f t="shared" si="21"/>
        <v>104</v>
      </c>
      <c r="J184">
        <f t="shared" si="22"/>
        <v>0</v>
      </c>
      <c r="K184" t="str">
        <f t="shared" si="23"/>
        <v/>
      </c>
      <c r="L184">
        <f>ROWS($A$5:A178)</f>
        <v>174</v>
      </c>
      <c r="M184">
        <f>SUM($A$5:A178)</f>
        <v>26</v>
      </c>
      <c r="N184">
        <f t="shared" si="24"/>
        <v>363</v>
      </c>
      <c r="O184">
        <f t="shared" si="25"/>
        <v>165</v>
      </c>
      <c r="P184">
        <f t="shared" si="26"/>
        <v>0.14942528735632185</v>
      </c>
      <c r="Q184">
        <f t="shared" si="27"/>
        <v>0.45454545454545453</v>
      </c>
      <c r="R184" t="str">
        <f t="shared" si="28"/>
        <v/>
      </c>
      <c r="S184" t="str">
        <f t="shared" si="29"/>
        <v/>
      </c>
    </row>
    <row r="185" spans="1:19">
      <c r="A185">
        <v>1</v>
      </c>
      <c r="B185">
        <v>0</v>
      </c>
      <c r="C185" s="24">
        <v>104</v>
      </c>
      <c r="D185">
        <v>37</v>
      </c>
      <c r="E185">
        <v>0.51</v>
      </c>
      <c r="H185">
        <f t="shared" si="20"/>
        <v>175</v>
      </c>
      <c r="I185">
        <f t="shared" si="21"/>
        <v>104</v>
      </c>
      <c r="J185">
        <f t="shared" si="22"/>
        <v>0</v>
      </c>
      <c r="K185" t="str">
        <f t="shared" si="23"/>
        <v/>
      </c>
      <c r="L185">
        <f>ROWS($A$5:A179)</f>
        <v>175</v>
      </c>
      <c r="M185">
        <f>SUM($A$5:A179)</f>
        <v>26</v>
      </c>
      <c r="N185">
        <f t="shared" si="24"/>
        <v>362</v>
      </c>
      <c r="O185">
        <f t="shared" si="25"/>
        <v>165</v>
      </c>
      <c r="P185">
        <f t="shared" si="26"/>
        <v>0.14857142857142858</v>
      </c>
      <c r="Q185">
        <f t="shared" si="27"/>
        <v>0.45580110497237569</v>
      </c>
      <c r="R185" t="str">
        <f t="shared" si="28"/>
        <v/>
      </c>
      <c r="S185" t="str">
        <f t="shared" si="29"/>
        <v/>
      </c>
    </row>
    <row r="186" spans="1:19">
      <c r="A186">
        <v>0</v>
      </c>
      <c r="B186">
        <v>7</v>
      </c>
      <c r="C186" s="24">
        <v>105</v>
      </c>
      <c r="D186">
        <v>0</v>
      </c>
      <c r="E186">
        <v>0.30499999999999999</v>
      </c>
      <c r="H186">
        <f t="shared" si="20"/>
        <v>176</v>
      </c>
      <c r="I186">
        <f t="shared" si="21"/>
        <v>104</v>
      </c>
      <c r="J186">
        <f t="shared" si="22"/>
        <v>0</v>
      </c>
      <c r="K186" t="str">
        <f t="shared" si="23"/>
        <v/>
      </c>
      <c r="L186">
        <f>ROWS($A$5:A180)</f>
        <v>176</v>
      </c>
      <c r="M186">
        <f>SUM($A$5:A180)</f>
        <v>26</v>
      </c>
      <c r="N186">
        <f t="shared" si="24"/>
        <v>361</v>
      </c>
      <c r="O186">
        <f t="shared" si="25"/>
        <v>165</v>
      </c>
      <c r="P186">
        <f t="shared" si="26"/>
        <v>0.14772727272727273</v>
      </c>
      <c r="Q186">
        <f t="shared" si="27"/>
        <v>0.45706371191135736</v>
      </c>
      <c r="R186" t="str">
        <f t="shared" si="28"/>
        <v/>
      </c>
      <c r="S186" t="str">
        <f t="shared" si="29"/>
        <v/>
      </c>
    </row>
    <row r="187" spans="1:19">
      <c r="A187">
        <v>1</v>
      </c>
      <c r="B187">
        <v>0</v>
      </c>
      <c r="C187" s="24">
        <v>105</v>
      </c>
      <c r="D187">
        <v>0</v>
      </c>
      <c r="E187">
        <v>0.74099999999999999</v>
      </c>
      <c r="H187">
        <f t="shared" si="20"/>
        <v>177</v>
      </c>
      <c r="I187">
        <f t="shared" si="21"/>
        <v>104</v>
      </c>
      <c r="J187">
        <f t="shared" si="22"/>
        <v>1</v>
      </c>
      <c r="K187" t="str">
        <f t="shared" si="23"/>
        <v/>
      </c>
      <c r="L187">
        <f>ROWS($A$5:A181)</f>
        <v>177</v>
      </c>
      <c r="M187">
        <f>SUM($A$5:A181)</f>
        <v>27</v>
      </c>
      <c r="N187">
        <f t="shared" si="24"/>
        <v>360</v>
      </c>
      <c r="O187">
        <f t="shared" si="25"/>
        <v>164</v>
      </c>
      <c r="P187">
        <f t="shared" si="26"/>
        <v>0.15254237288135594</v>
      </c>
      <c r="Q187">
        <f t="shared" si="27"/>
        <v>0.45555555555555555</v>
      </c>
      <c r="R187" t="str">
        <f t="shared" si="28"/>
        <v/>
      </c>
      <c r="S187" t="str">
        <f t="shared" si="29"/>
        <v/>
      </c>
    </row>
    <row r="188" spans="1:19">
      <c r="A188">
        <v>0</v>
      </c>
      <c r="B188">
        <v>6</v>
      </c>
      <c r="C188" s="24">
        <v>105</v>
      </c>
      <c r="D188">
        <v>28</v>
      </c>
      <c r="E188">
        <v>0.878</v>
      </c>
      <c r="H188">
        <f t="shared" si="20"/>
        <v>178</v>
      </c>
      <c r="I188">
        <f t="shared" si="21"/>
        <v>104</v>
      </c>
      <c r="J188">
        <f t="shared" si="22"/>
        <v>1</v>
      </c>
      <c r="K188" t="str">
        <f t="shared" si="23"/>
        <v/>
      </c>
      <c r="L188">
        <f>ROWS($A$5:A182)</f>
        <v>178</v>
      </c>
      <c r="M188">
        <f>SUM($A$5:A182)</f>
        <v>28</v>
      </c>
      <c r="N188">
        <f t="shared" si="24"/>
        <v>359</v>
      </c>
      <c r="O188">
        <f t="shared" si="25"/>
        <v>163</v>
      </c>
      <c r="P188">
        <f t="shared" si="26"/>
        <v>0.15730337078651685</v>
      </c>
      <c r="Q188">
        <f t="shared" si="27"/>
        <v>0.45403899721448465</v>
      </c>
      <c r="R188" t="str">
        <f t="shared" si="28"/>
        <v/>
      </c>
      <c r="S188" t="str">
        <f t="shared" si="29"/>
        <v/>
      </c>
    </row>
    <row r="189" spans="1:19">
      <c r="A189">
        <v>0</v>
      </c>
      <c r="B189">
        <v>0</v>
      </c>
      <c r="C189" s="24">
        <v>105</v>
      </c>
      <c r="D189">
        <v>0</v>
      </c>
      <c r="E189">
        <v>0.19700000000000001</v>
      </c>
      <c r="H189">
        <f t="shared" si="20"/>
        <v>179</v>
      </c>
      <c r="I189">
        <f t="shared" si="21"/>
        <v>104</v>
      </c>
      <c r="J189">
        <f t="shared" si="22"/>
        <v>0</v>
      </c>
      <c r="K189" t="str">
        <f t="shared" si="23"/>
        <v/>
      </c>
      <c r="L189">
        <f>ROWS($A$5:A183)</f>
        <v>179</v>
      </c>
      <c r="M189">
        <f>SUM($A$5:A183)</f>
        <v>28</v>
      </c>
      <c r="N189">
        <f t="shared" si="24"/>
        <v>358</v>
      </c>
      <c r="O189">
        <f t="shared" si="25"/>
        <v>163</v>
      </c>
      <c r="P189">
        <f t="shared" si="26"/>
        <v>0.15642458100558659</v>
      </c>
      <c r="Q189">
        <f t="shared" si="27"/>
        <v>0.45530726256983239</v>
      </c>
      <c r="R189" t="str">
        <f t="shared" si="28"/>
        <v/>
      </c>
      <c r="S189" t="str">
        <f t="shared" si="29"/>
        <v/>
      </c>
    </row>
    <row r="190" spans="1:19">
      <c r="A190">
        <v>0</v>
      </c>
      <c r="B190">
        <v>0</v>
      </c>
      <c r="C190" s="24">
        <v>105</v>
      </c>
      <c r="D190">
        <v>0</v>
      </c>
      <c r="E190">
        <v>0.19700000000000001</v>
      </c>
      <c r="H190">
        <f t="shared" si="20"/>
        <v>180</v>
      </c>
      <c r="I190">
        <f t="shared" si="21"/>
        <v>104</v>
      </c>
      <c r="J190">
        <f t="shared" si="22"/>
        <v>1</v>
      </c>
      <c r="K190" t="str">
        <f t="shared" si="23"/>
        <v/>
      </c>
      <c r="L190">
        <f>ROWS($A$5:A184)</f>
        <v>180</v>
      </c>
      <c r="M190">
        <f>SUM($A$5:A184)</f>
        <v>29</v>
      </c>
      <c r="N190">
        <f t="shared" si="24"/>
        <v>357</v>
      </c>
      <c r="O190">
        <f t="shared" si="25"/>
        <v>162</v>
      </c>
      <c r="P190">
        <f t="shared" si="26"/>
        <v>0.16111111111111112</v>
      </c>
      <c r="Q190">
        <f t="shared" si="27"/>
        <v>0.45378151260504201</v>
      </c>
      <c r="R190" t="str">
        <f t="shared" si="28"/>
        <v/>
      </c>
      <c r="S190" t="str">
        <f t="shared" si="29"/>
        <v/>
      </c>
    </row>
    <row r="191" spans="1:19">
      <c r="A191">
        <v>0</v>
      </c>
      <c r="B191">
        <v>6</v>
      </c>
      <c r="C191" s="24">
        <v>105</v>
      </c>
      <c r="D191">
        <v>28</v>
      </c>
      <c r="E191">
        <v>0.878</v>
      </c>
      <c r="H191">
        <f t="shared" si="20"/>
        <v>181</v>
      </c>
      <c r="I191">
        <f t="shared" si="21"/>
        <v>104</v>
      </c>
      <c r="J191">
        <f t="shared" si="22"/>
        <v>1</v>
      </c>
      <c r="K191">
        <f t="shared" si="23"/>
        <v>104.5</v>
      </c>
      <c r="L191">
        <f>ROWS($A$5:A185)</f>
        <v>181</v>
      </c>
      <c r="M191">
        <f>SUM($A$5:A185)</f>
        <v>30</v>
      </c>
      <c r="N191">
        <f t="shared" si="24"/>
        <v>356</v>
      </c>
      <c r="O191">
        <f t="shared" si="25"/>
        <v>161</v>
      </c>
      <c r="P191">
        <f t="shared" si="26"/>
        <v>0.16574585635359115</v>
      </c>
      <c r="Q191">
        <f t="shared" si="27"/>
        <v>0.45224719101123595</v>
      </c>
      <c r="R191">
        <f t="shared" si="28"/>
        <v>0.42166043410273091</v>
      </c>
      <c r="S191">
        <f t="shared" si="29"/>
        <v>3.6682869095601811E-2</v>
      </c>
    </row>
    <row r="192" spans="1:19">
      <c r="A192">
        <v>0</v>
      </c>
      <c r="B192">
        <v>13</v>
      </c>
      <c r="C192" s="24">
        <v>106</v>
      </c>
      <c r="D192">
        <v>0</v>
      </c>
      <c r="E192">
        <v>0.251</v>
      </c>
      <c r="H192">
        <f t="shared" si="20"/>
        <v>182</v>
      </c>
      <c r="I192">
        <f t="shared" si="21"/>
        <v>105</v>
      </c>
      <c r="J192">
        <f t="shared" si="22"/>
        <v>0</v>
      </c>
      <c r="K192" t="str">
        <f t="shared" si="23"/>
        <v/>
      </c>
      <c r="L192">
        <f>ROWS($A$5:A186)</f>
        <v>182</v>
      </c>
      <c r="M192">
        <f>SUM($A$5:A186)</f>
        <v>30</v>
      </c>
      <c r="N192">
        <f t="shared" si="24"/>
        <v>355</v>
      </c>
      <c r="O192">
        <f t="shared" si="25"/>
        <v>161</v>
      </c>
      <c r="P192">
        <f t="shared" si="26"/>
        <v>0.16483516483516483</v>
      </c>
      <c r="Q192">
        <f t="shared" si="27"/>
        <v>0.45352112676056339</v>
      </c>
      <c r="R192" t="str">
        <f t="shared" si="28"/>
        <v/>
      </c>
      <c r="S192" t="str">
        <f t="shared" si="29"/>
        <v/>
      </c>
    </row>
    <row r="193" spans="1:19">
      <c r="A193">
        <v>0</v>
      </c>
      <c r="B193">
        <v>2</v>
      </c>
      <c r="C193" s="24">
        <v>106</v>
      </c>
      <c r="D193">
        <v>35</v>
      </c>
      <c r="E193">
        <v>1.4</v>
      </c>
      <c r="H193">
        <f t="shared" si="20"/>
        <v>183</v>
      </c>
      <c r="I193">
        <f t="shared" si="21"/>
        <v>105</v>
      </c>
      <c r="J193">
        <f t="shared" si="22"/>
        <v>1</v>
      </c>
      <c r="K193" t="str">
        <f t="shared" si="23"/>
        <v/>
      </c>
      <c r="L193">
        <f>ROWS($A$5:A187)</f>
        <v>183</v>
      </c>
      <c r="M193">
        <f>SUM($A$5:A187)</f>
        <v>31</v>
      </c>
      <c r="N193">
        <f t="shared" si="24"/>
        <v>354</v>
      </c>
      <c r="O193">
        <f t="shared" si="25"/>
        <v>160</v>
      </c>
      <c r="P193">
        <f t="shared" si="26"/>
        <v>0.16939890710382513</v>
      </c>
      <c r="Q193">
        <f t="shared" si="27"/>
        <v>0.4519774011299435</v>
      </c>
      <c r="R193" t="str">
        <f t="shared" si="28"/>
        <v/>
      </c>
      <c r="S193" t="str">
        <f t="shared" si="29"/>
        <v/>
      </c>
    </row>
    <row r="194" spans="1:19">
      <c r="A194">
        <v>0</v>
      </c>
      <c r="B194">
        <v>1</v>
      </c>
      <c r="C194" s="24">
        <v>106</v>
      </c>
      <c r="D194">
        <v>0</v>
      </c>
      <c r="E194">
        <v>0.19700000000000001</v>
      </c>
      <c r="H194">
        <f t="shared" si="20"/>
        <v>184</v>
      </c>
      <c r="I194">
        <f t="shared" si="21"/>
        <v>105</v>
      </c>
      <c r="J194">
        <f t="shared" si="22"/>
        <v>0</v>
      </c>
      <c r="K194" t="str">
        <f t="shared" si="23"/>
        <v/>
      </c>
      <c r="L194">
        <f>ROWS($A$5:A188)</f>
        <v>184</v>
      </c>
      <c r="M194">
        <f>SUM($A$5:A188)</f>
        <v>31</v>
      </c>
      <c r="N194">
        <f t="shared" si="24"/>
        <v>353</v>
      </c>
      <c r="O194">
        <f t="shared" si="25"/>
        <v>160</v>
      </c>
      <c r="P194">
        <f t="shared" si="26"/>
        <v>0.16847826086956522</v>
      </c>
      <c r="Q194">
        <f t="shared" si="27"/>
        <v>0.45325779036827196</v>
      </c>
      <c r="R194" t="str">
        <f t="shared" si="28"/>
        <v/>
      </c>
      <c r="S194" t="str">
        <f t="shared" si="29"/>
        <v/>
      </c>
    </row>
    <row r="195" spans="1:19">
      <c r="A195">
        <v>0</v>
      </c>
      <c r="B195">
        <v>5</v>
      </c>
      <c r="C195" s="24">
        <v>106</v>
      </c>
      <c r="D195">
        <v>30</v>
      </c>
      <c r="E195">
        <v>0.28599999999999998</v>
      </c>
      <c r="H195">
        <f t="shared" si="20"/>
        <v>185</v>
      </c>
      <c r="I195">
        <f t="shared" si="21"/>
        <v>105</v>
      </c>
      <c r="J195">
        <f t="shared" si="22"/>
        <v>0</v>
      </c>
      <c r="K195" t="str">
        <f t="shared" si="23"/>
        <v/>
      </c>
      <c r="L195">
        <f>ROWS($A$5:A189)</f>
        <v>185</v>
      </c>
      <c r="M195">
        <f>SUM($A$5:A189)</f>
        <v>31</v>
      </c>
      <c r="N195">
        <f t="shared" si="24"/>
        <v>352</v>
      </c>
      <c r="O195">
        <f t="shared" si="25"/>
        <v>160</v>
      </c>
      <c r="P195">
        <f t="shared" si="26"/>
        <v>0.16756756756756758</v>
      </c>
      <c r="Q195">
        <f t="shared" si="27"/>
        <v>0.45454545454545453</v>
      </c>
      <c r="R195" t="str">
        <f t="shared" si="28"/>
        <v/>
      </c>
      <c r="S195" t="str">
        <f t="shared" si="29"/>
        <v/>
      </c>
    </row>
    <row r="196" spans="1:19">
      <c r="A196">
        <v>0</v>
      </c>
      <c r="B196">
        <v>2</v>
      </c>
      <c r="C196" s="24">
        <v>106</v>
      </c>
      <c r="D196">
        <v>27</v>
      </c>
      <c r="E196">
        <v>0.42599999999999999</v>
      </c>
      <c r="H196">
        <f t="shared" si="20"/>
        <v>186</v>
      </c>
      <c r="I196">
        <f t="shared" si="21"/>
        <v>105</v>
      </c>
      <c r="J196">
        <f t="shared" si="22"/>
        <v>0</v>
      </c>
      <c r="K196" t="str">
        <f t="shared" si="23"/>
        <v/>
      </c>
      <c r="L196">
        <f>ROWS($A$5:A190)</f>
        <v>186</v>
      </c>
      <c r="M196">
        <f>SUM($A$5:A190)</f>
        <v>31</v>
      </c>
      <c r="N196">
        <f t="shared" si="24"/>
        <v>351</v>
      </c>
      <c r="O196">
        <f t="shared" si="25"/>
        <v>160</v>
      </c>
      <c r="P196">
        <f t="shared" si="26"/>
        <v>0.16666666666666666</v>
      </c>
      <c r="Q196">
        <f t="shared" si="27"/>
        <v>0.45584045584045585</v>
      </c>
      <c r="R196" t="str">
        <f t="shared" si="28"/>
        <v/>
      </c>
      <c r="S196" t="str">
        <f t="shared" si="29"/>
        <v/>
      </c>
    </row>
    <row r="197" spans="1:19">
      <c r="A197">
        <v>0</v>
      </c>
      <c r="B197">
        <v>0</v>
      </c>
      <c r="C197" s="24">
        <v>107</v>
      </c>
      <c r="D197">
        <v>25</v>
      </c>
      <c r="E197">
        <v>0.13300000000000001</v>
      </c>
      <c r="H197">
        <f t="shared" si="20"/>
        <v>187</v>
      </c>
      <c r="I197">
        <f t="shared" si="21"/>
        <v>105</v>
      </c>
      <c r="J197">
        <f t="shared" si="22"/>
        <v>0</v>
      </c>
      <c r="K197">
        <f t="shared" si="23"/>
        <v>105.5</v>
      </c>
      <c r="L197">
        <f>ROWS($A$5:A191)</f>
        <v>187</v>
      </c>
      <c r="M197">
        <f>SUM($A$5:A191)</f>
        <v>31</v>
      </c>
      <c r="N197">
        <f t="shared" si="24"/>
        <v>350</v>
      </c>
      <c r="O197">
        <f t="shared" si="25"/>
        <v>160</v>
      </c>
      <c r="P197">
        <f t="shared" si="26"/>
        <v>0.16577540106951871</v>
      </c>
      <c r="Q197">
        <f t="shared" si="27"/>
        <v>0.45714285714285713</v>
      </c>
      <c r="R197">
        <f t="shared" si="28"/>
        <v>0.41980672411168635</v>
      </c>
      <c r="S197">
        <f t="shared" si="29"/>
        <v>3.8536579086646372E-2</v>
      </c>
    </row>
    <row r="198" spans="1:19">
      <c r="A198">
        <v>0</v>
      </c>
      <c r="B198">
        <v>8</v>
      </c>
      <c r="C198" s="24">
        <v>107</v>
      </c>
      <c r="D198">
        <v>0</v>
      </c>
      <c r="E198">
        <v>0.85599999999999998</v>
      </c>
      <c r="H198">
        <f t="shared" si="20"/>
        <v>188</v>
      </c>
      <c r="I198">
        <f t="shared" si="21"/>
        <v>106</v>
      </c>
      <c r="J198">
        <f t="shared" si="22"/>
        <v>0</v>
      </c>
      <c r="K198" t="str">
        <f t="shared" si="23"/>
        <v/>
      </c>
      <c r="L198">
        <f>ROWS($A$5:A192)</f>
        <v>188</v>
      </c>
      <c r="M198">
        <f>SUM($A$5:A192)</f>
        <v>31</v>
      </c>
      <c r="N198">
        <f t="shared" si="24"/>
        <v>349</v>
      </c>
      <c r="O198">
        <f t="shared" si="25"/>
        <v>160</v>
      </c>
      <c r="P198">
        <f t="shared" si="26"/>
        <v>0.16489361702127658</v>
      </c>
      <c r="Q198">
        <f t="shared" si="27"/>
        <v>0.45845272206303728</v>
      </c>
      <c r="R198" t="str">
        <f t="shared" si="28"/>
        <v/>
      </c>
      <c r="S198" t="str">
        <f t="shared" si="29"/>
        <v/>
      </c>
    </row>
    <row r="199" spans="1:19">
      <c r="A199">
        <v>1</v>
      </c>
      <c r="B199">
        <v>0</v>
      </c>
      <c r="C199" s="24">
        <v>107</v>
      </c>
      <c r="D199">
        <v>30</v>
      </c>
      <c r="E199">
        <v>0.75700000000000001</v>
      </c>
      <c r="H199">
        <f t="shared" si="20"/>
        <v>189</v>
      </c>
      <c r="I199">
        <f t="shared" si="21"/>
        <v>106</v>
      </c>
      <c r="J199">
        <f t="shared" si="22"/>
        <v>0</v>
      </c>
      <c r="K199" t="str">
        <f t="shared" si="23"/>
        <v/>
      </c>
      <c r="L199">
        <f>ROWS($A$5:A193)</f>
        <v>189</v>
      </c>
      <c r="M199">
        <f>SUM($A$5:A193)</f>
        <v>31</v>
      </c>
      <c r="N199">
        <f t="shared" si="24"/>
        <v>348</v>
      </c>
      <c r="O199">
        <f t="shared" si="25"/>
        <v>160</v>
      </c>
      <c r="P199">
        <f t="shared" si="26"/>
        <v>0.16402116402116401</v>
      </c>
      <c r="Q199">
        <f t="shared" si="27"/>
        <v>0.45977011494252873</v>
      </c>
      <c r="R199" t="str">
        <f t="shared" si="28"/>
        <v/>
      </c>
      <c r="S199" t="str">
        <f t="shared" si="29"/>
        <v/>
      </c>
    </row>
    <row r="200" spans="1:19">
      <c r="A200">
        <v>0</v>
      </c>
      <c r="B200">
        <v>0</v>
      </c>
      <c r="C200" s="24">
        <v>107</v>
      </c>
      <c r="D200">
        <v>25</v>
      </c>
      <c r="E200">
        <v>0.13300000000000001</v>
      </c>
      <c r="H200">
        <f t="shared" si="20"/>
        <v>190</v>
      </c>
      <c r="I200">
        <f t="shared" si="21"/>
        <v>106</v>
      </c>
      <c r="J200">
        <f t="shared" si="22"/>
        <v>0</v>
      </c>
      <c r="K200" t="str">
        <f t="shared" si="23"/>
        <v/>
      </c>
      <c r="L200">
        <f>ROWS($A$5:A194)</f>
        <v>190</v>
      </c>
      <c r="M200">
        <f>SUM($A$5:A194)</f>
        <v>31</v>
      </c>
      <c r="N200">
        <f t="shared" si="24"/>
        <v>347</v>
      </c>
      <c r="O200">
        <f t="shared" si="25"/>
        <v>160</v>
      </c>
      <c r="P200">
        <f t="shared" si="26"/>
        <v>0.16315789473684211</v>
      </c>
      <c r="Q200">
        <f t="shared" si="27"/>
        <v>0.4610951008645533</v>
      </c>
      <c r="R200" t="str">
        <f t="shared" si="28"/>
        <v/>
      </c>
      <c r="S200" t="str">
        <f t="shared" si="29"/>
        <v/>
      </c>
    </row>
    <row r="201" spans="1:19">
      <c r="A201">
        <v>0</v>
      </c>
      <c r="B201">
        <v>1</v>
      </c>
      <c r="C201" s="24">
        <v>107</v>
      </c>
      <c r="D201">
        <v>19</v>
      </c>
      <c r="E201">
        <v>0.18099999999999999</v>
      </c>
      <c r="H201">
        <f t="shared" si="20"/>
        <v>191</v>
      </c>
      <c r="I201">
        <f t="shared" si="21"/>
        <v>106</v>
      </c>
      <c r="J201">
        <f t="shared" si="22"/>
        <v>0</v>
      </c>
      <c r="K201" t="str">
        <f t="shared" si="23"/>
        <v/>
      </c>
      <c r="L201">
        <f>ROWS($A$5:A195)</f>
        <v>191</v>
      </c>
      <c r="M201">
        <f>SUM($A$5:A195)</f>
        <v>31</v>
      </c>
      <c r="N201">
        <f t="shared" si="24"/>
        <v>346</v>
      </c>
      <c r="O201">
        <f t="shared" si="25"/>
        <v>160</v>
      </c>
      <c r="P201">
        <f t="shared" si="26"/>
        <v>0.16230366492146597</v>
      </c>
      <c r="Q201">
        <f t="shared" si="27"/>
        <v>0.46242774566473988</v>
      </c>
      <c r="R201" t="str">
        <f t="shared" si="28"/>
        <v/>
      </c>
      <c r="S201" t="str">
        <f t="shared" si="29"/>
        <v/>
      </c>
    </row>
    <row r="202" spans="1:19">
      <c r="A202">
        <v>0</v>
      </c>
      <c r="B202">
        <v>8</v>
      </c>
      <c r="C202" s="24">
        <v>107</v>
      </c>
      <c r="D202">
        <v>0</v>
      </c>
      <c r="E202">
        <v>0.85599999999999998</v>
      </c>
      <c r="H202">
        <f t="shared" si="20"/>
        <v>192</v>
      </c>
      <c r="I202">
        <f t="shared" si="21"/>
        <v>106</v>
      </c>
      <c r="J202">
        <f t="shared" si="22"/>
        <v>0</v>
      </c>
      <c r="K202">
        <f t="shared" si="23"/>
        <v>106.5</v>
      </c>
      <c r="L202">
        <f>ROWS($A$5:A196)</f>
        <v>192</v>
      </c>
      <c r="M202">
        <f>SUM($A$5:A196)</f>
        <v>31</v>
      </c>
      <c r="N202">
        <f t="shared" si="24"/>
        <v>345</v>
      </c>
      <c r="O202">
        <f t="shared" si="25"/>
        <v>160</v>
      </c>
      <c r="P202">
        <f t="shared" si="26"/>
        <v>0.16145833333333334</v>
      </c>
      <c r="Q202">
        <f t="shared" si="27"/>
        <v>0.46376811594202899</v>
      </c>
      <c r="R202">
        <f t="shared" si="28"/>
        <v>0.41635714382101313</v>
      </c>
      <c r="S202">
        <f t="shared" si="29"/>
        <v>4.1986159377319587E-2</v>
      </c>
    </row>
    <row r="203" spans="1:19">
      <c r="A203">
        <v>1</v>
      </c>
      <c r="B203">
        <v>8</v>
      </c>
      <c r="C203" s="24">
        <v>108</v>
      </c>
      <c r="D203">
        <v>0</v>
      </c>
      <c r="E203">
        <v>0.95499999999999996</v>
      </c>
      <c r="H203">
        <f t="shared" si="20"/>
        <v>193</v>
      </c>
      <c r="I203">
        <f t="shared" si="21"/>
        <v>107</v>
      </c>
      <c r="J203">
        <f t="shared" si="22"/>
        <v>0</v>
      </c>
      <c r="K203" t="str">
        <f t="shared" si="23"/>
        <v/>
      </c>
      <c r="L203">
        <f>ROWS($A$5:A197)</f>
        <v>193</v>
      </c>
      <c r="M203">
        <f>SUM($A$5:A197)</f>
        <v>31</v>
      </c>
      <c r="N203">
        <f t="shared" si="24"/>
        <v>344</v>
      </c>
      <c r="O203">
        <f t="shared" si="25"/>
        <v>160</v>
      </c>
      <c r="P203">
        <f t="shared" si="26"/>
        <v>0.16062176165803108</v>
      </c>
      <c r="Q203">
        <f t="shared" si="27"/>
        <v>0.46511627906976744</v>
      </c>
      <c r="R203" t="str">
        <f t="shared" si="28"/>
        <v/>
      </c>
      <c r="S203" t="str">
        <f t="shared" si="29"/>
        <v/>
      </c>
    </row>
    <row r="204" spans="1:19">
      <c r="A204">
        <v>1</v>
      </c>
      <c r="B204">
        <v>2</v>
      </c>
      <c r="C204" s="24">
        <v>108</v>
      </c>
      <c r="D204">
        <v>0</v>
      </c>
      <c r="E204">
        <v>0.25900000000000001</v>
      </c>
      <c r="H204">
        <f t="shared" ref="H204:H267" si="30">ROW()-10</f>
        <v>194</v>
      </c>
      <c r="I204">
        <f t="shared" ref="I204:I267" si="31">C198</f>
        <v>107</v>
      </c>
      <c r="J204">
        <f t="shared" ref="J204:J267" si="32">A198</f>
        <v>0</v>
      </c>
      <c r="K204" t="str">
        <f t="shared" ref="K204:K267" si="33">IF(C198&lt;&gt;C199, (C198+C199)/2, "")</f>
        <v/>
      </c>
      <c r="L204">
        <f>ROWS($A$5:A198)</f>
        <v>194</v>
      </c>
      <c r="M204">
        <f>SUM($A$5:A198)</f>
        <v>31</v>
      </c>
      <c r="N204">
        <f t="shared" ref="N204:N267" si="34">I$4 - L204</f>
        <v>343</v>
      </c>
      <c r="O204">
        <f t="shared" ref="O204:O267" si="35">I$5 - M204</f>
        <v>160</v>
      </c>
      <c r="P204">
        <f t="shared" ref="P204:P267" si="36">IF(L204=0,"", M204/L204)</f>
        <v>0.15979381443298968</v>
      </c>
      <c r="Q204">
        <f t="shared" ref="Q204:Q267" si="37">IF(N204=0,"", O204/N204)</f>
        <v>0.46647230320699706</v>
      </c>
      <c r="R204" t="str">
        <f t="shared" ref="R204:R267" si="38">IF(K204="","",(L204/I$4)*(2*P204*(1-P204)) + (N204/I$4)*(2*Q204*(1-Q204)))</f>
        <v/>
      </c>
      <c r="S204" t="str">
        <f t="shared" ref="S204:S267" si="39">IF(K204="","", $I$7 - R204)</f>
        <v/>
      </c>
    </row>
    <row r="205" spans="1:19">
      <c r="A205">
        <v>0</v>
      </c>
      <c r="B205">
        <v>3</v>
      </c>
      <c r="C205" s="24">
        <v>108</v>
      </c>
      <c r="D205">
        <v>24</v>
      </c>
      <c r="E205">
        <v>0.223</v>
      </c>
      <c r="H205">
        <f t="shared" si="30"/>
        <v>195</v>
      </c>
      <c r="I205">
        <f t="shared" si="31"/>
        <v>107</v>
      </c>
      <c r="J205">
        <f t="shared" si="32"/>
        <v>1</v>
      </c>
      <c r="K205" t="str">
        <f t="shared" si="33"/>
        <v/>
      </c>
      <c r="L205">
        <f>ROWS($A$5:A199)</f>
        <v>195</v>
      </c>
      <c r="M205">
        <f>SUM($A$5:A199)</f>
        <v>32</v>
      </c>
      <c r="N205">
        <f t="shared" si="34"/>
        <v>342</v>
      </c>
      <c r="O205">
        <f t="shared" si="35"/>
        <v>159</v>
      </c>
      <c r="P205">
        <f t="shared" si="36"/>
        <v>0.1641025641025641</v>
      </c>
      <c r="Q205">
        <f t="shared" si="37"/>
        <v>0.46491228070175439</v>
      </c>
      <c r="R205" t="str">
        <f t="shared" si="38"/>
        <v/>
      </c>
      <c r="S205" t="str">
        <f t="shared" si="39"/>
        <v/>
      </c>
    </row>
    <row r="206" spans="1:19">
      <c r="A206">
        <v>1</v>
      </c>
      <c r="B206">
        <v>8</v>
      </c>
      <c r="C206" s="24">
        <v>108</v>
      </c>
      <c r="D206">
        <v>0</v>
      </c>
      <c r="E206">
        <v>0.95499999999999996</v>
      </c>
      <c r="H206">
        <f t="shared" si="30"/>
        <v>196</v>
      </c>
      <c r="I206">
        <f t="shared" si="31"/>
        <v>107</v>
      </c>
      <c r="J206">
        <f t="shared" si="32"/>
        <v>0</v>
      </c>
      <c r="K206" t="str">
        <f t="shared" si="33"/>
        <v/>
      </c>
      <c r="L206">
        <f>ROWS($A$5:A200)</f>
        <v>196</v>
      </c>
      <c r="M206">
        <f>SUM($A$5:A200)</f>
        <v>32</v>
      </c>
      <c r="N206">
        <f t="shared" si="34"/>
        <v>341</v>
      </c>
      <c r="O206">
        <f t="shared" si="35"/>
        <v>159</v>
      </c>
      <c r="P206">
        <f t="shared" si="36"/>
        <v>0.16326530612244897</v>
      </c>
      <c r="Q206">
        <f t="shared" si="37"/>
        <v>0.4662756598240469</v>
      </c>
      <c r="R206" t="str">
        <f t="shared" si="38"/>
        <v/>
      </c>
      <c r="S206" t="str">
        <f t="shared" si="39"/>
        <v/>
      </c>
    </row>
    <row r="207" spans="1:19">
      <c r="A207">
        <v>0</v>
      </c>
      <c r="B207">
        <v>6</v>
      </c>
      <c r="C207" s="24">
        <v>108</v>
      </c>
      <c r="D207">
        <v>20</v>
      </c>
      <c r="E207">
        <v>0.81299999999999994</v>
      </c>
      <c r="H207">
        <f t="shared" si="30"/>
        <v>197</v>
      </c>
      <c r="I207">
        <f t="shared" si="31"/>
        <v>107</v>
      </c>
      <c r="J207">
        <f t="shared" si="32"/>
        <v>0</v>
      </c>
      <c r="K207" t="str">
        <f t="shared" si="33"/>
        <v/>
      </c>
      <c r="L207">
        <f>ROWS($A$5:A201)</f>
        <v>197</v>
      </c>
      <c r="M207">
        <f>SUM($A$5:A201)</f>
        <v>32</v>
      </c>
      <c r="N207">
        <f t="shared" si="34"/>
        <v>340</v>
      </c>
      <c r="O207">
        <f t="shared" si="35"/>
        <v>159</v>
      </c>
      <c r="P207">
        <f t="shared" si="36"/>
        <v>0.16243654822335024</v>
      </c>
      <c r="Q207">
        <f t="shared" si="37"/>
        <v>0.46764705882352942</v>
      </c>
      <c r="R207" t="str">
        <f t="shared" si="38"/>
        <v/>
      </c>
      <c r="S207" t="str">
        <f t="shared" si="39"/>
        <v/>
      </c>
    </row>
    <row r="208" spans="1:19">
      <c r="A208">
        <v>1</v>
      </c>
      <c r="B208">
        <v>8</v>
      </c>
      <c r="C208" s="24">
        <v>108</v>
      </c>
      <c r="D208">
        <v>0</v>
      </c>
      <c r="E208">
        <v>0.95499999999999996</v>
      </c>
      <c r="H208">
        <f t="shared" si="30"/>
        <v>198</v>
      </c>
      <c r="I208">
        <f t="shared" si="31"/>
        <v>107</v>
      </c>
      <c r="J208">
        <f t="shared" si="32"/>
        <v>0</v>
      </c>
      <c r="K208">
        <f t="shared" si="33"/>
        <v>107.5</v>
      </c>
      <c r="L208">
        <f>ROWS($A$5:A202)</f>
        <v>198</v>
      </c>
      <c r="M208">
        <f>SUM($A$5:A202)</f>
        <v>32</v>
      </c>
      <c r="N208">
        <f t="shared" si="34"/>
        <v>339</v>
      </c>
      <c r="O208">
        <f t="shared" si="35"/>
        <v>159</v>
      </c>
      <c r="P208">
        <f t="shared" si="36"/>
        <v>0.16161616161616163</v>
      </c>
      <c r="Q208">
        <f t="shared" si="37"/>
        <v>0.46902654867256638</v>
      </c>
      <c r="R208">
        <f t="shared" si="38"/>
        <v>0.41435032249290416</v>
      </c>
      <c r="S208">
        <f t="shared" si="39"/>
        <v>4.3992980705428564E-2</v>
      </c>
    </row>
    <row r="209" spans="1:19">
      <c r="A209">
        <v>0</v>
      </c>
      <c r="B209">
        <v>6</v>
      </c>
      <c r="C209" s="24">
        <v>108</v>
      </c>
      <c r="D209">
        <v>20</v>
      </c>
      <c r="E209">
        <v>0.81299999999999994</v>
      </c>
      <c r="H209">
        <f t="shared" si="30"/>
        <v>199</v>
      </c>
      <c r="I209">
        <f t="shared" si="31"/>
        <v>108</v>
      </c>
      <c r="J209">
        <f t="shared" si="32"/>
        <v>1</v>
      </c>
      <c r="K209" t="str">
        <f t="shared" si="33"/>
        <v/>
      </c>
      <c r="L209">
        <f>ROWS($A$5:A203)</f>
        <v>199</v>
      </c>
      <c r="M209">
        <f>SUM($A$5:A203)</f>
        <v>33</v>
      </c>
      <c r="N209">
        <f t="shared" si="34"/>
        <v>338</v>
      </c>
      <c r="O209">
        <f t="shared" si="35"/>
        <v>158</v>
      </c>
      <c r="P209">
        <f t="shared" si="36"/>
        <v>0.16582914572864321</v>
      </c>
      <c r="Q209">
        <f t="shared" si="37"/>
        <v>0.46745562130177515</v>
      </c>
      <c r="R209" t="str">
        <f t="shared" si="38"/>
        <v/>
      </c>
      <c r="S209" t="str">
        <f t="shared" si="39"/>
        <v/>
      </c>
    </row>
    <row r="210" spans="1:19">
      <c r="A210">
        <v>1</v>
      </c>
      <c r="B210">
        <v>8</v>
      </c>
      <c r="C210" s="24">
        <v>108</v>
      </c>
      <c r="D210">
        <v>0</v>
      </c>
      <c r="E210">
        <v>0.95499999999999996</v>
      </c>
      <c r="H210">
        <f t="shared" si="30"/>
        <v>200</v>
      </c>
      <c r="I210">
        <f t="shared" si="31"/>
        <v>108</v>
      </c>
      <c r="J210">
        <f t="shared" si="32"/>
        <v>1</v>
      </c>
      <c r="K210" t="str">
        <f t="shared" si="33"/>
        <v/>
      </c>
      <c r="L210">
        <f>ROWS($A$5:A204)</f>
        <v>200</v>
      </c>
      <c r="M210">
        <f>SUM($A$5:A204)</f>
        <v>34</v>
      </c>
      <c r="N210">
        <f t="shared" si="34"/>
        <v>337</v>
      </c>
      <c r="O210">
        <f t="shared" si="35"/>
        <v>157</v>
      </c>
      <c r="P210">
        <f t="shared" si="36"/>
        <v>0.17</v>
      </c>
      <c r="Q210">
        <f t="shared" si="37"/>
        <v>0.46587537091988129</v>
      </c>
      <c r="R210" t="str">
        <f t="shared" si="38"/>
        <v/>
      </c>
      <c r="S210" t="str">
        <f t="shared" si="39"/>
        <v/>
      </c>
    </row>
    <row r="211" spans="1:19">
      <c r="A211">
        <v>0</v>
      </c>
      <c r="B211">
        <v>5</v>
      </c>
      <c r="C211" s="24">
        <v>108</v>
      </c>
      <c r="D211">
        <v>43</v>
      </c>
      <c r="E211">
        <v>0.26300000000000001</v>
      </c>
      <c r="H211">
        <f t="shared" si="30"/>
        <v>201</v>
      </c>
      <c r="I211">
        <f t="shared" si="31"/>
        <v>108</v>
      </c>
      <c r="J211">
        <f t="shared" si="32"/>
        <v>0</v>
      </c>
      <c r="K211" t="str">
        <f t="shared" si="33"/>
        <v/>
      </c>
      <c r="L211">
        <f>ROWS($A$5:A205)</f>
        <v>201</v>
      </c>
      <c r="M211">
        <f>SUM($A$5:A205)</f>
        <v>34</v>
      </c>
      <c r="N211">
        <f t="shared" si="34"/>
        <v>336</v>
      </c>
      <c r="O211">
        <f t="shared" si="35"/>
        <v>157</v>
      </c>
      <c r="P211">
        <f t="shared" si="36"/>
        <v>0.1691542288557214</v>
      </c>
      <c r="Q211">
        <f t="shared" si="37"/>
        <v>0.46726190476190477</v>
      </c>
      <c r="R211" t="str">
        <f t="shared" si="38"/>
        <v/>
      </c>
      <c r="S211" t="str">
        <f t="shared" si="39"/>
        <v/>
      </c>
    </row>
    <row r="212" spans="1:19">
      <c r="A212">
        <v>0</v>
      </c>
      <c r="B212">
        <v>2</v>
      </c>
      <c r="C212" s="24">
        <v>108</v>
      </c>
      <c r="D212">
        <v>0</v>
      </c>
      <c r="E212">
        <v>0.158</v>
      </c>
      <c r="H212">
        <f t="shared" si="30"/>
        <v>202</v>
      </c>
      <c r="I212">
        <f t="shared" si="31"/>
        <v>108</v>
      </c>
      <c r="J212">
        <f t="shared" si="32"/>
        <v>1</v>
      </c>
      <c r="K212" t="str">
        <f t="shared" si="33"/>
        <v/>
      </c>
      <c r="L212">
        <f>ROWS($A$5:A206)</f>
        <v>202</v>
      </c>
      <c r="M212">
        <f>SUM($A$5:A206)</f>
        <v>35</v>
      </c>
      <c r="N212">
        <f t="shared" si="34"/>
        <v>335</v>
      </c>
      <c r="O212">
        <f t="shared" si="35"/>
        <v>156</v>
      </c>
      <c r="P212">
        <f t="shared" si="36"/>
        <v>0.17326732673267325</v>
      </c>
      <c r="Q212">
        <f t="shared" si="37"/>
        <v>0.46567164179104475</v>
      </c>
      <c r="R212" t="str">
        <f t="shared" si="38"/>
        <v/>
      </c>
      <c r="S212" t="str">
        <f t="shared" si="39"/>
        <v/>
      </c>
    </row>
    <row r="213" spans="1:19">
      <c r="A213">
        <v>0</v>
      </c>
      <c r="B213">
        <v>1</v>
      </c>
      <c r="C213" s="24">
        <v>108</v>
      </c>
      <c r="D213">
        <v>19</v>
      </c>
      <c r="E213">
        <v>0.4</v>
      </c>
      <c r="H213">
        <f t="shared" si="30"/>
        <v>203</v>
      </c>
      <c r="I213">
        <f t="shared" si="31"/>
        <v>108</v>
      </c>
      <c r="J213">
        <f t="shared" si="32"/>
        <v>0</v>
      </c>
      <c r="K213" t="str">
        <f t="shared" si="33"/>
        <v/>
      </c>
      <c r="L213">
        <f>ROWS($A$5:A207)</f>
        <v>203</v>
      </c>
      <c r="M213">
        <f>SUM($A$5:A207)</f>
        <v>35</v>
      </c>
      <c r="N213">
        <f t="shared" si="34"/>
        <v>334</v>
      </c>
      <c r="O213">
        <f t="shared" si="35"/>
        <v>156</v>
      </c>
      <c r="P213">
        <f t="shared" si="36"/>
        <v>0.17241379310344829</v>
      </c>
      <c r="Q213">
        <f t="shared" si="37"/>
        <v>0.46706586826347307</v>
      </c>
      <c r="R213" t="str">
        <f t="shared" si="38"/>
        <v/>
      </c>
      <c r="S213" t="str">
        <f t="shared" si="39"/>
        <v/>
      </c>
    </row>
    <row r="214" spans="1:19">
      <c r="A214">
        <v>0</v>
      </c>
      <c r="B214">
        <v>2</v>
      </c>
      <c r="C214" s="24">
        <v>108</v>
      </c>
      <c r="D214">
        <v>26</v>
      </c>
      <c r="E214">
        <v>0.318</v>
      </c>
      <c r="H214">
        <f t="shared" si="30"/>
        <v>204</v>
      </c>
      <c r="I214">
        <f t="shared" si="31"/>
        <v>108</v>
      </c>
      <c r="J214">
        <f t="shared" si="32"/>
        <v>1</v>
      </c>
      <c r="K214" t="str">
        <f t="shared" si="33"/>
        <v/>
      </c>
      <c r="L214">
        <f>ROWS($A$5:A208)</f>
        <v>204</v>
      </c>
      <c r="M214">
        <f>SUM($A$5:A208)</f>
        <v>36</v>
      </c>
      <c r="N214">
        <f t="shared" si="34"/>
        <v>333</v>
      </c>
      <c r="O214">
        <f t="shared" si="35"/>
        <v>155</v>
      </c>
      <c r="P214">
        <f t="shared" si="36"/>
        <v>0.17647058823529413</v>
      </c>
      <c r="Q214">
        <f t="shared" si="37"/>
        <v>0.46546546546546547</v>
      </c>
      <c r="R214" t="str">
        <f t="shared" si="38"/>
        <v/>
      </c>
      <c r="S214" t="str">
        <f t="shared" si="39"/>
        <v/>
      </c>
    </row>
    <row r="215" spans="1:19">
      <c r="A215">
        <v>1</v>
      </c>
      <c r="B215">
        <v>8</v>
      </c>
      <c r="C215" s="24">
        <v>109</v>
      </c>
      <c r="D215">
        <v>39</v>
      </c>
      <c r="E215">
        <v>0.64</v>
      </c>
      <c r="H215">
        <f t="shared" si="30"/>
        <v>205</v>
      </c>
      <c r="I215">
        <f t="shared" si="31"/>
        <v>108</v>
      </c>
      <c r="J215">
        <f t="shared" si="32"/>
        <v>0</v>
      </c>
      <c r="K215" t="str">
        <f t="shared" si="33"/>
        <v/>
      </c>
      <c r="L215">
        <f>ROWS($A$5:A209)</f>
        <v>205</v>
      </c>
      <c r="M215">
        <f>SUM($A$5:A209)</f>
        <v>36</v>
      </c>
      <c r="N215">
        <f t="shared" si="34"/>
        <v>332</v>
      </c>
      <c r="O215">
        <f t="shared" si="35"/>
        <v>155</v>
      </c>
      <c r="P215">
        <f t="shared" si="36"/>
        <v>0.17560975609756097</v>
      </c>
      <c r="Q215">
        <f t="shared" si="37"/>
        <v>0.46686746987951805</v>
      </c>
      <c r="R215" t="str">
        <f t="shared" si="38"/>
        <v/>
      </c>
      <c r="S215" t="str">
        <f t="shared" si="39"/>
        <v/>
      </c>
    </row>
    <row r="216" spans="1:19">
      <c r="A216">
        <v>0</v>
      </c>
      <c r="B216">
        <v>6</v>
      </c>
      <c r="C216" s="24">
        <v>109</v>
      </c>
      <c r="D216">
        <v>27</v>
      </c>
      <c r="E216">
        <v>0.20599999999999999</v>
      </c>
      <c r="H216">
        <f t="shared" si="30"/>
        <v>206</v>
      </c>
      <c r="I216">
        <f t="shared" si="31"/>
        <v>108</v>
      </c>
      <c r="J216">
        <f t="shared" si="32"/>
        <v>1</v>
      </c>
      <c r="K216" t="str">
        <f t="shared" si="33"/>
        <v/>
      </c>
      <c r="L216">
        <f>ROWS($A$5:A210)</f>
        <v>206</v>
      </c>
      <c r="M216">
        <f>SUM($A$5:A210)</f>
        <v>37</v>
      </c>
      <c r="N216">
        <f t="shared" si="34"/>
        <v>331</v>
      </c>
      <c r="O216">
        <f t="shared" si="35"/>
        <v>154</v>
      </c>
      <c r="P216">
        <f t="shared" si="36"/>
        <v>0.1796116504854369</v>
      </c>
      <c r="Q216">
        <f t="shared" si="37"/>
        <v>0.46525679758308158</v>
      </c>
      <c r="R216" t="str">
        <f t="shared" si="38"/>
        <v/>
      </c>
      <c r="S216" t="str">
        <f t="shared" si="39"/>
        <v/>
      </c>
    </row>
    <row r="217" spans="1:19">
      <c r="A217">
        <v>0</v>
      </c>
      <c r="B217">
        <v>5</v>
      </c>
      <c r="C217" s="24">
        <v>109</v>
      </c>
      <c r="D217">
        <v>26</v>
      </c>
      <c r="E217">
        <v>0.54600000000000004</v>
      </c>
      <c r="H217">
        <f t="shared" si="30"/>
        <v>207</v>
      </c>
      <c r="I217">
        <f t="shared" si="31"/>
        <v>108</v>
      </c>
      <c r="J217">
        <f t="shared" si="32"/>
        <v>0</v>
      </c>
      <c r="K217" t="str">
        <f t="shared" si="33"/>
        <v/>
      </c>
      <c r="L217">
        <f>ROWS($A$5:A211)</f>
        <v>207</v>
      </c>
      <c r="M217">
        <f>SUM($A$5:A211)</f>
        <v>37</v>
      </c>
      <c r="N217">
        <f t="shared" si="34"/>
        <v>330</v>
      </c>
      <c r="O217">
        <f t="shared" si="35"/>
        <v>154</v>
      </c>
      <c r="P217">
        <f t="shared" si="36"/>
        <v>0.17874396135265699</v>
      </c>
      <c r="Q217">
        <f t="shared" si="37"/>
        <v>0.46666666666666667</v>
      </c>
      <c r="R217" t="str">
        <f t="shared" si="38"/>
        <v/>
      </c>
      <c r="S217" t="str">
        <f t="shared" si="39"/>
        <v/>
      </c>
    </row>
    <row r="218" spans="1:19">
      <c r="A218">
        <v>0</v>
      </c>
      <c r="B218">
        <v>1</v>
      </c>
      <c r="C218" s="24">
        <v>109</v>
      </c>
      <c r="D218">
        <v>21</v>
      </c>
      <c r="E218">
        <v>0.83299999999999996</v>
      </c>
      <c r="H218">
        <f t="shared" si="30"/>
        <v>208</v>
      </c>
      <c r="I218">
        <f t="shared" si="31"/>
        <v>108</v>
      </c>
      <c r="J218">
        <f t="shared" si="32"/>
        <v>0</v>
      </c>
      <c r="K218" t="str">
        <f t="shared" si="33"/>
        <v/>
      </c>
      <c r="L218">
        <f>ROWS($A$5:A212)</f>
        <v>208</v>
      </c>
      <c r="M218">
        <f>SUM($A$5:A212)</f>
        <v>37</v>
      </c>
      <c r="N218">
        <f t="shared" si="34"/>
        <v>329</v>
      </c>
      <c r="O218">
        <f t="shared" si="35"/>
        <v>154</v>
      </c>
      <c r="P218">
        <f t="shared" si="36"/>
        <v>0.17788461538461539</v>
      </c>
      <c r="Q218">
        <f t="shared" si="37"/>
        <v>0.46808510638297873</v>
      </c>
      <c r="R218" t="str">
        <f t="shared" si="38"/>
        <v/>
      </c>
      <c r="S218" t="str">
        <f t="shared" si="39"/>
        <v/>
      </c>
    </row>
    <row r="219" spans="1:19">
      <c r="A219">
        <v>0</v>
      </c>
      <c r="B219">
        <v>1</v>
      </c>
      <c r="C219" s="24">
        <v>109</v>
      </c>
      <c r="D219">
        <v>8</v>
      </c>
      <c r="E219">
        <v>0.94699999999999995</v>
      </c>
      <c r="H219">
        <f t="shared" si="30"/>
        <v>209</v>
      </c>
      <c r="I219">
        <f t="shared" si="31"/>
        <v>108</v>
      </c>
      <c r="J219">
        <f t="shared" si="32"/>
        <v>0</v>
      </c>
      <c r="K219" t="str">
        <f t="shared" si="33"/>
        <v/>
      </c>
      <c r="L219">
        <f>ROWS($A$5:A213)</f>
        <v>209</v>
      </c>
      <c r="M219">
        <f>SUM($A$5:A213)</f>
        <v>37</v>
      </c>
      <c r="N219">
        <f t="shared" si="34"/>
        <v>328</v>
      </c>
      <c r="O219">
        <f t="shared" si="35"/>
        <v>154</v>
      </c>
      <c r="P219">
        <f t="shared" si="36"/>
        <v>0.17703349282296652</v>
      </c>
      <c r="Q219">
        <f t="shared" si="37"/>
        <v>0.46951219512195119</v>
      </c>
      <c r="R219" t="str">
        <f t="shared" si="38"/>
        <v/>
      </c>
      <c r="S219" t="str">
        <f t="shared" si="39"/>
        <v/>
      </c>
    </row>
    <row r="220" spans="1:19">
      <c r="A220">
        <v>1</v>
      </c>
      <c r="B220">
        <v>7</v>
      </c>
      <c r="C220" s="24">
        <v>109</v>
      </c>
      <c r="D220">
        <v>31</v>
      </c>
      <c r="E220">
        <v>1.127</v>
      </c>
      <c r="H220">
        <f t="shared" si="30"/>
        <v>210</v>
      </c>
      <c r="I220">
        <f t="shared" si="31"/>
        <v>108</v>
      </c>
      <c r="J220">
        <f t="shared" si="32"/>
        <v>0</v>
      </c>
      <c r="K220">
        <f t="shared" si="33"/>
        <v>108.5</v>
      </c>
      <c r="L220">
        <f>ROWS($A$5:A214)</f>
        <v>210</v>
      </c>
      <c r="M220">
        <f>SUM($A$5:A214)</f>
        <v>37</v>
      </c>
      <c r="N220">
        <f t="shared" si="34"/>
        <v>327</v>
      </c>
      <c r="O220">
        <f t="shared" si="35"/>
        <v>154</v>
      </c>
      <c r="P220">
        <f t="shared" si="36"/>
        <v>0.1761904761904762</v>
      </c>
      <c r="Q220">
        <f t="shared" si="37"/>
        <v>0.47094801223241589</v>
      </c>
      <c r="R220">
        <f t="shared" si="38"/>
        <v>0.4169644636765748</v>
      </c>
      <c r="S220">
        <f t="shared" si="39"/>
        <v>4.1378839521757915E-2</v>
      </c>
    </row>
    <row r="221" spans="1:19">
      <c r="A221">
        <v>0</v>
      </c>
      <c r="B221">
        <v>5</v>
      </c>
      <c r="C221" s="24">
        <v>109</v>
      </c>
      <c r="D221">
        <v>26</v>
      </c>
      <c r="E221">
        <v>0.54600000000000004</v>
      </c>
      <c r="H221">
        <f t="shared" si="30"/>
        <v>211</v>
      </c>
      <c r="I221">
        <f t="shared" si="31"/>
        <v>109</v>
      </c>
      <c r="J221">
        <f t="shared" si="32"/>
        <v>1</v>
      </c>
      <c r="K221" t="str">
        <f t="shared" si="33"/>
        <v/>
      </c>
      <c r="L221">
        <f>ROWS($A$5:A215)</f>
        <v>211</v>
      </c>
      <c r="M221">
        <f>SUM($A$5:A215)</f>
        <v>38</v>
      </c>
      <c r="N221">
        <f t="shared" si="34"/>
        <v>326</v>
      </c>
      <c r="O221">
        <f t="shared" si="35"/>
        <v>153</v>
      </c>
      <c r="P221">
        <f t="shared" si="36"/>
        <v>0.18009478672985782</v>
      </c>
      <c r="Q221">
        <f t="shared" si="37"/>
        <v>0.46932515337423314</v>
      </c>
      <c r="R221" t="str">
        <f t="shared" si="38"/>
        <v/>
      </c>
      <c r="S221" t="str">
        <f t="shared" si="39"/>
        <v/>
      </c>
    </row>
    <row r="222" spans="1:19">
      <c r="A222">
        <v>1</v>
      </c>
      <c r="B222">
        <v>5</v>
      </c>
      <c r="C222" s="24">
        <v>109</v>
      </c>
      <c r="D222">
        <v>41</v>
      </c>
      <c r="E222">
        <v>0.51400000000000001</v>
      </c>
      <c r="H222">
        <f t="shared" si="30"/>
        <v>212</v>
      </c>
      <c r="I222">
        <f t="shared" si="31"/>
        <v>109</v>
      </c>
      <c r="J222">
        <f t="shared" si="32"/>
        <v>0</v>
      </c>
      <c r="K222" t="str">
        <f t="shared" si="33"/>
        <v/>
      </c>
      <c r="L222">
        <f>ROWS($A$5:A216)</f>
        <v>212</v>
      </c>
      <c r="M222">
        <f>SUM($A$5:A216)</f>
        <v>38</v>
      </c>
      <c r="N222">
        <f t="shared" si="34"/>
        <v>325</v>
      </c>
      <c r="O222">
        <f t="shared" si="35"/>
        <v>153</v>
      </c>
      <c r="P222">
        <f t="shared" si="36"/>
        <v>0.17924528301886791</v>
      </c>
      <c r="Q222">
        <f t="shared" si="37"/>
        <v>0.47076923076923077</v>
      </c>
      <c r="R222" t="str">
        <f t="shared" si="38"/>
        <v/>
      </c>
      <c r="S222" t="str">
        <f t="shared" si="39"/>
        <v/>
      </c>
    </row>
    <row r="223" spans="1:19">
      <c r="A223">
        <v>0</v>
      </c>
      <c r="B223">
        <v>1</v>
      </c>
      <c r="C223" s="24">
        <v>109</v>
      </c>
      <c r="D223">
        <v>18</v>
      </c>
      <c r="E223">
        <v>0.40699999999999997</v>
      </c>
      <c r="H223">
        <f t="shared" si="30"/>
        <v>213</v>
      </c>
      <c r="I223">
        <f t="shared" si="31"/>
        <v>109</v>
      </c>
      <c r="J223">
        <f t="shared" si="32"/>
        <v>0</v>
      </c>
      <c r="K223" t="str">
        <f t="shared" si="33"/>
        <v/>
      </c>
      <c r="L223">
        <f>ROWS($A$5:A217)</f>
        <v>213</v>
      </c>
      <c r="M223">
        <f>SUM($A$5:A217)</f>
        <v>38</v>
      </c>
      <c r="N223">
        <f t="shared" si="34"/>
        <v>324</v>
      </c>
      <c r="O223">
        <f t="shared" si="35"/>
        <v>153</v>
      </c>
      <c r="P223">
        <f t="shared" si="36"/>
        <v>0.17840375586854459</v>
      </c>
      <c r="Q223">
        <f t="shared" si="37"/>
        <v>0.47222222222222221</v>
      </c>
      <c r="R223" t="str">
        <f t="shared" si="38"/>
        <v/>
      </c>
      <c r="S223" t="str">
        <f t="shared" si="39"/>
        <v/>
      </c>
    </row>
    <row r="224" spans="1:19">
      <c r="A224">
        <v>0</v>
      </c>
      <c r="B224">
        <v>2</v>
      </c>
      <c r="C224" s="24">
        <v>109</v>
      </c>
      <c r="D224">
        <v>0</v>
      </c>
      <c r="E224">
        <v>0.84499999999999997</v>
      </c>
      <c r="H224">
        <f t="shared" si="30"/>
        <v>214</v>
      </c>
      <c r="I224">
        <f t="shared" si="31"/>
        <v>109</v>
      </c>
      <c r="J224">
        <f t="shared" si="32"/>
        <v>0</v>
      </c>
      <c r="K224" t="str">
        <f t="shared" si="33"/>
        <v/>
      </c>
      <c r="L224">
        <f>ROWS($A$5:A218)</f>
        <v>214</v>
      </c>
      <c r="M224">
        <f>SUM($A$5:A218)</f>
        <v>38</v>
      </c>
      <c r="N224">
        <f t="shared" si="34"/>
        <v>323</v>
      </c>
      <c r="O224">
        <f t="shared" si="35"/>
        <v>153</v>
      </c>
      <c r="P224">
        <f t="shared" si="36"/>
        <v>0.17757009345794392</v>
      </c>
      <c r="Q224">
        <f t="shared" si="37"/>
        <v>0.47368421052631576</v>
      </c>
      <c r="R224" t="str">
        <f t="shared" si="38"/>
        <v/>
      </c>
      <c r="S224" t="str">
        <f t="shared" si="39"/>
        <v/>
      </c>
    </row>
    <row r="225" spans="1:19">
      <c r="A225">
        <v>0</v>
      </c>
      <c r="B225">
        <v>2</v>
      </c>
      <c r="C225" s="24">
        <v>109</v>
      </c>
      <c r="D225">
        <v>0</v>
      </c>
      <c r="E225">
        <v>0.84499999999999997</v>
      </c>
      <c r="H225">
        <f t="shared" si="30"/>
        <v>215</v>
      </c>
      <c r="I225">
        <f t="shared" si="31"/>
        <v>109</v>
      </c>
      <c r="J225">
        <f t="shared" si="32"/>
        <v>0</v>
      </c>
      <c r="K225" t="str">
        <f t="shared" si="33"/>
        <v/>
      </c>
      <c r="L225">
        <f>ROWS($A$5:A219)</f>
        <v>215</v>
      </c>
      <c r="M225">
        <f>SUM($A$5:A219)</f>
        <v>38</v>
      </c>
      <c r="N225">
        <f t="shared" si="34"/>
        <v>322</v>
      </c>
      <c r="O225">
        <f t="shared" si="35"/>
        <v>153</v>
      </c>
      <c r="P225">
        <f t="shared" si="36"/>
        <v>0.17674418604651163</v>
      </c>
      <c r="Q225">
        <f t="shared" si="37"/>
        <v>0.4751552795031056</v>
      </c>
      <c r="R225" t="str">
        <f t="shared" si="38"/>
        <v/>
      </c>
      <c r="S225" t="str">
        <f t="shared" si="39"/>
        <v/>
      </c>
    </row>
    <row r="226" spans="1:19">
      <c r="A226">
        <v>1</v>
      </c>
      <c r="B226">
        <v>5</v>
      </c>
      <c r="C226" s="24">
        <v>109</v>
      </c>
      <c r="D226">
        <v>41</v>
      </c>
      <c r="E226">
        <v>0.51400000000000001</v>
      </c>
      <c r="H226">
        <f t="shared" si="30"/>
        <v>216</v>
      </c>
      <c r="I226">
        <f t="shared" si="31"/>
        <v>109</v>
      </c>
      <c r="J226">
        <f t="shared" si="32"/>
        <v>1</v>
      </c>
      <c r="K226" t="str">
        <f t="shared" si="33"/>
        <v/>
      </c>
      <c r="L226">
        <f>ROWS($A$5:A220)</f>
        <v>216</v>
      </c>
      <c r="M226">
        <f>SUM($A$5:A220)</f>
        <v>39</v>
      </c>
      <c r="N226">
        <f t="shared" si="34"/>
        <v>321</v>
      </c>
      <c r="O226">
        <f t="shared" si="35"/>
        <v>152</v>
      </c>
      <c r="P226">
        <f t="shared" si="36"/>
        <v>0.18055555555555555</v>
      </c>
      <c r="Q226">
        <f t="shared" si="37"/>
        <v>0.4735202492211838</v>
      </c>
      <c r="R226" t="str">
        <f t="shared" si="38"/>
        <v/>
      </c>
      <c r="S226" t="str">
        <f t="shared" si="39"/>
        <v/>
      </c>
    </row>
    <row r="227" spans="1:19">
      <c r="A227">
        <v>0</v>
      </c>
      <c r="B227">
        <v>1</v>
      </c>
      <c r="C227" s="24">
        <v>109</v>
      </c>
      <c r="D227">
        <v>8</v>
      </c>
      <c r="E227">
        <v>0.94699999999999995</v>
      </c>
      <c r="H227">
        <f t="shared" si="30"/>
        <v>217</v>
      </c>
      <c r="I227">
        <f t="shared" si="31"/>
        <v>109</v>
      </c>
      <c r="J227">
        <f t="shared" si="32"/>
        <v>0</v>
      </c>
      <c r="K227" t="str">
        <f t="shared" si="33"/>
        <v/>
      </c>
      <c r="L227">
        <f>ROWS($A$5:A221)</f>
        <v>217</v>
      </c>
      <c r="M227">
        <f>SUM($A$5:A221)</f>
        <v>39</v>
      </c>
      <c r="N227">
        <f t="shared" si="34"/>
        <v>320</v>
      </c>
      <c r="O227">
        <f t="shared" si="35"/>
        <v>152</v>
      </c>
      <c r="P227">
        <f t="shared" si="36"/>
        <v>0.17972350230414746</v>
      </c>
      <c r="Q227">
        <f t="shared" si="37"/>
        <v>0.47499999999999998</v>
      </c>
      <c r="R227" t="str">
        <f t="shared" si="38"/>
        <v/>
      </c>
      <c r="S227" t="str">
        <f t="shared" si="39"/>
        <v/>
      </c>
    </row>
    <row r="228" spans="1:19">
      <c r="A228">
        <v>0</v>
      </c>
      <c r="B228">
        <v>1</v>
      </c>
      <c r="C228" s="24">
        <v>109</v>
      </c>
      <c r="D228">
        <v>21</v>
      </c>
      <c r="E228">
        <v>0.83299999999999996</v>
      </c>
      <c r="H228">
        <f t="shared" si="30"/>
        <v>218</v>
      </c>
      <c r="I228">
        <f t="shared" si="31"/>
        <v>109</v>
      </c>
      <c r="J228">
        <f t="shared" si="32"/>
        <v>1</v>
      </c>
      <c r="K228" t="str">
        <f t="shared" si="33"/>
        <v/>
      </c>
      <c r="L228">
        <f>ROWS($A$5:A222)</f>
        <v>218</v>
      </c>
      <c r="M228">
        <f>SUM($A$5:A222)</f>
        <v>40</v>
      </c>
      <c r="N228">
        <f t="shared" si="34"/>
        <v>319</v>
      </c>
      <c r="O228">
        <f t="shared" si="35"/>
        <v>151</v>
      </c>
      <c r="P228">
        <f t="shared" si="36"/>
        <v>0.1834862385321101</v>
      </c>
      <c r="Q228">
        <f t="shared" si="37"/>
        <v>0.47335423197492166</v>
      </c>
      <c r="R228" t="str">
        <f t="shared" si="38"/>
        <v/>
      </c>
      <c r="S228" t="str">
        <f t="shared" si="39"/>
        <v/>
      </c>
    </row>
    <row r="229" spans="1:19">
      <c r="A229">
        <v>0</v>
      </c>
      <c r="B229">
        <v>1</v>
      </c>
      <c r="C229" s="24">
        <v>109</v>
      </c>
      <c r="D229">
        <v>21</v>
      </c>
      <c r="E229">
        <v>0.83299999999999996</v>
      </c>
      <c r="H229">
        <f t="shared" si="30"/>
        <v>219</v>
      </c>
      <c r="I229">
        <f t="shared" si="31"/>
        <v>109</v>
      </c>
      <c r="J229">
        <f t="shared" si="32"/>
        <v>0</v>
      </c>
      <c r="K229" t="str">
        <f t="shared" si="33"/>
        <v/>
      </c>
      <c r="L229">
        <f>ROWS($A$5:A223)</f>
        <v>219</v>
      </c>
      <c r="M229">
        <f>SUM($A$5:A223)</f>
        <v>40</v>
      </c>
      <c r="N229">
        <f t="shared" si="34"/>
        <v>318</v>
      </c>
      <c r="O229">
        <f t="shared" si="35"/>
        <v>151</v>
      </c>
      <c r="P229">
        <f t="shared" si="36"/>
        <v>0.18264840182648401</v>
      </c>
      <c r="Q229">
        <f t="shared" si="37"/>
        <v>0.47484276729559749</v>
      </c>
      <c r="R229" t="str">
        <f t="shared" si="38"/>
        <v/>
      </c>
      <c r="S229" t="str">
        <f t="shared" si="39"/>
        <v/>
      </c>
    </row>
    <row r="230" spans="1:19">
      <c r="A230">
        <v>0</v>
      </c>
      <c r="B230">
        <v>5</v>
      </c>
      <c r="C230" s="24">
        <v>109</v>
      </c>
      <c r="D230">
        <v>26</v>
      </c>
      <c r="E230">
        <v>0.54600000000000004</v>
      </c>
      <c r="H230">
        <f t="shared" si="30"/>
        <v>220</v>
      </c>
      <c r="I230">
        <f t="shared" si="31"/>
        <v>109</v>
      </c>
      <c r="J230">
        <f t="shared" si="32"/>
        <v>0</v>
      </c>
      <c r="K230" t="str">
        <f t="shared" si="33"/>
        <v/>
      </c>
      <c r="L230">
        <f>ROWS($A$5:A224)</f>
        <v>220</v>
      </c>
      <c r="M230">
        <f>SUM($A$5:A224)</f>
        <v>40</v>
      </c>
      <c r="N230">
        <f t="shared" si="34"/>
        <v>317</v>
      </c>
      <c r="O230">
        <f t="shared" si="35"/>
        <v>151</v>
      </c>
      <c r="P230">
        <f t="shared" si="36"/>
        <v>0.18181818181818182</v>
      </c>
      <c r="Q230">
        <f t="shared" si="37"/>
        <v>0.47634069400630913</v>
      </c>
      <c r="R230" t="str">
        <f t="shared" si="38"/>
        <v/>
      </c>
      <c r="S230" t="str">
        <f t="shared" si="39"/>
        <v/>
      </c>
    </row>
    <row r="231" spans="1:19">
      <c r="A231">
        <v>0</v>
      </c>
      <c r="B231">
        <v>1</v>
      </c>
      <c r="C231" s="24">
        <v>109</v>
      </c>
      <c r="D231">
        <v>21</v>
      </c>
      <c r="E231">
        <v>0.83299999999999996</v>
      </c>
      <c r="H231">
        <f t="shared" si="30"/>
        <v>221</v>
      </c>
      <c r="I231">
        <f t="shared" si="31"/>
        <v>109</v>
      </c>
      <c r="J231">
        <f t="shared" si="32"/>
        <v>0</v>
      </c>
      <c r="K231" t="str">
        <f t="shared" si="33"/>
        <v/>
      </c>
      <c r="L231">
        <f>ROWS($A$5:A225)</f>
        <v>221</v>
      </c>
      <c r="M231">
        <f>SUM($A$5:A225)</f>
        <v>40</v>
      </c>
      <c r="N231">
        <f t="shared" si="34"/>
        <v>316</v>
      </c>
      <c r="O231">
        <f t="shared" si="35"/>
        <v>151</v>
      </c>
      <c r="P231">
        <f t="shared" si="36"/>
        <v>0.18099547511312217</v>
      </c>
      <c r="Q231">
        <f t="shared" si="37"/>
        <v>0.47784810126582278</v>
      </c>
      <c r="R231" t="str">
        <f t="shared" si="38"/>
        <v/>
      </c>
      <c r="S231" t="str">
        <f t="shared" si="39"/>
        <v/>
      </c>
    </row>
    <row r="232" spans="1:19">
      <c r="A232">
        <v>0</v>
      </c>
      <c r="B232">
        <v>8</v>
      </c>
      <c r="C232" s="24">
        <v>110</v>
      </c>
      <c r="D232">
        <v>0</v>
      </c>
      <c r="E232">
        <v>0.23699999999999999</v>
      </c>
      <c r="H232">
        <f t="shared" si="30"/>
        <v>222</v>
      </c>
      <c r="I232">
        <f t="shared" si="31"/>
        <v>109</v>
      </c>
      <c r="J232">
        <f t="shared" si="32"/>
        <v>1</v>
      </c>
      <c r="K232" t="str">
        <f t="shared" si="33"/>
        <v/>
      </c>
      <c r="L232">
        <f>ROWS($A$5:A226)</f>
        <v>222</v>
      </c>
      <c r="M232">
        <f>SUM($A$5:A226)</f>
        <v>41</v>
      </c>
      <c r="N232">
        <f t="shared" si="34"/>
        <v>315</v>
      </c>
      <c r="O232">
        <f t="shared" si="35"/>
        <v>150</v>
      </c>
      <c r="P232">
        <f t="shared" si="36"/>
        <v>0.18468468468468469</v>
      </c>
      <c r="Q232">
        <f t="shared" si="37"/>
        <v>0.47619047619047616</v>
      </c>
      <c r="R232" t="str">
        <f t="shared" si="38"/>
        <v/>
      </c>
      <c r="S232" t="str">
        <f t="shared" si="39"/>
        <v/>
      </c>
    </row>
    <row r="233" spans="1:19">
      <c r="A233">
        <v>0</v>
      </c>
      <c r="B233">
        <v>8</v>
      </c>
      <c r="C233" s="24">
        <v>110</v>
      </c>
      <c r="D233">
        <v>0</v>
      </c>
      <c r="E233">
        <v>0.23699999999999999</v>
      </c>
      <c r="H233">
        <f t="shared" si="30"/>
        <v>223</v>
      </c>
      <c r="I233">
        <f t="shared" si="31"/>
        <v>109</v>
      </c>
      <c r="J233">
        <f t="shared" si="32"/>
        <v>0</v>
      </c>
      <c r="K233" t="str">
        <f t="shared" si="33"/>
        <v/>
      </c>
      <c r="L233">
        <f>ROWS($A$5:A227)</f>
        <v>223</v>
      </c>
      <c r="M233">
        <f>SUM($A$5:A227)</f>
        <v>41</v>
      </c>
      <c r="N233">
        <f t="shared" si="34"/>
        <v>314</v>
      </c>
      <c r="O233">
        <f t="shared" si="35"/>
        <v>150</v>
      </c>
      <c r="P233">
        <f t="shared" si="36"/>
        <v>0.18385650224215247</v>
      </c>
      <c r="Q233">
        <f t="shared" si="37"/>
        <v>0.47770700636942676</v>
      </c>
      <c r="R233" t="str">
        <f t="shared" si="38"/>
        <v/>
      </c>
      <c r="S233" t="str">
        <f t="shared" si="39"/>
        <v/>
      </c>
    </row>
    <row r="234" spans="1:19">
      <c r="A234">
        <v>0</v>
      </c>
      <c r="B234">
        <v>1</v>
      </c>
      <c r="C234" s="24">
        <v>111</v>
      </c>
      <c r="D234">
        <v>13</v>
      </c>
      <c r="E234">
        <v>0.13800000000000001</v>
      </c>
      <c r="H234">
        <f t="shared" si="30"/>
        <v>224</v>
      </c>
      <c r="I234">
        <f t="shared" si="31"/>
        <v>109</v>
      </c>
      <c r="J234">
        <f t="shared" si="32"/>
        <v>0</v>
      </c>
      <c r="K234" t="str">
        <f t="shared" si="33"/>
        <v/>
      </c>
      <c r="L234">
        <f>ROWS($A$5:A228)</f>
        <v>224</v>
      </c>
      <c r="M234">
        <f>SUM($A$5:A228)</f>
        <v>41</v>
      </c>
      <c r="N234">
        <f t="shared" si="34"/>
        <v>313</v>
      </c>
      <c r="O234">
        <f t="shared" si="35"/>
        <v>150</v>
      </c>
      <c r="P234">
        <f t="shared" si="36"/>
        <v>0.18303571428571427</v>
      </c>
      <c r="Q234">
        <f t="shared" si="37"/>
        <v>0.47923322683706071</v>
      </c>
      <c r="R234" t="str">
        <f t="shared" si="38"/>
        <v/>
      </c>
      <c r="S234" t="str">
        <f t="shared" si="39"/>
        <v/>
      </c>
    </row>
    <row r="235" spans="1:19">
      <c r="A235">
        <v>1</v>
      </c>
      <c r="B235">
        <v>4</v>
      </c>
      <c r="C235" s="24">
        <v>111</v>
      </c>
      <c r="D235">
        <v>47</v>
      </c>
      <c r="E235">
        <v>1.39</v>
      </c>
      <c r="H235">
        <f t="shared" si="30"/>
        <v>225</v>
      </c>
      <c r="I235">
        <f t="shared" si="31"/>
        <v>109</v>
      </c>
      <c r="J235">
        <f t="shared" si="32"/>
        <v>0</v>
      </c>
      <c r="K235" t="str">
        <f t="shared" si="33"/>
        <v/>
      </c>
      <c r="L235">
        <f>ROWS($A$5:A229)</f>
        <v>225</v>
      </c>
      <c r="M235">
        <f>SUM($A$5:A229)</f>
        <v>41</v>
      </c>
      <c r="N235">
        <f t="shared" si="34"/>
        <v>312</v>
      </c>
      <c r="O235">
        <f t="shared" si="35"/>
        <v>150</v>
      </c>
      <c r="P235">
        <f t="shared" si="36"/>
        <v>0.18222222222222223</v>
      </c>
      <c r="Q235">
        <f t="shared" si="37"/>
        <v>0.48076923076923078</v>
      </c>
      <c r="R235" t="str">
        <f t="shared" si="38"/>
        <v/>
      </c>
      <c r="S235" t="str">
        <f t="shared" si="39"/>
        <v/>
      </c>
    </row>
    <row r="236" spans="1:19">
      <c r="A236">
        <v>0</v>
      </c>
      <c r="B236">
        <v>1</v>
      </c>
      <c r="C236" s="24">
        <v>111</v>
      </c>
      <c r="D236">
        <v>19</v>
      </c>
      <c r="E236">
        <v>0.14299999999999999</v>
      </c>
      <c r="H236">
        <f t="shared" si="30"/>
        <v>226</v>
      </c>
      <c r="I236">
        <f t="shared" si="31"/>
        <v>109</v>
      </c>
      <c r="J236">
        <f t="shared" si="32"/>
        <v>0</v>
      </c>
      <c r="K236" t="str">
        <f t="shared" si="33"/>
        <v/>
      </c>
      <c r="L236">
        <f>ROWS($A$5:A230)</f>
        <v>226</v>
      </c>
      <c r="M236">
        <f>SUM($A$5:A230)</f>
        <v>41</v>
      </c>
      <c r="N236">
        <f t="shared" si="34"/>
        <v>311</v>
      </c>
      <c r="O236">
        <f t="shared" si="35"/>
        <v>150</v>
      </c>
      <c r="P236">
        <f t="shared" si="36"/>
        <v>0.18141592920353983</v>
      </c>
      <c r="Q236">
        <f t="shared" si="37"/>
        <v>0.48231511254019294</v>
      </c>
      <c r="R236" t="str">
        <f t="shared" si="38"/>
        <v/>
      </c>
      <c r="S236" t="str">
        <f t="shared" si="39"/>
        <v/>
      </c>
    </row>
    <row r="237" spans="1:19">
      <c r="A237">
        <v>0</v>
      </c>
      <c r="B237">
        <v>3</v>
      </c>
      <c r="C237" s="24">
        <v>111</v>
      </c>
      <c r="D237">
        <v>31</v>
      </c>
      <c r="E237">
        <v>0.43</v>
      </c>
      <c r="H237">
        <f t="shared" si="30"/>
        <v>227</v>
      </c>
      <c r="I237">
        <f t="shared" si="31"/>
        <v>109</v>
      </c>
      <c r="J237">
        <f t="shared" si="32"/>
        <v>0</v>
      </c>
      <c r="K237">
        <f t="shared" si="33"/>
        <v>109.5</v>
      </c>
      <c r="L237">
        <f>ROWS($A$5:A231)</f>
        <v>227</v>
      </c>
      <c r="M237">
        <f>SUM($A$5:A231)</f>
        <v>41</v>
      </c>
      <c r="N237">
        <f t="shared" si="34"/>
        <v>310</v>
      </c>
      <c r="O237">
        <f t="shared" si="35"/>
        <v>150</v>
      </c>
      <c r="P237">
        <f t="shared" si="36"/>
        <v>0.18061674008810572</v>
      </c>
      <c r="Q237">
        <f t="shared" si="37"/>
        <v>0.4838709677419355</v>
      </c>
      <c r="R237">
        <f t="shared" si="38"/>
        <v>0.41346021785883547</v>
      </c>
      <c r="S237">
        <f t="shared" si="39"/>
        <v>4.4883085339497253E-2</v>
      </c>
    </row>
    <row r="238" spans="1:19">
      <c r="A238">
        <v>1</v>
      </c>
      <c r="B238">
        <v>4</v>
      </c>
      <c r="C238" s="24">
        <v>111</v>
      </c>
      <c r="D238">
        <v>47</v>
      </c>
      <c r="E238">
        <v>1.39</v>
      </c>
      <c r="H238">
        <f t="shared" si="30"/>
        <v>228</v>
      </c>
      <c r="I238">
        <f t="shared" si="31"/>
        <v>110</v>
      </c>
      <c r="J238">
        <f t="shared" si="32"/>
        <v>0</v>
      </c>
      <c r="K238" t="str">
        <f t="shared" si="33"/>
        <v/>
      </c>
      <c r="L238">
        <f>ROWS($A$5:A232)</f>
        <v>228</v>
      </c>
      <c r="M238">
        <f>SUM($A$5:A232)</f>
        <v>41</v>
      </c>
      <c r="N238">
        <f t="shared" si="34"/>
        <v>309</v>
      </c>
      <c r="O238">
        <f t="shared" si="35"/>
        <v>150</v>
      </c>
      <c r="P238">
        <f t="shared" si="36"/>
        <v>0.17982456140350878</v>
      </c>
      <c r="Q238">
        <f t="shared" si="37"/>
        <v>0.4854368932038835</v>
      </c>
      <c r="R238" t="str">
        <f t="shared" si="38"/>
        <v/>
      </c>
      <c r="S238" t="str">
        <f t="shared" si="39"/>
        <v/>
      </c>
    </row>
    <row r="239" spans="1:19">
      <c r="A239">
        <v>0</v>
      </c>
      <c r="B239">
        <v>0</v>
      </c>
      <c r="C239" s="24">
        <v>111</v>
      </c>
      <c r="D239">
        <v>0</v>
      </c>
      <c r="E239">
        <v>0.66</v>
      </c>
      <c r="H239">
        <f t="shared" si="30"/>
        <v>229</v>
      </c>
      <c r="I239">
        <f t="shared" si="31"/>
        <v>110</v>
      </c>
      <c r="J239">
        <f t="shared" si="32"/>
        <v>0</v>
      </c>
      <c r="K239">
        <f t="shared" si="33"/>
        <v>110.5</v>
      </c>
      <c r="L239">
        <f>ROWS($A$5:A233)</f>
        <v>229</v>
      </c>
      <c r="M239">
        <f>SUM($A$5:A233)</f>
        <v>41</v>
      </c>
      <c r="N239">
        <f t="shared" si="34"/>
        <v>308</v>
      </c>
      <c r="O239">
        <f t="shared" si="35"/>
        <v>150</v>
      </c>
      <c r="P239">
        <f t="shared" si="36"/>
        <v>0.17903930131004367</v>
      </c>
      <c r="Q239">
        <f t="shared" si="37"/>
        <v>0.48701298701298701</v>
      </c>
      <c r="R239">
        <f t="shared" si="38"/>
        <v>0.41194577502547536</v>
      </c>
      <c r="S239">
        <f t="shared" si="39"/>
        <v>4.6397528172857361E-2</v>
      </c>
    </row>
    <row r="240" spans="1:19">
      <c r="A240">
        <v>0</v>
      </c>
      <c r="B240">
        <v>3</v>
      </c>
      <c r="C240" s="24">
        <v>111</v>
      </c>
      <c r="D240">
        <v>12</v>
      </c>
      <c r="E240">
        <v>0.495</v>
      </c>
      <c r="H240">
        <f t="shared" si="30"/>
        <v>230</v>
      </c>
      <c r="I240">
        <f t="shared" si="31"/>
        <v>111</v>
      </c>
      <c r="J240">
        <f t="shared" si="32"/>
        <v>0</v>
      </c>
      <c r="K240" t="str">
        <f t="shared" si="33"/>
        <v/>
      </c>
      <c r="L240">
        <f>ROWS($A$5:A234)</f>
        <v>230</v>
      </c>
      <c r="M240">
        <f>SUM($A$5:A234)</f>
        <v>41</v>
      </c>
      <c r="N240">
        <f t="shared" si="34"/>
        <v>307</v>
      </c>
      <c r="O240">
        <f t="shared" si="35"/>
        <v>150</v>
      </c>
      <c r="P240">
        <f t="shared" si="36"/>
        <v>0.17826086956521739</v>
      </c>
      <c r="Q240">
        <f t="shared" si="37"/>
        <v>0.48859934853420195</v>
      </c>
      <c r="R240" t="str">
        <f t="shared" si="38"/>
        <v/>
      </c>
      <c r="S240" t="str">
        <f t="shared" si="39"/>
        <v/>
      </c>
    </row>
    <row r="241" spans="1:19">
      <c r="A241">
        <v>0</v>
      </c>
      <c r="B241">
        <v>3</v>
      </c>
      <c r="C241" s="24">
        <v>111</v>
      </c>
      <c r="D241">
        <v>39</v>
      </c>
      <c r="E241">
        <v>0.55700000000000005</v>
      </c>
      <c r="H241">
        <f t="shared" si="30"/>
        <v>231</v>
      </c>
      <c r="I241">
        <f t="shared" si="31"/>
        <v>111</v>
      </c>
      <c r="J241">
        <f t="shared" si="32"/>
        <v>1</v>
      </c>
      <c r="K241" t="str">
        <f t="shared" si="33"/>
        <v/>
      </c>
      <c r="L241">
        <f>ROWS($A$5:A235)</f>
        <v>231</v>
      </c>
      <c r="M241">
        <f>SUM($A$5:A235)</f>
        <v>42</v>
      </c>
      <c r="N241">
        <f t="shared" si="34"/>
        <v>306</v>
      </c>
      <c r="O241">
        <f t="shared" si="35"/>
        <v>149</v>
      </c>
      <c r="P241">
        <f t="shared" si="36"/>
        <v>0.18181818181818182</v>
      </c>
      <c r="Q241">
        <f t="shared" si="37"/>
        <v>0.48692810457516339</v>
      </c>
      <c r="R241" t="str">
        <f t="shared" si="38"/>
        <v/>
      </c>
      <c r="S241" t="str">
        <f t="shared" si="39"/>
        <v/>
      </c>
    </row>
    <row r="242" spans="1:19">
      <c r="A242">
        <v>0</v>
      </c>
      <c r="B242">
        <v>1</v>
      </c>
      <c r="C242" s="24">
        <v>111</v>
      </c>
      <c r="D242">
        <v>19</v>
      </c>
      <c r="E242">
        <v>0.14299999999999999</v>
      </c>
      <c r="H242">
        <f t="shared" si="30"/>
        <v>232</v>
      </c>
      <c r="I242">
        <f t="shared" si="31"/>
        <v>111</v>
      </c>
      <c r="J242">
        <f t="shared" si="32"/>
        <v>0</v>
      </c>
      <c r="K242" t="str">
        <f t="shared" si="33"/>
        <v/>
      </c>
      <c r="L242">
        <f>ROWS($A$5:A236)</f>
        <v>232</v>
      </c>
      <c r="M242">
        <f>SUM($A$5:A236)</f>
        <v>42</v>
      </c>
      <c r="N242">
        <f t="shared" si="34"/>
        <v>305</v>
      </c>
      <c r="O242">
        <f t="shared" si="35"/>
        <v>149</v>
      </c>
      <c r="P242">
        <f t="shared" si="36"/>
        <v>0.18103448275862069</v>
      </c>
      <c r="Q242">
        <f t="shared" si="37"/>
        <v>0.4885245901639344</v>
      </c>
      <c r="R242" t="str">
        <f t="shared" si="38"/>
        <v/>
      </c>
      <c r="S242" t="str">
        <f t="shared" si="39"/>
        <v/>
      </c>
    </row>
    <row r="243" spans="1:19">
      <c r="A243">
        <v>0</v>
      </c>
      <c r="B243">
        <v>4</v>
      </c>
      <c r="C243" s="24">
        <v>112</v>
      </c>
      <c r="D243">
        <v>40</v>
      </c>
      <c r="E243">
        <v>0.23599999999999999</v>
      </c>
      <c r="H243">
        <f t="shared" si="30"/>
        <v>233</v>
      </c>
      <c r="I243">
        <f t="shared" si="31"/>
        <v>111</v>
      </c>
      <c r="J243">
        <f t="shared" si="32"/>
        <v>0</v>
      </c>
      <c r="K243" t="str">
        <f t="shared" si="33"/>
        <v/>
      </c>
      <c r="L243">
        <f>ROWS($A$5:A237)</f>
        <v>233</v>
      </c>
      <c r="M243">
        <f>SUM($A$5:A237)</f>
        <v>42</v>
      </c>
      <c r="N243">
        <f t="shared" si="34"/>
        <v>304</v>
      </c>
      <c r="O243">
        <f t="shared" si="35"/>
        <v>149</v>
      </c>
      <c r="P243">
        <f t="shared" si="36"/>
        <v>0.18025751072961374</v>
      </c>
      <c r="Q243">
        <f t="shared" si="37"/>
        <v>0.49013157894736842</v>
      </c>
      <c r="R243" t="str">
        <f t="shared" si="38"/>
        <v/>
      </c>
      <c r="S243" t="str">
        <f t="shared" si="39"/>
        <v/>
      </c>
    </row>
    <row r="244" spans="1:19">
      <c r="A244">
        <v>0</v>
      </c>
      <c r="B244">
        <v>2</v>
      </c>
      <c r="C244" s="24">
        <v>112</v>
      </c>
      <c r="D244">
        <v>50</v>
      </c>
      <c r="E244">
        <v>0.17499999999999999</v>
      </c>
      <c r="H244">
        <f t="shared" si="30"/>
        <v>234</v>
      </c>
      <c r="I244">
        <f t="shared" si="31"/>
        <v>111</v>
      </c>
      <c r="J244">
        <f t="shared" si="32"/>
        <v>1</v>
      </c>
      <c r="K244" t="str">
        <f t="shared" si="33"/>
        <v/>
      </c>
      <c r="L244">
        <f>ROWS($A$5:A238)</f>
        <v>234</v>
      </c>
      <c r="M244">
        <f>SUM($A$5:A238)</f>
        <v>43</v>
      </c>
      <c r="N244">
        <f t="shared" si="34"/>
        <v>303</v>
      </c>
      <c r="O244">
        <f t="shared" si="35"/>
        <v>148</v>
      </c>
      <c r="P244">
        <f t="shared" si="36"/>
        <v>0.18376068376068377</v>
      </c>
      <c r="Q244">
        <f t="shared" si="37"/>
        <v>0.48844884488448848</v>
      </c>
      <c r="R244" t="str">
        <f t="shared" si="38"/>
        <v/>
      </c>
      <c r="S244" t="str">
        <f t="shared" si="39"/>
        <v/>
      </c>
    </row>
    <row r="245" spans="1:19">
      <c r="A245">
        <v>0</v>
      </c>
      <c r="B245">
        <v>2</v>
      </c>
      <c r="C245" s="24">
        <v>112</v>
      </c>
      <c r="D245">
        <v>50</v>
      </c>
      <c r="E245">
        <v>0.17499999999999999</v>
      </c>
      <c r="H245">
        <f t="shared" si="30"/>
        <v>235</v>
      </c>
      <c r="I245">
        <f t="shared" si="31"/>
        <v>111</v>
      </c>
      <c r="J245">
        <f t="shared" si="32"/>
        <v>0</v>
      </c>
      <c r="K245" t="str">
        <f t="shared" si="33"/>
        <v/>
      </c>
      <c r="L245">
        <f>ROWS($A$5:A239)</f>
        <v>235</v>
      </c>
      <c r="M245">
        <f>SUM($A$5:A239)</f>
        <v>43</v>
      </c>
      <c r="N245">
        <f t="shared" si="34"/>
        <v>302</v>
      </c>
      <c r="O245">
        <f t="shared" si="35"/>
        <v>148</v>
      </c>
      <c r="P245">
        <f t="shared" si="36"/>
        <v>0.18297872340425531</v>
      </c>
      <c r="Q245">
        <f t="shared" si="37"/>
        <v>0.49006622516556292</v>
      </c>
      <c r="R245" t="str">
        <f t="shared" si="38"/>
        <v/>
      </c>
      <c r="S245" t="str">
        <f t="shared" si="39"/>
        <v/>
      </c>
    </row>
    <row r="246" spans="1:19">
      <c r="A246">
        <v>0</v>
      </c>
      <c r="B246">
        <v>1</v>
      </c>
      <c r="C246" s="24">
        <v>112</v>
      </c>
      <c r="D246">
        <v>45</v>
      </c>
      <c r="E246">
        <v>0.217</v>
      </c>
      <c r="H246">
        <f t="shared" si="30"/>
        <v>236</v>
      </c>
      <c r="I246">
        <f t="shared" si="31"/>
        <v>111</v>
      </c>
      <c r="J246">
        <f t="shared" si="32"/>
        <v>0</v>
      </c>
      <c r="K246" t="str">
        <f t="shared" si="33"/>
        <v/>
      </c>
      <c r="L246">
        <f>ROWS($A$5:A240)</f>
        <v>236</v>
      </c>
      <c r="M246">
        <f>SUM($A$5:A240)</f>
        <v>43</v>
      </c>
      <c r="N246">
        <f t="shared" si="34"/>
        <v>301</v>
      </c>
      <c r="O246">
        <f t="shared" si="35"/>
        <v>148</v>
      </c>
      <c r="P246">
        <f t="shared" si="36"/>
        <v>0.18220338983050846</v>
      </c>
      <c r="Q246">
        <f t="shared" si="37"/>
        <v>0.49169435215946844</v>
      </c>
      <c r="R246" t="str">
        <f t="shared" si="38"/>
        <v/>
      </c>
      <c r="S246" t="str">
        <f t="shared" si="39"/>
        <v/>
      </c>
    </row>
    <row r="247" spans="1:19">
      <c r="A247">
        <v>1</v>
      </c>
      <c r="B247">
        <v>9</v>
      </c>
      <c r="C247" s="24">
        <v>112</v>
      </c>
      <c r="D247">
        <v>32</v>
      </c>
      <c r="E247">
        <v>0.26</v>
      </c>
      <c r="H247">
        <f t="shared" si="30"/>
        <v>237</v>
      </c>
      <c r="I247">
        <f t="shared" si="31"/>
        <v>111</v>
      </c>
      <c r="J247">
        <f t="shared" si="32"/>
        <v>0</v>
      </c>
      <c r="K247" t="str">
        <f t="shared" si="33"/>
        <v/>
      </c>
      <c r="L247">
        <f>ROWS($A$5:A241)</f>
        <v>237</v>
      </c>
      <c r="M247">
        <f>SUM($A$5:A241)</f>
        <v>43</v>
      </c>
      <c r="N247">
        <f t="shared" si="34"/>
        <v>300</v>
      </c>
      <c r="O247">
        <f t="shared" si="35"/>
        <v>148</v>
      </c>
      <c r="P247">
        <f t="shared" si="36"/>
        <v>0.18143459915611815</v>
      </c>
      <c r="Q247">
        <f t="shared" si="37"/>
        <v>0.49333333333333335</v>
      </c>
      <c r="R247" t="str">
        <f t="shared" si="38"/>
        <v/>
      </c>
      <c r="S247" t="str">
        <f t="shared" si="39"/>
        <v/>
      </c>
    </row>
    <row r="248" spans="1:19">
      <c r="A248">
        <v>0</v>
      </c>
      <c r="B248">
        <v>2</v>
      </c>
      <c r="C248" s="24">
        <v>112</v>
      </c>
      <c r="D248">
        <v>22</v>
      </c>
      <c r="E248">
        <v>0.307</v>
      </c>
      <c r="H248">
        <f t="shared" si="30"/>
        <v>238</v>
      </c>
      <c r="I248">
        <f t="shared" si="31"/>
        <v>111</v>
      </c>
      <c r="J248">
        <f t="shared" si="32"/>
        <v>0</v>
      </c>
      <c r="K248">
        <f t="shared" si="33"/>
        <v>111.5</v>
      </c>
      <c r="L248">
        <f>ROWS($A$5:A242)</f>
        <v>238</v>
      </c>
      <c r="M248">
        <f>SUM($A$5:A242)</f>
        <v>43</v>
      </c>
      <c r="N248">
        <f t="shared" si="34"/>
        <v>299</v>
      </c>
      <c r="O248">
        <f t="shared" si="35"/>
        <v>148</v>
      </c>
      <c r="P248">
        <f t="shared" si="36"/>
        <v>0.18067226890756302</v>
      </c>
      <c r="Q248">
        <f t="shared" si="37"/>
        <v>0.49498327759197325</v>
      </c>
      <c r="R248">
        <f t="shared" si="38"/>
        <v>0.40958498083189104</v>
      </c>
      <c r="S248">
        <f t="shared" si="39"/>
        <v>4.8758322366441675E-2</v>
      </c>
    </row>
    <row r="249" spans="1:19">
      <c r="A249">
        <v>0</v>
      </c>
      <c r="B249">
        <v>1</v>
      </c>
      <c r="C249" s="24">
        <v>112</v>
      </c>
      <c r="D249">
        <v>30</v>
      </c>
      <c r="E249">
        <v>0.52800000000000002</v>
      </c>
      <c r="H249">
        <f t="shared" si="30"/>
        <v>239</v>
      </c>
      <c r="I249">
        <f t="shared" si="31"/>
        <v>112</v>
      </c>
      <c r="J249">
        <f t="shared" si="32"/>
        <v>0</v>
      </c>
      <c r="K249" t="str">
        <f t="shared" si="33"/>
        <v/>
      </c>
      <c r="L249">
        <f>ROWS($A$5:A243)</f>
        <v>239</v>
      </c>
      <c r="M249">
        <f>SUM($A$5:A243)</f>
        <v>43</v>
      </c>
      <c r="N249">
        <f t="shared" si="34"/>
        <v>298</v>
      </c>
      <c r="O249">
        <f t="shared" si="35"/>
        <v>148</v>
      </c>
      <c r="P249">
        <f t="shared" si="36"/>
        <v>0.1799163179916318</v>
      </c>
      <c r="Q249">
        <f t="shared" si="37"/>
        <v>0.49664429530201343</v>
      </c>
      <c r="R249" t="str">
        <f t="shared" si="38"/>
        <v/>
      </c>
      <c r="S249" t="str">
        <f t="shared" si="39"/>
        <v/>
      </c>
    </row>
    <row r="250" spans="1:19">
      <c r="A250">
        <v>0</v>
      </c>
      <c r="B250">
        <v>2</v>
      </c>
      <c r="C250" s="24">
        <v>112</v>
      </c>
      <c r="D250">
        <v>50</v>
      </c>
      <c r="E250">
        <v>0.17499999999999999</v>
      </c>
      <c r="H250">
        <f t="shared" si="30"/>
        <v>240</v>
      </c>
      <c r="I250">
        <f t="shared" si="31"/>
        <v>112</v>
      </c>
      <c r="J250">
        <f t="shared" si="32"/>
        <v>0</v>
      </c>
      <c r="K250" t="str">
        <f t="shared" si="33"/>
        <v/>
      </c>
      <c r="L250">
        <f>ROWS($A$5:A244)</f>
        <v>240</v>
      </c>
      <c r="M250">
        <f>SUM($A$5:A244)</f>
        <v>43</v>
      </c>
      <c r="N250">
        <f t="shared" si="34"/>
        <v>297</v>
      </c>
      <c r="O250">
        <f t="shared" si="35"/>
        <v>148</v>
      </c>
      <c r="P250">
        <f t="shared" si="36"/>
        <v>0.17916666666666667</v>
      </c>
      <c r="Q250">
        <f t="shared" si="37"/>
        <v>0.49831649831649832</v>
      </c>
      <c r="R250" t="str">
        <f t="shared" si="38"/>
        <v/>
      </c>
      <c r="S250" t="str">
        <f t="shared" si="39"/>
        <v/>
      </c>
    </row>
    <row r="251" spans="1:19">
      <c r="A251">
        <v>0</v>
      </c>
      <c r="B251">
        <v>1</v>
      </c>
      <c r="C251" s="24">
        <v>112</v>
      </c>
      <c r="D251">
        <v>30</v>
      </c>
      <c r="E251">
        <v>0.52800000000000002</v>
      </c>
      <c r="H251">
        <f t="shared" si="30"/>
        <v>241</v>
      </c>
      <c r="I251">
        <f t="shared" si="31"/>
        <v>112</v>
      </c>
      <c r="J251">
        <f t="shared" si="32"/>
        <v>0</v>
      </c>
      <c r="K251" t="str">
        <f t="shared" si="33"/>
        <v/>
      </c>
      <c r="L251">
        <f>ROWS($A$5:A245)</f>
        <v>241</v>
      </c>
      <c r="M251">
        <f>SUM($A$5:A245)</f>
        <v>43</v>
      </c>
      <c r="N251">
        <f t="shared" si="34"/>
        <v>296</v>
      </c>
      <c r="O251">
        <f t="shared" si="35"/>
        <v>148</v>
      </c>
      <c r="P251">
        <f t="shared" si="36"/>
        <v>0.17842323651452283</v>
      </c>
      <c r="Q251">
        <f t="shared" si="37"/>
        <v>0.5</v>
      </c>
      <c r="R251" t="str">
        <f t="shared" si="38"/>
        <v/>
      </c>
      <c r="S251" t="str">
        <f t="shared" si="39"/>
        <v/>
      </c>
    </row>
    <row r="252" spans="1:19">
      <c r="A252">
        <v>0</v>
      </c>
      <c r="B252">
        <v>2</v>
      </c>
      <c r="C252" s="24">
        <v>112</v>
      </c>
      <c r="D252">
        <v>22</v>
      </c>
      <c r="E252">
        <v>0.307</v>
      </c>
      <c r="H252">
        <f t="shared" si="30"/>
        <v>242</v>
      </c>
      <c r="I252">
        <f t="shared" si="31"/>
        <v>112</v>
      </c>
      <c r="J252">
        <f t="shared" si="32"/>
        <v>0</v>
      </c>
      <c r="K252" t="str">
        <f t="shared" si="33"/>
        <v/>
      </c>
      <c r="L252">
        <f>ROWS($A$5:A246)</f>
        <v>242</v>
      </c>
      <c r="M252">
        <f>SUM($A$5:A246)</f>
        <v>43</v>
      </c>
      <c r="N252">
        <f t="shared" si="34"/>
        <v>295</v>
      </c>
      <c r="O252">
        <f t="shared" si="35"/>
        <v>148</v>
      </c>
      <c r="P252">
        <f t="shared" si="36"/>
        <v>0.17768595041322313</v>
      </c>
      <c r="Q252">
        <f t="shared" si="37"/>
        <v>0.50169491525423726</v>
      </c>
      <c r="R252" t="str">
        <f t="shared" si="38"/>
        <v/>
      </c>
      <c r="S252" t="str">
        <f t="shared" si="39"/>
        <v/>
      </c>
    </row>
    <row r="253" spans="1:19">
      <c r="A253">
        <v>0</v>
      </c>
      <c r="B253">
        <v>1</v>
      </c>
      <c r="C253" s="24">
        <v>112</v>
      </c>
      <c r="D253">
        <v>30</v>
      </c>
      <c r="E253">
        <v>0.52800000000000002</v>
      </c>
      <c r="H253">
        <f t="shared" si="30"/>
        <v>243</v>
      </c>
      <c r="I253">
        <f t="shared" si="31"/>
        <v>112</v>
      </c>
      <c r="J253">
        <f t="shared" si="32"/>
        <v>1</v>
      </c>
      <c r="K253" t="str">
        <f t="shared" si="33"/>
        <v/>
      </c>
      <c r="L253">
        <f>ROWS($A$5:A247)</f>
        <v>243</v>
      </c>
      <c r="M253">
        <f>SUM($A$5:A247)</f>
        <v>44</v>
      </c>
      <c r="N253">
        <f t="shared" si="34"/>
        <v>294</v>
      </c>
      <c r="O253">
        <f t="shared" si="35"/>
        <v>147</v>
      </c>
      <c r="P253">
        <f t="shared" si="36"/>
        <v>0.18106995884773663</v>
      </c>
      <c r="Q253">
        <f t="shared" si="37"/>
        <v>0.5</v>
      </c>
      <c r="R253" t="str">
        <f t="shared" si="38"/>
        <v/>
      </c>
      <c r="S253" t="str">
        <f t="shared" si="39"/>
        <v/>
      </c>
    </row>
    <row r="254" spans="1:19">
      <c r="A254">
        <v>0</v>
      </c>
      <c r="B254">
        <v>2</v>
      </c>
      <c r="C254" s="24">
        <v>112</v>
      </c>
      <c r="D254">
        <v>50</v>
      </c>
      <c r="E254">
        <v>0.17499999999999999</v>
      </c>
      <c r="H254">
        <f t="shared" si="30"/>
        <v>244</v>
      </c>
      <c r="I254">
        <f t="shared" si="31"/>
        <v>112</v>
      </c>
      <c r="J254">
        <f t="shared" si="32"/>
        <v>0</v>
      </c>
      <c r="K254" t="str">
        <f t="shared" si="33"/>
        <v/>
      </c>
      <c r="L254">
        <f>ROWS($A$5:A248)</f>
        <v>244</v>
      </c>
      <c r="M254">
        <f>SUM($A$5:A248)</f>
        <v>44</v>
      </c>
      <c r="N254">
        <f t="shared" si="34"/>
        <v>293</v>
      </c>
      <c r="O254">
        <f t="shared" si="35"/>
        <v>147</v>
      </c>
      <c r="P254">
        <f t="shared" si="36"/>
        <v>0.18032786885245902</v>
      </c>
      <c r="Q254">
        <f t="shared" si="37"/>
        <v>0.50170648464163825</v>
      </c>
      <c r="R254" t="str">
        <f t="shared" si="38"/>
        <v/>
      </c>
      <c r="S254" t="str">
        <f t="shared" si="39"/>
        <v/>
      </c>
    </row>
    <row r="255" spans="1:19">
      <c r="A255">
        <v>0</v>
      </c>
      <c r="B255">
        <v>8</v>
      </c>
      <c r="C255" s="24">
        <v>112</v>
      </c>
      <c r="D255">
        <v>0</v>
      </c>
      <c r="E255">
        <v>0.84</v>
      </c>
      <c r="H255">
        <f t="shared" si="30"/>
        <v>245</v>
      </c>
      <c r="I255">
        <f t="shared" si="31"/>
        <v>112</v>
      </c>
      <c r="J255">
        <f t="shared" si="32"/>
        <v>0</v>
      </c>
      <c r="K255" t="str">
        <f t="shared" si="33"/>
        <v/>
      </c>
      <c r="L255">
        <f>ROWS($A$5:A249)</f>
        <v>245</v>
      </c>
      <c r="M255">
        <f>SUM($A$5:A249)</f>
        <v>44</v>
      </c>
      <c r="N255">
        <f t="shared" si="34"/>
        <v>292</v>
      </c>
      <c r="O255">
        <f t="shared" si="35"/>
        <v>147</v>
      </c>
      <c r="P255">
        <f t="shared" si="36"/>
        <v>0.17959183673469387</v>
      </c>
      <c r="Q255">
        <f t="shared" si="37"/>
        <v>0.50342465753424659</v>
      </c>
      <c r="R255" t="str">
        <f t="shared" si="38"/>
        <v/>
      </c>
      <c r="S255" t="str">
        <f t="shared" si="39"/>
        <v/>
      </c>
    </row>
    <row r="256" spans="1:19">
      <c r="A256">
        <v>0</v>
      </c>
      <c r="B256">
        <v>2</v>
      </c>
      <c r="C256" s="24">
        <v>112</v>
      </c>
      <c r="D256">
        <v>42</v>
      </c>
      <c r="E256">
        <v>0.246</v>
      </c>
      <c r="H256">
        <f t="shared" si="30"/>
        <v>246</v>
      </c>
      <c r="I256">
        <f t="shared" si="31"/>
        <v>112</v>
      </c>
      <c r="J256">
        <f t="shared" si="32"/>
        <v>0</v>
      </c>
      <c r="K256" t="str">
        <f t="shared" si="33"/>
        <v/>
      </c>
      <c r="L256">
        <f>ROWS($A$5:A250)</f>
        <v>246</v>
      </c>
      <c r="M256">
        <f>SUM($A$5:A250)</f>
        <v>44</v>
      </c>
      <c r="N256">
        <f t="shared" si="34"/>
        <v>291</v>
      </c>
      <c r="O256">
        <f t="shared" si="35"/>
        <v>147</v>
      </c>
      <c r="P256">
        <f t="shared" si="36"/>
        <v>0.17886178861788618</v>
      </c>
      <c r="Q256">
        <f t="shared" si="37"/>
        <v>0.50515463917525771</v>
      </c>
      <c r="R256" t="str">
        <f t="shared" si="38"/>
        <v/>
      </c>
      <c r="S256" t="str">
        <f t="shared" si="39"/>
        <v/>
      </c>
    </row>
    <row r="257" spans="1:19">
      <c r="A257">
        <v>0</v>
      </c>
      <c r="B257">
        <v>3</v>
      </c>
      <c r="C257" s="24">
        <v>113</v>
      </c>
      <c r="D257">
        <v>10</v>
      </c>
      <c r="E257">
        <v>0.626</v>
      </c>
      <c r="H257">
        <f t="shared" si="30"/>
        <v>247</v>
      </c>
      <c r="I257">
        <f t="shared" si="31"/>
        <v>112</v>
      </c>
      <c r="J257">
        <f t="shared" si="32"/>
        <v>0</v>
      </c>
      <c r="K257" t="str">
        <f t="shared" si="33"/>
        <v/>
      </c>
      <c r="L257">
        <f>ROWS($A$5:A251)</f>
        <v>247</v>
      </c>
      <c r="M257">
        <f>SUM($A$5:A251)</f>
        <v>44</v>
      </c>
      <c r="N257">
        <f t="shared" si="34"/>
        <v>290</v>
      </c>
      <c r="O257">
        <f t="shared" si="35"/>
        <v>147</v>
      </c>
      <c r="P257">
        <f t="shared" si="36"/>
        <v>0.17813765182186234</v>
      </c>
      <c r="Q257">
        <f t="shared" si="37"/>
        <v>0.50689655172413794</v>
      </c>
      <c r="R257" t="str">
        <f t="shared" si="38"/>
        <v/>
      </c>
      <c r="S257" t="str">
        <f t="shared" si="39"/>
        <v/>
      </c>
    </row>
    <row r="258" spans="1:19">
      <c r="A258">
        <v>0</v>
      </c>
      <c r="B258">
        <v>0</v>
      </c>
      <c r="C258" s="24">
        <v>113</v>
      </c>
      <c r="D258">
        <v>16</v>
      </c>
      <c r="E258">
        <v>0.874</v>
      </c>
      <c r="H258">
        <f t="shared" si="30"/>
        <v>248</v>
      </c>
      <c r="I258">
        <f t="shared" si="31"/>
        <v>112</v>
      </c>
      <c r="J258">
        <f t="shared" si="32"/>
        <v>0</v>
      </c>
      <c r="K258" t="str">
        <f t="shared" si="33"/>
        <v/>
      </c>
      <c r="L258">
        <f>ROWS($A$5:A252)</f>
        <v>248</v>
      </c>
      <c r="M258">
        <f>SUM($A$5:A252)</f>
        <v>44</v>
      </c>
      <c r="N258">
        <f t="shared" si="34"/>
        <v>289</v>
      </c>
      <c r="O258">
        <f t="shared" si="35"/>
        <v>147</v>
      </c>
      <c r="P258">
        <f t="shared" si="36"/>
        <v>0.17741935483870969</v>
      </c>
      <c r="Q258">
        <f t="shared" si="37"/>
        <v>0.50865051903114189</v>
      </c>
      <c r="R258" t="str">
        <f t="shared" si="38"/>
        <v/>
      </c>
      <c r="S258" t="str">
        <f t="shared" si="39"/>
        <v/>
      </c>
    </row>
    <row r="259" spans="1:19">
      <c r="A259">
        <v>1</v>
      </c>
      <c r="B259">
        <v>1</v>
      </c>
      <c r="C259" s="24">
        <v>113</v>
      </c>
      <c r="D259">
        <v>35</v>
      </c>
      <c r="E259">
        <v>0.54300000000000004</v>
      </c>
      <c r="H259">
        <f t="shared" si="30"/>
        <v>249</v>
      </c>
      <c r="I259">
        <f t="shared" si="31"/>
        <v>112</v>
      </c>
      <c r="J259">
        <f t="shared" si="32"/>
        <v>0</v>
      </c>
      <c r="K259" t="str">
        <f t="shared" si="33"/>
        <v/>
      </c>
      <c r="L259">
        <f>ROWS($A$5:A253)</f>
        <v>249</v>
      </c>
      <c r="M259">
        <f>SUM($A$5:A253)</f>
        <v>44</v>
      </c>
      <c r="N259">
        <f t="shared" si="34"/>
        <v>288</v>
      </c>
      <c r="O259">
        <f t="shared" si="35"/>
        <v>147</v>
      </c>
      <c r="P259">
        <f t="shared" si="36"/>
        <v>0.17670682730923695</v>
      </c>
      <c r="Q259">
        <f t="shared" si="37"/>
        <v>0.51041666666666663</v>
      </c>
      <c r="R259" t="str">
        <f t="shared" si="38"/>
        <v/>
      </c>
      <c r="S259" t="str">
        <f t="shared" si="39"/>
        <v/>
      </c>
    </row>
    <row r="260" spans="1:19">
      <c r="A260">
        <v>0</v>
      </c>
      <c r="B260">
        <v>3</v>
      </c>
      <c r="C260" s="24">
        <v>113</v>
      </c>
      <c r="D260">
        <v>10</v>
      </c>
      <c r="E260">
        <v>0.626</v>
      </c>
      <c r="H260">
        <f t="shared" si="30"/>
        <v>250</v>
      </c>
      <c r="I260">
        <f t="shared" si="31"/>
        <v>112</v>
      </c>
      <c r="J260">
        <f t="shared" si="32"/>
        <v>0</v>
      </c>
      <c r="K260" t="str">
        <f t="shared" si="33"/>
        <v/>
      </c>
      <c r="L260">
        <f>ROWS($A$5:A254)</f>
        <v>250</v>
      </c>
      <c r="M260">
        <f>SUM($A$5:A254)</f>
        <v>44</v>
      </c>
      <c r="N260">
        <f t="shared" si="34"/>
        <v>287</v>
      </c>
      <c r="O260">
        <f t="shared" si="35"/>
        <v>147</v>
      </c>
      <c r="P260">
        <f t="shared" si="36"/>
        <v>0.17599999999999999</v>
      </c>
      <c r="Q260">
        <f t="shared" si="37"/>
        <v>0.51219512195121952</v>
      </c>
      <c r="R260" t="str">
        <f t="shared" si="38"/>
        <v/>
      </c>
      <c r="S260" t="str">
        <f t="shared" si="39"/>
        <v/>
      </c>
    </row>
    <row r="261" spans="1:19">
      <c r="A261">
        <v>1</v>
      </c>
      <c r="B261">
        <v>1</v>
      </c>
      <c r="C261" s="24">
        <v>113</v>
      </c>
      <c r="D261">
        <v>35</v>
      </c>
      <c r="E261">
        <v>0.54300000000000004</v>
      </c>
      <c r="H261">
        <f t="shared" si="30"/>
        <v>251</v>
      </c>
      <c r="I261">
        <f t="shared" si="31"/>
        <v>112</v>
      </c>
      <c r="J261">
        <f t="shared" si="32"/>
        <v>0</v>
      </c>
      <c r="K261" t="str">
        <f t="shared" si="33"/>
        <v/>
      </c>
      <c r="L261">
        <f>ROWS($A$5:A255)</f>
        <v>251</v>
      </c>
      <c r="M261">
        <f>SUM($A$5:A255)</f>
        <v>44</v>
      </c>
      <c r="N261">
        <f t="shared" si="34"/>
        <v>286</v>
      </c>
      <c r="O261">
        <f t="shared" si="35"/>
        <v>147</v>
      </c>
      <c r="P261">
        <f t="shared" si="36"/>
        <v>0.1752988047808765</v>
      </c>
      <c r="Q261">
        <f t="shared" si="37"/>
        <v>0.51398601398601396</v>
      </c>
      <c r="R261" t="str">
        <f t="shared" si="38"/>
        <v/>
      </c>
      <c r="S261" t="str">
        <f t="shared" si="39"/>
        <v/>
      </c>
    </row>
    <row r="262" spans="1:19">
      <c r="A262">
        <v>1</v>
      </c>
      <c r="B262">
        <v>1</v>
      </c>
      <c r="C262" s="24">
        <v>113</v>
      </c>
      <c r="D262">
        <v>35</v>
      </c>
      <c r="E262">
        <v>0.54300000000000004</v>
      </c>
      <c r="H262">
        <f t="shared" si="30"/>
        <v>252</v>
      </c>
      <c r="I262">
        <f t="shared" si="31"/>
        <v>112</v>
      </c>
      <c r="J262">
        <f t="shared" si="32"/>
        <v>0</v>
      </c>
      <c r="K262">
        <f t="shared" si="33"/>
        <v>112.5</v>
      </c>
      <c r="L262">
        <f>ROWS($A$5:A256)</f>
        <v>252</v>
      </c>
      <c r="M262">
        <f>SUM($A$5:A256)</f>
        <v>44</v>
      </c>
      <c r="N262">
        <f t="shared" si="34"/>
        <v>285</v>
      </c>
      <c r="O262">
        <f t="shared" si="35"/>
        <v>147</v>
      </c>
      <c r="P262">
        <f t="shared" si="36"/>
        <v>0.17460317460317459</v>
      </c>
      <c r="Q262">
        <f t="shared" si="37"/>
        <v>0.51578947368421058</v>
      </c>
      <c r="R262">
        <f t="shared" si="38"/>
        <v>0.40035906028261214</v>
      </c>
      <c r="S262">
        <f t="shared" si="39"/>
        <v>5.7984242915720574E-2</v>
      </c>
    </row>
    <row r="263" spans="1:19">
      <c r="A263">
        <v>0</v>
      </c>
      <c r="B263">
        <v>6</v>
      </c>
      <c r="C263" s="24">
        <v>114</v>
      </c>
      <c r="D263">
        <v>0</v>
      </c>
      <c r="E263">
        <v>0.189</v>
      </c>
      <c r="H263">
        <f t="shared" si="30"/>
        <v>253</v>
      </c>
      <c r="I263">
        <f t="shared" si="31"/>
        <v>113</v>
      </c>
      <c r="J263">
        <f t="shared" si="32"/>
        <v>0</v>
      </c>
      <c r="K263" t="str">
        <f t="shared" si="33"/>
        <v/>
      </c>
      <c r="L263">
        <f>ROWS($A$5:A257)</f>
        <v>253</v>
      </c>
      <c r="M263">
        <f>SUM($A$5:A257)</f>
        <v>44</v>
      </c>
      <c r="N263">
        <f t="shared" si="34"/>
        <v>284</v>
      </c>
      <c r="O263">
        <f t="shared" si="35"/>
        <v>147</v>
      </c>
      <c r="P263">
        <f t="shared" si="36"/>
        <v>0.17391304347826086</v>
      </c>
      <c r="Q263">
        <f t="shared" si="37"/>
        <v>0.51760563380281688</v>
      </c>
      <c r="R263" t="str">
        <f t="shared" si="38"/>
        <v/>
      </c>
      <c r="S263" t="str">
        <f t="shared" si="39"/>
        <v/>
      </c>
    </row>
    <row r="264" spans="1:19">
      <c r="A264">
        <v>0</v>
      </c>
      <c r="B264">
        <v>5</v>
      </c>
      <c r="C264" s="24">
        <v>114</v>
      </c>
      <c r="D264">
        <v>0</v>
      </c>
      <c r="E264">
        <v>0.74399999999999999</v>
      </c>
      <c r="H264">
        <f t="shared" si="30"/>
        <v>254</v>
      </c>
      <c r="I264">
        <f t="shared" si="31"/>
        <v>113</v>
      </c>
      <c r="J264">
        <f t="shared" si="32"/>
        <v>0</v>
      </c>
      <c r="K264" t="str">
        <f t="shared" si="33"/>
        <v/>
      </c>
      <c r="L264">
        <f>ROWS($A$5:A258)</f>
        <v>254</v>
      </c>
      <c r="M264">
        <f>SUM($A$5:A258)</f>
        <v>44</v>
      </c>
      <c r="N264">
        <f t="shared" si="34"/>
        <v>283</v>
      </c>
      <c r="O264">
        <f t="shared" si="35"/>
        <v>147</v>
      </c>
      <c r="P264">
        <f t="shared" si="36"/>
        <v>0.17322834645669291</v>
      </c>
      <c r="Q264">
        <f t="shared" si="37"/>
        <v>0.51943462897526504</v>
      </c>
      <c r="R264" t="str">
        <f t="shared" si="38"/>
        <v/>
      </c>
      <c r="S264" t="str">
        <f t="shared" si="39"/>
        <v/>
      </c>
    </row>
    <row r="265" spans="1:19">
      <c r="A265">
        <v>0</v>
      </c>
      <c r="B265">
        <v>5</v>
      </c>
      <c r="C265" s="24">
        <v>114</v>
      </c>
      <c r="D265">
        <v>0</v>
      </c>
      <c r="E265">
        <v>0.74399999999999999</v>
      </c>
      <c r="H265">
        <f t="shared" si="30"/>
        <v>255</v>
      </c>
      <c r="I265">
        <f t="shared" si="31"/>
        <v>113</v>
      </c>
      <c r="J265">
        <f t="shared" si="32"/>
        <v>1</v>
      </c>
      <c r="K265" t="str">
        <f t="shared" si="33"/>
        <v/>
      </c>
      <c r="L265">
        <f>ROWS($A$5:A259)</f>
        <v>255</v>
      </c>
      <c r="M265">
        <f>SUM($A$5:A259)</f>
        <v>45</v>
      </c>
      <c r="N265">
        <f t="shared" si="34"/>
        <v>282</v>
      </c>
      <c r="O265">
        <f t="shared" si="35"/>
        <v>146</v>
      </c>
      <c r="P265">
        <f t="shared" si="36"/>
        <v>0.17647058823529413</v>
      </c>
      <c r="Q265">
        <f t="shared" si="37"/>
        <v>0.51773049645390068</v>
      </c>
      <c r="R265" t="str">
        <f t="shared" si="38"/>
        <v/>
      </c>
      <c r="S265" t="str">
        <f t="shared" si="39"/>
        <v/>
      </c>
    </row>
    <row r="266" spans="1:19">
      <c r="A266">
        <v>0</v>
      </c>
      <c r="B266">
        <v>6</v>
      </c>
      <c r="C266" s="24">
        <v>114</v>
      </c>
      <c r="D266">
        <v>0</v>
      </c>
      <c r="E266">
        <v>0.247</v>
      </c>
      <c r="H266">
        <f t="shared" si="30"/>
        <v>256</v>
      </c>
      <c r="I266">
        <f t="shared" si="31"/>
        <v>113</v>
      </c>
      <c r="J266">
        <f t="shared" si="32"/>
        <v>0</v>
      </c>
      <c r="K266" t="str">
        <f t="shared" si="33"/>
        <v/>
      </c>
      <c r="L266">
        <f>ROWS($A$5:A260)</f>
        <v>256</v>
      </c>
      <c r="M266">
        <f>SUM($A$5:A260)</f>
        <v>45</v>
      </c>
      <c r="N266">
        <f t="shared" si="34"/>
        <v>281</v>
      </c>
      <c r="O266">
        <f t="shared" si="35"/>
        <v>146</v>
      </c>
      <c r="P266">
        <f t="shared" si="36"/>
        <v>0.17578125</v>
      </c>
      <c r="Q266">
        <f t="shared" si="37"/>
        <v>0.5195729537366548</v>
      </c>
      <c r="R266" t="str">
        <f t="shared" si="38"/>
        <v/>
      </c>
      <c r="S266" t="str">
        <f t="shared" si="39"/>
        <v/>
      </c>
    </row>
    <row r="267" spans="1:19">
      <c r="A267">
        <v>0</v>
      </c>
      <c r="B267">
        <v>10</v>
      </c>
      <c r="C267" s="24">
        <v>115</v>
      </c>
      <c r="D267">
        <v>0</v>
      </c>
      <c r="E267">
        <v>1.022</v>
      </c>
      <c r="H267">
        <f t="shared" si="30"/>
        <v>257</v>
      </c>
      <c r="I267">
        <f t="shared" si="31"/>
        <v>113</v>
      </c>
      <c r="J267">
        <f t="shared" si="32"/>
        <v>1</v>
      </c>
      <c r="K267" t="str">
        <f t="shared" si="33"/>
        <v/>
      </c>
      <c r="L267">
        <f>ROWS($A$5:A261)</f>
        <v>257</v>
      </c>
      <c r="M267">
        <f>SUM($A$5:A261)</f>
        <v>46</v>
      </c>
      <c r="N267">
        <f t="shared" si="34"/>
        <v>280</v>
      </c>
      <c r="O267">
        <f t="shared" si="35"/>
        <v>145</v>
      </c>
      <c r="P267">
        <f t="shared" si="36"/>
        <v>0.17898832684824903</v>
      </c>
      <c r="Q267">
        <f t="shared" si="37"/>
        <v>0.5178571428571429</v>
      </c>
      <c r="R267" t="str">
        <f t="shared" si="38"/>
        <v/>
      </c>
      <c r="S267" t="str">
        <f t="shared" si="39"/>
        <v/>
      </c>
    </row>
    <row r="268" spans="1:19">
      <c r="A268">
        <v>1</v>
      </c>
      <c r="B268">
        <v>5</v>
      </c>
      <c r="C268" s="24">
        <v>115</v>
      </c>
      <c r="D268">
        <v>0</v>
      </c>
      <c r="E268">
        <v>0.20899999999999999</v>
      </c>
      <c r="H268">
        <f t="shared" ref="H268:H331" si="40">ROW()-10</f>
        <v>258</v>
      </c>
      <c r="I268">
        <f t="shared" ref="I268:I331" si="41">C262</f>
        <v>113</v>
      </c>
      <c r="J268">
        <f t="shared" ref="J268:J331" si="42">A262</f>
        <v>1</v>
      </c>
      <c r="K268">
        <f t="shared" ref="K268:K331" si="43">IF(C262&lt;&gt;C263, (C262+C263)/2, "")</f>
        <v>113.5</v>
      </c>
      <c r="L268">
        <f>ROWS($A$5:A262)</f>
        <v>258</v>
      </c>
      <c r="M268">
        <f>SUM($A$5:A262)</f>
        <v>47</v>
      </c>
      <c r="N268">
        <f t="shared" ref="N268:N331" si="44">I$4 - L268</f>
        <v>279</v>
      </c>
      <c r="O268">
        <f t="shared" ref="O268:O331" si="45">I$5 - M268</f>
        <v>144</v>
      </c>
      <c r="P268">
        <f t="shared" ref="P268:P331" si="46">IF(L268=0,"", M268/L268)</f>
        <v>0.18217054263565891</v>
      </c>
      <c r="Q268">
        <f t="shared" ref="Q268:Q331" si="47">IF(N268=0,"", O268/N268)</f>
        <v>0.5161290322580645</v>
      </c>
      <c r="R268">
        <f t="shared" ref="R268:R331" si="48">IF(K268="","",(L268/I$4)*(2*P268*(1-P268)) + (N268/I$4)*(2*Q268*(1-Q268)))</f>
        <v>0.40266444637230064</v>
      </c>
      <c r="S268">
        <f t="shared" ref="S268:S331" si="49">IF(K268="","", $I$7 - R268)</f>
        <v>5.5678856826032075E-2</v>
      </c>
    </row>
    <row r="269" spans="1:19">
      <c r="A269">
        <v>0</v>
      </c>
      <c r="B269">
        <v>10</v>
      </c>
      <c r="C269" s="24">
        <v>115</v>
      </c>
      <c r="D269">
        <v>0</v>
      </c>
      <c r="E269">
        <v>0.13400000000000001</v>
      </c>
      <c r="H269">
        <f t="shared" si="40"/>
        <v>259</v>
      </c>
      <c r="I269">
        <f t="shared" si="41"/>
        <v>114</v>
      </c>
      <c r="J269">
        <f t="shared" si="42"/>
        <v>0</v>
      </c>
      <c r="K269" t="str">
        <f t="shared" si="43"/>
        <v/>
      </c>
      <c r="L269">
        <f>ROWS($A$5:A263)</f>
        <v>259</v>
      </c>
      <c r="M269">
        <f>SUM($A$5:A263)</f>
        <v>47</v>
      </c>
      <c r="N269">
        <f t="shared" si="44"/>
        <v>278</v>
      </c>
      <c r="O269">
        <f t="shared" si="45"/>
        <v>144</v>
      </c>
      <c r="P269">
        <f t="shared" si="46"/>
        <v>0.18146718146718147</v>
      </c>
      <c r="Q269">
        <f t="shared" si="47"/>
        <v>0.51798561151079137</v>
      </c>
      <c r="R269" t="str">
        <f t="shared" si="48"/>
        <v/>
      </c>
      <c r="S269" t="str">
        <f t="shared" si="49"/>
        <v/>
      </c>
    </row>
    <row r="270" spans="1:19">
      <c r="A270">
        <v>0</v>
      </c>
      <c r="B270">
        <v>10</v>
      </c>
      <c r="C270" s="24">
        <v>115</v>
      </c>
      <c r="D270">
        <v>0</v>
      </c>
      <c r="E270">
        <v>0.13400000000000001</v>
      </c>
      <c r="H270">
        <f t="shared" si="40"/>
        <v>260</v>
      </c>
      <c r="I270">
        <f t="shared" si="41"/>
        <v>114</v>
      </c>
      <c r="J270">
        <f t="shared" si="42"/>
        <v>0</v>
      </c>
      <c r="K270" t="str">
        <f t="shared" si="43"/>
        <v/>
      </c>
      <c r="L270">
        <f>ROWS($A$5:A264)</f>
        <v>260</v>
      </c>
      <c r="M270">
        <f>SUM($A$5:A264)</f>
        <v>47</v>
      </c>
      <c r="N270">
        <f t="shared" si="44"/>
        <v>277</v>
      </c>
      <c r="O270">
        <f t="shared" si="45"/>
        <v>144</v>
      </c>
      <c r="P270">
        <f t="shared" si="46"/>
        <v>0.18076923076923077</v>
      </c>
      <c r="Q270">
        <f t="shared" si="47"/>
        <v>0.51985559566786999</v>
      </c>
      <c r="R270" t="str">
        <f t="shared" si="48"/>
        <v/>
      </c>
      <c r="S270" t="str">
        <f t="shared" si="49"/>
        <v/>
      </c>
    </row>
    <row r="271" spans="1:19">
      <c r="A271">
        <v>0</v>
      </c>
      <c r="B271">
        <v>10</v>
      </c>
      <c r="C271" s="24">
        <v>115</v>
      </c>
      <c r="D271">
        <v>0</v>
      </c>
      <c r="E271">
        <v>1.022</v>
      </c>
      <c r="H271">
        <f t="shared" si="40"/>
        <v>261</v>
      </c>
      <c r="I271">
        <f t="shared" si="41"/>
        <v>114</v>
      </c>
      <c r="J271">
        <f t="shared" si="42"/>
        <v>0</v>
      </c>
      <c r="K271" t="str">
        <f t="shared" si="43"/>
        <v/>
      </c>
      <c r="L271">
        <f>ROWS($A$5:A265)</f>
        <v>261</v>
      </c>
      <c r="M271">
        <f>SUM($A$5:A265)</f>
        <v>47</v>
      </c>
      <c r="N271">
        <f t="shared" si="44"/>
        <v>276</v>
      </c>
      <c r="O271">
        <f t="shared" si="45"/>
        <v>144</v>
      </c>
      <c r="P271">
        <f t="shared" si="46"/>
        <v>0.18007662835249041</v>
      </c>
      <c r="Q271">
        <f t="shared" si="47"/>
        <v>0.52173913043478259</v>
      </c>
      <c r="R271" t="str">
        <f t="shared" si="48"/>
        <v/>
      </c>
      <c r="S271" t="str">
        <f t="shared" si="49"/>
        <v/>
      </c>
    </row>
    <row r="272" spans="1:19">
      <c r="A272">
        <v>1</v>
      </c>
      <c r="B272">
        <v>6</v>
      </c>
      <c r="C272" s="24">
        <v>115</v>
      </c>
      <c r="D272">
        <v>39</v>
      </c>
      <c r="E272">
        <v>0.245</v>
      </c>
      <c r="H272">
        <f t="shared" si="40"/>
        <v>262</v>
      </c>
      <c r="I272">
        <f t="shared" si="41"/>
        <v>114</v>
      </c>
      <c r="J272">
        <f t="shared" si="42"/>
        <v>0</v>
      </c>
      <c r="K272">
        <f t="shared" si="43"/>
        <v>114.5</v>
      </c>
      <c r="L272">
        <f>ROWS($A$5:A266)</f>
        <v>262</v>
      </c>
      <c r="M272">
        <f>SUM($A$5:A266)</f>
        <v>47</v>
      </c>
      <c r="N272">
        <f t="shared" si="44"/>
        <v>275</v>
      </c>
      <c r="O272">
        <f t="shared" si="45"/>
        <v>144</v>
      </c>
      <c r="P272">
        <f t="shared" si="46"/>
        <v>0.17938931297709923</v>
      </c>
      <c r="Q272">
        <f t="shared" si="47"/>
        <v>0.52363636363636368</v>
      </c>
      <c r="R272">
        <f t="shared" si="48"/>
        <v>0.39912501276141515</v>
      </c>
      <c r="S272">
        <f t="shared" si="49"/>
        <v>5.9218290436917564E-2</v>
      </c>
    </row>
    <row r="273" spans="1:19">
      <c r="A273">
        <v>1</v>
      </c>
      <c r="B273">
        <v>4</v>
      </c>
      <c r="C273" s="24">
        <v>115</v>
      </c>
      <c r="D273">
        <v>0</v>
      </c>
      <c r="E273">
        <v>0.376</v>
      </c>
      <c r="H273">
        <f t="shared" si="40"/>
        <v>263</v>
      </c>
      <c r="I273">
        <f t="shared" si="41"/>
        <v>115</v>
      </c>
      <c r="J273">
        <f t="shared" si="42"/>
        <v>0</v>
      </c>
      <c r="K273" t="str">
        <f t="shared" si="43"/>
        <v/>
      </c>
      <c r="L273">
        <f>ROWS($A$5:A267)</f>
        <v>263</v>
      </c>
      <c r="M273">
        <f>SUM($A$5:A267)</f>
        <v>47</v>
      </c>
      <c r="N273">
        <f t="shared" si="44"/>
        <v>274</v>
      </c>
      <c r="O273">
        <f t="shared" si="45"/>
        <v>144</v>
      </c>
      <c r="P273">
        <f t="shared" si="46"/>
        <v>0.17870722433460076</v>
      </c>
      <c r="Q273">
        <f t="shared" si="47"/>
        <v>0.52554744525547448</v>
      </c>
      <c r="R273" t="str">
        <f t="shared" si="48"/>
        <v/>
      </c>
      <c r="S273" t="str">
        <f t="shared" si="49"/>
        <v/>
      </c>
    </row>
    <row r="274" spans="1:19">
      <c r="A274">
        <v>0</v>
      </c>
      <c r="B274">
        <v>5</v>
      </c>
      <c r="C274" s="24">
        <v>116</v>
      </c>
      <c r="D274">
        <v>0</v>
      </c>
      <c r="E274">
        <v>0.20100000000000001</v>
      </c>
      <c r="H274">
        <f t="shared" si="40"/>
        <v>264</v>
      </c>
      <c r="I274">
        <f t="shared" si="41"/>
        <v>115</v>
      </c>
      <c r="J274">
        <f t="shared" si="42"/>
        <v>1</v>
      </c>
      <c r="K274" t="str">
        <f t="shared" si="43"/>
        <v/>
      </c>
      <c r="L274">
        <f>ROWS($A$5:A268)</f>
        <v>264</v>
      </c>
      <c r="M274">
        <f>SUM($A$5:A268)</f>
        <v>48</v>
      </c>
      <c r="N274">
        <f t="shared" si="44"/>
        <v>273</v>
      </c>
      <c r="O274">
        <f t="shared" si="45"/>
        <v>143</v>
      </c>
      <c r="P274">
        <f t="shared" si="46"/>
        <v>0.18181818181818182</v>
      </c>
      <c r="Q274">
        <f t="shared" si="47"/>
        <v>0.52380952380952384</v>
      </c>
      <c r="R274" t="str">
        <f t="shared" si="48"/>
        <v/>
      </c>
      <c r="S274" t="str">
        <f t="shared" si="49"/>
        <v/>
      </c>
    </row>
    <row r="275" spans="1:19">
      <c r="A275">
        <v>0</v>
      </c>
      <c r="B275">
        <v>1</v>
      </c>
      <c r="C275" s="24">
        <v>116</v>
      </c>
      <c r="D275">
        <v>29</v>
      </c>
      <c r="E275">
        <v>0.496</v>
      </c>
      <c r="H275">
        <f t="shared" si="40"/>
        <v>265</v>
      </c>
      <c r="I275">
        <f t="shared" si="41"/>
        <v>115</v>
      </c>
      <c r="J275">
        <f t="shared" si="42"/>
        <v>0</v>
      </c>
      <c r="K275" t="str">
        <f t="shared" si="43"/>
        <v/>
      </c>
      <c r="L275">
        <f>ROWS($A$5:A269)</f>
        <v>265</v>
      </c>
      <c r="M275">
        <f>SUM($A$5:A269)</f>
        <v>48</v>
      </c>
      <c r="N275">
        <f t="shared" si="44"/>
        <v>272</v>
      </c>
      <c r="O275">
        <f t="shared" si="45"/>
        <v>143</v>
      </c>
      <c r="P275">
        <f t="shared" si="46"/>
        <v>0.1811320754716981</v>
      </c>
      <c r="Q275">
        <f t="shared" si="47"/>
        <v>0.52573529411764708</v>
      </c>
      <c r="R275" t="str">
        <f t="shared" si="48"/>
        <v/>
      </c>
      <c r="S275" t="str">
        <f t="shared" si="49"/>
        <v/>
      </c>
    </row>
    <row r="276" spans="1:19">
      <c r="A276">
        <v>1</v>
      </c>
      <c r="B276">
        <v>5</v>
      </c>
      <c r="C276" s="24">
        <v>116</v>
      </c>
      <c r="D276">
        <v>29</v>
      </c>
      <c r="E276">
        <v>0.66</v>
      </c>
      <c r="H276">
        <f t="shared" si="40"/>
        <v>266</v>
      </c>
      <c r="I276">
        <f t="shared" si="41"/>
        <v>115</v>
      </c>
      <c r="J276">
        <f t="shared" si="42"/>
        <v>0</v>
      </c>
      <c r="K276" t="str">
        <f t="shared" si="43"/>
        <v/>
      </c>
      <c r="L276">
        <f>ROWS($A$5:A270)</f>
        <v>266</v>
      </c>
      <c r="M276">
        <f>SUM($A$5:A270)</f>
        <v>48</v>
      </c>
      <c r="N276">
        <f t="shared" si="44"/>
        <v>271</v>
      </c>
      <c r="O276">
        <f t="shared" si="45"/>
        <v>143</v>
      </c>
      <c r="P276">
        <f t="shared" si="46"/>
        <v>0.18045112781954886</v>
      </c>
      <c r="Q276">
        <f t="shared" si="47"/>
        <v>0.52767527675276749</v>
      </c>
      <c r="R276" t="str">
        <f t="shared" si="48"/>
        <v/>
      </c>
      <c r="S276" t="str">
        <f t="shared" si="49"/>
        <v/>
      </c>
    </row>
    <row r="277" spans="1:19">
      <c r="A277">
        <v>0</v>
      </c>
      <c r="B277">
        <v>1</v>
      </c>
      <c r="C277" s="24">
        <v>116</v>
      </c>
      <c r="D277">
        <v>29</v>
      </c>
      <c r="E277">
        <v>0.496</v>
      </c>
      <c r="H277">
        <f t="shared" si="40"/>
        <v>267</v>
      </c>
      <c r="I277">
        <f t="shared" si="41"/>
        <v>115</v>
      </c>
      <c r="J277">
        <f t="shared" si="42"/>
        <v>0</v>
      </c>
      <c r="K277" t="str">
        <f t="shared" si="43"/>
        <v/>
      </c>
      <c r="L277">
        <f>ROWS($A$5:A271)</f>
        <v>267</v>
      </c>
      <c r="M277">
        <f>SUM($A$5:A271)</f>
        <v>48</v>
      </c>
      <c r="N277">
        <f t="shared" si="44"/>
        <v>270</v>
      </c>
      <c r="O277">
        <f t="shared" si="45"/>
        <v>143</v>
      </c>
      <c r="P277">
        <f t="shared" si="46"/>
        <v>0.1797752808988764</v>
      </c>
      <c r="Q277">
        <f t="shared" si="47"/>
        <v>0.52962962962962967</v>
      </c>
      <c r="R277" t="str">
        <f t="shared" si="48"/>
        <v/>
      </c>
      <c r="S277" t="str">
        <f t="shared" si="49"/>
        <v/>
      </c>
    </row>
    <row r="278" spans="1:19">
      <c r="A278">
        <v>1</v>
      </c>
      <c r="B278">
        <v>5</v>
      </c>
      <c r="C278" s="24">
        <v>116</v>
      </c>
      <c r="D278">
        <v>29</v>
      </c>
      <c r="E278">
        <v>0.66</v>
      </c>
      <c r="H278">
        <f t="shared" si="40"/>
        <v>268</v>
      </c>
      <c r="I278">
        <f t="shared" si="41"/>
        <v>115</v>
      </c>
      <c r="J278">
        <f t="shared" si="42"/>
        <v>1</v>
      </c>
      <c r="K278" t="str">
        <f t="shared" si="43"/>
        <v/>
      </c>
      <c r="L278">
        <f>ROWS($A$5:A272)</f>
        <v>268</v>
      </c>
      <c r="M278">
        <f>SUM($A$5:A272)</f>
        <v>49</v>
      </c>
      <c r="N278">
        <f t="shared" si="44"/>
        <v>269</v>
      </c>
      <c r="O278">
        <f t="shared" si="45"/>
        <v>142</v>
      </c>
      <c r="P278">
        <f t="shared" si="46"/>
        <v>0.18283582089552239</v>
      </c>
      <c r="Q278">
        <f t="shared" si="47"/>
        <v>0.52788104089219334</v>
      </c>
      <c r="R278" t="str">
        <f t="shared" si="48"/>
        <v/>
      </c>
      <c r="S278" t="str">
        <f t="shared" si="49"/>
        <v/>
      </c>
    </row>
    <row r="279" spans="1:19">
      <c r="A279">
        <v>0</v>
      </c>
      <c r="B279">
        <v>5</v>
      </c>
      <c r="C279" s="24">
        <v>116</v>
      </c>
      <c r="D279">
        <v>0</v>
      </c>
      <c r="E279">
        <v>0.20100000000000001</v>
      </c>
      <c r="H279">
        <f t="shared" si="40"/>
        <v>269</v>
      </c>
      <c r="I279">
        <f t="shared" si="41"/>
        <v>115</v>
      </c>
      <c r="J279">
        <f t="shared" si="42"/>
        <v>1</v>
      </c>
      <c r="K279">
        <f t="shared" si="43"/>
        <v>115.5</v>
      </c>
      <c r="L279">
        <f>ROWS($A$5:A273)</f>
        <v>269</v>
      </c>
      <c r="M279">
        <f>SUM($A$5:A273)</f>
        <v>50</v>
      </c>
      <c r="N279">
        <f t="shared" si="44"/>
        <v>268</v>
      </c>
      <c r="O279">
        <f t="shared" si="45"/>
        <v>141</v>
      </c>
      <c r="P279">
        <f t="shared" si="46"/>
        <v>0.18587360594795538</v>
      </c>
      <c r="Q279">
        <f t="shared" si="47"/>
        <v>0.52611940298507465</v>
      </c>
      <c r="R279">
        <f t="shared" si="48"/>
        <v>0.40045990272516463</v>
      </c>
      <c r="S279">
        <f t="shared" si="49"/>
        <v>5.788340047316809E-2</v>
      </c>
    </row>
    <row r="280" spans="1:19">
      <c r="A280">
        <v>0</v>
      </c>
      <c r="B280">
        <v>4</v>
      </c>
      <c r="C280" s="24">
        <v>116</v>
      </c>
      <c r="D280">
        <v>12</v>
      </c>
      <c r="E280">
        <v>0.46300000000000002</v>
      </c>
      <c r="H280">
        <f t="shared" si="40"/>
        <v>270</v>
      </c>
      <c r="I280">
        <f t="shared" si="41"/>
        <v>116</v>
      </c>
      <c r="J280">
        <f t="shared" si="42"/>
        <v>0</v>
      </c>
      <c r="K280" t="str">
        <f t="shared" si="43"/>
        <v/>
      </c>
      <c r="L280">
        <f>ROWS($A$5:A274)</f>
        <v>270</v>
      </c>
      <c r="M280">
        <f>SUM($A$5:A274)</f>
        <v>50</v>
      </c>
      <c r="N280">
        <f t="shared" si="44"/>
        <v>267</v>
      </c>
      <c r="O280">
        <f t="shared" si="45"/>
        <v>141</v>
      </c>
      <c r="P280">
        <f t="shared" si="46"/>
        <v>0.18518518518518517</v>
      </c>
      <c r="Q280">
        <f t="shared" si="47"/>
        <v>0.5280898876404494</v>
      </c>
      <c r="R280" t="str">
        <f t="shared" si="48"/>
        <v/>
      </c>
      <c r="S280" t="str">
        <f t="shared" si="49"/>
        <v/>
      </c>
    </row>
    <row r="281" spans="1:19">
      <c r="A281">
        <v>0</v>
      </c>
      <c r="B281">
        <v>0</v>
      </c>
      <c r="C281" s="24">
        <v>117</v>
      </c>
      <c r="D281">
        <v>31</v>
      </c>
      <c r="E281">
        <v>8.8999999999999996E-2</v>
      </c>
      <c r="H281">
        <f t="shared" si="40"/>
        <v>271</v>
      </c>
      <c r="I281">
        <f t="shared" si="41"/>
        <v>116</v>
      </c>
      <c r="J281">
        <f t="shared" si="42"/>
        <v>0</v>
      </c>
      <c r="K281" t="str">
        <f t="shared" si="43"/>
        <v/>
      </c>
      <c r="L281">
        <f>ROWS($A$5:A275)</f>
        <v>271</v>
      </c>
      <c r="M281">
        <f>SUM($A$5:A275)</f>
        <v>50</v>
      </c>
      <c r="N281">
        <f t="shared" si="44"/>
        <v>266</v>
      </c>
      <c r="O281">
        <f t="shared" si="45"/>
        <v>141</v>
      </c>
      <c r="P281">
        <f t="shared" si="46"/>
        <v>0.18450184501845018</v>
      </c>
      <c r="Q281">
        <f t="shared" si="47"/>
        <v>0.53007518796992481</v>
      </c>
      <c r="R281" t="str">
        <f t="shared" si="48"/>
        <v/>
      </c>
      <c r="S281" t="str">
        <f t="shared" si="49"/>
        <v/>
      </c>
    </row>
    <row r="282" spans="1:19">
      <c r="A282">
        <v>0</v>
      </c>
      <c r="B282">
        <v>0</v>
      </c>
      <c r="C282" s="24">
        <v>117</v>
      </c>
      <c r="D282">
        <v>31</v>
      </c>
      <c r="E282">
        <v>0.49299999999999999</v>
      </c>
      <c r="H282">
        <f t="shared" si="40"/>
        <v>272</v>
      </c>
      <c r="I282">
        <f t="shared" si="41"/>
        <v>116</v>
      </c>
      <c r="J282">
        <f t="shared" si="42"/>
        <v>1</v>
      </c>
      <c r="K282" t="str">
        <f t="shared" si="43"/>
        <v/>
      </c>
      <c r="L282">
        <f>ROWS($A$5:A276)</f>
        <v>272</v>
      </c>
      <c r="M282">
        <f>SUM($A$5:A276)</f>
        <v>51</v>
      </c>
      <c r="N282">
        <f t="shared" si="44"/>
        <v>265</v>
      </c>
      <c r="O282">
        <f t="shared" si="45"/>
        <v>140</v>
      </c>
      <c r="P282">
        <f t="shared" si="46"/>
        <v>0.1875</v>
      </c>
      <c r="Q282">
        <f t="shared" si="47"/>
        <v>0.52830188679245282</v>
      </c>
      <c r="R282" t="str">
        <f t="shared" si="48"/>
        <v/>
      </c>
      <c r="S282" t="str">
        <f t="shared" si="49"/>
        <v/>
      </c>
    </row>
    <row r="283" spans="1:19">
      <c r="A283">
        <v>0</v>
      </c>
      <c r="B283">
        <v>0</v>
      </c>
      <c r="C283" s="24">
        <v>117</v>
      </c>
      <c r="D283">
        <v>31</v>
      </c>
      <c r="E283">
        <v>0.49299999999999999</v>
      </c>
      <c r="H283">
        <f t="shared" si="40"/>
        <v>273</v>
      </c>
      <c r="I283">
        <f t="shared" si="41"/>
        <v>116</v>
      </c>
      <c r="J283">
        <f t="shared" si="42"/>
        <v>0</v>
      </c>
      <c r="K283" t="str">
        <f t="shared" si="43"/>
        <v/>
      </c>
      <c r="L283">
        <f>ROWS($A$5:A277)</f>
        <v>273</v>
      </c>
      <c r="M283">
        <f>SUM($A$5:A277)</f>
        <v>51</v>
      </c>
      <c r="N283">
        <f t="shared" si="44"/>
        <v>264</v>
      </c>
      <c r="O283">
        <f t="shared" si="45"/>
        <v>140</v>
      </c>
      <c r="P283">
        <f t="shared" si="46"/>
        <v>0.18681318681318682</v>
      </c>
      <c r="Q283">
        <f t="shared" si="47"/>
        <v>0.53030303030303028</v>
      </c>
      <c r="R283" t="str">
        <f t="shared" si="48"/>
        <v/>
      </c>
      <c r="S283" t="str">
        <f t="shared" si="49"/>
        <v/>
      </c>
    </row>
    <row r="284" spans="1:19">
      <c r="A284">
        <v>1</v>
      </c>
      <c r="B284">
        <v>4</v>
      </c>
      <c r="C284" s="24">
        <v>117</v>
      </c>
      <c r="D284">
        <v>12</v>
      </c>
      <c r="E284">
        <v>0.38</v>
      </c>
      <c r="H284">
        <f t="shared" si="40"/>
        <v>274</v>
      </c>
      <c r="I284">
        <f t="shared" si="41"/>
        <v>116</v>
      </c>
      <c r="J284">
        <f t="shared" si="42"/>
        <v>1</v>
      </c>
      <c r="K284" t="str">
        <f t="shared" si="43"/>
        <v/>
      </c>
      <c r="L284">
        <f>ROWS($A$5:A278)</f>
        <v>274</v>
      </c>
      <c r="M284">
        <f>SUM($A$5:A278)</f>
        <v>52</v>
      </c>
      <c r="N284">
        <f t="shared" si="44"/>
        <v>263</v>
      </c>
      <c r="O284">
        <f t="shared" si="45"/>
        <v>139</v>
      </c>
      <c r="P284">
        <f t="shared" si="46"/>
        <v>0.18978102189781021</v>
      </c>
      <c r="Q284">
        <f t="shared" si="47"/>
        <v>0.52851711026615966</v>
      </c>
      <c r="R284" t="str">
        <f t="shared" si="48"/>
        <v/>
      </c>
      <c r="S284" t="str">
        <f t="shared" si="49"/>
        <v/>
      </c>
    </row>
    <row r="285" spans="1:19">
      <c r="A285">
        <v>0</v>
      </c>
      <c r="B285">
        <v>6</v>
      </c>
      <c r="C285" s="24">
        <v>117</v>
      </c>
      <c r="D285">
        <v>0</v>
      </c>
      <c r="E285">
        <v>0.157</v>
      </c>
      <c r="H285">
        <f t="shared" si="40"/>
        <v>275</v>
      </c>
      <c r="I285">
        <f t="shared" si="41"/>
        <v>116</v>
      </c>
      <c r="J285">
        <f t="shared" si="42"/>
        <v>0</v>
      </c>
      <c r="K285" t="str">
        <f t="shared" si="43"/>
        <v/>
      </c>
      <c r="L285">
        <f>ROWS($A$5:A279)</f>
        <v>275</v>
      </c>
      <c r="M285">
        <f>SUM($A$5:A279)</f>
        <v>52</v>
      </c>
      <c r="N285">
        <f t="shared" si="44"/>
        <v>262</v>
      </c>
      <c r="O285">
        <f t="shared" si="45"/>
        <v>139</v>
      </c>
      <c r="P285">
        <f t="shared" si="46"/>
        <v>0.18909090909090909</v>
      </c>
      <c r="Q285">
        <f t="shared" si="47"/>
        <v>0.53053435114503822</v>
      </c>
      <c r="R285" t="str">
        <f t="shared" si="48"/>
        <v/>
      </c>
      <c r="S285" t="str">
        <f t="shared" si="49"/>
        <v/>
      </c>
    </row>
    <row r="286" spans="1:19">
      <c r="A286">
        <v>0</v>
      </c>
      <c r="B286">
        <v>2</v>
      </c>
      <c r="C286" s="24">
        <v>117</v>
      </c>
      <c r="D286">
        <v>19</v>
      </c>
      <c r="E286">
        <v>0.313</v>
      </c>
      <c r="H286">
        <f t="shared" si="40"/>
        <v>276</v>
      </c>
      <c r="I286">
        <f t="shared" si="41"/>
        <v>116</v>
      </c>
      <c r="J286">
        <f t="shared" si="42"/>
        <v>0</v>
      </c>
      <c r="K286">
        <f t="shared" si="43"/>
        <v>116.5</v>
      </c>
      <c r="L286">
        <f>ROWS($A$5:A280)</f>
        <v>276</v>
      </c>
      <c r="M286">
        <f>SUM($A$5:A280)</f>
        <v>52</v>
      </c>
      <c r="N286">
        <f t="shared" si="44"/>
        <v>261</v>
      </c>
      <c r="O286">
        <f t="shared" si="45"/>
        <v>139</v>
      </c>
      <c r="P286">
        <f t="shared" si="46"/>
        <v>0.18840579710144928</v>
      </c>
      <c r="Q286">
        <f t="shared" si="47"/>
        <v>0.53256704980842917</v>
      </c>
      <c r="R286">
        <f t="shared" si="48"/>
        <v>0.39916602840727367</v>
      </c>
      <c r="S286">
        <f t="shared" si="49"/>
        <v>5.9177274791059054E-2</v>
      </c>
    </row>
    <row r="287" spans="1:19">
      <c r="A287">
        <v>0</v>
      </c>
      <c r="B287">
        <v>0</v>
      </c>
      <c r="C287" s="24">
        <v>117</v>
      </c>
      <c r="D287">
        <v>31</v>
      </c>
      <c r="E287">
        <v>0.49299999999999999</v>
      </c>
      <c r="H287">
        <f t="shared" si="40"/>
        <v>277</v>
      </c>
      <c r="I287">
        <f t="shared" si="41"/>
        <v>117</v>
      </c>
      <c r="J287">
        <f t="shared" si="42"/>
        <v>0</v>
      </c>
      <c r="K287" t="str">
        <f t="shared" si="43"/>
        <v/>
      </c>
      <c r="L287">
        <f>ROWS($A$5:A281)</f>
        <v>277</v>
      </c>
      <c r="M287">
        <f>SUM($A$5:A281)</f>
        <v>52</v>
      </c>
      <c r="N287">
        <f t="shared" si="44"/>
        <v>260</v>
      </c>
      <c r="O287">
        <f t="shared" si="45"/>
        <v>139</v>
      </c>
      <c r="P287">
        <f t="shared" si="46"/>
        <v>0.18772563176895307</v>
      </c>
      <c r="Q287">
        <f t="shared" si="47"/>
        <v>0.5346153846153846</v>
      </c>
      <c r="R287" t="str">
        <f t="shared" si="48"/>
        <v/>
      </c>
      <c r="S287" t="str">
        <f t="shared" si="49"/>
        <v/>
      </c>
    </row>
    <row r="288" spans="1:19">
      <c r="A288">
        <v>0</v>
      </c>
      <c r="B288">
        <v>0</v>
      </c>
      <c r="C288" s="24">
        <v>117</v>
      </c>
      <c r="D288">
        <v>31</v>
      </c>
      <c r="E288">
        <v>0.49299999999999999</v>
      </c>
      <c r="H288">
        <f t="shared" si="40"/>
        <v>278</v>
      </c>
      <c r="I288">
        <f t="shared" si="41"/>
        <v>117</v>
      </c>
      <c r="J288">
        <f t="shared" si="42"/>
        <v>0</v>
      </c>
      <c r="K288" t="str">
        <f t="shared" si="43"/>
        <v/>
      </c>
      <c r="L288">
        <f>ROWS($A$5:A282)</f>
        <v>278</v>
      </c>
      <c r="M288">
        <f>SUM($A$5:A282)</f>
        <v>52</v>
      </c>
      <c r="N288">
        <f t="shared" si="44"/>
        <v>259</v>
      </c>
      <c r="O288">
        <f t="shared" si="45"/>
        <v>139</v>
      </c>
      <c r="P288">
        <f t="shared" si="46"/>
        <v>0.18705035971223022</v>
      </c>
      <c r="Q288">
        <f t="shared" si="47"/>
        <v>0.53667953667953672</v>
      </c>
      <c r="R288" t="str">
        <f t="shared" si="48"/>
        <v/>
      </c>
      <c r="S288" t="str">
        <f t="shared" si="49"/>
        <v/>
      </c>
    </row>
    <row r="289" spans="1:19">
      <c r="A289">
        <v>0</v>
      </c>
      <c r="B289">
        <v>5</v>
      </c>
      <c r="C289" s="24">
        <v>117</v>
      </c>
      <c r="D289">
        <v>30</v>
      </c>
      <c r="E289">
        <v>0.251</v>
      </c>
      <c r="H289">
        <f t="shared" si="40"/>
        <v>279</v>
      </c>
      <c r="I289">
        <f t="shared" si="41"/>
        <v>117</v>
      </c>
      <c r="J289">
        <f t="shared" si="42"/>
        <v>0</v>
      </c>
      <c r="K289" t="str">
        <f t="shared" si="43"/>
        <v/>
      </c>
      <c r="L289">
        <f>ROWS($A$5:A283)</f>
        <v>279</v>
      </c>
      <c r="M289">
        <f>SUM($A$5:A283)</f>
        <v>52</v>
      </c>
      <c r="N289">
        <f t="shared" si="44"/>
        <v>258</v>
      </c>
      <c r="O289">
        <f t="shared" si="45"/>
        <v>139</v>
      </c>
      <c r="P289">
        <f t="shared" si="46"/>
        <v>0.1863799283154122</v>
      </c>
      <c r="Q289">
        <f t="shared" si="47"/>
        <v>0.53875968992248058</v>
      </c>
      <c r="R289" t="str">
        <f t="shared" si="48"/>
        <v/>
      </c>
      <c r="S289" t="str">
        <f t="shared" si="49"/>
        <v/>
      </c>
    </row>
    <row r="290" spans="1:19">
      <c r="A290">
        <v>0</v>
      </c>
      <c r="B290">
        <v>5</v>
      </c>
      <c r="C290" s="24">
        <v>117</v>
      </c>
      <c r="D290">
        <v>0</v>
      </c>
      <c r="E290">
        <v>0.33700000000000002</v>
      </c>
      <c r="H290">
        <f t="shared" si="40"/>
        <v>280</v>
      </c>
      <c r="I290">
        <f t="shared" si="41"/>
        <v>117</v>
      </c>
      <c r="J290">
        <f t="shared" si="42"/>
        <v>1</v>
      </c>
      <c r="K290" t="str">
        <f t="shared" si="43"/>
        <v/>
      </c>
      <c r="L290">
        <f>ROWS($A$5:A284)</f>
        <v>280</v>
      </c>
      <c r="M290">
        <f>SUM($A$5:A284)</f>
        <v>53</v>
      </c>
      <c r="N290">
        <f t="shared" si="44"/>
        <v>257</v>
      </c>
      <c r="O290">
        <f t="shared" si="45"/>
        <v>138</v>
      </c>
      <c r="P290">
        <f t="shared" si="46"/>
        <v>0.18928571428571428</v>
      </c>
      <c r="Q290">
        <f t="shared" si="47"/>
        <v>0.53696498054474706</v>
      </c>
      <c r="R290" t="str">
        <f t="shared" si="48"/>
        <v/>
      </c>
      <c r="S290" t="str">
        <f t="shared" si="49"/>
        <v/>
      </c>
    </row>
    <row r="291" spans="1:19">
      <c r="A291">
        <v>1</v>
      </c>
      <c r="B291">
        <v>1</v>
      </c>
      <c r="C291" s="24">
        <v>117</v>
      </c>
      <c r="D291">
        <v>24</v>
      </c>
      <c r="E291">
        <v>0.40300000000000002</v>
      </c>
      <c r="H291">
        <f t="shared" si="40"/>
        <v>281</v>
      </c>
      <c r="I291">
        <f t="shared" si="41"/>
        <v>117</v>
      </c>
      <c r="J291">
        <f t="shared" si="42"/>
        <v>0</v>
      </c>
      <c r="K291" t="str">
        <f t="shared" si="43"/>
        <v/>
      </c>
      <c r="L291">
        <f>ROWS($A$5:A285)</f>
        <v>281</v>
      </c>
      <c r="M291">
        <f>SUM($A$5:A285)</f>
        <v>53</v>
      </c>
      <c r="N291">
        <f t="shared" si="44"/>
        <v>256</v>
      </c>
      <c r="O291">
        <f t="shared" si="45"/>
        <v>138</v>
      </c>
      <c r="P291">
        <f t="shared" si="46"/>
        <v>0.18861209964412812</v>
      </c>
      <c r="Q291">
        <f t="shared" si="47"/>
        <v>0.5390625</v>
      </c>
      <c r="R291" t="str">
        <f t="shared" si="48"/>
        <v/>
      </c>
      <c r="S291" t="str">
        <f t="shared" si="49"/>
        <v/>
      </c>
    </row>
    <row r="292" spans="1:19">
      <c r="A292">
        <v>1</v>
      </c>
      <c r="B292">
        <v>0</v>
      </c>
      <c r="C292" s="24">
        <v>118</v>
      </c>
      <c r="D292">
        <v>47</v>
      </c>
      <c r="E292">
        <v>0.55100000000000005</v>
      </c>
      <c r="H292">
        <f t="shared" si="40"/>
        <v>282</v>
      </c>
      <c r="I292">
        <f t="shared" si="41"/>
        <v>117</v>
      </c>
      <c r="J292">
        <f t="shared" si="42"/>
        <v>0</v>
      </c>
      <c r="K292" t="str">
        <f t="shared" si="43"/>
        <v/>
      </c>
      <c r="L292">
        <f>ROWS($A$5:A286)</f>
        <v>282</v>
      </c>
      <c r="M292">
        <f>SUM($A$5:A286)</f>
        <v>53</v>
      </c>
      <c r="N292">
        <f t="shared" si="44"/>
        <v>255</v>
      </c>
      <c r="O292">
        <f t="shared" si="45"/>
        <v>138</v>
      </c>
      <c r="P292">
        <f t="shared" si="46"/>
        <v>0.18794326241134751</v>
      </c>
      <c r="Q292">
        <f t="shared" si="47"/>
        <v>0.54117647058823526</v>
      </c>
      <c r="R292" t="str">
        <f t="shared" si="48"/>
        <v/>
      </c>
      <c r="S292" t="str">
        <f t="shared" si="49"/>
        <v/>
      </c>
    </row>
    <row r="293" spans="1:19">
      <c r="A293">
        <v>1</v>
      </c>
      <c r="B293">
        <v>2</v>
      </c>
      <c r="C293" s="24">
        <v>118</v>
      </c>
      <c r="D293">
        <v>0</v>
      </c>
      <c r="E293">
        <v>0.69299999999999995</v>
      </c>
      <c r="H293">
        <f t="shared" si="40"/>
        <v>283</v>
      </c>
      <c r="I293">
        <f t="shared" si="41"/>
        <v>117</v>
      </c>
      <c r="J293">
        <f t="shared" si="42"/>
        <v>0</v>
      </c>
      <c r="K293" t="str">
        <f t="shared" si="43"/>
        <v/>
      </c>
      <c r="L293">
        <f>ROWS($A$5:A287)</f>
        <v>283</v>
      </c>
      <c r="M293">
        <f>SUM($A$5:A287)</f>
        <v>53</v>
      </c>
      <c r="N293">
        <f t="shared" si="44"/>
        <v>254</v>
      </c>
      <c r="O293">
        <f t="shared" si="45"/>
        <v>138</v>
      </c>
      <c r="P293">
        <f t="shared" si="46"/>
        <v>0.1872791519434629</v>
      </c>
      <c r="Q293">
        <f t="shared" si="47"/>
        <v>0.54330708661417326</v>
      </c>
      <c r="R293" t="str">
        <f t="shared" si="48"/>
        <v/>
      </c>
      <c r="S293" t="str">
        <f t="shared" si="49"/>
        <v/>
      </c>
    </row>
    <row r="294" spans="1:19">
      <c r="A294">
        <v>0</v>
      </c>
      <c r="B294">
        <v>0</v>
      </c>
      <c r="C294" s="24">
        <v>119</v>
      </c>
      <c r="D294">
        <v>27</v>
      </c>
      <c r="E294">
        <v>0.25900000000000001</v>
      </c>
      <c r="H294">
        <f t="shared" si="40"/>
        <v>284</v>
      </c>
      <c r="I294">
        <f t="shared" si="41"/>
        <v>117</v>
      </c>
      <c r="J294">
        <f t="shared" si="42"/>
        <v>0</v>
      </c>
      <c r="K294" t="str">
        <f t="shared" si="43"/>
        <v/>
      </c>
      <c r="L294">
        <f>ROWS($A$5:A288)</f>
        <v>284</v>
      </c>
      <c r="M294">
        <f>SUM($A$5:A288)</f>
        <v>53</v>
      </c>
      <c r="N294">
        <f t="shared" si="44"/>
        <v>253</v>
      </c>
      <c r="O294">
        <f t="shared" si="45"/>
        <v>138</v>
      </c>
      <c r="P294">
        <f t="shared" si="46"/>
        <v>0.18661971830985916</v>
      </c>
      <c r="Q294">
        <f t="shared" si="47"/>
        <v>0.54545454545454541</v>
      </c>
      <c r="R294" t="str">
        <f t="shared" si="48"/>
        <v/>
      </c>
      <c r="S294" t="str">
        <f t="shared" si="49"/>
        <v/>
      </c>
    </row>
    <row r="295" spans="1:19">
      <c r="A295">
        <v>0</v>
      </c>
      <c r="B295">
        <v>7</v>
      </c>
      <c r="C295" s="24">
        <v>119</v>
      </c>
      <c r="D295">
        <v>0</v>
      </c>
      <c r="E295">
        <v>0.20899999999999999</v>
      </c>
      <c r="H295">
        <f t="shared" si="40"/>
        <v>285</v>
      </c>
      <c r="I295">
        <f t="shared" si="41"/>
        <v>117</v>
      </c>
      <c r="J295">
        <f t="shared" si="42"/>
        <v>0</v>
      </c>
      <c r="K295" t="str">
        <f t="shared" si="43"/>
        <v/>
      </c>
      <c r="L295">
        <f>ROWS($A$5:A289)</f>
        <v>285</v>
      </c>
      <c r="M295">
        <f>SUM($A$5:A289)</f>
        <v>53</v>
      </c>
      <c r="N295">
        <f t="shared" si="44"/>
        <v>252</v>
      </c>
      <c r="O295">
        <f t="shared" si="45"/>
        <v>138</v>
      </c>
      <c r="P295">
        <f t="shared" si="46"/>
        <v>0.18596491228070175</v>
      </c>
      <c r="Q295">
        <f t="shared" si="47"/>
        <v>0.54761904761904767</v>
      </c>
      <c r="R295" t="str">
        <f t="shared" si="48"/>
        <v/>
      </c>
      <c r="S295" t="str">
        <f t="shared" si="49"/>
        <v/>
      </c>
    </row>
    <row r="296" spans="1:19">
      <c r="A296">
        <v>1</v>
      </c>
      <c r="B296">
        <v>1</v>
      </c>
      <c r="C296" s="24">
        <v>119</v>
      </c>
      <c r="D296">
        <v>39</v>
      </c>
      <c r="E296">
        <v>0.80800000000000005</v>
      </c>
      <c r="H296">
        <f t="shared" si="40"/>
        <v>286</v>
      </c>
      <c r="I296">
        <f t="shared" si="41"/>
        <v>117</v>
      </c>
      <c r="J296">
        <f t="shared" si="42"/>
        <v>0</v>
      </c>
      <c r="K296" t="str">
        <f t="shared" si="43"/>
        <v/>
      </c>
      <c r="L296">
        <f>ROWS($A$5:A290)</f>
        <v>286</v>
      </c>
      <c r="M296">
        <f>SUM($A$5:A290)</f>
        <v>53</v>
      </c>
      <c r="N296">
        <f t="shared" si="44"/>
        <v>251</v>
      </c>
      <c r="O296">
        <f t="shared" si="45"/>
        <v>138</v>
      </c>
      <c r="P296">
        <f t="shared" si="46"/>
        <v>0.18531468531468531</v>
      </c>
      <c r="Q296">
        <f t="shared" si="47"/>
        <v>0.54980079681274896</v>
      </c>
      <c r="R296" t="str">
        <f t="shared" si="48"/>
        <v/>
      </c>
      <c r="S296" t="str">
        <f t="shared" si="49"/>
        <v/>
      </c>
    </row>
    <row r="297" spans="1:19">
      <c r="A297">
        <v>1</v>
      </c>
      <c r="B297">
        <v>0</v>
      </c>
      <c r="C297" s="24">
        <v>119</v>
      </c>
      <c r="D297">
        <v>0</v>
      </c>
      <c r="E297">
        <v>0.14099999999999999</v>
      </c>
      <c r="H297">
        <f t="shared" si="40"/>
        <v>287</v>
      </c>
      <c r="I297">
        <f t="shared" si="41"/>
        <v>117</v>
      </c>
      <c r="J297">
        <f t="shared" si="42"/>
        <v>1</v>
      </c>
      <c r="K297">
        <f t="shared" si="43"/>
        <v>117.5</v>
      </c>
      <c r="L297">
        <f>ROWS($A$5:A291)</f>
        <v>287</v>
      </c>
      <c r="M297">
        <f>SUM($A$5:A291)</f>
        <v>54</v>
      </c>
      <c r="N297">
        <f t="shared" si="44"/>
        <v>250</v>
      </c>
      <c r="O297">
        <f t="shared" si="45"/>
        <v>137</v>
      </c>
      <c r="P297">
        <f t="shared" si="46"/>
        <v>0.18815331010452963</v>
      </c>
      <c r="Q297">
        <f t="shared" si="47"/>
        <v>0.54800000000000004</v>
      </c>
      <c r="R297">
        <f t="shared" si="48"/>
        <v>0.3939058519715285</v>
      </c>
      <c r="S297">
        <f t="shared" si="49"/>
        <v>6.4437451226804221E-2</v>
      </c>
    </row>
    <row r="298" spans="1:19">
      <c r="A298">
        <v>0</v>
      </c>
      <c r="B298">
        <v>0</v>
      </c>
      <c r="C298" s="24">
        <v>119</v>
      </c>
      <c r="D298">
        <v>27</v>
      </c>
      <c r="E298">
        <v>0.25900000000000001</v>
      </c>
      <c r="H298">
        <f t="shared" si="40"/>
        <v>288</v>
      </c>
      <c r="I298">
        <f t="shared" si="41"/>
        <v>118</v>
      </c>
      <c r="J298">
        <f t="shared" si="42"/>
        <v>1</v>
      </c>
      <c r="K298" t="str">
        <f t="shared" si="43"/>
        <v/>
      </c>
      <c r="L298">
        <f>ROWS($A$5:A292)</f>
        <v>288</v>
      </c>
      <c r="M298">
        <f>SUM($A$5:A292)</f>
        <v>55</v>
      </c>
      <c r="N298">
        <f t="shared" si="44"/>
        <v>249</v>
      </c>
      <c r="O298">
        <f t="shared" si="45"/>
        <v>136</v>
      </c>
      <c r="P298">
        <f t="shared" si="46"/>
        <v>0.19097222222222221</v>
      </c>
      <c r="Q298">
        <f t="shared" si="47"/>
        <v>0.54618473895582331</v>
      </c>
      <c r="R298" t="str">
        <f t="shared" si="48"/>
        <v/>
      </c>
      <c r="S298" t="str">
        <f t="shared" si="49"/>
        <v/>
      </c>
    </row>
    <row r="299" spans="1:19">
      <c r="A299">
        <v>0</v>
      </c>
      <c r="B299">
        <v>0</v>
      </c>
      <c r="C299" s="24">
        <v>119</v>
      </c>
      <c r="D299">
        <v>27</v>
      </c>
      <c r="E299">
        <v>0.25900000000000001</v>
      </c>
      <c r="H299">
        <f t="shared" si="40"/>
        <v>289</v>
      </c>
      <c r="I299">
        <f t="shared" si="41"/>
        <v>118</v>
      </c>
      <c r="J299">
        <f t="shared" si="42"/>
        <v>1</v>
      </c>
      <c r="K299">
        <f t="shared" si="43"/>
        <v>118.5</v>
      </c>
      <c r="L299">
        <f>ROWS($A$5:A293)</f>
        <v>289</v>
      </c>
      <c r="M299">
        <f>SUM($A$5:A293)</f>
        <v>56</v>
      </c>
      <c r="N299">
        <f t="shared" si="44"/>
        <v>248</v>
      </c>
      <c r="O299">
        <f t="shared" si="45"/>
        <v>135</v>
      </c>
      <c r="P299">
        <f t="shared" si="46"/>
        <v>0.19377162629757785</v>
      </c>
      <c r="Q299">
        <f t="shared" si="47"/>
        <v>0.54435483870967738</v>
      </c>
      <c r="R299">
        <f t="shared" si="48"/>
        <v>0.39724724656063015</v>
      </c>
      <c r="S299">
        <f t="shared" si="49"/>
        <v>6.1096056637702567E-2</v>
      </c>
    </row>
    <row r="300" spans="1:19">
      <c r="A300">
        <v>0</v>
      </c>
      <c r="B300">
        <v>2</v>
      </c>
      <c r="C300" s="24">
        <v>119</v>
      </c>
      <c r="D300">
        <v>0</v>
      </c>
      <c r="E300">
        <v>0.83199999999999996</v>
      </c>
      <c r="H300">
        <f t="shared" si="40"/>
        <v>290</v>
      </c>
      <c r="I300">
        <f t="shared" si="41"/>
        <v>119</v>
      </c>
      <c r="J300">
        <f t="shared" si="42"/>
        <v>0</v>
      </c>
      <c r="K300" t="str">
        <f t="shared" si="43"/>
        <v/>
      </c>
      <c r="L300">
        <f>ROWS($A$5:A294)</f>
        <v>290</v>
      </c>
      <c r="M300">
        <f>SUM($A$5:A294)</f>
        <v>56</v>
      </c>
      <c r="N300">
        <f t="shared" si="44"/>
        <v>247</v>
      </c>
      <c r="O300">
        <f t="shared" si="45"/>
        <v>135</v>
      </c>
      <c r="P300">
        <f t="shared" si="46"/>
        <v>0.19310344827586207</v>
      </c>
      <c r="Q300">
        <f t="shared" si="47"/>
        <v>0.54655870445344135</v>
      </c>
      <c r="R300" t="str">
        <f t="shared" si="48"/>
        <v/>
      </c>
      <c r="S300" t="str">
        <f t="shared" si="49"/>
        <v/>
      </c>
    </row>
    <row r="301" spans="1:19">
      <c r="A301">
        <v>0</v>
      </c>
      <c r="B301">
        <v>1</v>
      </c>
      <c r="C301" s="24">
        <v>120</v>
      </c>
      <c r="D301">
        <v>48</v>
      </c>
      <c r="E301">
        <v>1.1619999999999999</v>
      </c>
      <c r="H301">
        <f t="shared" si="40"/>
        <v>291</v>
      </c>
      <c r="I301">
        <f t="shared" si="41"/>
        <v>119</v>
      </c>
      <c r="J301">
        <f t="shared" si="42"/>
        <v>0</v>
      </c>
      <c r="K301" t="str">
        <f t="shared" si="43"/>
        <v/>
      </c>
      <c r="L301">
        <f>ROWS($A$5:A295)</f>
        <v>291</v>
      </c>
      <c r="M301">
        <f>SUM($A$5:A295)</f>
        <v>56</v>
      </c>
      <c r="N301">
        <f t="shared" si="44"/>
        <v>246</v>
      </c>
      <c r="O301">
        <f t="shared" si="45"/>
        <v>135</v>
      </c>
      <c r="P301">
        <f t="shared" si="46"/>
        <v>0.19243986254295534</v>
      </c>
      <c r="Q301">
        <f t="shared" si="47"/>
        <v>0.54878048780487809</v>
      </c>
      <c r="R301" t="str">
        <f t="shared" si="48"/>
        <v/>
      </c>
      <c r="S301" t="str">
        <f t="shared" si="49"/>
        <v/>
      </c>
    </row>
    <row r="302" spans="1:19">
      <c r="A302">
        <v>0</v>
      </c>
      <c r="B302">
        <v>3</v>
      </c>
      <c r="C302" s="24">
        <v>120</v>
      </c>
      <c r="D302">
        <v>30</v>
      </c>
      <c r="E302">
        <v>0.45200000000000001</v>
      </c>
      <c r="H302">
        <f t="shared" si="40"/>
        <v>292</v>
      </c>
      <c r="I302">
        <f t="shared" si="41"/>
        <v>119</v>
      </c>
      <c r="J302">
        <f t="shared" si="42"/>
        <v>1</v>
      </c>
      <c r="K302" t="str">
        <f t="shared" si="43"/>
        <v/>
      </c>
      <c r="L302">
        <f>ROWS($A$5:A296)</f>
        <v>292</v>
      </c>
      <c r="M302">
        <f>SUM($A$5:A296)</f>
        <v>57</v>
      </c>
      <c r="N302">
        <f t="shared" si="44"/>
        <v>245</v>
      </c>
      <c r="O302">
        <f t="shared" si="45"/>
        <v>134</v>
      </c>
      <c r="P302">
        <f t="shared" si="46"/>
        <v>0.1952054794520548</v>
      </c>
      <c r="Q302">
        <f t="shared" si="47"/>
        <v>0.54693877551020409</v>
      </c>
      <c r="R302" t="str">
        <f t="shared" si="48"/>
        <v/>
      </c>
      <c r="S302" t="str">
        <f t="shared" si="49"/>
        <v/>
      </c>
    </row>
    <row r="303" spans="1:19">
      <c r="A303">
        <v>1</v>
      </c>
      <c r="B303">
        <v>8</v>
      </c>
      <c r="C303" s="24">
        <v>120</v>
      </c>
      <c r="D303">
        <v>0</v>
      </c>
      <c r="E303">
        <v>0.25900000000000001</v>
      </c>
      <c r="H303">
        <f t="shared" si="40"/>
        <v>293</v>
      </c>
      <c r="I303">
        <f t="shared" si="41"/>
        <v>119</v>
      </c>
      <c r="J303">
        <f t="shared" si="42"/>
        <v>1</v>
      </c>
      <c r="K303" t="str">
        <f t="shared" si="43"/>
        <v/>
      </c>
      <c r="L303">
        <f>ROWS($A$5:A297)</f>
        <v>293</v>
      </c>
      <c r="M303">
        <f>SUM($A$5:A297)</f>
        <v>58</v>
      </c>
      <c r="N303">
        <f t="shared" si="44"/>
        <v>244</v>
      </c>
      <c r="O303">
        <f t="shared" si="45"/>
        <v>133</v>
      </c>
      <c r="P303">
        <f t="shared" si="46"/>
        <v>0.19795221843003413</v>
      </c>
      <c r="Q303">
        <f t="shared" si="47"/>
        <v>0.54508196721311475</v>
      </c>
      <c r="R303" t="str">
        <f t="shared" si="48"/>
        <v/>
      </c>
      <c r="S303" t="str">
        <f t="shared" si="49"/>
        <v/>
      </c>
    </row>
    <row r="304" spans="1:19">
      <c r="A304">
        <v>1</v>
      </c>
      <c r="B304">
        <v>8</v>
      </c>
      <c r="C304" s="24">
        <v>120</v>
      </c>
      <c r="D304">
        <v>0</v>
      </c>
      <c r="E304">
        <v>0.25900000000000001</v>
      </c>
      <c r="H304">
        <f t="shared" si="40"/>
        <v>294</v>
      </c>
      <c r="I304">
        <f t="shared" si="41"/>
        <v>119</v>
      </c>
      <c r="J304">
        <f t="shared" si="42"/>
        <v>0</v>
      </c>
      <c r="K304" t="str">
        <f t="shared" si="43"/>
        <v/>
      </c>
      <c r="L304">
        <f>ROWS($A$5:A298)</f>
        <v>294</v>
      </c>
      <c r="M304">
        <f>SUM($A$5:A298)</f>
        <v>58</v>
      </c>
      <c r="N304">
        <f t="shared" si="44"/>
        <v>243</v>
      </c>
      <c r="O304">
        <f t="shared" si="45"/>
        <v>133</v>
      </c>
      <c r="P304">
        <f t="shared" si="46"/>
        <v>0.19727891156462585</v>
      </c>
      <c r="Q304">
        <f t="shared" si="47"/>
        <v>0.54732510288065839</v>
      </c>
      <c r="R304" t="str">
        <f t="shared" si="48"/>
        <v/>
      </c>
      <c r="S304" t="str">
        <f t="shared" si="49"/>
        <v/>
      </c>
    </row>
    <row r="305" spans="1:19">
      <c r="A305">
        <v>1</v>
      </c>
      <c r="B305">
        <v>8</v>
      </c>
      <c r="C305" s="24">
        <v>120</v>
      </c>
      <c r="D305">
        <v>0</v>
      </c>
      <c r="E305">
        <v>0.25900000000000001</v>
      </c>
      <c r="H305">
        <f t="shared" si="40"/>
        <v>295</v>
      </c>
      <c r="I305">
        <f t="shared" si="41"/>
        <v>119</v>
      </c>
      <c r="J305">
        <f t="shared" si="42"/>
        <v>0</v>
      </c>
      <c r="K305" t="str">
        <f t="shared" si="43"/>
        <v/>
      </c>
      <c r="L305">
        <f>ROWS($A$5:A299)</f>
        <v>295</v>
      </c>
      <c r="M305">
        <f>SUM($A$5:A299)</f>
        <v>58</v>
      </c>
      <c r="N305">
        <f t="shared" si="44"/>
        <v>242</v>
      </c>
      <c r="O305">
        <f t="shared" si="45"/>
        <v>133</v>
      </c>
      <c r="P305">
        <f t="shared" si="46"/>
        <v>0.19661016949152543</v>
      </c>
      <c r="Q305">
        <f t="shared" si="47"/>
        <v>0.54958677685950408</v>
      </c>
      <c r="R305" t="str">
        <f t="shared" si="48"/>
        <v/>
      </c>
      <c r="S305" t="str">
        <f t="shared" si="49"/>
        <v/>
      </c>
    </row>
    <row r="306" spans="1:19">
      <c r="A306">
        <v>0</v>
      </c>
      <c r="B306">
        <v>3</v>
      </c>
      <c r="C306" s="24">
        <v>120</v>
      </c>
      <c r="D306">
        <v>30</v>
      </c>
      <c r="E306">
        <v>0.45200000000000001</v>
      </c>
      <c r="H306">
        <f t="shared" si="40"/>
        <v>296</v>
      </c>
      <c r="I306">
        <f t="shared" si="41"/>
        <v>119</v>
      </c>
      <c r="J306">
        <f t="shared" si="42"/>
        <v>0</v>
      </c>
      <c r="K306">
        <f t="shared" si="43"/>
        <v>119.5</v>
      </c>
      <c r="L306">
        <f>ROWS($A$5:A300)</f>
        <v>296</v>
      </c>
      <c r="M306">
        <f>SUM($A$5:A300)</f>
        <v>58</v>
      </c>
      <c r="N306">
        <f t="shared" si="44"/>
        <v>241</v>
      </c>
      <c r="O306">
        <f t="shared" si="45"/>
        <v>133</v>
      </c>
      <c r="P306">
        <f t="shared" si="46"/>
        <v>0.19594594594594594</v>
      </c>
      <c r="Q306">
        <f t="shared" si="47"/>
        <v>0.55186721991701249</v>
      </c>
      <c r="R306">
        <f t="shared" si="48"/>
        <v>0.39566776493918987</v>
      </c>
      <c r="S306">
        <f t="shared" si="49"/>
        <v>6.2675538259142849E-2</v>
      </c>
    </row>
    <row r="307" spans="1:19">
      <c r="A307">
        <v>0</v>
      </c>
      <c r="B307">
        <v>3</v>
      </c>
      <c r="C307" s="24">
        <v>120</v>
      </c>
      <c r="D307">
        <v>30</v>
      </c>
      <c r="E307">
        <v>0.45200000000000001</v>
      </c>
      <c r="H307">
        <f t="shared" si="40"/>
        <v>297</v>
      </c>
      <c r="I307">
        <f t="shared" si="41"/>
        <v>120</v>
      </c>
      <c r="J307">
        <f t="shared" si="42"/>
        <v>0</v>
      </c>
      <c r="K307" t="str">
        <f t="shared" si="43"/>
        <v/>
      </c>
      <c r="L307">
        <f>ROWS($A$5:A301)</f>
        <v>297</v>
      </c>
      <c r="M307">
        <f>SUM($A$5:A301)</f>
        <v>58</v>
      </c>
      <c r="N307">
        <f t="shared" si="44"/>
        <v>240</v>
      </c>
      <c r="O307">
        <f t="shared" si="45"/>
        <v>133</v>
      </c>
      <c r="P307">
        <f t="shared" si="46"/>
        <v>0.19528619528619529</v>
      </c>
      <c r="Q307">
        <f t="shared" si="47"/>
        <v>0.5541666666666667</v>
      </c>
      <c r="R307" t="str">
        <f t="shared" si="48"/>
        <v/>
      </c>
      <c r="S307" t="str">
        <f t="shared" si="49"/>
        <v/>
      </c>
    </row>
    <row r="308" spans="1:19">
      <c r="A308">
        <v>0</v>
      </c>
      <c r="B308">
        <v>9</v>
      </c>
      <c r="C308" s="24">
        <v>120</v>
      </c>
      <c r="D308">
        <v>22</v>
      </c>
      <c r="E308">
        <v>0.73299999999999998</v>
      </c>
      <c r="H308">
        <f t="shared" si="40"/>
        <v>298</v>
      </c>
      <c r="I308">
        <f t="shared" si="41"/>
        <v>120</v>
      </c>
      <c r="J308">
        <f t="shared" si="42"/>
        <v>0</v>
      </c>
      <c r="K308" t="str">
        <f t="shared" si="43"/>
        <v/>
      </c>
      <c r="L308">
        <f>ROWS($A$5:A302)</f>
        <v>298</v>
      </c>
      <c r="M308">
        <f>SUM($A$5:A302)</f>
        <v>58</v>
      </c>
      <c r="N308">
        <f t="shared" si="44"/>
        <v>239</v>
      </c>
      <c r="O308">
        <f t="shared" si="45"/>
        <v>133</v>
      </c>
      <c r="P308">
        <f t="shared" si="46"/>
        <v>0.19463087248322147</v>
      </c>
      <c r="Q308">
        <f t="shared" si="47"/>
        <v>0.55648535564853552</v>
      </c>
      <c r="R308" t="str">
        <f t="shared" si="48"/>
        <v/>
      </c>
      <c r="S308" t="str">
        <f t="shared" si="49"/>
        <v/>
      </c>
    </row>
    <row r="309" spans="1:19">
      <c r="A309">
        <v>1</v>
      </c>
      <c r="B309">
        <v>8</v>
      </c>
      <c r="C309" s="24">
        <v>120</v>
      </c>
      <c r="D309">
        <v>0</v>
      </c>
      <c r="E309">
        <v>0.25900000000000001</v>
      </c>
      <c r="H309">
        <f t="shared" si="40"/>
        <v>299</v>
      </c>
      <c r="I309">
        <f t="shared" si="41"/>
        <v>120</v>
      </c>
      <c r="J309">
        <f t="shared" si="42"/>
        <v>1</v>
      </c>
      <c r="K309" t="str">
        <f t="shared" si="43"/>
        <v/>
      </c>
      <c r="L309">
        <f>ROWS($A$5:A303)</f>
        <v>299</v>
      </c>
      <c r="M309">
        <f>SUM($A$5:A303)</f>
        <v>59</v>
      </c>
      <c r="N309">
        <f t="shared" si="44"/>
        <v>238</v>
      </c>
      <c r="O309">
        <f t="shared" si="45"/>
        <v>132</v>
      </c>
      <c r="P309">
        <f t="shared" si="46"/>
        <v>0.19732441471571907</v>
      </c>
      <c r="Q309">
        <f t="shared" si="47"/>
        <v>0.55462184873949583</v>
      </c>
      <c r="R309" t="str">
        <f t="shared" si="48"/>
        <v/>
      </c>
      <c r="S309" t="str">
        <f t="shared" si="49"/>
        <v/>
      </c>
    </row>
    <row r="310" spans="1:19">
      <c r="A310">
        <v>0</v>
      </c>
      <c r="B310">
        <v>8</v>
      </c>
      <c r="C310" s="24">
        <v>120</v>
      </c>
      <c r="D310">
        <v>0</v>
      </c>
      <c r="E310">
        <v>0.40899999999999997</v>
      </c>
      <c r="H310">
        <f t="shared" si="40"/>
        <v>300</v>
      </c>
      <c r="I310">
        <f t="shared" si="41"/>
        <v>120</v>
      </c>
      <c r="J310">
        <f t="shared" si="42"/>
        <v>1</v>
      </c>
      <c r="K310" t="str">
        <f t="shared" si="43"/>
        <v/>
      </c>
      <c r="L310">
        <f>ROWS($A$5:A304)</f>
        <v>300</v>
      </c>
      <c r="M310">
        <f>SUM($A$5:A304)</f>
        <v>60</v>
      </c>
      <c r="N310">
        <f t="shared" si="44"/>
        <v>237</v>
      </c>
      <c r="O310">
        <f t="shared" si="45"/>
        <v>131</v>
      </c>
      <c r="P310">
        <f t="shared" si="46"/>
        <v>0.2</v>
      </c>
      <c r="Q310">
        <f t="shared" si="47"/>
        <v>0.5527426160337553</v>
      </c>
      <c r="R310" t="str">
        <f t="shared" si="48"/>
        <v/>
      </c>
      <c r="S310" t="str">
        <f t="shared" si="49"/>
        <v/>
      </c>
    </row>
    <row r="311" spans="1:19">
      <c r="A311">
        <v>0</v>
      </c>
      <c r="B311">
        <v>9</v>
      </c>
      <c r="C311" s="24">
        <v>120</v>
      </c>
      <c r="D311">
        <v>22</v>
      </c>
      <c r="E311">
        <v>0.73299999999999998</v>
      </c>
      <c r="H311">
        <f t="shared" si="40"/>
        <v>301</v>
      </c>
      <c r="I311">
        <f t="shared" si="41"/>
        <v>120</v>
      </c>
      <c r="J311">
        <f t="shared" si="42"/>
        <v>1</v>
      </c>
      <c r="K311" t="str">
        <f t="shared" si="43"/>
        <v/>
      </c>
      <c r="L311">
        <f>ROWS($A$5:A305)</f>
        <v>301</v>
      </c>
      <c r="M311">
        <f>SUM($A$5:A305)</f>
        <v>61</v>
      </c>
      <c r="N311">
        <f t="shared" si="44"/>
        <v>236</v>
      </c>
      <c r="O311">
        <f t="shared" si="45"/>
        <v>130</v>
      </c>
      <c r="P311">
        <f t="shared" si="46"/>
        <v>0.20265780730897009</v>
      </c>
      <c r="Q311">
        <f t="shared" si="47"/>
        <v>0.55084745762711862</v>
      </c>
      <c r="R311" t="str">
        <f t="shared" si="48"/>
        <v/>
      </c>
      <c r="S311" t="str">
        <f t="shared" si="49"/>
        <v/>
      </c>
    </row>
    <row r="312" spans="1:19">
      <c r="A312">
        <v>0</v>
      </c>
      <c r="B312">
        <v>1</v>
      </c>
      <c r="C312" s="24">
        <v>121</v>
      </c>
      <c r="D312">
        <v>39</v>
      </c>
      <c r="E312">
        <v>0.26100000000000001</v>
      </c>
      <c r="H312">
        <f t="shared" si="40"/>
        <v>302</v>
      </c>
      <c r="I312">
        <f t="shared" si="41"/>
        <v>120</v>
      </c>
      <c r="J312">
        <f t="shared" si="42"/>
        <v>0</v>
      </c>
      <c r="K312" t="str">
        <f t="shared" si="43"/>
        <v/>
      </c>
      <c r="L312">
        <f>ROWS($A$5:A306)</f>
        <v>302</v>
      </c>
      <c r="M312">
        <f>SUM($A$5:A306)</f>
        <v>61</v>
      </c>
      <c r="N312">
        <f t="shared" si="44"/>
        <v>235</v>
      </c>
      <c r="O312">
        <f t="shared" si="45"/>
        <v>130</v>
      </c>
      <c r="P312">
        <f t="shared" si="46"/>
        <v>0.20198675496688742</v>
      </c>
      <c r="Q312">
        <f t="shared" si="47"/>
        <v>0.55319148936170215</v>
      </c>
      <c r="R312" t="str">
        <f t="shared" si="48"/>
        <v/>
      </c>
      <c r="S312" t="str">
        <f t="shared" si="49"/>
        <v/>
      </c>
    </row>
    <row r="313" spans="1:19">
      <c r="A313">
        <v>0</v>
      </c>
      <c r="B313">
        <v>1</v>
      </c>
      <c r="C313" s="24">
        <v>121</v>
      </c>
      <c r="D313">
        <v>39</v>
      </c>
      <c r="E313">
        <v>0.26100000000000001</v>
      </c>
      <c r="H313">
        <f t="shared" si="40"/>
        <v>303</v>
      </c>
      <c r="I313">
        <f t="shared" si="41"/>
        <v>120</v>
      </c>
      <c r="J313">
        <f t="shared" si="42"/>
        <v>0</v>
      </c>
      <c r="K313" t="str">
        <f t="shared" si="43"/>
        <v/>
      </c>
      <c r="L313">
        <f>ROWS($A$5:A307)</f>
        <v>303</v>
      </c>
      <c r="M313">
        <f>SUM($A$5:A307)</f>
        <v>61</v>
      </c>
      <c r="N313">
        <f t="shared" si="44"/>
        <v>234</v>
      </c>
      <c r="O313">
        <f t="shared" si="45"/>
        <v>130</v>
      </c>
      <c r="P313">
        <f t="shared" si="46"/>
        <v>0.20132013201320131</v>
      </c>
      <c r="Q313">
        <f t="shared" si="47"/>
        <v>0.55555555555555558</v>
      </c>
      <c r="R313" t="str">
        <f t="shared" si="48"/>
        <v/>
      </c>
      <c r="S313" t="str">
        <f t="shared" si="49"/>
        <v/>
      </c>
    </row>
    <row r="314" spans="1:19">
      <c r="A314">
        <v>1</v>
      </c>
      <c r="B314">
        <v>0</v>
      </c>
      <c r="C314" s="24">
        <v>121</v>
      </c>
      <c r="D314">
        <v>30</v>
      </c>
      <c r="E314">
        <v>0.20300000000000001</v>
      </c>
      <c r="H314">
        <f t="shared" si="40"/>
        <v>304</v>
      </c>
      <c r="I314">
        <f t="shared" si="41"/>
        <v>120</v>
      </c>
      <c r="J314">
        <f t="shared" si="42"/>
        <v>0</v>
      </c>
      <c r="K314" t="str">
        <f t="shared" si="43"/>
        <v/>
      </c>
      <c r="L314">
        <f>ROWS($A$5:A308)</f>
        <v>304</v>
      </c>
      <c r="M314">
        <f>SUM($A$5:A308)</f>
        <v>61</v>
      </c>
      <c r="N314">
        <f t="shared" si="44"/>
        <v>233</v>
      </c>
      <c r="O314">
        <f t="shared" si="45"/>
        <v>130</v>
      </c>
      <c r="P314">
        <f t="shared" si="46"/>
        <v>0.20065789473684212</v>
      </c>
      <c r="Q314">
        <f t="shared" si="47"/>
        <v>0.55793991416309008</v>
      </c>
      <c r="R314" t="str">
        <f t="shared" si="48"/>
        <v/>
      </c>
      <c r="S314" t="str">
        <f t="shared" si="49"/>
        <v/>
      </c>
    </row>
    <row r="315" spans="1:19">
      <c r="A315">
        <v>0</v>
      </c>
      <c r="B315">
        <v>12</v>
      </c>
      <c r="C315" s="24">
        <v>121</v>
      </c>
      <c r="D315">
        <v>17</v>
      </c>
      <c r="E315">
        <v>0.25900000000000001</v>
      </c>
      <c r="H315">
        <f t="shared" si="40"/>
        <v>305</v>
      </c>
      <c r="I315">
        <f t="shared" si="41"/>
        <v>120</v>
      </c>
      <c r="J315">
        <f t="shared" si="42"/>
        <v>1</v>
      </c>
      <c r="K315" t="str">
        <f t="shared" si="43"/>
        <v/>
      </c>
      <c r="L315">
        <f>ROWS($A$5:A309)</f>
        <v>305</v>
      </c>
      <c r="M315">
        <f>SUM($A$5:A309)</f>
        <v>62</v>
      </c>
      <c r="N315">
        <f t="shared" si="44"/>
        <v>232</v>
      </c>
      <c r="O315">
        <f t="shared" si="45"/>
        <v>129</v>
      </c>
      <c r="P315">
        <f t="shared" si="46"/>
        <v>0.20327868852459016</v>
      </c>
      <c r="Q315">
        <f t="shared" si="47"/>
        <v>0.55603448275862066</v>
      </c>
      <c r="R315" t="str">
        <f t="shared" si="48"/>
        <v/>
      </c>
      <c r="S315" t="str">
        <f t="shared" si="49"/>
        <v/>
      </c>
    </row>
    <row r="316" spans="1:19">
      <c r="A316">
        <v>0</v>
      </c>
      <c r="B316">
        <v>3</v>
      </c>
      <c r="C316" s="24">
        <v>122</v>
      </c>
      <c r="D316">
        <v>0</v>
      </c>
      <c r="E316">
        <v>0.254</v>
      </c>
      <c r="H316">
        <f t="shared" si="40"/>
        <v>306</v>
      </c>
      <c r="I316">
        <f t="shared" si="41"/>
        <v>120</v>
      </c>
      <c r="J316">
        <f t="shared" si="42"/>
        <v>0</v>
      </c>
      <c r="K316" t="str">
        <f t="shared" si="43"/>
        <v/>
      </c>
      <c r="L316">
        <f>ROWS($A$5:A310)</f>
        <v>306</v>
      </c>
      <c r="M316">
        <f>SUM($A$5:A310)</f>
        <v>62</v>
      </c>
      <c r="N316">
        <f t="shared" si="44"/>
        <v>231</v>
      </c>
      <c r="O316">
        <f t="shared" si="45"/>
        <v>129</v>
      </c>
      <c r="P316">
        <f t="shared" si="46"/>
        <v>0.20261437908496732</v>
      </c>
      <c r="Q316">
        <f t="shared" si="47"/>
        <v>0.55844155844155841</v>
      </c>
      <c r="R316" t="str">
        <f t="shared" si="48"/>
        <v/>
      </c>
      <c r="S316" t="str">
        <f t="shared" si="49"/>
        <v/>
      </c>
    </row>
    <row r="317" spans="1:19">
      <c r="A317">
        <v>0</v>
      </c>
      <c r="B317">
        <v>2</v>
      </c>
      <c r="C317" s="24">
        <v>122</v>
      </c>
      <c r="D317">
        <v>27</v>
      </c>
      <c r="E317">
        <v>0.34</v>
      </c>
      <c r="H317">
        <f t="shared" si="40"/>
        <v>307</v>
      </c>
      <c r="I317">
        <f t="shared" si="41"/>
        <v>120</v>
      </c>
      <c r="J317">
        <f t="shared" si="42"/>
        <v>0</v>
      </c>
      <c r="K317">
        <f t="shared" si="43"/>
        <v>120.5</v>
      </c>
      <c r="L317">
        <f>ROWS($A$5:A311)</f>
        <v>307</v>
      </c>
      <c r="M317">
        <f>SUM($A$5:A311)</f>
        <v>62</v>
      </c>
      <c r="N317">
        <f t="shared" si="44"/>
        <v>230</v>
      </c>
      <c r="O317">
        <f t="shared" si="45"/>
        <v>129</v>
      </c>
      <c r="P317">
        <f t="shared" si="46"/>
        <v>0.20195439739413681</v>
      </c>
      <c r="Q317">
        <f t="shared" si="47"/>
        <v>0.56086956521739129</v>
      </c>
      <c r="R317">
        <f t="shared" si="48"/>
        <v>0.39525755474309138</v>
      </c>
      <c r="S317">
        <f t="shared" si="49"/>
        <v>6.3085748455241342E-2</v>
      </c>
    </row>
    <row r="318" spans="1:19">
      <c r="A318">
        <v>0</v>
      </c>
      <c r="B318">
        <v>2</v>
      </c>
      <c r="C318" s="24">
        <v>122</v>
      </c>
      <c r="D318">
        <v>18</v>
      </c>
      <c r="E318">
        <v>0.71699999999999997</v>
      </c>
      <c r="H318">
        <f t="shared" si="40"/>
        <v>308</v>
      </c>
      <c r="I318">
        <f t="shared" si="41"/>
        <v>121</v>
      </c>
      <c r="J318">
        <f t="shared" si="42"/>
        <v>0</v>
      </c>
      <c r="K318" t="str">
        <f t="shared" si="43"/>
        <v/>
      </c>
      <c r="L318">
        <f>ROWS($A$5:A312)</f>
        <v>308</v>
      </c>
      <c r="M318">
        <f>SUM($A$5:A312)</f>
        <v>62</v>
      </c>
      <c r="N318">
        <f t="shared" si="44"/>
        <v>229</v>
      </c>
      <c r="O318">
        <f t="shared" si="45"/>
        <v>129</v>
      </c>
      <c r="P318">
        <f t="shared" si="46"/>
        <v>0.20129870129870131</v>
      </c>
      <c r="Q318">
        <f t="shared" si="47"/>
        <v>0.5633187772925764</v>
      </c>
      <c r="R318" t="str">
        <f t="shared" si="48"/>
        <v/>
      </c>
      <c r="S318" t="str">
        <f t="shared" si="49"/>
        <v/>
      </c>
    </row>
    <row r="319" spans="1:19">
      <c r="A319">
        <v>0</v>
      </c>
      <c r="B319">
        <v>2</v>
      </c>
      <c r="C319" s="24">
        <v>122</v>
      </c>
      <c r="D319">
        <v>18</v>
      </c>
      <c r="E319">
        <v>0.71699999999999997</v>
      </c>
      <c r="H319">
        <f t="shared" si="40"/>
        <v>309</v>
      </c>
      <c r="I319">
        <f t="shared" si="41"/>
        <v>121</v>
      </c>
      <c r="J319">
        <f t="shared" si="42"/>
        <v>0</v>
      </c>
      <c r="K319" t="str">
        <f t="shared" si="43"/>
        <v/>
      </c>
      <c r="L319">
        <f>ROWS($A$5:A313)</f>
        <v>309</v>
      </c>
      <c r="M319">
        <f>SUM($A$5:A313)</f>
        <v>62</v>
      </c>
      <c r="N319">
        <f t="shared" si="44"/>
        <v>228</v>
      </c>
      <c r="O319">
        <f t="shared" si="45"/>
        <v>129</v>
      </c>
      <c r="P319">
        <f t="shared" si="46"/>
        <v>0.20064724919093851</v>
      </c>
      <c r="Q319">
        <f t="shared" si="47"/>
        <v>0.56578947368421051</v>
      </c>
      <c r="R319" t="str">
        <f t="shared" si="48"/>
        <v/>
      </c>
      <c r="S319" t="str">
        <f t="shared" si="49"/>
        <v/>
      </c>
    </row>
    <row r="320" spans="1:19">
      <c r="A320">
        <v>0</v>
      </c>
      <c r="B320">
        <v>2</v>
      </c>
      <c r="C320" s="24">
        <v>122</v>
      </c>
      <c r="D320">
        <v>43</v>
      </c>
      <c r="E320">
        <v>0.81599999999999995</v>
      </c>
      <c r="H320">
        <f t="shared" si="40"/>
        <v>310</v>
      </c>
      <c r="I320">
        <f t="shared" si="41"/>
        <v>121</v>
      </c>
      <c r="J320">
        <f t="shared" si="42"/>
        <v>1</v>
      </c>
      <c r="K320" t="str">
        <f t="shared" si="43"/>
        <v/>
      </c>
      <c r="L320">
        <f>ROWS($A$5:A314)</f>
        <v>310</v>
      </c>
      <c r="M320">
        <f>SUM($A$5:A314)</f>
        <v>63</v>
      </c>
      <c r="N320">
        <f t="shared" si="44"/>
        <v>227</v>
      </c>
      <c r="O320">
        <f t="shared" si="45"/>
        <v>128</v>
      </c>
      <c r="P320">
        <f t="shared" si="46"/>
        <v>0.20322580645161289</v>
      </c>
      <c r="Q320">
        <f t="shared" si="47"/>
        <v>0.56387665198237891</v>
      </c>
      <c r="R320" t="str">
        <f t="shared" si="48"/>
        <v/>
      </c>
      <c r="S320" t="str">
        <f t="shared" si="49"/>
        <v/>
      </c>
    </row>
    <row r="321" spans="1:19">
      <c r="A321">
        <v>0</v>
      </c>
      <c r="B321">
        <v>3</v>
      </c>
      <c r="C321" s="24">
        <v>122</v>
      </c>
      <c r="D321">
        <v>0</v>
      </c>
      <c r="E321">
        <v>0.254</v>
      </c>
      <c r="H321">
        <f t="shared" si="40"/>
        <v>311</v>
      </c>
      <c r="I321">
        <f t="shared" si="41"/>
        <v>121</v>
      </c>
      <c r="J321">
        <f t="shared" si="42"/>
        <v>0</v>
      </c>
      <c r="K321">
        <f t="shared" si="43"/>
        <v>121.5</v>
      </c>
      <c r="L321">
        <f>ROWS($A$5:A315)</f>
        <v>311</v>
      </c>
      <c r="M321">
        <f>SUM($A$5:A315)</f>
        <v>63</v>
      </c>
      <c r="N321">
        <f t="shared" si="44"/>
        <v>226</v>
      </c>
      <c r="O321">
        <f t="shared" si="45"/>
        <v>128</v>
      </c>
      <c r="P321">
        <f t="shared" si="46"/>
        <v>0.20257234726688103</v>
      </c>
      <c r="Q321">
        <f t="shared" si="47"/>
        <v>0.5663716814159292</v>
      </c>
      <c r="R321">
        <f t="shared" si="48"/>
        <v>0.39382631992904121</v>
      </c>
      <c r="S321">
        <f t="shared" si="49"/>
        <v>6.4516983269291506E-2</v>
      </c>
    </row>
    <row r="322" spans="1:19">
      <c r="A322">
        <v>0</v>
      </c>
      <c r="B322">
        <v>2</v>
      </c>
      <c r="C322" s="24">
        <v>122</v>
      </c>
      <c r="D322">
        <v>27</v>
      </c>
      <c r="E322">
        <v>0.34</v>
      </c>
      <c r="H322">
        <f t="shared" si="40"/>
        <v>312</v>
      </c>
      <c r="I322">
        <f t="shared" si="41"/>
        <v>122</v>
      </c>
      <c r="J322">
        <f t="shared" si="42"/>
        <v>0</v>
      </c>
      <c r="K322" t="str">
        <f t="shared" si="43"/>
        <v/>
      </c>
      <c r="L322">
        <f>ROWS($A$5:A316)</f>
        <v>312</v>
      </c>
      <c r="M322">
        <f>SUM($A$5:A316)</f>
        <v>63</v>
      </c>
      <c r="N322">
        <f t="shared" si="44"/>
        <v>225</v>
      </c>
      <c r="O322">
        <f t="shared" si="45"/>
        <v>128</v>
      </c>
      <c r="P322">
        <f t="shared" si="46"/>
        <v>0.20192307692307693</v>
      </c>
      <c r="Q322">
        <f t="shared" si="47"/>
        <v>0.56888888888888889</v>
      </c>
      <c r="R322" t="str">
        <f t="shared" si="48"/>
        <v/>
      </c>
      <c r="S322" t="str">
        <f t="shared" si="49"/>
        <v/>
      </c>
    </row>
    <row r="323" spans="1:19">
      <c r="A323">
        <v>0</v>
      </c>
      <c r="B323">
        <v>10</v>
      </c>
      <c r="C323" s="24">
        <v>122</v>
      </c>
      <c r="D323">
        <v>31</v>
      </c>
      <c r="E323">
        <v>0.51200000000000001</v>
      </c>
      <c r="H323">
        <f t="shared" si="40"/>
        <v>313</v>
      </c>
      <c r="I323">
        <f t="shared" si="41"/>
        <v>122</v>
      </c>
      <c r="J323">
        <f t="shared" si="42"/>
        <v>0</v>
      </c>
      <c r="K323" t="str">
        <f t="shared" si="43"/>
        <v/>
      </c>
      <c r="L323">
        <f>ROWS($A$5:A317)</f>
        <v>313</v>
      </c>
      <c r="M323">
        <f>SUM($A$5:A317)</f>
        <v>63</v>
      </c>
      <c r="N323">
        <f t="shared" si="44"/>
        <v>224</v>
      </c>
      <c r="O323">
        <f t="shared" si="45"/>
        <v>128</v>
      </c>
      <c r="P323">
        <f t="shared" si="46"/>
        <v>0.2012779552715655</v>
      </c>
      <c r="Q323">
        <f t="shared" si="47"/>
        <v>0.5714285714285714</v>
      </c>
      <c r="R323" t="str">
        <f t="shared" si="48"/>
        <v/>
      </c>
      <c r="S323" t="str">
        <f t="shared" si="49"/>
        <v/>
      </c>
    </row>
    <row r="324" spans="1:19">
      <c r="A324">
        <v>0</v>
      </c>
      <c r="B324">
        <v>5</v>
      </c>
      <c r="C324" s="24">
        <v>122</v>
      </c>
      <c r="D324">
        <v>0</v>
      </c>
      <c r="E324">
        <v>0.28999999999999998</v>
      </c>
      <c r="H324">
        <f t="shared" si="40"/>
        <v>314</v>
      </c>
      <c r="I324">
        <f t="shared" si="41"/>
        <v>122</v>
      </c>
      <c r="J324">
        <f t="shared" si="42"/>
        <v>0</v>
      </c>
      <c r="K324" t="str">
        <f t="shared" si="43"/>
        <v/>
      </c>
      <c r="L324">
        <f>ROWS($A$5:A318)</f>
        <v>314</v>
      </c>
      <c r="M324">
        <f>SUM($A$5:A318)</f>
        <v>63</v>
      </c>
      <c r="N324">
        <f t="shared" si="44"/>
        <v>223</v>
      </c>
      <c r="O324">
        <f t="shared" si="45"/>
        <v>128</v>
      </c>
      <c r="P324">
        <f t="shared" si="46"/>
        <v>0.20063694267515925</v>
      </c>
      <c r="Q324">
        <f t="shared" si="47"/>
        <v>0.57399103139013452</v>
      </c>
      <c r="R324" t="str">
        <f t="shared" si="48"/>
        <v/>
      </c>
      <c r="S324" t="str">
        <f t="shared" si="49"/>
        <v/>
      </c>
    </row>
    <row r="325" spans="1:19">
      <c r="A325">
        <v>0</v>
      </c>
      <c r="B325">
        <v>2</v>
      </c>
      <c r="C325" s="24">
        <v>122</v>
      </c>
      <c r="D325">
        <v>27</v>
      </c>
      <c r="E325">
        <v>0.34</v>
      </c>
      <c r="H325">
        <f t="shared" si="40"/>
        <v>315</v>
      </c>
      <c r="I325">
        <f t="shared" si="41"/>
        <v>122</v>
      </c>
      <c r="J325">
        <f t="shared" si="42"/>
        <v>0</v>
      </c>
      <c r="K325" t="str">
        <f t="shared" si="43"/>
        <v/>
      </c>
      <c r="L325">
        <f>ROWS($A$5:A319)</f>
        <v>315</v>
      </c>
      <c r="M325">
        <f>SUM($A$5:A319)</f>
        <v>63</v>
      </c>
      <c r="N325">
        <f t="shared" si="44"/>
        <v>222</v>
      </c>
      <c r="O325">
        <f t="shared" si="45"/>
        <v>128</v>
      </c>
      <c r="P325">
        <f t="shared" si="46"/>
        <v>0.2</v>
      </c>
      <c r="Q325">
        <f t="shared" si="47"/>
        <v>0.57657657657657657</v>
      </c>
      <c r="R325" t="str">
        <f t="shared" si="48"/>
        <v/>
      </c>
      <c r="S325" t="str">
        <f t="shared" si="49"/>
        <v/>
      </c>
    </row>
    <row r="326" spans="1:19">
      <c r="A326">
        <v>0</v>
      </c>
      <c r="B326">
        <v>2</v>
      </c>
      <c r="C326" s="24">
        <v>122</v>
      </c>
      <c r="D326">
        <v>27</v>
      </c>
      <c r="E326">
        <v>0.34</v>
      </c>
      <c r="H326">
        <f t="shared" si="40"/>
        <v>316</v>
      </c>
      <c r="I326">
        <f t="shared" si="41"/>
        <v>122</v>
      </c>
      <c r="J326">
        <f t="shared" si="42"/>
        <v>0</v>
      </c>
      <c r="K326" t="str">
        <f t="shared" si="43"/>
        <v/>
      </c>
      <c r="L326">
        <f>ROWS($A$5:A320)</f>
        <v>316</v>
      </c>
      <c r="M326">
        <f>SUM($A$5:A320)</f>
        <v>63</v>
      </c>
      <c r="N326">
        <f t="shared" si="44"/>
        <v>221</v>
      </c>
      <c r="O326">
        <f t="shared" si="45"/>
        <v>128</v>
      </c>
      <c r="P326">
        <f t="shared" si="46"/>
        <v>0.19936708860759494</v>
      </c>
      <c r="Q326">
        <f t="shared" si="47"/>
        <v>0.579185520361991</v>
      </c>
      <c r="R326" t="str">
        <f t="shared" si="48"/>
        <v/>
      </c>
      <c r="S326" t="str">
        <f t="shared" si="49"/>
        <v/>
      </c>
    </row>
    <row r="327" spans="1:19">
      <c r="A327">
        <v>0</v>
      </c>
      <c r="B327">
        <v>5</v>
      </c>
      <c r="C327" s="24">
        <v>122</v>
      </c>
      <c r="D327">
        <v>0</v>
      </c>
      <c r="E327">
        <v>0.28999999999999998</v>
      </c>
      <c r="H327">
        <f t="shared" si="40"/>
        <v>317</v>
      </c>
      <c r="I327">
        <f t="shared" si="41"/>
        <v>122</v>
      </c>
      <c r="J327">
        <f t="shared" si="42"/>
        <v>0</v>
      </c>
      <c r="K327" t="str">
        <f t="shared" si="43"/>
        <v/>
      </c>
      <c r="L327">
        <f>ROWS($A$5:A321)</f>
        <v>317</v>
      </c>
      <c r="M327">
        <f>SUM($A$5:A321)</f>
        <v>63</v>
      </c>
      <c r="N327">
        <f t="shared" si="44"/>
        <v>220</v>
      </c>
      <c r="O327">
        <f t="shared" si="45"/>
        <v>128</v>
      </c>
      <c r="P327">
        <f t="shared" si="46"/>
        <v>0.19873817034700317</v>
      </c>
      <c r="Q327">
        <f t="shared" si="47"/>
        <v>0.58181818181818179</v>
      </c>
      <c r="R327" t="str">
        <f t="shared" si="48"/>
        <v/>
      </c>
      <c r="S327" t="str">
        <f t="shared" si="49"/>
        <v/>
      </c>
    </row>
    <row r="328" spans="1:19">
      <c r="A328">
        <v>0</v>
      </c>
      <c r="B328">
        <v>2</v>
      </c>
      <c r="C328" s="24">
        <v>123</v>
      </c>
      <c r="D328">
        <v>32</v>
      </c>
      <c r="E328">
        <v>0.52</v>
      </c>
      <c r="H328">
        <f t="shared" si="40"/>
        <v>318</v>
      </c>
      <c r="I328">
        <f t="shared" si="41"/>
        <v>122</v>
      </c>
      <c r="J328">
        <f t="shared" si="42"/>
        <v>0</v>
      </c>
      <c r="K328" t="str">
        <f t="shared" si="43"/>
        <v/>
      </c>
      <c r="L328">
        <f>ROWS($A$5:A322)</f>
        <v>318</v>
      </c>
      <c r="M328">
        <f>SUM($A$5:A322)</f>
        <v>63</v>
      </c>
      <c r="N328">
        <f t="shared" si="44"/>
        <v>219</v>
      </c>
      <c r="O328">
        <f t="shared" si="45"/>
        <v>128</v>
      </c>
      <c r="P328">
        <f t="shared" si="46"/>
        <v>0.19811320754716982</v>
      </c>
      <c r="Q328">
        <f t="shared" si="47"/>
        <v>0.58447488584474883</v>
      </c>
      <c r="R328" t="str">
        <f t="shared" si="48"/>
        <v/>
      </c>
      <c r="S328" t="str">
        <f t="shared" si="49"/>
        <v/>
      </c>
    </row>
    <row r="329" spans="1:19">
      <c r="A329">
        <v>0</v>
      </c>
      <c r="B329">
        <v>3</v>
      </c>
      <c r="C329" s="24">
        <v>123</v>
      </c>
      <c r="D329">
        <v>35</v>
      </c>
      <c r="E329">
        <v>0.88</v>
      </c>
      <c r="H329">
        <f t="shared" si="40"/>
        <v>319</v>
      </c>
      <c r="I329">
        <f t="shared" si="41"/>
        <v>122</v>
      </c>
      <c r="J329">
        <f t="shared" si="42"/>
        <v>0</v>
      </c>
      <c r="K329" t="str">
        <f t="shared" si="43"/>
        <v/>
      </c>
      <c r="L329">
        <f>ROWS($A$5:A323)</f>
        <v>319</v>
      </c>
      <c r="M329">
        <f>SUM($A$5:A323)</f>
        <v>63</v>
      </c>
      <c r="N329">
        <f t="shared" si="44"/>
        <v>218</v>
      </c>
      <c r="O329">
        <f t="shared" si="45"/>
        <v>128</v>
      </c>
      <c r="P329">
        <f t="shared" si="46"/>
        <v>0.19749216300940439</v>
      </c>
      <c r="Q329">
        <f t="shared" si="47"/>
        <v>0.58715596330275233</v>
      </c>
      <c r="R329" t="str">
        <f t="shared" si="48"/>
        <v/>
      </c>
      <c r="S329" t="str">
        <f t="shared" si="49"/>
        <v/>
      </c>
    </row>
    <row r="330" spans="1:19">
      <c r="A330">
        <v>0</v>
      </c>
      <c r="B330">
        <v>9</v>
      </c>
      <c r="C330" s="24">
        <v>123</v>
      </c>
      <c r="D330">
        <v>44</v>
      </c>
      <c r="E330">
        <v>0.374</v>
      </c>
      <c r="H330">
        <f t="shared" si="40"/>
        <v>320</v>
      </c>
      <c r="I330">
        <f t="shared" si="41"/>
        <v>122</v>
      </c>
      <c r="J330">
        <f t="shared" si="42"/>
        <v>0</v>
      </c>
      <c r="K330" t="str">
        <f t="shared" si="43"/>
        <v/>
      </c>
      <c r="L330">
        <f>ROWS($A$5:A324)</f>
        <v>320</v>
      </c>
      <c r="M330">
        <f>SUM($A$5:A324)</f>
        <v>63</v>
      </c>
      <c r="N330">
        <f t="shared" si="44"/>
        <v>217</v>
      </c>
      <c r="O330">
        <f t="shared" si="45"/>
        <v>128</v>
      </c>
      <c r="P330">
        <f t="shared" si="46"/>
        <v>0.19687499999999999</v>
      </c>
      <c r="Q330">
        <f t="shared" si="47"/>
        <v>0.58986175115207373</v>
      </c>
      <c r="R330" t="str">
        <f t="shared" si="48"/>
        <v/>
      </c>
      <c r="S330" t="str">
        <f t="shared" si="49"/>
        <v/>
      </c>
    </row>
    <row r="331" spans="1:19">
      <c r="A331">
        <v>0</v>
      </c>
      <c r="B331">
        <v>9</v>
      </c>
      <c r="C331" s="24">
        <v>123</v>
      </c>
      <c r="D331">
        <v>44</v>
      </c>
      <c r="E331">
        <v>0.374</v>
      </c>
      <c r="H331">
        <f t="shared" si="40"/>
        <v>321</v>
      </c>
      <c r="I331">
        <f t="shared" si="41"/>
        <v>122</v>
      </c>
      <c r="J331">
        <f t="shared" si="42"/>
        <v>0</v>
      </c>
      <c r="K331" t="str">
        <f t="shared" si="43"/>
        <v/>
      </c>
      <c r="L331">
        <f>ROWS($A$5:A325)</f>
        <v>321</v>
      </c>
      <c r="M331">
        <f>SUM($A$5:A325)</f>
        <v>63</v>
      </c>
      <c r="N331">
        <f t="shared" si="44"/>
        <v>216</v>
      </c>
      <c r="O331">
        <f t="shared" si="45"/>
        <v>128</v>
      </c>
      <c r="P331">
        <f t="shared" si="46"/>
        <v>0.19626168224299065</v>
      </c>
      <c r="Q331">
        <f t="shared" si="47"/>
        <v>0.59259259259259256</v>
      </c>
      <c r="R331" t="str">
        <f t="shared" si="48"/>
        <v/>
      </c>
      <c r="S331" t="str">
        <f t="shared" si="49"/>
        <v/>
      </c>
    </row>
    <row r="332" spans="1:19">
      <c r="A332">
        <v>1</v>
      </c>
      <c r="B332">
        <v>0</v>
      </c>
      <c r="C332" s="24">
        <v>123</v>
      </c>
      <c r="D332">
        <v>0</v>
      </c>
      <c r="E332">
        <v>0.25800000000000001</v>
      </c>
      <c r="H332">
        <f t="shared" ref="H332:H395" si="50">ROW()-10</f>
        <v>322</v>
      </c>
      <c r="I332">
        <f t="shared" ref="I332:I395" si="51">C326</f>
        <v>122</v>
      </c>
      <c r="J332">
        <f t="shared" ref="J332:J395" si="52">A326</f>
        <v>0</v>
      </c>
      <c r="K332" t="str">
        <f t="shared" ref="K332:K395" si="53">IF(C326&lt;&gt;C327, (C326+C327)/2, "")</f>
        <v/>
      </c>
      <c r="L332">
        <f>ROWS($A$5:A326)</f>
        <v>322</v>
      </c>
      <c r="M332">
        <f>SUM($A$5:A326)</f>
        <v>63</v>
      </c>
      <c r="N332">
        <f t="shared" ref="N332:N395" si="54">I$4 - L332</f>
        <v>215</v>
      </c>
      <c r="O332">
        <f t="shared" ref="O332:O395" si="55">I$5 - M332</f>
        <v>128</v>
      </c>
      <c r="P332">
        <f t="shared" ref="P332:P395" si="56">IF(L332=0,"", M332/L332)</f>
        <v>0.19565217391304349</v>
      </c>
      <c r="Q332">
        <f t="shared" ref="Q332:Q395" si="57">IF(N332=0,"", O332/N332)</f>
        <v>0.59534883720930232</v>
      </c>
      <c r="R332" t="str">
        <f t="shared" ref="R332:R395" si="58">IF(K332="","",(L332/I$4)*(2*P332*(1-P332)) + (N332/I$4)*(2*Q332*(1-Q332)))</f>
        <v/>
      </c>
      <c r="S332" t="str">
        <f t="shared" ref="S332:S395" si="59">IF(K332="","", $I$7 - R332)</f>
        <v/>
      </c>
    </row>
    <row r="333" spans="1:19">
      <c r="A333">
        <v>0</v>
      </c>
      <c r="B333">
        <v>9</v>
      </c>
      <c r="C333" s="24">
        <v>123</v>
      </c>
      <c r="D333">
        <v>44</v>
      </c>
      <c r="E333">
        <v>0.374</v>
      </c>
      <c r="H333">
        <f t="shared" si="50"/>
        <v>323</v>
      </c>
      <c r="I333">
        <f t="shared" si="51"/>
        <v>122</v>
      </c>
      <c r="J333">
        <f t="shared" si="52"/>
        <v>0</v>
      </c>
      <c r="K333">
        <f t="shared" si="53"/>
        <v>122.5</v>
      </c>
      <c r="L333">
        <f>ROWS($A$5:A327)</f>
        <v>323</v>
      </c>
      <c r="M333">
        <f>SUM($A$5:A327)</f>
        <v>63</v>
      </c>
      <c r="N333">
        <f t="shared" si="54"/>
        <v>214</v>
      </c>
      <c r="O333">
        <f t="shared" si="55"/>
        <v>128</v>
      </c>
      <c r="P333">
        <f t="shared" si="56"/>
        <v>0.19504643962848298</v>
      </c>
      <c r="Q333">
        <f t="shared" si="57"/>
        <v>0.59813084112149528</v>
      </c>
      <c r="R333">
        <f t="shared" si="58"/>
        <v>0.38045186830485728</v>
      </c>
      <c r="S333">
        <f t="shared" si="59"/>
        <v>7.7891434893475442E-2</v>
      </c>
    </row>
    <row r="334" spans="1:19">
      <c r="A334">
        <v>0</v>
      </c>
      <c r="B334">
        <v>3</v>
      </c>
      <c r="C334" s="24">
        <v>124</v>
      </c>
      <c r="D334">
        <v>33</v>
      </c>
      <c r="E334">
        <v>0.30499999999999999</v>
      </c>
      <c r="H334">
        <f t="shared" si="50"/>
        <v>324</v>
      </c>
      <c r="I334">
        <f t="shared" si="51"/>
        <v>123</v>
      </c>
      <c r="J334">
        <f t="shared" si="52"/>
        <v>0</v>
      </c>
      <c r="K334" t="str">
        <f t="shared" si="53"/>
        <v/>
      </c>
      <c r="L334">
        <f>ROWS($A$5:A328)</f>
        <v>324</v>
      </c>
      <c r="M334">
        <f>SUM($A$5:A328)</f>
        <v>63</v>
      </c>
      <c r="N334">
        <f t="shared" si="54"/>
        <v>213</v>
      </c>
      <c r="O334">
        <f t="shared" si="55"/>
        <v>128</v>
      </c>
      <c r="P334">
        <f t="shared" si="56"/>
        <v>0.19444444444444445</v>
      </c>
      <c r="Q334">
        <f t="shared" si="57"/>
        <v>0.60093896713615025</v>
      </c>
      <c r="R334" t="str">
        <f t="shared" si="58"/>
        <v/>
      </c>
      <c r="S334" t="str">
        <f t="shared" si="59"/>
        <v/>
      </c>
    </row>
    <row r="335" spans="1:19">
      <c r="A335">
        <v>0</v>
      </c>
      <c r="B335">
        <v>3</v>
      </c>
      <c r="C335" s="24">
        <v>124</v>
      </c>
      <c r="D335">
        <v>33</v>
      </c>
      <c r="E335">
        <v>0.30499999999999999</v>
      </c>
      <c r="H335">
        <f t="shared" si="50"/>
        <v>325</v>
      </c>
      <c r="I335">
        <f t="shared" si="51"/>
        <v>123</v>
      </c>
      <c r="J335">
        <f t="shared" si="52"/>
        <v>0</v>
      </c>
      <c r="K335" t="str">
        <f t="shared" si="53"/>
        <v/>
      </c>
      <c r="L335">
        <f>ROWS($A$5:A329)</f>
        <v>325</v>
      </c>
      <c r="M335">
        <f>SUM($A$5:A329)</f>
        <v>63</v>
      </c>
      <c r="N335">
        <f t="shared" si="54"/>
        <v>212</v>
      </c>
      <c r="O335">
        <f t="shared" si="55"/>
        <v>128</v>
      </c>
      <c r="P335">
        <f t="shared" si="56"/>
        <v>0.19384615384615383</v>
      </c>
      <c r="Q335">
        <f t="shared" si="57"/>
        <v>0.60377358490566035</v>
      </c>
      <c r="R335" t="str">
        <f t="shared" si="58"/>
        <v/>
      </c>
      <c r="S335" t="str">
        <f t="shared" si="59"/>
        <v/>
      </c>
    </row>
    <row r="336" spans="1:19">
      <c r="A336">
        <v>0</v>
      </c>
      <c r="B336">
        <v>1</v>
      </c>
      <c r="C336" s="24">
        <v>124</v>
      </c>
      <c r="D336">
        <v>36</v>
      </c>
      <c r="E336">
        <v>0.1</v>
      </c>
      <c r="H336">
        <f t="shared" si="50"/>
        <v>326</v>
      </c>
      <c r="I336">
        <f t="shared" si="51"/>
        <v>123</v>
      </c>
      <c r="J336">
        <f t="shared" si="52"/>
        <v>0</v>
      </c>
      <c r="K336" t="str">
        <f t="shared" si="53"/>
        <v/>
      </c>
      <c r="L336">
        <f>ROWS($A$5:A330)</f>
        <v>326</v>
      </c>
      <c r="M336">
        <f>SUM($A$5:A330)</f>
        <v>63</v>
      </c>
      <c r="N336">
        <f t="shared" si="54"/>
        <v>211</v>
      </c>
      <c r="O336">
        <f t="shared" si="55"/>
        <v>128</v>
      </c>
      <c r="P336">
        <f t="shared" si="56"/>
        <v>0.19325153374233128</v>
      </c>
      <c r="Q336">
        <f t="shared" si="57"/>
        <v>0.60663507109004744</v>
      </c>
      <c r="R336" t="str">
        <f t="shared" si="58"/>
        <v/>
      </c>
      <c r="S336" t="str">
        <f t="shared" si="59"/>
        <v/>
      </c>
    </row>
    <row r="337" spans="1:19">
      <c r="A337">
        <v>0</v>
      </c>
      <c r="B337">
        <v>1</v>
      </c>
      <c r="C337" s="24">
        <v>124</v>
      </c>
      <c r="D337">
        <v>36</v>
      </c>
      <c r="E337">
        <v>0.1</v>
      </c>
      <c r="H337">
        <f t="shared" si="50"/>
        <v>327</v>
      </c>
      <c r="I337">
        <f t="shared" si="51"/>
        <v>123</v>
      </c>
      <c r="J337">
        <f t="shared" si="52"/>
        <v>0</v>
      </c>
      <c r="K337" t="str">
        <f t="shared" si="53"/>
        <v/>
      </c>
      <c r="L337">
        <f>ROWS($A$5:A331)</f>
        <v>327</v>
      </c>
      <c r="M337">
        <f>SUM($A$5:A331)</f>
        <v>63</v>
      </c>
      <c r="N337">
        <f t="shared" si="54"/>
        <v>210</v>
      </c>
      <c r="O337">
        <f t="shared" si="55"/>
        <v>128</v>
      </c>
      <c r="P337">
        <f t="shared" si="56"/>
        <v>0.19266055045871561</v>
      </c>
      <c r="Q337">
        <f t="shared" si="57"/>
        <v>0.60952380952380958</v>
      </c>
      <c r="R337" t="str">
        <f t="shared" si="58"/>
        <v/>
      </c>
      <c r="S337" t="str">
        <f t="shared" si="59"/>
        <v/>
      </c>
    </row>
    <row r="338" spans="1:19">
      <c r="A338">
        <v>0</v>
      </c>
      <c r="B338">
        <v>9</v>
      </c>
      <c r="C338" s="24">
        <v>124</v>
      </c>
      <c r="D338">
        <v>33</v>
      </c>
      <c r="E338">
        <v>0.28199999999999997</v>
      </c>
      <c r="H338">
        <f t="shared" si="50"/>
        <v>328</v>
      </c>
      <c r="I338">
        <f t="shared" si="51"/>
        <v>123</v>
      </c>
      <c r="J338">
        <f t="shared" si="52"/>
        <v>1</v>
      </c>
      <c r="K338" t="str">
        <f t="shared" si="53"/>
        <v/>
      </c>
      <c r="L338">
        <f>ROWS($A$5:A332)</f>
        <v>328</v>
      </c>
      <c r="M338">
        <f>SUM($A$5:A332)</f>
        <v>64</v>
      </c>
      <c r="N338">
        <f t="shared" si="54"/>
        <v>209</v>
      </c>
      <c r="O338">
        <f t="shared" si="55"/>
        <v>127</v>
      </c>
      <c r="P338">
        <f t="shared" si="56"/>
        <v>0.1951219512195122</v>
      </c>
      <c r="Q338">
        <f t="shared" si="57"/>
        <v>0.60765550239234445</v>
      </c>
      <c r="R338" t="str">
        <f t="shared" si="58"/>
        <v/>
      </c>
      <c r="S338" t="str">
        <f t="shared" si="59"/>
        <v/>
      </c>
    </row>
    <row r="339" spans="1:19">
      <c r="A339">
        <v>0</v>
      </c>
      <c r="B339">
        <v>9</v>
      </c>
      <c r="C339" s="24">
        <v>124</v>
      </c>
      <c r="D339">
        <v>33</v>
      </c>
      <c r="E339">
        <v>0.28199999999999997</v>
      </c>
      <c r="H339">
        <f t="shared" si="50"/>
        <v>329</v>
      </c>
      <c r="I339">
        <f t="shared" si="51"/>
        <v>123</v>
      </c>
      <c r="J339">
        <f t="shared" si="52"/>
        <v>0</v>
      </c>
      <c r="K339">
        <f t="shared" si="53"/>
        <v>123.5</v>
      </c>
      <c r="L339">
        <f>ROWS($A$5:A333)</f>
        <v>329</v>
      </c>
      <c r="M339">
        <f>SUM($A$5:A333)</f>
        <v>64</v>
      </c>
      <c r="N339">
        <f t="shared" si="54"/>
        <v>208</v>
      </c>
      <c r="O339">
        <f t="shared" si="55"/>
        <v>127</v>
      </c>
      <c r="P339">
        <f t="shared" si="56"/>
        <v>0.19452887537993921</v>
      </c>
      <c r="Q339">
        <f t="shared" si="57"/>
        <v>0.61057692307692313</v>
      </c>
      <c r="R339">
        <f t="shared" si="58"/>
        <v>0.37618950742984969</v>
      </c>
      <c r="S339">
        <f t="shared" si="59"/>
        <v>8.2153795768483029E-2</v>
      </c>
    </row>
    <row r="340" spans="1:19">
      <c r="A340">
        <v>1</v>
      </c>
      <c r="B340">
        <v>6</v>
      </c>
      <c r="C340" s="24">
        <v>125</v>
      </c>
      <c r="D340">
        <v>31</v>
      </c>
      <c r="E340">
        <v>0.56499999999999995</v>
      </c>
      <c r="H340">
        <f t="shared" si="50"/>
        <v>330</v>
      </c>
      <c r="I340">
        <f t="shared" si="51"/>
        <v>124</v>
      </c>
      <c r="J340">
        <f t="shared" si="52"/>
        <v>0</v>
      </c>
      <c r="K340" t="str">
        <f t="shared" si="53"/>
        <v/>
      </c>
      <c r="L340">
        <f>ROWS($A$5:A334)</f>
        <v>330</v>
      </c>
      <c r="M340">
        <f>SUM($A$5:A334)</f>
        <v>64</v>
      </c>
      <c r="N340">
        <f t="shared" si="54"/>
        <v>207</v>
      </c>
      <c r="O340">
        <f t="shared" si="55"/>
        <v>127</v>
      </c>
      <c r="P340">
        <f t="shared" si="56"/>
        <v>0.19393939393939394</v>
      </c>
      <c r="Q340">
        <f t="shared" si="57"/>
        <v>0.61352657004830913</v>
      </c>
      <c r="R340" t="str">
        <f t="shared" si="58"/>
        <v/>
      </c>
      <c r="S340" t="str">
        <f t="shared" si="59"/>
        <v/>
      </c>
    </row>
    <row r="341" spans="1:19">
      <c r="A341">
        <v>0</v>
      </c>
      <c r="B341">
        <v>1</v>
      </c>
      <c r="C341" s="24">
        <v>125</v>
      </c>
      <c r="D341">
        <v>24</v>
      </c>
      <c r="E341">
        <v>0.221</v>
      </c>
      <c r="H341">
        <f t="shared" si="50"/>
        <v>331</v>
      </c>
      <c r="I341">
        <f t="shared" si="51"/>
        <v>124</v>
      </c>
      <c r="J341">
        <f t="shared" si="52"/>
        <v>0</v>
      </c>
      <c r="K341" t="str">
        <f t="shared" si="53"/>
        <v/>
      </c>
      <c r="L341">
        <f>ROWS($A$5:A335)</f>
        <v>331</v>
      </c>
      <c r="M341">
        <f>SUM($A$5:A335)</f>
        <v>64</v>
      </c>
      <c r="N341">
        <f t="shared" si="54"/>
        <v>206</v>
      </c>
      <c r="O341">
        <f t="shared" si="55"/>
        <v>127</v>
      </c>
      <c r="P341">
        <f t="shared" si="56"/>
        <v>0.19335347432024169</v>
      </c>
      <c r="Q341">
        <f t="shared" si="57"/>
        <v>0.61650485436893199</v>
      </c>
      <c r="R341" t="str">
        <f t="shared" si="58"/>
        <v/>
      </c>
      <c r="S341" t="str">
        <f t="shared" si="59"/>
        <v/>
      </c>
    </row>
    <row r="342" spans="1:19">
      <c r="A342">
        <v>1</v>
      </c>
      <c r="B342">
        <v>6</v>
      </c>
      <c r="C342" s="24">
        <v>125</v>
      </c>
      <c r="D342">
        <v>31</v>
      </c>
      <c r="E342">
        <v>0.56499999999999995</v>
      </c>
      <c r="H342">
        <f t="shared" si="50"/>
        <v>332</v>
      </c>
      <c r="I342">
        <f t="shared" si="51"/>
        <v>124</v>
      </c>
      <c r="J342">
        <f t="shared" si="52"/>
        <v>0</v>
      </c>
      <c r="K342" t="str">
        <f t="shared" si="53"/>
        <v/>
      </c>
      <c r="L342">
        <f>ROWS($A$5:A336)</f>
        <v>332</v>
      </c>
      <c r="M342">
        <f>SUM($A$5:A336)</f>
        <v>64</v>
      </c>
      <c r="N342">
        <f t="shared" si="54"/>
        <v>205</v>
      </c>
      <c r="O342">
        <f t="shared" si="55"/>
        <v>127</v>
      </c>
      <c r="P342">
        <f t="shared" si="56"/>
        <v>0.19277108433734941</v>
      </c>
      <c r="Q342">
        <f t="shared" si="57"/>
        <v>0.61951219512195121</v>
      </c>
      <c r="R342" t="str">
        <f t="shared" si="58"/>
        <v/>
      </c>
      <c r="S342" t="str">
        <f t="shared" si="59"/>
        <v/>
      </c>
    </row>
    <row r="343" spans="1:19">
      <c r="A343">
        <v>0</v>
      </c>
      <c r="B343">
        <v>2</v>
      </c>
      <c r="C343" s="24">
        <v>125</v>
      </c>
      <c r="D343">
        <v>20</v>
      </c>
      <c r="E343">
        <v>8.7999999999999995E-2</v>
      </c>
      <c r="H343">
        <f t="shared" si="50"/>
        <v>333</v>
      </c>
      <c r="I343">
        <f t="shared" si="51"/>
        <v>124</v>
      </c>
      <c r="J343">
        <f t="shared" si="52"/>
        <v>0</v>
      </c>
      <c r="K343" t="str">
        <f t="shared" si="53"/>
        <v/>
      </c>
      <c r="L343">
        <f>ROWS($A$5:A337)</f>
        <v>333</v>
      </c>
      <c r="M343">
        <f>SUM($A$5:A337)</f>
        <v>64</v>
      </c>
      <c r="N343">
        <f t="shared" si="54"/>
        <v>204</v>
      </c>
      <c r="O343">
        <f t="shared" si="55"/>
        <v>127</v>
      </c>
      <c r="P343">
        <f t="shared" si="56"/>
        <v>0.19219219219219219</v>
      </c>
      <c r="Q343">
        <f t="shared" si="57"/>
        <v>0.62254901960784315</v>
      </c>
      <c r="R343" t="str">
        <f t="shared" si="58"/>
        <v/>
      </c>
      <c r="S343" t="str">
        <f t="shared" si="59"/>
        <v/>
      </c>
    </row>
    <row r="344" spans="1:19">
      <c r="A344">
        <v>1</v>
      </c>
      <c r="B344">
        <v>8</v>
      </c>
      <c r="C344" s="24">
        <v>125</v>
      </c>
      <c r="D344">
        <v>0</v>
      </c>
      <c r="E344">
        <v>0.23200000000000001</v>
      </c>
      <c r="H344">
        <f t="shared" si="50"/>
        <v>334</v>
      </c>
      <c r="I344">
        <f t="shared" si="51"/>
        <v>124</v>
      </c>
      <c r="J344">
        <f t="shared" si="52"/>
        <v>0</v>
      </c>
      <c r="K344" t="str">
        <f t="shared" si="53"/>
        <v/>
      </c>
      <c r="L344">
        <f>ROWS($A$5:A338)</f>
        <v>334</v>
      </c>
      <c r="M344">
        <f>SUM($A$5:A338)</f>
        <v>64</v>
      </c>
      <c r="N344">
        <f t="shared" si="54"/>
        <v>203</v>
      </c>
      <c r="O344">
        <f t="shared" si="55"/>
        <v>127</v>
      </c>
      <c r="P344">
        <f t="shared" si="56"/>
        <v>0.19161676646706588</v>
      </c>
      <c r="Q344">
        <f t="shared" si="57"/>
        <v>0.62561576354679804</v>
      </c>
      <c r="R344" t="str">
        <f t="shared" si="58"/>
        <v/>
      </c>
      <c r="S344" t="str">
        <f t="shared" si="59"/>
        <v/>
      </c>
    </row>
    <row r="345" spans="1:19">
      <c r="A345">
        <v>1</v>
      </c>
      <c r="B345">
        <v>8</v>
      </c>
      <c r="C345" s="24">
        <v>125</v>
      </c>
      <c r="D345">
        <v>0</v>
      </c>
      <c r="E345">
        <v>0.23200000000000001</v>
      </c>
      <c r="H345">
        <f t="shared" si="50"/>
        <v>335</v>
      </c>
      <c r="I345">
        <f t="shared" si="51"/>
        <v>124</v>
      </c>
      <c r="J345">
        <f t="shared" si="52"/>
        <v>0</v>
      </c>
      <c r="K345">
        <f t="shared" si="53"/>
        <v>124.5</v>
      </c>
      <c r="L345">
        <f>ROWS($A$5:A339)</f>
        <v>335</v>
      </c>
      <c r="M345">
        <f>SUM($A$5:A339)</f>
        <v>64</v>
      </c>
      <c r="N345">
        <f t="shared" si="54"/>
        <v>202</v>
      </c>
      <c r="O345">
        <f t="shared" si="55"/>
        <v>127</v>
      </c>
      <c r="P345">
        <f t="shared" si="56"/>
        <v>0.19104477611940299</v>
      </c>
      <c r="Q345">
        <f t="shared" si="57"/>
        <v>0.62871287128712872</v>
      </c>
      <c r="R345">
        <f t="shared" si="58"/>
        <v>0.36844171201077414</v>
      </c>
      <c r="S345">
        <f t="shared" si="59"/>
        <v>8.9901591187558583E-2</v>
      </c>
    </row>
    <row r="346" spans="1:19">
      <c r="A346">
        <v>1</v>
      </c>
      <c r="B346">
        <v>1</v>
      </c>
      <c r="C346" s="24">
        <v>125</v>
      </c>
      <c r="D346">
        <v>40</v>
      </c>
      <c r="E346">
        <v>0.96199999999999997</v>
      </c>
      <c r="H346">
        <f t="shared" si="50"/>
        <v>336</v>
      </c>
      <c r="I346">
        <f t="shared" si="51"/>
        <v>125</v>
      </c>
      <c r="J346">
        <f t="shared" si="52"/>
        <v>1</v>
      </c>
      <c r="K346" t="str">
        <f t="shared" si="53"/>
        <v/>
      </c>
      <c r="L346">
        <f>ROWS($A$5:A340)</f>
        <v>336</v>
      </c>
      <c r="M346">
        <f>SUM($A$5:A340)</f>
        <v>65</v>
      </c>
      <c r="N346">
        <f t="shared" si="54"/>
        <v>201</v>
      </c>
      <c r="O346">
        <f t="shared" si="55"/>
        <v>126</v>
      </c>
      <c r="P346">
        <f t="shared" si="56"/>
        <v>0.19345238095238096</v>
      </c>
      <c r="Q346">
        <f t="shared" si="57"/>
        <v>0.62686567164179108</v>
      </c>
      <c r="R346" t="str">
        <f t="shared" si="58"/>
        <v/>
      </c>
      <c r="S346" t="str">
        <f t="shared" si="59"/>
        <v/>
      </c>
    </row>
    <row r="347" spans="1:19">
      <c r="A347">
        <v>1</v>
      </c>
      <c r="B347">
        <v>6</v>
      </c>
      <c r="C347" s="24">
        <v>125</v>
      </c>
      <c r="D347">
        <v>31</v>
      </c>
      <c r="E347">
        <v>0.56499999999999995</v>
      </c>
      <c r="H347">
        <f t="shared" si="50"/>
        <v>337</v>
      </c>
      <c r="I347">
        <f t="shared" si="51"/>
        <v>125</v>
      </c>
      <c r="J347">
        <f t="shared" si="52"/>
        <v>0</v>
      </c>
      <c r="K347" t="str">
        <f t="shared" si="53"/>
        <v/>
      </c>
      <c r="L347">
        <f>ROWS($A$5:A341)</f>
        <v>337</v>
      </c>
      <c r="M347">
        <f>SUM($A$5:A341)</f>
        <v>65</v>
      </c>
      <c r="N347">
        <f t="shared" si="54"/>
        <v>200</v>
      </c>
      <c r="O347">
        <f t="shared" si="55"/>
        <v>126</v>
      </c>
      <c r="P347">
        <f t="shared" si="56"/>
        <v>0.19287833827893175</v>
      </c>
      <c r="Q347">
        <f t="shared" si="57"/>
        <v>0.63</v>
      </c>
      <c r="R347" t="str">
        <f t="shared" si="58"/>
        <v/>
      </c>
      <c r="S347" t="str">
        <f t="shared" si="59"/>
        <v/>
      </c>
    </row>
    <row r="348" spans="1:19">
      <c r="A348">
        <v>1</v>
      </c>
      <c r="B348">
        <v>4</v>
      </c>
      <c r="C348" s="24">
        <v>125</v>
      </c>
      <c r="D348">
        <v>0</v>
      </c>
      <c r="E348">
        <v>0.53600000000000003</v>
      </c>
      <c r="H348">
        <f t="shared" si="50"/>
        <v>338</v>
      </c>
      <c r="I348">
        <f t="shared" si="51"/>
        <v>125</v>
      </c>
      <c r="J348">
        <f t="shared" si="52"/>
        <v>1</v>
      </c>
      <c r="K348" t="str">
        <f t="shared" si="53"/>
        <v/>
      </c>
      <c r="L348">
        <f>ROWS($A$5:A342)</f>
        <v>338</v>
      </c>
      <c r="M348">
        <f>SUM($A$5:A342)</f>
        <v>66</v>
      </c>
      <c r="N348">
        <f t="shared" si="54"/>
        <v>199</v>
      </c>
      <c r="O348">
        <f t="shared" si="55"/>
        <v>125</v>
      </c>
      <c r="P348">
        <f t="shared" si="56"/>
        <v>0.19526627218934911</v>
      </c>
      <c r="Q348">
        <f t="shared" si="57"/>
        <v>0.62814070351758799</v>
      </c>
      <c r="R348" t="str">
        <f t="shared" si="58"/>
        <v/>
      </c>
      <c r="S348" t="str">
        <f t="shared" si="59"/>
        <v/>
      </c>
    </row>
    <row r="349" spans="1:19">
      <c r="A349">
        <v>1</v>
      </c>
      <c r="B349">
        <v>4</v>
      </c>
      <c r="C349" s="24">
        <v>125</v>
      </c>
      <c r="D349">
        <v>0</v>
      </c>
      <c r="E349">
        <v>0.53600000000000003</v>
      </c>
      <c r="H349">
        <f t="shared" si="50"/>
        <v>339</v>
      </c>
      <c r="I349">
        <f t="shared" si="51"/>
        <v>125</v>
      </c>
      <c r="J349">
        <f t="shared" si="52"/>
        <v>0</v>
      </c>
      <c r="K349" t="str">
        <f t="shared" si="53"/>
        <v/>
      </c>
      <c r="L349">
        <f>ROWS($A$5:A343)</f>
        <v>339</v>
      </c>
      <c r="M349">
        <f>SUM($A$5:A343)</f>
        <v>66</v>
      </c>
      <c r="N349">
        <f t="shared" si="54"/>
        <v>198</v>
      </c>
      <c r="O349">
        <f t="shared" si="55"/>
        <v>125</v>
      </c>
      <c r="P349">
        <f t="shared" si="56"/>
        <v>0.19469026548672566</v>
      </c>
      <c r="Q349">
        <f t="shared" si="57"/>
        <v>0.63131313131313127</v>
      </c>
      <c r="R349" t="str">
        <f t="shared" si="58"/>
        <v/>
      </c>
      <c r="S349" t="str">
        <f t="shared" si="59"/>
        <v/>
      </c>
    </row>
    <row r="350" spans="1:19">
      <c r="A350">
        <v>1</v>
      </c>
      <c r="B350">
        <v>6</v>
      </c>
      <c r="C350" s="24">
        <v>125</v>
      </c>
      <c r="D350">
        <v>31</v>
      </c>
      <c r="E350">
        <v>0.56499999999999995</v>
      </c>
      <c r="H350">
        <f t="shared" si="50"/>
        <v>340</v>
      </c>
      <c r="I350">
        <f t="shared" si="51"/>
        <v>125</v>
      </c>
      <c r="J350">
        <f t="shared" si="52"/>
        <v>1</v>
      </c>
      <c r="K350" t="str">
        <f t="shared" si="53"/>
        <v/>
      </c>
      <c r="L350">
        <f>ROWS($A$5:A344)</f>
        <v>340</v>
      </c>
      <c r="M350">
        <f>SUM($A$5:A344)</f>
        <v>67</v>
      </c>
      <c r="N350">
        <f t="shared" si="54"/>
        <v>197</v>
      </c>
      <c r="O350">
        <f t="shared" si="55"/>
        <v>124</v>
      </c>
      <c r="P350">
        <f t="shared" si="56"/>
        <v>0.19705882352941176</v>
      </c>
      <c r="Q350">
        <f t="shared" si="57"/>
        <v>0.62944162436548223</v>
      </c>
      <c r="R350" t="str">
        <f t="shared" si="58"/>
        <v/>
      </c>
      <c r="S350" t="str">
        <f t="shared" si="59"/>
        <v/>
      </c>
    </row>
    <row r="351" spans="1:19">
      <c r="A351">
        <v>1</v>
      </c>
      <c r="B351">
        <v>4</v>
      </c>
      <c r="C351" s="24">
        <v>125</v>
      </c>
      <c r="D351">
        <v>0</v>
      </c>
      <c r="E351">
        <v>0.53600000000000003</v>
      </c>
      <c r="H351">
        <f t="shared" si="50"/>
        <v>341</v>
      </c>
      <c r="I351">
        <f t="shared" si="51"/>
        <v>125</v>
      </c>
      <c r="J351">
        <f t="shared" si="52"/>
        <v>1</v>
      </c>
      <c r="K351" t="str">
        <f t="shared" si="53"/>
        <v/>
      </c>
      <c r="L351">
        <f>ROWS($A$5:A345)</f>
        <v>341</v>
      </c>
      <c r="M351">
        <f>SUM($A$5:A345)</f>
        <v>68</v>
      </c>
      <c r="N351">
        <f t="shared" si="54"/>
        <v>196</v>
      </c>
      <c r="O351">
        <f t="shared" si="55"/>
        <v>123</v>
      </c>
      <c r="P351">
        <f t="shared" si="56"/>
        <v>0.19941348973607037</v>
      </c>
      <c r="Q351">
        <f t="shared" si="57"/>
        <v>0.62755102040816324</v>
      </c>
      <c r="R351" t="str">
        <f t="shared" si="58"/>
        <v/>
      </c>
      <c r="S351" t="str">
        <f t="shared" si="59"/>
        <v/>
      </c>
    </row>
    <row r="352" spans="1:19">
      <c r="A352">
        <v>1</v>
      </c>
      <c r="B352">
        <v>4</v>
      </c>
      <c r="C352" s="24">
        <v>125</v>
      </c>
      <c r="D352">
        <v>0</v>
      </c>
      <c r="E352">
        <v>0.53600000000000003</v>
      </c>
      <c r="H352">
        <f t="shared" si="50"/>
        <v>342</v>
      </c>
      <c r="I352">
        <f t="shared" si="51"/>
        <v>125</v>
      </c>
      <c r="J352">
        <f t="shared" si="52"/>
        <v>1</v>
      </c>
      <c r="K352" t="str">
        <f t="shared" si="53"/>
        <v/>
      </c>
      <c r="L352">
        <f>ROWS($A$5:A346)</f>
        <v>342</v>
      </c>
      <c r="M352">
        <f>SUM($A$5:A346)</f>
        <v>69</v>
      </c>
      <c r="N352">
        <f t="shared" si="54"/>
        <v>195</v>
      </c>
      <c r="O352">
        <f t="shared" si="55"/>
        <v>122</v>
      </c>
      <c r="P352">
        <f t="shared" si="56"/>
        <v>0.20175438596491227</v>
      </c>
      <c r="Q352">
        <f t="shared" si="57"/>
        <v>0.62564102564102564</v>
      </c>
      <c r="R352" t="str">
        <f t="shared" si="58"/>
        <v/>
      </c>
      <c r="S352" t="str">
        <f t="shared" si="59"/>
        <v/>
      </c>
    </row>
    <row r="353" spans="1:19">
      <c r="A353">
        <v>0</v>
      </c>
      <c r="B353">
        <v>1</v>
      </c>
      <c r="C353" s="24">
        <v>125</v>
      </c>
      <c r="D353">
        <v>24</v>
      </c>
      <c r="E353">
        <v>0.221</v>
      </c>
      <c r="H353">
        <f t="shared" si="50"/>
        <v>343</v>
      </c>
      <c r="I353">
        <f t="shared" si="51"/>
        <v>125</v>
      </c>
      <c r="J353">
        <f t="shared" si="52"/>
        <v>1</v>
      </c>
      <c r="K353" t="str">
        <f t="shared" si="53"/>
        <v/>
      </c>
      <c r="L353">
        <f>ROWS($A$5:A347)</f>
        <v>343</v>
      </c>
      <c r="M353">
        <f>SUM($A$5:A347)</f>
        <v>70</v>
      </c>
      <c r="N353">
        <f t="shared" si="54"/>
        <v>194</v>
      </c>
      <c r="O353">
        <f t="shared" si="55"/>
        <v>121</v>
      </c>
      <c r="P353">
        <f t="shared" si="56"/>
        <v>0.20408163265306123</v>
      </c>
      <c r="Q353">
        <f t="shared" si="57"/>
        <v>0.62371134020618557</v>
      </c>
      <c r="R353" t="str">
        <f t="shared" si="58"/>
        <v/>
      </c>
      <c r="S353" t="str">
        <f t="shared" si="59"/>
        <v/>
      </c>
    </row>
    <row r="354" spans="1:19">
      <c r="A354">
        <v>0</v>
      </c>
      <c r="B354">
        <v>3</v>
      </c>
      <c r="C354" s="24">
        <v>126</v>
      </c>
      <c r="D354">
        <v>41</v>
      </c>
      <c r="E354">
        <v>0.70399999999999996</v>
      </c>
      <c r="H354">
        <f t="shared" si="50"/>
        <v>344</v>
      </c>
      <c r="I354">
        <f t="shared" si="51"/>
        <v>125</v>
      </c>
      <c r="J354">
        <f t="shared" si="52"/>
        <v>1</v>
      </c>
      <c r="K354" t="str">
        <f t="shared" si="53"/>
        <v/>
      </c>
      <c r="L354">
        <f>ROWS($A$5:A348)</f>
        <v>344</v>
      </c>
      <c r="M354">
        <f>SUM($A$5:A348)</f>
        <v>71</v>
      </c>
      <c r="N354">
        <f t="shared" si="54"/>
        <v>193</v>
      </c>
      <c r="O354">
        <f t="shared" si="55"/>
        <v>120</v>
      </c>
      <c r="P354">
        <f t="shared" si="56"/>
        <v>0.20639534883720931</v>
      </c>
      <c r="Q354">
        <f t="shared" si="57"/>
        <v>0.62176165803108807</v>
      </c>
      <c r="R354" t="str">
        <f t="shared" si="58"/>
        <v/>
      </c>
      <c r="S354" t="str">
        <f t="shared" si="59"/>
        <v/>
      </c>
    </row>
    <row r="355" spans="1:19">
      <c r="A355">
        <v>0</v>
      </c>
      <c r="B355">
        <v>5</v>
      </c>
      <c r="C355" s="24">
        <v>126</v>
      </c>
      <c r="D355">
        <v>27</v>
      </c>
      <c r="E355">
        <v>0.439</v>
      </c>
      <c r="H355">
        <f t="shared" si="50"/>
        <v>345</v>
      </c>
      <c r="I355">
        <f t="shared" si="51"/>
        <v>125</v>
      </c>
      <c r="J355">
        <f t="shared" si="52"/>
        <v>1</v>
      </c>
      <c r="K355" t="str">
        <f t="shared" si="53"/>
        <v/>
      </c>
      <c r="L355">
        <f>ROWS($A$5:A349)</f>
        <v>345</v>
      </c>
      <c r="M355">
        <f>SUM($A$5:A349)</f>
        <v>72</v>
      </c>
      <c r="N355">
        <f t="shared" si="54"/>
        <v>192</v>
      </c>
      <c r="O355">
        <f t="shared" si="55"/>
        <v>119</v>
      </c>
      <c r="P355">
        <f t="shared" si="56"/>
        <v>0.20869565217391303</v>
      </c>
      <c r="Q355">
        <f t="shared" si="57"/>
        <v>0.61979166666666663</v>
      </c>
      <c r="R355" t="str">
        <f t="shared" si="58"/>
        <v/>
      </c>
      <c r="S355" t="str">
        <f t="shared" si="59"/>
        <v/>
      </c>
    </row>
    <row r="356" spans="1:19">
      <c r="A356">
        <v>0</v>
      </c>
      <c r="B356">
        <v>3</v>
      </c>
      <c r="C356" s="24">
        <v>126</v>
      </c>
      <c r="D356">
        <v>41</v>
      </c>
      <c r="E356">
        <v>0.70399999999999996</v>
      </c>
      <c r="H356">
        <f t="shared" si="50"/>
        <v>346</v>
      </c>
      <c r="I356">
        <f t="shared" si="51"/>
        <v>125</v>
      </c>
      <c r="J356">
        <f t="shared" si="52"/>
        <v>1</v>
      </c>
      <c r="K356" t="str">
        <f t="shared" si="53"/>
        <v/>
      </c>
      <c r="L356">
        <f>ROWS($A$5:A350)</f>
        <v>346</v>
      </c>
      <c r="M356">
        <f>SUM($A$5:A350)</f>
        <v>73</v>
      </c>
      <c r="N356">
        <f t="shared" si="54"/>
        <v>191</v>
      </c>
      <c r="O356">
        <f t="shared" si="55"/>
        <v>118</v>
      </c>
      <c r="P356">
        <f t="shared" si="56"/>
        <v>0.21098265895953758</v>
      </c>
      <c r="Q356">
        <f t="shared" si="57"/>
        <v>0.61780104712041883</v>
      </c>
      <c r="R356" t="str">
        <f t="shared" si="58"/>
        <v/>
      </c>
      <c r="S356" t="str">
        <f t="shared" si="59"/>
        <v/>
      </c>
    </row>
    <row r="357" spans="1:19">
      <c r="A357">
        <v>0</v>
      </c>
      <c r="B357">
        <v>8</v>
      </c>
      <c r="C357" s="24">
        <v>126</v>
      </c>
      <c r="D357">
        <v>38</v>
      </c>
      <c r="E357">
        <v>0.16200000000000001</v>
      </c>
      <c r="H357">
        <f t="shared" si="50"/>
        <v>347</v>
      </c>
      <c r="I357">
        <f t="shared" si="51"/>
        <v>125</v>
      </c>
      <c r="J357">
        <f t="shared" si="52"/>
        <v>1</v>
      </c>
      <c r="K357" t="str">
        <f t="shared" si="53"/>
        <v/>
      </c>
      <c r="L357">
        <f>ROWS($A$5:A351)</f>
        <v>347</v>
      </c>
      <c r="M357">
        <f>SUM($A$5:A351)</f>
        <v>74</v>
      </c>
      <c r="N357">
        <f t="shared" si="54"/>
        <v>190</v>
      </c>
      <c r="O357">
        <f t="shared" si="55"/>
        <v>117</v>
      </c>
      <c r="P357">
        <f t="shared" si="56"/>
        <v>0.2132564841498559</v>
      </c>
      <c r="Q357">
        <f t="shared" si="57"/>
        <v>0.61578947368421055</v>
      </c>
      <c r="R357" t="str">
        <f t="shared" si="58"/>
        <v/>
      </c>
      <c r="S357" t="str">
        <f t="shared" si="59"/>
        <v/>
      </c>
    </row>
    <row r="358" spans="1:19">
      <c r="A358">
        <v>0</v>
      </c>
      <c r="B358">
        <v>2</v>
      </c>
      <c r="C358" s="24">
        <v>127</v>
      </c>
      <c r="D358">
        <v>24</v>
      </c>
      <c r="E358">
        <v>1.6</v>
      </c>
      <c r="H358">
        <f t="shared" si="50"/>
        <v>348</v>
      </c>
      <c r="I358">
        <f t="shared" si="51"/>
        <v>125</v>
      </c>
      <c r="J358">
        <f t="shared" si="52"/>
        <v>1</v>
      </c>
      <c r="K358" t="str">
        <f t="shared" si="53"/>
        <v/>
      </c>
      <c r="L358">
        <f>ROWS($A$5:A352)</f>
        <v>348</v>
      </c>
      <c r="M358">
        <f>SUM($A$5:A352)</f>
        <v>75</v>
      </c>
      <c r="N358">
        <f t="shared" si="54"/>
        <v>189</v>
      </c>
      <c r="O358">
        <f t="shared" si="55"/>
        <v>116</v>
      </c>
      <c r="P358">
        <f t="shared" si="56"/>
        <v>0.21551724137931033</v>
      </c>
      <c r="Q358">
        <f t="shared" si="57"/>
        <v>0.61375661375661372</v>
      </c>
      <c r="R358" t="str">
        <f t="shared" si="58"/>
        <v/>
      </c>
      <c r="S358" t="str">
        <f t="shared" si="59"/>
        <v/>
      </c>
    </row>
    <row r="359" spans="1:19">
      <c r="A359">
        <v>0</v>
      </c>
      <c r="B359">
        <v>2</v>
      </c>
      <c r="C359" s="24">
        <v>127</v>
      </c>
      <c r="D359">
        <v>24</v>
      </c>
      <c r="E359">
        <v>1.6</v>
      </c>
      <c r="H359">
        <f t="shared" si="50"/>
        <v>349</v>
      </c>
      <c r="I359">
        <f t="shared" si="51"/>
        <v>125</v>
      </c>
      <c r="J359">
        <f t="shared" si="52"/>
        <v>0</v>
      </c>
      <c r="K359">
        <f t="shared" si="53"/>
        <v>125.5</v>
      </c>
      <c r="L359">
        <f>ROWS($A$5:A353)</f>
        <v>349</v>
      </c>
      <c r="M359">
        <f>SUM($A$5:A353)</f>
        <v>75</v>
      </c>
      <c r="N359">
        <f t="shared" si="54"/>
        <v>188</v>
      </c>
      <c r="O359">
        <f t="shared" si="55"/>
        <v>116</v>
      </c>
      <c r="P359">
        <f t="shared" si="56"/>
        <v>0.2148997134670487</v>
      </c>
      <c r="Q359">
        <f t="shared" si="57"/>
        <v>0.61702127659574468</v>
      </c>
      <c r="R359">
        <f t="shared" si="58"/>
        <v>0.38475997543711349</v>
      </c>
      <c r="S359">
        <f t="shared" si="59"/>
        <v>7.358332776121923E-2</v>
      </c>
    </row>
    <row r="360" spans="1:19">
      <c r="A360">
        <v>1</v>
      </c>
      <c r="B360">
        <v>2</v>
      </c>
      <c r="C360" s="24">
        <v>128</v>
      </c>
      <c r="D360">
        <v>37</v>
      </c>
      <c r="E360">
        <v>1.224</v>
      </c>
      <c r="H360">
        <f t="shared" si="50"/>
        <v>350</v>
      </c>
      <c r="I360">
        <f t="shared" si="51"/>
        <v>126</v>
      </c>
      <c r="J360">
        <f t="shared" si="52"/>
        <v>0</v>
      </c>
      <c r="K360" t="str">
        <f t="shared" si="53"/>
        <v/>
      </c>
      <c r="L360">
        <f>ROWS($A$5:A354)</f>
        <v>350</v>
      </c>
      <c r="M360">
        <f>SUM($A$5:A354)</f>
        <v>75</v>
      </c>
      <c r="N360">
        <f t="shared" si="54"/>
        <v>187</v>
      </c>
      <c r="O360">
        <f t="shared" si="55"/>
        <v>116</v>
      </c>
      <c r="P360">
        <f t="shared" si="56"/>
        <v>0.21428571428571427</v>
      </c>
      <c r="Q360">
        <f t="shared" si="57"/>
        <v>0.6203208556149733</v>
      </c>
      <c r="R360" t="str">
        <f t="shared" si="58"/>
        <v/>
      </c>
      <c r="S360" t="str">
        <f t="shared" si="59"/>
        <v/>
      </c>
    </row>
    <row r="361" spans="1:19">
      <c r="A361">
        <v>1</v>
      </c>
      <c r="B361">
        <v>0</v>
      </c>
      <c r="C361" s="24">
        <v>128</v>
      </c>
      <c r="D361">
        <v>19</v>
      </c>
      <c r="E361">
        <v>1.391</v>
      </c>
      <c r="H361">
        <f t="shared" si="50"/>
        <v>351</v>
      </c>
      <c r="I361">
        <f t="shared" si="51"/>
        <v>126</v>
      </c>
      <c r="J361">
        <f t="shared" si="52"/>
        <v>0</v>
      </c>
      <c r="K361" t="str">
        <f t="shared" si="53"/>
        <v/>
      </c>
      <c r="L361">
        <f>ROWS($A$5:A355)</f>
        <v>351</v>
      </c>
      <c r="M361">
        <f>SUM($A$5:A355)</f>
        <v>75</v>
      </c>
      <c r="N361">
        <f t="shared" si="54"/>
        <v>186</v>
      </c>
      <c r="O361">
        <f t="shared" si="55"/>
        <v>116</v>
      </c>
      <c r="P361">
        <f t="shared" si="56"/>
        <v>0.21367521367521367</v>
      </c>
      <c r="Q361">
        <f t="shared" si="57"/>
        <v>0.62365591397849462</v>
      </c>
      <c r="R361" t="str">
        <f t="shared" si="58"/>
        <v/>
      </c>
      <c r="S361" t="str">
        <f t="shared" si="59"/>
        <v/>
      </c>
    </row>
    <row r="362" spans="1:19">
      <c r="A362">
        <v>1</v>
      </c>
      <c r="B362">
        <v>0</v>
      </c>
      <c r="C362" s="24">
        <v>128</v>
      </c>
      <c r="D362">
        <v>19</v>
      </c>
      <c r="E362">
        <v>1.391</v>
      </c>
      <c r="H362">
        <f t="shared" si="50"/>
        <v>352</v>
      </c>
      <c r="I362">
        <f t="shared" si="51"/>
        <v>126</v>
      </c>
      <c r="J362">
        <f t="shared" si="52"/>
        <v>0</v>
      </c>
      <c r="K362" t="str">
        <f t="shared" si="53"/>
        <v/>
      </c>
      <c r="L362">
        <f>ROWS($A$5:A356)</f>
        <v>352</v>
      </c>
      <c r="M362">
        <f>SUM($A$5:A356)</f>
        <v>75</v>
      </c>
      <c r="N362">
        <f t="shared" si="54"/>
        <v>185</v>
      </c>
      <c r="O362">
        <f t="shared" si="55"/>
        <v>116</v>
      </c>
      <c r="P362">
        <f t="shared" si="56"/>
        <v>0.21306818181818182</v>
      </c>
      <c r="Q362">
        <f t="shared" si="57"/>
        <v>0.62702702702702706</v>
      </c>
      <c r="R362" t="str">
        <f t="shared" si="58"/>
        <v/>
      </c>
      <c r="S362" t="str">
        <f t="shared" si="59"/>
        <v/>
      </c>
    </row>
    <row r="363" spans="1:19">
      <c r="A363">
        <v>1</v>
      </c>
      <c r="B363">
        <v>2</v>
      </c>
      <c r="C363" s="24">
        <v>128</v>
      </c>
      <c r="D363">
        <v>37</v>
      </c>
      <c r="E363">
        <v>1.224</v>
      </c>
      <c r="H363">
        <f t="shared" si="50"/>
        <v>353</v>
      </c>
      <c r="I363">
        <f t="shared" si="51"/>
        <v>126</v>
      </c>
      <c r="J363">
        <f t="shared" si="52"/>
        <v>0</v>
      </c>
      <c r="K363">
        <f t="shared" si="53"/>
        <v>126.5</v>
      </c>
      <c r="L363">
        <f>ROWS($A$5:A357)</f>
        <v>353</v>
      </c>
      <c r="M363">
        <f>SUM($A$5:A357)</f>
        <v>75</v>
      </c>
      <c r="N363">
        <f t="shared" si="54"/>
        <v>184</v>
      </c>
      <c r="O363">
        <f t="shared" si="55"/>
        <v>116</v>
      </c>
      <c r="P363">
        <f t="shared" si="56"/>
        <v>0.21246458923512748</v>
      </c>
      <c r="Q363">
        <f t="shared" si="57"/>
        <v>0.63043478260869568</v>
      </c>
      <c r="R363">
        <f t="shared" si="58"/>
        <v>0.37964514348140321</v>
      </c>
      <c r="S363">
        <f t="shared" si="59"/>
        <v>7.8698159716929506E-2</v>
      </c>
    </row>
    <row r="364" spans="1:19">
      <c r="A364">
        <v>0</v>
      </c>
      <c r="B364">
        <v>2</v>
      </c>
      <c r="C364" s="24">
        <v>129</v>
      </c>
      <c r="D364">
        <v>0</v>
      </c>
      <c r="E364">
        <v>0.28399999999999997</v>
      </c>
      <c r="H364">
        <f t="shared" si="50"/>
        <v>354</v>
      </c>
      <c r="I364">
        <f t="shared" si="51"/>
        <v>127</v>
      </c>
      <c r="J364">
        <f t="shared" si="52"/>
        <v>0</v>
      </c>
      <c r="K364" t="str">
        <f t="shared" si="53"/>
        <v/>
      </c>
      <c r="L364">
        <f>ROWS($A$5:A358)</f>
        <v>354</v>
      </c>
      <c r="M364">
        <f>SUM($A$5:A358)</f>
        <v>75</v>
      </c>
      <c r="N364">
        <f t="shared" si="54"/>
        <v>183</v>
      </c>
      <c r="O364">
        <f t="shared" si="55"/>
        <v>116</v>
      </c>
      <c r="P364">
        <f t="shared" si="56"/>
        <v>0.21186440677966101</v>
      </c>
      <c r="Q364">
        <f t="shared" si="57"/>
        <v>0.63387978142076506</v>
      </c>
      <c r="R364" t="str">
        <f t="shared" si="58"/>
        <v/>
      </c>
      <c r="S364" t="str">
        <f t="shared" si="59"/>
        <v/>
      </c>
    </row>
    <row r="365" spans="1:19">
      <c r="A365">
        <v>0</v>
      </c>
      <c r="B365">
        <v>6</v>
      </c>
      <c r="C365" s="24">
        <v>129</v>
      </c>
      <c r="D365">
        <v>7</v>
      </c>
      <c r="E365">
        <v>0.58199999999999996</v>
      </c>
      <c r="H365">
        <f t="shared" si="50"/>
        <v>355</v>
      </c>
      <c r="I365">
        <f t="shared" si="51"/>
        <v>127</v>
      </c>
      <c r="J365">
        <f t="shared" si="52"/>
        <v>0</v>
      </c>
      <c r="K365">
        <f t="shared" si="53"/>
        <v>127.5</v>
      </c>
      <c r="L365">
        <f>ROWS($A$5:A359)</f>
        <v>355</v>
      </c>
      <c r="M365">
        <f>SUM($A$5:A359)</f>
        <v>75</v>
      </c>
      <c r="N365">
        <f t="shared" si="54"/>
        <v>182</v>
      </c>
      <c r="O365">
        <f t="shared" si="55"/>
        <v>116</v>
      </c>
      <c r="P365">
        <f t="shared" si="56"/>
        <v>0.21126760563380281</v>
      </c>
      <c r="Q365">
        <f t="shared" si="57"/>
        <v>0.63736263736263732</v>
      </c>
      <c r="R365">
        <f t="shared" si="58"/>
        <v>0.37698645677243525</v>
      </c>
      <c r="S365">
        <f t="shared" si="59"/>
        <v>8.1356846425897467E-2</v>
      </c>
    </row>
    <row r="366" spans="1:19">
      <c r="A366">
        <v>0</v>
      </c>
      <c r="B366">
        <v>2</v>
      </c>
      <c r="C366" s="24">
        <v>129</v>
      </c>
      <c r="D366">
        <v>0</v>
      </c>
      <c r="E366">
        <v>0.30399999999999999</v>
      </c>
      <c r="H366">
        <f t="shared" si="50"/>
        <v>356</v>
      </c>
      <c r="I366">
        <f t="shared" si="51"/>
        <v>128</v>
      </c>
      <c r="J366">
        <f t="shared" si="52"/>
        <v>1</v>
      </c>
      <c r="K366" t="str">
        <f t="shared" si="53"/>
        <v/>
      </c>
      <c r="L366">
        <f>ROWS($A$5:A360)</f>
        <v>356</v>
      </c>
      <c r="M366">
        <f>SUM($A$5:A360)</f>
        <v>76</v>
      </c>
      <c r="N366">
        <f t="shared" si="54"/>
        <v>181</v>
      </c>
      <c r="O366">
        <f t="shared" si="55"/>
        <v>115</v>
      </c>
      <c r="P366">
        <f t="shared" si="56"/>
        <v>0.21348314606741572</v>
      </c>
      <c r="Q366">
        <f t="shared" si="57"/>
        <v>0.63535911602209949</v>
      </c>
      <c r="R366" t="str">
        <f t="shared" si="58"/>
        <v/>
      </c>
      <c r="S366" t="str">
        <f t="shared" si="59"/>
        <v/>
      </c>
    </row>
    <row r="367" spans="1:19">
      <c r="A367">
        <v>0</v>
      </c>
      <c r="B367">
        <v>10</v>
      </c>
      <c r="C367" s="24">
        <v>129</v>
      </c>
      <c r="D367">
        <v>28</v>
      </c>
      <c r="E367">
        <v>0.28000000000000003</v>
      </c>
      <c r="H367">
        <f t="shared" si="50"/>
        <v>357</v>
      </c>
      <c r="I367">
        <f t="shared" si="51"/>
        <v>128</v>
      </c>
      <c r="J367">
        <f t="shared" si="52"/>
        <v>1</v>
      </c>
      <c r="K367" t="str">
        <f t="shared" si="53"/>
        <v/>
      </c>
      <c r="L367">
        <f>ROWS($A$5:A361)</f>
        <v>357</v>
      </c>
      <c r="M367">
        <f>SUM($A$5:A361)</f>
        <v>77</v>
      </c>
      <c r="N367">
        <f t="shared" si="54"/>
        <v>180</v>
      </c>
      <c r="O367">
        <f t="shared" si="55"/>
        <v>114</v>
      </c>
      <c r="P367">
        <f t="shared" si="56"/>
        <v>0.21568627450980393</v>
      </c>
      <c r="Q367">
        <f t="shared" si="57"/>
        <v>0.6333333333333333</v>
      </c>
      <c r="R367" t="str">
        <f t="shared" si="58"/>
        <v/>
      </c>
      <c r="S367" t="str">
        <f t="shared" si="59"/>
        <v/>
      </c>
    </row>
    <row r="368" spans="1:19">
      <c r="A368">
        <v>0</v>
      </c>
      <c r="B368">
        <v>2</v>
      </c>
      <c r="C368" s="24">
        <v>129</v>
      </c>
      <c r="D368">
        <v>0</v>
      </c>
      <c r="E368">
        <v>0.30399999999999999</v>
      </c>
      <c r="H368">
        <f t="shared" si="50"/>
        <v>358</v>
      </c>
      <c r="I368">
        <f t="shared" si="51"/>
        <v>128</v>
      </c>
      <c r="J368">
        <f t="shared" si="52"/>
        <v>1</v>
      </c>
      <c r="K368" t="str">
        <f t="shared" si="53"/>
        <v/>
      </c>
      <c r="L368">
        <f>ROWS($A$5:A362)</f>
        <v>358</v>
      </c>
      <c r="M368">
        <f>SUM($A$5:A362)</f>
        <v>78</v>
      </c>
      <c r="N368">
        <f t="shared" si="54"/>
        <v>179</v>
      </c>
      <c r="O368">
        <f t="shared" si="55"/>
        <v>113</v>
      </c>
      <c r="P368">
        <f t="shared" si="56"/>
        <v>0.21787709497206703</v>
      </c>
      <c r="Q368">
        <f t="shared" si="57"/>
        <v>0.63128491620111726</v>
      </c>
      <c r="R368" t="str">
        <f t="shared" si="58"/>
        <v/>
      </c>
      <c r="S368" t="str">
        <f t="shared" si="59"/>
        <v/>
      </c>
    </row>
    <row r="369" spans="1:19">
      <c r="A369">
        <v>0</v>
      </c>
      <c r="B369">
        <v>4</v>
      </c>
      <c r="C369" s="24">
        <v>129</v>
      </c>
      <c r="D369">
        <v>12</v>
      </c>
      <c r="E369">
        <v>0.52700000000000002</v>
      </c>
      <c r="H369">
        <f t="shared" si="50"/>
        <v>359</v>
      </c>
      <c r="I369">
        <f t="shared" si="51"/>
        <v>128</v>
      </c>
      <c r="J369">
        <f t="shared" si="52"/>
        <v>1</v>
      </c>
      <c r="K369">
        <f t="shared" si="53"/>
        <v>128.5</v>
      </c>
      <c r="L369">
        <f>ROWS($A$5:A363)</f>
        <v>359</v>
      </c>
      <c r="M369">
        <f>SUM($A$5:A363)</f>
        <v>79</v>
      </c>
      <c r="N369">
        <f t="shared" si="54"/>
        <v>178</v>
      </c>
      <c r="O369">
        <f t="shared" si="55"/>
        <v>112</v>
      </c>
      <c r="P369">
        <f t="shared" si="56"/>
        <v>0.22005571030640669</v>
      </c>
      <c r="Q369">
        <f t="shared" si="57"/>
        <v>0.6292134831460674</v>
      </c>
      <c r="R369">
        <f t="shared" si="58"/>
        <v>0.38414781666083547</v>
      </c>
      <c r="S369">
        <f t="shared" si="59"/>
        <v>7.4195486537497246E-2</v>
      </c>
    </row>
    <row r="370" spans="1:19">
      <c r="A370">
        <v>1</v>
      </c>
      <c r="B370">
        <v>7</v>
      </c>
      <c r="C370" s="24">
        <v>129</v>
      </c>
      <c r="D370">
        <v>49</v>
      </c>
      <c r="E370">
        <v>0.439</v>
      </c>
      <c r="H370">
        <f t="shared" si="50"/>
        <v>360</v>
      </c>
      <c r="I370">
        <f t="shared" si="51"/>
        <v>129</v>
      </c>
      <c r="J370">
        <f t="shared" si="52"/>
        <v>0</v>
      </c>
      <c r="K370" t="str">
        <f t="shared" si="53"/>
        <v/>
      </c>
      <c r="L370">
        <f>ROWS($A$5:A364)</f>
        <v>360</v>
      </c>
      <c r="M370">
        <f>SUM($A$5:A364)</f>
        <v>79</v>
      </c>
      <c r="N370">
        <f t="shared" si="54"/>
        <v>177</v>
      </c>
      <c r="O370">
        <f t="shared" si="55"/>
        <v>112</v>
      </c>
      <c r="P370">
        <f t="shared" si="56"/>
        <v>0.21944444444444444</v>
      </c>
      <c r="Q370">
        <f t="shared" si="57"/>
        <v>0.63276836158192096</v>
      </c>
      <c r="R370" t="str">
        <f t="shared" si="58"/>
        <v/>
      </c>
      <c r="S370" t="str">
        <f t="shared" si="59"/>
        <v/>
      </c>
    </row>
    <row r="371" spans="1:19">
      <c r="A371">
        <v>0</v>
      </c>
      <c r="B371">
        <v>10</v>
      </c>
      <c r="C371" s="24">
        <v>129</v>
      </c>
      <c r="D371">
        <v>28</v>
      </c>
      <c r="E371">
        <v>0.28000000000000003</v>
      </c>
      <c r="H371">
        <f t="shared" si="50"/>
        <v>361</v>
      </c>
      <c r="I371">
        <f t="shared" si="51"/>
        <v>129</v>
      </c>
      <c r="J371">
        <f t="shared" si="52"/>
        <v>0</v>
      </c>
      <c r="K371" t="str">
        <f t="shared" si="53"/>
        <v/>
      </c>
      <c r="L371">
        <f>ROWS($A$5:A365)</f>
        <v>361</v>
      </c>
      <c r="M371">
        <f>SUM($A$5:A365)</f>
        <v>79</v>
      </c>
      <c r="N371">
        <f t="shared" si="54"/>
        <v>176</v>
      </c>
      <c r="O371">
        <f t="shared" si="55"/>
        <v>112</v>
      </c>
      <c r="P371">
        <f t="shared" si="56"/>
        <v>0.2188365650969529</v>
      </c>
      <c r="Q371">
        <f t="shared" si="57"/>
        <v>0.63636363636363635</v>
      </c>
      <c r="R371" t="str">
        <f t="shared" si="58"/>
        <v/>
      </c>
      <c r="S371" t="str">
        <f t="shared" si="59"/>
        <v/>
      </c>
    </row>
    <row r="372" spans="1:19">
      <c r="A372">
        <v>0</v>
      </c>
      <c r="B372">
        <v>10</v>
      </c>
      <c r="C372" s="24">
        <v>129</v>
      </c>
      <c r="D372">
        <v>28</v>
      </c>
      <c r="E372">
        <v>0.28000000000000003</v>
      </c>
      <c r="H372">
        <f t="shared" si="50"/>
        <v>362</v>
      </c>
      <c r="I372">
        <f t="shared" si="51"/>
        <v>129</v>
      </c>
      <c r="J372">
        <f t="shared" si="52"/>
        <v>0</v>
      </c>
      <c r="K372" t="str">
        <f t="shared" si="53"/>
        <v/>
      </c>
      <c r="L372">
        <f>ROWS($A$5:A366)</f>
        <v>362</v>
      </c>
      <c r="M372">
        <f>SUM($A$5:A366)</f>
        <v>79</v>
      </c>
      <c r="N372">
        <f t="shared" si="54"/>
        <v>175</v>
      </c>
      <c r="O372">
        <f t="shared" si="55"/>
        <v>112</v>
      </c>
      <c r="P372">
        <f t="shared" si="56"/>
        <v>0.21823204419889503</v>
      </c>
      <c r="Q372">
        <f t="shared" si="57"/>
        <v>0.64</v>
      </c>
      <c r="R372" t="str">
        <f t="shared" si="58"/>
        <v/>
      </c>
      <c r="S372" t="str">
        <f t="shared" si="59"/>
        <v/>
      </c>
    </row>
    <row r="373" spans="1:19">
      <c r="A373">
        <v>0</v>
      </c>
      <c r="B373">
        <v>6</v>
      </c>
      <c r="C373" s="24">
        <v>129</v>
      </c>
      <c r="D373">
        <v>7</v>
      </c>
      <c r="E373">
        <v>0.58199999999999996</v>
      </c>
      <c r="H373">
        <f t="shared" si="50"/>
        <v>363</v>
      </c>
      <c r="I373">
        <f t="shared" si="51"/>
        <v>129</v>
      </c>
      <c r="J373">
        <f t="shared" si="52"/>
        <v>0</v>
      </c>
      <c r="K373" t="str">
        <f t="shared" si="53"/>
        <v/>
      </c>
      <c r="L373">
        <f>ROWS($A$5:A367)</f>
        <v>363</v>
      </c>
      <c r="M373">
        <f>SUM($A$5:A367)</f>
        <v>79</v>
      </c>
      <c r="N373">
        <f t="shared" si="54"/>
        <v>174</v>
      </c>
      <c r="O373">
        <f t="shared" si="55"/>
        <v>112</v>
      </c>
      <c r="P373">
        <f t="shared" si="56"/>
        <v>0.21763085399449036</v>
      </c>
      <c r="Q373">
        <f t="shared" si="57"/>
        <v>0.64367816091954022</v>
      </c>
      <c r="R373" t="str">
        <f t="shared" si="58"/>
        <v/>
      </c>
      <c r="S373" t="str">
        <f t="shared" si="59"/>
        <v/>
      </c>
    </row>
    <row r="374" spans="1:19">
      <c r="A374">
        <v>0</v>
      </c>
      <c r="B374">
        <v>0</v>
      </c>
      <c r="C374" s="24">
        <v>129</v>
      </c>
      <c r="D374">
        <v>0</v>
      </c>
      <c r="E374">
        <v>0.70299999999999996</v>
      </c>
      <c r="H374">
        <f t="shared" si="50"/>
        <v>364</v>
      </c>
      <c r="I374">
        <f t="shared" si="51"/>
        <v>129</v>
      </c>
      <c r="J374">
        <f t="shared" si="52"/>
        <v>0</v>
      </c>
      <c r="K374" t="str">
        <f t="shared" si="53"/>
        <v/>
      </c>
      <c r="L374">
        <f>ROWS($A$5:A368)</f>
        <v>364</v>
      </c>
      <c r="M374">
        <f>SUM($A$5:A368)</f>
        <v>79</v>
      </c>
      <c r="N374">
        <f t="shared" si="54"/>
        <v>173</v>
      </c>
      <c r="O374">
        <f t="shared" si="55"/>
        <v>112</v>
      </c>
      <c r="P374">
        <f t="shared" si="56"/>
        <v>0.21703296703296704</v>
      </c>
      <c r="Q374">
        <f t="shared" si="57"/>
        <v>0.64739884393063585</v>
      </c>
      <c r="R374" t="str">
        <f t="shared" si="58"/>
        <v/>
      </c>
      <c r="S374" t="str">
        <f t="shared" si="59"/>
        <v/>
      </c>
    </row>
    <row r="375" spans="1:19">
      <c r="A375">
        <v>1</v>
      </c>
      <c r="B375">
        <v>13</v>
      </c>
      <c r="C375" s="24">
        <v>129</v>
      </c>
      <c r="D375">
        <v>30</v>
      </c>
      <c r="E375">
        <v>0.56899999999999995</v>
      </c>
      <c r="H375">
        <f t="shared" si="50"/>
        <v>365</v>
      </c>
      <c r="I375">
        <f t="shared" si="51"/>
        <v>129</v>
      </c>
      <c r="J375">
        <f t="shared" si="52"/>
        <v>0</v>
      </c>
      <c r="K375" t="str">
        <f t="shared" si="53"/>
        <v/>
      </c>
      <c r="L375">
        <f>ROWS($A$5:A369)</f>
        <v>365</v>
      </c>
      <c r="M375">
        <f>SUM($A$5:A369)</f>
        <v>79</v>
      </c>
      <c r="N375">
        <f t="shared" si="54"/>
        <v>172</v>
      </c>
      <c r="O375">
        <f t="shared" si="55"/>
        <v>112</v>
      </c>
      <c r="P375">
        <f t="shared" si="56"/>
        <v>0.21643835616438356</v>
      </c>
      <c r="Q375">
        <f t="shared" si="57"/>
        <v>0.65116279069767447</v>
      </c>
      <c r="R375" t="str">
        <f t="shared" si="58"/>
        <v/>
      </c>
      <c r="S375" t="str">
        <f t="shared" si="59"/>
        <v/>
      </c>
    </row>
    <row r="376" spans="1:19">
      <c r="A376">
        <v>0</v>
      </c>
      <c r="B376">
        <v>1</v>
      </c>
      <c r="C376" s="24">
        <v>130</v>
      </c>
      <c r="D376">
        <v>23</v>
      </c>
      <c r="E376">
        <v>0.69199999999999995</v>
      </c>
      <c r="H376">
        <f t="shared" si="50"/>
        <v>366</v>
      </c>
      <c r="I376">
        <f t="shared" si="51"/>
        <v>129</v>
      </c>
      <c r="J376">
        <f t="shared" si="52"/>
        <v>1</v>
      </c>
      <c r="K376" t="str">
        <f t="shared" si="53"/>
        <v/>
      </c>
      <c r="L376">
        <f>ROWS($A$5:A370)</f>
        <v>366</v>
      </c>
      <c r="M376">
        <f>SUM($A$5:A370)</f>
        <v>80</v>
      </c>
      <c r="N376">
        <f t="shared" si="54"/>
        <v>171</v>
      </c>
      <c r="O376">
        <f t="shared" si="55"/>
        <v>111</v>
      </c>
      <c r="P376">
        <f t="shared" si="56"/>
        <v>0.21857923497267759</v>
      </c>
      <c r="Q376">
        <f t="shared" si="57"/>
        <v>0.64912280701754388</v>
      </c>
      <c r="R376" t="str">
        <f t="shared" si="58"/>
        <v/>
      </c>
      <c r="S376" t="str">
        <f t="shared" si="59"/>
        <v/>
      </c>
    </row>
    <row r="377" spans="1:19">
      <c r="A377">
        <v>0</v>
      </c>
      <c r="B377">
        <v>2</v>
      </c>
      <c r="C377" s="24">
        <v>130</v>
      </c>
      <c r="D377">
        <v>0</v>
      </c>
      <c r="E377">
        <v>0.26800000000000002</v>
      </c>
      <c r="H377">
        <f t="shared" si="50"/>
        <v>367</v>
      </c>
      <c r="I377">
        <f t="shared" si="51"/>
        <v>129</v>
      </c>
      <c r="J377">
        <f t="shared" si="52"/>
        <v>0</v>
      </c>
      <c r="K377" t="str">
        <f t="shared" si="53"/>
        <v/>
      </c>
      <c r="L377">
        <f>ROWS($A$5:A371)</f>
        <v>367</v>
      </c>
      <c r="M377">
        <f>SUM($A$5:A371)</f>
        <v>80</v>
      </c>
      <c r="N377">
        <f t="shared" si="54"/>
        <v>170</v>
      </c>
      <c r="O377">
        <f t="shared" si="55"/>
        <v>111</v>
      </c>
      <c r="P377">
        <f t="shared" si="56"/>
        <v>0.21798365122615804</v>
      </c>
      <c r="Q377">
        <f t="shared" si="57"/>
        <v>0.65294117647058825</v>
      </c>
      <c r="R377" t="str">
        <f t="shared" si="58"/>
        <v/>
      </c>
      <c r="S377" t="str">
        <f t="shared" si="59"/>
        <v/>
      </c>
    </row>
    <row r="378" spans="1:19">
      <c r="A378">
        <v>0</v>
      </c>
      <c r="B378">
        <v>4</v>
      </c>
      <c r="C378" s="24">
        <v>131</v>
      </c>
      <c r="D378">
        <v>21</v>
      </c>
      <c r="E378">
        <v>0.16</v>
      </c>
      <c r="H378">
        <f t="shared" si="50"/>
        <v>368</v>
      </c>
      <c r="I378">
        <f t="shared" si="51"/>
        <v>129</v>
      </c>
      <c r="J378">
        <f t="shared" si="52"/>
        <v>0</v>
      </c>
      <c r="K378" t="str">
        <f t="shared" si="53"/>
        <v/>
      </c>
      <c r="L378">
        <f>ROWS($A$5:A372)</f>
        <v>368</v>
      </c>
      <c r="M378">
        <f>SUM($A$5:A372)</f>
        <v>80</v>
      </c>
      <c r="N378">
        <f t="shared" si="54"/>
        <v>169</v>
      </c>
      <c r="O378">
        <f t="shared" si="55"/>
        <v>111</v>
      </c>
      <c r="P378">
        <f t="shared" si="56"/>
        <v>0.21739130434782608</v>
      </c>
      <c r="Q378">
        <f t="shared" si="57"/>
        <v>0.65680473372781067</v>
      </c>
      <c r="R378" t="str">
        <f t="shared" si="58"/>
        <v/>
      </c>
      <c r="S378" t="str">
        <f t="shared" si="59"/>
        <v/>
      </c>
    </row>
    <row r="379" spans="1:19">
      <c r="A379">
        <v>1</v>
      </c>
      <c r="B379">
        <v>3</v>
      </c>
      <c r="C379" s="24">
        <v>132</v>
      </c>
      <c r="D379">
        <v>0</v>
      </c>
      <c r="E379">
        <v>0.40200000000000002</v>
      </c>
      <c r="H379">
        <f t="shared" si="50"/>
        <v>369</v>
      </c>
      <c r="I379">
        <f t="shared" si="51"/>
        <v>129</v>
      </c>
      <c r="J379">
        <f t="shared" si="52"/>
        <v>0</v>
      </c>
      <c r="K379" t="str">
        <f t="shared" si="53"/>
        <v/>
      </c>
      <c r="L379">
        <f>ROWS($A$5:A373)</f>
        <v>369</v>
      </c>
      <c r="M379">
        <f>SUM($A$5:A373)</f>
        <v>80</v>
      </c>
      <c r="N379">
        <f t="shared" si="54"/>
        <v>168</v>
      </c>
      <c r="O379">
        <f t="shared" si="55"/>
        <v>111</v>
      </c>
      <c r="P379">
        <f t="shared" si="56"/>
        <v>0.21680216802168023</v>
      </c>
      <c r="Q379">
        <f t="shared" si="57"/>
        <v>0.6607142857142857</v>
      </c>
      <c r="R379" t="str">
        <f t="shared" si="58"/>
        <v/>
      </c>
      <c r="S379" t="str">
        <f t="shared" si="59"/>
        <v/>
      </c>
    </row>
    <row r="380" spans="1:19">
      <c r="A380">
        <v>0</v>
      </c>
      <c r="B380">
        <v>0</v>
      </c>
      <c r="C380" s="24">
        <v>132</v>
      </c>
      <c r="D380">
        <v>0</v>
      </c>
      <c r="E380">
        <v>0.39300000000000002</v>
      </c>
      <c r="H380">
        <f t="shared" si="50"/>
        <v>370</v>
      </c>
      <c r="I380">
        <f t="shared" si="51"/>
        <v>129</v>
      </c>
      <c r="J380">
        <f t="shared" si="52"/>
        <v>0</v>
      </c>
      <c r="K380" t="str">
        <f t="shared" si="53"/>
        <v/>
      </c>
      <c r="L380">
        <f>ROWS($A$5:A374)</f>
        <v>370</v>
      </c>
      <c r="M380">
        <f>SUM($A$5:A374)</f>
        <v>80</v>
      </c>
      <c r="N380">
        <f t="shared" si="54"/>
        <v>167</v>
      </c>
      <c r="O380">
        <f t="shared" si="55"/>
        <v>111</v>
      </c>
      <c r="P380">
        <f t="shared" si="56"/>
        <v>0.21621621621621623</v>
      </c>
      <c r="Q380">
        <f t="shared" si="57"/>
        <v>0.66467065868263475</v>
      </c>
      <c r="R380" t="str">
        <f t="shared" si="58"/>
        <v/>
      </c>
      <c r="S380" t="str">
        <f t="shared" si="59"/>
        <v/>
      </c>
    </row>
    <row r="381" spans="1:19">
      <c r="A381">
        <v>0</v>
      </c>
      <c r="B381">
        <v>0</v>
      </c>
      <c r="C381" s="24">
        <v>132</v>
      </c>
      <c r="D381">
        <v>0</v>
      </c>
      <c r="E381">
        <v>0.39300000000000002</v>
      </c>
      <c r="H381">
        <f t="shared" si="50"/>
        <v>371</v>
      </c>
      <c r="I381">
        <f t="shared" si="51"/>
        <v>129</v>
      </c>
      <c r="J381">
        <f t="shared" si="52"/>
        <v>1</v>
      </c>
      <c r="K381">
        <f t="shared" si="53"/>
        <v>129.5</v>
      </c>
      <c r="L381">
        <f>ROWS($A$5:A375)</f>
        <v>371</v>
      </c>
      <c r="M381">
        <f>SUM($A$5:A375)</f>
        <v>81</v>
      </c>
      <c r="N381">
        <f t="shared" si="54"/>
        <v>166</v>
      </c>
      <c r="O381">
        <f t="shared" si="55"/>
        <v>110</v>
      </c>
      <c r="P381">
        <f t="shared" si="56"/>
        <v>0.21832884097035041</v>
      </c>
      <c r="Q381">
        <f t="shared" si="57"/>
        <v>0.66265060240963858</v>
      </c>
      <c r="R381">
        <f t="shared" si="58"/>
        <v>0.37401786821728633</v>
      </c>
      <c r="S381">
        <f t="shared" si="59"/>
        <v>8.4325434981046388E-2</v>
      </c>
    </row>
    <row r="382" spans="1:19">
      <c r="A382">
        <v>0</v>
      </c>
      <c r="B382">
        <v>4</v>
      </c>
      <c r="C382" s="24">
        <v>132</v>
      </c>
      <c r="D382">
        <v>31</v>
      </c>
      <c r="E382">
        <v>0.41899999999999998</v>
      </c>
      <c r="H382">
        <f t="shared" si="50"/>
        <v>372</v>
      </c>
      <c r="I382">
        <f t="shared" si="51"/>
        <v>130</v>
      </c>
      <c r="J382">
        <f t="shared" si="52"/>
        <v>0</v>
      </c>
      <c r="K382" t="str">
        <f t="shared" si="53"/>
        <v/>
      </c>
      <c r="L382">
        <f>ROWS($A$5:A376)</f>
        <v>372</v>
      </c>
      <c r="M382">
        <f>SUM($A$5:A376)</f>
        <v>81</v>
      </c>
      <c r="N382">
        <f t="shared" si="54"/>
        <v>165</v>
      </c>
      <c r="O382">
        <f t="shared" si="55"/>
        <v>110</v>
      </c>
      <c r="P382">
        <f t="shared" si="56"/>
        <v>0.21774193548387097</v>
      </c>
      <c r="Q382">
        <f t="shared" si="57"/>
        <v>0.66666666666666663</v>
      </c>
      <c r="R382" t="str">
        <f t="shared" si="58"/>
        <v/>
      </c>
      <c r="S382" t="str">
        <f t="shared" si="59"/>
        <v/>
      </c>
    </row>
    <row r="383" spans="1:19">
      <c r="A383">
        <v>0</v>
      </c>
      <c r="B383">
        <v>7</v>
      </c>
      <c r="C383" s="24">
        <v>133</v>
      </c>
      <c r="D383">
        <v>0</v>
      </c>
      <c r="E383">
        <v>0.69599999999999995</v>
      </c>
      <c r="H383">
        <f t="shared" si="50"/>
        <v>373</v>
      </c>
      <c r="I383">
        <f t="shared" si="51"/>
        <v>130</v>
      </c>
      <c r="J383">
        <f t="shared" si="52"/>
        <v>0</v>
      </c>
      <c r="K383">
        <f t="shared" si="53"/>
        <v>130.5</v>
      </c>
      <c r="L383">
        <f>ROWS($A$5:A377)</f>
        <v>373</v>
      </c>
      <c r="M383">
        <f>SUM($A$5:A377)</f>
        <v>81</v>
      </c>
      <c r="N383">
        <f t="shared" si="54"/>
        <v>164</v>
      </c>
      <c r="O383">
        <f t="shared" si="55"/>
        <v>110</v>
      </c>
      <c r="P383">
        <f t="shared" si="56"/>
        <v>0.21715817694369974</v>
      </c>
      <c r="Q383">
        <f t="shared" si="57"/>
        <v>0.67073170731707321</v>
      </c>
      <c r="R383">
        <f t="shared" si="58"/>
        <v>0.37106033468410526</v>
      </c>
      <c r="S383">
        <f t="shared" si="59"/>
        <v>8.7282968514227455E-2</v>
      </c>
    </row>
    <row r="384" spans="1:19">
      <c r="A384">
        <v>0</v>
      </c>
      <c r="B384">
        <v>7</v>
      </c>
      <c r="C384" s="24">
        <v>133</v>
      </c>
      <c r="D384">
        <v>15</v>
      </c>
      <c r="E384">
        <v>0.26200000000000001</v>
      </c>
      <c r="H384">
        <f t="shared" si="50"/>
        <v>374</v>
      </c>
      <c r="I384">
        <f t="shared" si="51"/>
        <v>131</v>
      </c>
      <c r="J384">
        <f t="shared" si="52"/>
        <v>0</v>
      </c>
      <c r="K384">
        <f t="shared" si="53"/>
        <v>131.5</v>
      </c>
      <c r="L384">
        <f>ROWS($A$5:A378)</f>
        <v>374</v>
      </c>
      <c r="M384">
        <f>SUM($A$5:A378)</f>
        <v>81</v>
      </c>
      <c r="N384">
        <f t="shared" si="54"/>
        <v>163</v>
      </c>
      <c r="O384">
        <f t="shared" si="55"/>
        <v>110</v>
      </c>
      <c r="P384">
        <f t="shared" si="56"/>
        <v>0.21657754010695188</v>
      </c>
      <c r="Q384">
        <f t="shared" si="57"/>
        <v>0.67484662576687116</v>
      </c>
      <c r="R384">
        <f t="shared" si="58"/>
        <v>0.3695496849794454</v>
      </c>
      <c r="S384">
        <f t="shared" si="59"/>
        <v>8.8793618218887316E-2</v>
      </c>
    </row>
    <row r="385" spans="1:19">
      <c r="A385">
        <v>1</v>
      </c>
      <c r="B385">
        <v>6</v>
      </c>
      <c r="C385" s="24">
        <v>134</v>
      </c>
      <c r="D385">
        <v>23</v>
      </c>
      <c r="E385">
        <v>0.54200000000000004</v>
      </c>
      <c r="H385">
        <f t="shared" si="50"/>
        <v>375</v>
      </c>
      <c r="I385">
        <f t="shared" si="51"/>
        <v>132</v>
      </c>
      <c r="J385">
        <f t="shared" si="52"/>
        <v>1</v>
      </c>
      <c r="K385" t="str">
        <f t="shared" si="53"/>
        <v/>
      </c>
      <c r="L385">
        <f>ROWS($A$5:A379)</f>
        <v>375</v>
      </c>
      <c r="M385">
        <f>SUM($A$5:A379)</f>
        <v>82</v>
      </c>
      <c r="N385">
        <f t="shared" si="54"/>
        <v>162</v>
      </c>
      <c r="O385">
        <f t="shared" si="55"/>
        <v>109</v>
      </c>
      <c r="P385">
        <f t="shared" si="56"/>
        <v>0.21866666666666668</v>
      </c>
      <c r="Q385">
        <f t="shared" si="57"/>
        <v>0.6728395061728395</v>
      </c>
      <c r="R385" t="str">
        <f t="shared" si="58"/>
        <v/>
      </c>
      <c r="S385" t="str">
        <f t="shared" si="59"/>
        <v/>
      </c>
    </row>
    <row r="386" spans="1:19">
      <c r="A386">
        <v>1</v>
      </c>
      <c r="B386">
        <v>2</v>
      </c>
      <c r="C386" s="24">
        <v>134</v>
      </c>
      <c r="D386">
        <v>0</v>
      </c>
      <c r="E386">
        <v>0.54200000000000004</v>
      </c>
      <c r="H386">
        <f t="shared" si="50"/>
        <v>376</v>
      </c>
      <c r="I386">
        <f t="shared" si="51"/>
        <v>132</v>
      </c>
      <c r="J386">
        <f t="shared" si="52"/>
        <v>0</v>
      </c>
      <c r="K386" t="str">
        <f t="shared" si="53"/>
        <v/>
      </c>
      <c r="L386">
        <f>ROWS($A$5:A380)</f>
        <v>376</v>
      </c>
      <c r="M386">
        <f>SUM($A$5:A380)</f>
        <v>82</v>
      </c>
      <c r="N386">
        <f t="shared" si="54"/>
        <v>161</v>
      </c>
      <c r="O386">
        <f t="shared" si="55"/>
        <v>109</v>
      </c>
      <c r="P386">
        <f t="shared" si="56"/>
        <v>0.21808510638297873</v>
      </c>
      <c r="Q386">
        <f t="shared" si="57"/>
        <v>0.67701863354037262</v>
      </c>
      <c r="R386" t="str">
        <f t="shared" si="58"/>
        <v/>
      </c>
      <c r="S386" t="str">
        <f t="shared" si="59"/>
        <v/>
      </c>
    </row>
    <row r="387" spans="1:19">
      <c r="A387">
        <v>1</v>
      </c>
      <c r="B387">
        <v>6</v>
      </c>
      <c r="C387" s="24">
        <v>134</v>
      </c>
      <c r="D387">
        <v>23</v>
      </c>
      <c r="E387">
        <v>0.54200000000000004</v>
      </c>
      <c r="H387">
        <f t="shared" si="50"/>
        <v>377</v>
      </c>
      <c r="I387">
        <f t="shared" si="51"/>
        <v>132</v>
      </c>
      <c r="J387">
        <f t="shared" si="52"/>
        <v>0</v>
      </c>
      <c r="K387" t="str">
        <f t="shared" si="53"/>
        <v/>
      </c>
      <c r="L387">
        <f>ROWS($A$5:A381)</f>
        <v>377</v>
      </c>
      <c r="M387">
        <f>SUM($A$5:A381)</f>
        <v>82</v>
      </c>
      <c r="N387">
        <f t="shared" si="54"/>
        <v>160</v>
      </c>
      <c r="O387">
        <f t="shared" si="55"/>
        <v>109</v>
      </c>
      <c r="P387">
        <f t="shared" si="56"/>
        <v>0.21750663129973474</v>
      </c>
      <c r="Q387">
        <f t="shared" si="57"/>
        <v>0.68125000000000002</v>
      </c>
      <c r="R387" t="str">
        <f t="shared" si="58"/>
        <v/>
      </c>
      <c r="S387" t="str">
        <f t="shared" si="59"/>
        <v/>
      </c>
    </row>
    <row r="388" spans="1:19">
      <c r="A388">
        <v>0</v>
      </c>
      <c r="B388">
        <v>9</v>
      </c>
      <c r="C388" s="24">
        <v>134</v>
      </c>
      <c r="D388">
        <v>33</v>
      </c>
      <c r="E388">
        <v>0.46</v>
      </c>
      <c r="H388">
        <f t="shared" si="50"/>
        <v>378</v>
      </c>
      <c r="I388">
        <f t="shared" si="51"/>
        <v>132</v>
      </c>
      <c r="J388">
        <f t="shared" si="52"/>
        <v>0</v>
      </c>
      <c r="K388">
        <f t="shared" si="53"/>
        <v>132.5</v>
      </c>
      <c r="L388">
        <f>ROWS($A$5:A382)</f>
        <v>378</v>
      </c>
      <c r="M388">
        <f>SUM($A$5:A382)</f>
        <v>82</v>
      </c>
      <c r="N388">
        <f t="shared" si="54"/>
        <v>159</v>
      </c>
      <c r="O388">
        <f t="shared" si="55"/>
        <v>109</v>
      </c>
      <c r="P388">
        <f t="shared" si="56"/>
        <v>0.21693121693121692</v>
      </c>
      <c r="Q388">
        <f t="shared" si="57"/>
        <v>0.68553459119496851</v>
      </c>
      <c r="R388">
        <f t="shared" si="58"/>
        <v>0.36680957084316068</v>
      </c>
      <c r="S388">
        <f t="shared" si="59"/>
        <v>9.1533732355172037E-2</v>
      </c>
    </row>
    <row r="389" spans="1:19">
      <c r="A389">
        <v>1</v>
      </c>
      <c r="B389">
        <v>0</v>
      </c>
      <c r="C389" s="24">
        <v>135</v>
      </c>
      <c r="D389">
        <v>42</v>
      </c>
      <c r="E389">
        <v>0.36499999999999999</v>
      </c>
      <c r="H389">
        <f t="shared" si="50"/>
        <v>379</v>
      </c>
      <c r="I389">
        <f t="shared" si="51"/>
        <v>133</v>
      </c>
      <c r="J389">
        <f t="shared" si="52"/>
        <v>0</v>
      </c>
      <c r="K389" t="str">
        <f t="shared" si="53"/>
        <v/>
      </c>
      <c r="L389">
        <f>ROWS($A$5:A383)</f>
        <v>379</v>
      </c>
      <c r="M389">
        <f>SUM($A$5:A383)</f>
        <v>82</v>
      </c>
      <c r="N389">
        <f t="shared" si="54"/>
        <v>158</v>
      </c>
      <c r="O389">
        <f t="shared" si="55"/>
        <v>109</v>
      </c>
      <c r="P389">
        <f t="shared" si="56"/>
        <v>0.21635883905013192</v>
      </c>
      <c r="Q389">
        <f t="shared" si="57"/>
        <v>0.689873417721519</v>
      </c>
      <c r="R389" t="str">
        <f t="shared" si="58"/>
        <v/>
      </c>
      <c r="S389" t="str">
        <f t="shared" si="59"/>
        <v/>
      </c>
    </row>
    <row r="390" spans="1:19">
      <c r="A390">
        <v>1</v>
      </c>
      <c r="B390">
        <v>11</v>
      </c>
      <c r="C390" s="24">
        <v>135</v>
      </c>
      <c r="D390">
        <v>0</v>
      </c>
      <c r="E390">
        <v>0.57799999999999996</v>
      </c>
      <c r="H390">
        <f t="shared" si="50"/>
        <v>380</v>
      </c>
      <c r="I390">
        <f t="shared" si="51"/>
        <v>133</v>
      </c>
      <c r="J390">
        <f t="shared" si="52"/>
        <v>0</v>
      </c>
      <c r="K390">
        <f t="shared" si="53"/>
        <v>133.5</v>
      </c>
      <c r="L390">
        <f>ROWS($A$5:A384)</f>
        <v>380</v>
      </c>
      <c r="M390">
        <f>SUM($A$5:A384)</f>
        <v>82</v>
      </c>
      <c r="N390">
        <f t="shared" si="54"/>
        <v>157</v>
      </c>
      <c r="O390">
        <f t="shared" si="55"/>
        <v>109</v>
      </c>
      <c r="P390">
        <f t="shared" si="56"/>
        <v>0.21578947368421053</v>
      </c>
      <c r="Q390">
        <f t="shared" si="57"/>
        <v>0.69426751592356684</v>
      </c>
      <c r="R390">
        <f t="shared" si="58"/>
        <v>0.36361304998966837</v>
      </c>
      <c r="S390">
        <f t="shared" si="59"/>
        <v>9.473025320866435E-2</v>
      </c>
    </row>
    <row r="391" spans="1:19">
      <c r="A391">
        <v>1</v>
      </c>
      <c r="B391">
        <v>0</v>
      </c>
      <c r="C391" s="24">
        <v>135</v>
      </c>
      <c r="D391">
        <v>42</v>
      </c>
      <c r="E391">
        <v>0.36499999999999999</v>
      </c>
      <c r="H391">
        <f t="shared" si="50"/>
        <v>381</v>
      </c>
      <c r="I391">
        <f t="shared" si="51"/>
        <v>134</v>
      </c>
      <c r="J391">
        <f t="shared" si="52"/>
        <v>1</v>
      </c>
      <c r="K391" t="str">
        <f t="shared" si="53"/>
        <v/>
      </c>
      <c r="L391">
        <f>ROWS($A$5:A385)</f>
        <v>381</v>
      </c>
      <c r="M391">
        <f>SUM($A$5:A385)</f>
        <v>83</v>
      </c>
      <c r="N391">
        <f t="shared" si="54"/>
        <v>156</v>
      </c>
      <c r="O391">
        <f t="shared" si="55"/>
        <v>108</v>
      </c>
      <c r="P391">
        <f t="shared" si="56"/>
        <v>0.2178477690288714</v>
      </c>
      <c r="Q391">
        <f t="shared" si="57"/>
        <v>0.69230769230769229</v>
      </c>
      <c r="R391" t="str">
        <f t="shared" si="58"/>
        <v/>
      </c>
      <c r="S391" t="str">
        <f t="shared" si="59"/>
        <v/>
      </c>
    </row>
    <row r="392" spans="1:19">
      <c r="A392">
        <v>0</v>
      </c>
      <c r="B392">
        <v>1</v>
      </c>
      <c r="C392" s="24">
        <v>136</v>
      </c>
      <c r="D392">
        <v>50</v>
      </c>
      <c r="E392">
        <v>0.39900000000000002</v>
      </c>
      <c r="H392">
        <f t="shared" si="50"/>
        <v>382</v>
      </c>
      <c r="I392">
        <f t="shared" si="51"/>
        <v>134</v>
      </c>
      <c r="J392">
        <f t="shared" si="52"/>
        <v>1</v>
      </c>
      <c r="K392" t="str">
        <f t="shared" si="53"/>
        <v/>
      </c>
      <c r="L392">
        <f>ROWS($A$5:A386)</f>
        <v>382</v>
      </c>
      <c r="M392">
        <f>SUM($A$5:A386)</f>
        <v>84</v>
      </c>
      <c r="N392">
        <f t="shared" si="54"/>
        <v>155</v>
      </c>
      <c r="O392">
        <f t="shared" si="55"/>
        <v>107</v>
      </c>
      <c r="P392">
        <f t="shared" si="56"/>
        <v>0.21989528795811519</v>
      </c>
      <c r="Q392">
        <f t="shared" si="57"/>
        <v>0.69032258064516128</v>
      </c>
      <c r="R392" t="str">
        <f t="shared" si="58"/>
        <v/>
      </c>
      <c r="S392" t="str">
        <f t="shared" si="59"/>
        <v/>
      </c>
    </row>
    <row r="393" spans="1:19">
      <c r="A393">
        <v>0</v>
      </c>
      <c r="B393">
        <v>1</v>
      </c>
      <c r="C393" s="24">
        <v>136</v>
      </c>
      <c r="D393">
        <v>50</v>
      </c>
      <c r="E393">
        <v>0.39900000000000002</v>
      </c>
      <c r="H393">
        <f t="shared" si="50"/>
        <v>383</v>
      </c>
      <c r="I393">
        <f t="shared" si="51"/>
        <v>134</v>
      </c>
      <c r="J393">
        <f t="shared" si="52"/>
        <v>1</v>
      </c>
      <c r="K393" t="str">
        <f t="shared" si="53"/>
        <v/>
      </c>
      <c r="L393">
        <f>ROWS($A$5:A387)</f>
        <v>383</v>
      </c>
      <c r="M393">
        <f>SUM($A$5:A387)</f>
        <v>85</v>
      </c>
      <c r="N393">
        <f t="shared" si="54"/>
        <v>154</v>
      </c>
      <c r="O393">
        <f t="shared" si="55"/>
        <v>106</v>
      </c>
      <c r="P393">
        <f t="shared" si="56"/>
        <v>0.22193211488250653</v>
      </c>
      <c r="Q393">
        <f t="shared" si="57"/>
        <v>0.68831168831168832</v>
      </c>
      <c r="R393" t="str">
        <f t="shared" si="58"/>
        <v/>
      </c>
      <c r="S393" t="str">
        <f t="shared" si="59"/>
        <v/>
      </c>
    </row>
    <row r="394" spans="1:19">
      <c r="A394">
        <v>1</v>
      </c>
      <c r="B394">
        <v>4</v>
      </c>
      <c r="C394" s="24">
        <v>136</v>
      </c>
      <c r="D394">
        <v>0</v>
      </c>
      <c r="E394">
        <v>1.1819999999999999</v>
      </c>
      <c r="H394">
        <f t="shared" si="50"/>
        <v>384</v>
      </c>
      <c r="I394">
        <f t="shared" si="51"/>
        <v>134</v>
      </c>
      <c r="J394">
        <f t="shared" si="52"/>
        <v>0</v>
      </c>
      <c r="K394">
        <f t="shared" si="53"/>
        <v>134.5</v>
      </c>
      <c r="L394">
        <f>ROWS($A$5:A388)</f>
        <v>384</v>
      </c>
      <c r="M394">
        <f>SUM($A$5:A388)</f>
        <v>85</v>
      </c>
      <c r="N394">
        <f t="shared" si="54"/>
        <v>153</v>
      </c>
      <c r="O394">
        <f t="shared" si="55"/>
        <v>106</v>
      </c>
      <c r="P394">
        <f t="shared" si="56"/>
        <v>0.22135416666666666</v>
      </c>
      <c r="Q394">
        <f t="shared" si="57"/>
        <v>0.69281045751633985</v>
      </c>
      <c r="R394">
        <f t="shared" si="58"/>
        <v>0.36777276475456722</v>
      </c>
      <c r="S394">
        <f t="shared" si="59"/>
        <v>9.0570538443765503E-2</v>
      </c>
    </row>
    <row r="395" spans="1:19">
      <c r="A395">
        <v>0</v>
      </c>
      <c r="B395">
        <v>0</v>
      </c>
      <c r="C395" s="24">
        <v>137</v>
      </c>
      <c r="D395">
        <v>27</v>
      </c>
      <c r="E395">
        <v>0.23100000000000001</v>
      </c>
      <c r="H395">
        <f t="shared" si="50"/>
        <v>385</v>
      </c>
      <c r="I395">
        <f t="shared" si="51"/>
        <v>135</v>
      </c>
      <c r="J395">
        <f t="shared" si="52"/>
        <v>1</v>
      </c>
      <c r="K395" t="str">
        <f t="shared" si="53"/>
        <v/>
      </c>
      <c r="L395">
        <f>ROWS($A$5:A389)</f>
        <v>385</v>
      </c>
      <c r="M395">
        <f>SUM($A$5:A389)</f>
        <v>86</v>
      </c>
      <c r="N395">
        <f t="shared" si="54"/>
        <v>152</v>
      </c>
      <c r="O395">
        <f t="shared" si="55"/>
        <v>105</v>
      </c>
      <c r="P395">
        <f t="shared" si="56"/>
        <v>0.22337662337662337</v>
      </c>
      <c r="Q395">
        <f t="shared" si="57"/>
        <v>0.69078947368421051</v>
      </c>
      <c r="R395" t="str">
        <f t="shared" si="58"/>
        <v/>
      </c>
      <c r="S395" t="str">
        <f t="shared" si="59"/>
        <v/>
      </c>
    </row>
    <row r="396" spans="1:19">
      <c r="A396">
        <v>1</v>
      </c>
      <c r="B396">
        <v>0</v>
      </c>
      <c r="C396" s="24">
        <v>137</v>
      </c>
      <c r="D396">
        <v>35</v>
      </c>
      <c r="E396">
        <v>2.2879999999999998</v>
      </c>
      <c r="H396">
        <f t="shared" ref="H396:H459" si="60">ROW()-10</f>
        <v>386</v>
      </c>
      <c r="I396">
        <f t="shared" ref="I396:I459" si="61">C390</f>
        <v>135</v>
      </c>
      <c r="J396">
        <f t="shared" ref="J396:J459" si="62">A390</f>
        <v>1</v>
      </c>
      <c r="K396" t="str">
        <f t="shared" ref="K396:K459" si="63">IF(C390&lt;&gt;C391, (C390+C391)/2, "")</f>
        <v/>
      </c>
      <c r="L396">
        <f>ROWS($A$5:A390)</f>
        <v>386</v>
      </c>
      <c r="M396">
        <f>SUM($A$5:A390)</f>
        <v>87</v>
      </c>
      <c r="N396">
        <f t="shared" ref="N396:N459" si="64">I$4 - L396</f>
        <v>151</v>
      </c>
      <c r="O396">
        <f t="shared" ref="O396:O459" si="65">I$5 - M396</f>
        <v>104</v>
      </c>
      <c r="P396">
        <f t="shared" ref="P396:P459" si="66">IF(L396=0,"", M396/L396)</f>
        <v>0.22538860103626943</v>
      </c>
      <c r="Q396">
        <f t="shared" ref="Q396:Q459" si="67">IF(N396=0,"", O396/N396)</f>
        <v>0.6887417218543046</v>
      </c>
      <c r="R396" t="str">
        <f t="shared" ref="R396:R459" si="68">IF(K396="","",(L396/I$4)*(2*P396*(1-P396)) + (N396/I$4)*(2*Q396*(1-Q396)))</f>
        <v/>
      </c>
      <c r="S396" t="str">
        <f t="shared" ref="S396:S459" si="69">IF(K396="","", $I$7 - R396)</f>
        <v/>
      </c>
    </row>
    <row r="397" spans="1:19">
      <c r="A397">
        <v>1</v>
      </c>
      <c r="B397">
        <v>0</v>
      </c>
      <c r="C397" s="24">
        <v>138</v>
      </c>
      <c r="D397">
        <v>0</v>
      </c>
      <c r="E397">
        <v>0.93300000000000005</v>
      </c>
      <c r="H397">
        <f t="shared" si="60"/>
        <v>387</v>
      </c>
      <c r="I397">
        <f t="shared" si="61"/>
        <v>135</v>
      </c>
      <c r="J397">
        <f t="shared" si="62"/>
        <v>1</v>
      </c>
      <c r="K397">
        <f t="shared" si="63"/>
        <v>135.5</v>
      </c>
      <c r="L397">
        <f>ROWS($A$5:A391)</f>
        <v>387</v>
      </c>
      <c r="M397">
        <f>SUM($A$5:A391)</f>
        <v>88</v>
      </c>
      <c r="N397">
        <f t="shared" si="64"/>
        <v>150</v>
      </c>
      <c r="O397">
        <f t="shared" si="65"/>
        <v>103</v>
      </c>
      <c r="P397">
        <f t="shared" si="66"/>
        <v>0.22739018087855298</v>
      </c>
      <c r="Q397">
        <f t="shared" si="67"/>
        <v>0.68666666666666665</v>
      </c>
      <c r="R397">
        <f t="shared" si="68"/>
        <v>0.37341898478964863</v>
      </c>
      <c r="S397">
        <f t="shared" si="69"/>
        <v>8.4924318408684085E-2</v>
      </c>
    </row>
    <row r="398" spans="1:19">
      <c r="A398">
        <v>1</v>
      </c>
      <c r="B398">
        <v>0</v>
      </c>
      <c r="C398" s="24">
        <v>138</v>
      </c>
      <c r="D398">
        <v>0</v>
      </c>
      <c r="E398">
        <v>0.93300000000000005</v>
      </c>
      <c r="H398">
        <f t="shared" si="60"/>
        <v>388</v>
      </c>
      <c r="I398">
        <f t="shared" si="61"/>
        <v>136</v>
      </c>
      <c r="J398">
        <f t="shared" si="62"/>
        <v>0</v>
      </c>
      <c r="K398" t="str">
        <f t="shared" si="63"/>
        <v/>
      </c>
      <c r="L398">
        <f>ROWS($A$5:A392)</f>
        <v>388</v>
      </c>
      <c r="M398">
        <f>SUM($A$5:A392)</f>
        <v>88</v>
      </c>
      <c r="N398">
        <f t="shared" si="64"/>
        <v>149</v>
      </c>
      <c r="O398">
        <f t="shared" si="65"/>
        <v>103</v>
      </c>
      <c r="P398">
        <f t="shared" si="66"/>
        <v>0.22680412371134021</v>
      </c>
      <c r="Q398">
        <f t="shared" si="67"/>
        <v>0.6912751677852349</v>
      </c>
      <c r="R398" t="str">
        <f t="shared" si="68"/>
        <v/>
      </c>
      <c r="S398" t="str">
        <f t="shared" si="69"/>
        <v/>
      </c>
    </row>
    <row r="399" spans="1:19">
      <c r="A399">
        <v>1</v>
      </c>
      <c r="B399">
        <v>0</v>
      </c>
      <c r="C399" s="24">
        <v>138</v>
      </c>
      <c r="D399">
        <v>0</v>
      </c>
      <c r="E399">
        <v>0.93300000000000005</v>
      </c>
      <c r="H399">
        <f t="shared" si="60"/>
        <v>389</v>
      </c>
      <c r="I399">
        <f t="shared" si="61"/>
        <v>136</v>
      </c>
      <c r="J399">
        <f t="shared" si="62"/>
        <v>0</v>
      </c>
      <c r="K399" t="str">
        <f t="shared" si="63"/>
        <v/>
      </c>
      <c r="L399">
        <f>ROWS($A$5:A393)</f>
        <v>389</v>
      </c>
      <c r="M399">
        <f>SUM($A$5:A393)</f>
        <v>88</v>
      </c>
      <c r="N399">
        <f t="shared" si="64"/>
        <v>148</v>
      </c>
      <c r="O399">
        <f t="shared" si="65"/>
        <v>103</v>
      </c>
      <c r="P399">
        <f t="shared" si="66"/>
        <v>0.2262210796915167</v>
      </c>
      <c r="Q399">
        <f t="shared" si="67"/>
        <v>0.69594594594594594</v>
      </c>
      <c r="R399" t="str">
        <f t="shared" si="68"/>
        <v/>
      </c>
      <c r="S399" t="str">
        <f t="shared" si="69"/>
        <v/>
      </c>
    </row>
    <row r="400" spans="1:19">
      <c r="A400">
        <v>1</v>
      </c>
      <c r="B400">
        <v>0</v>
      </c>
      <c r="C400" s="24">
        <v>138</v>
      </c>
      <c r="D400">
        <v>35</v>
      </c>
      <c r="E400">
        <v>0.53400000000000003</v>
      </c>
      <c r="H400">
        <f t="shared" si="60"/>
        <v>390</v>
      </c>
      <c r="I400">
        <f t="shared" si="61"/>
        <v>136</v>
      </c>
      <c r="J400">
        <f t="shared" si="62"/>
        <v>1</v>
      </c>
      <c r="K400">
        <f t="shared" si="63"/>
        <v>136.5</v>
      </c>
      <c r="L400">
        <f>ROWS($A$5:A394)</f>
        <v>390</v>
      </c>
      <c r="M400">
        <f>SUM($A$5:A394)</f>
        <v>89</v>
      </c>
      <c r="N400">
        <f t="shared" si="64"/>
        <v>147</v>
      </c>
      <c r="O400">
        <f t="shared" si="65"/>
        <v>102</v>
      </c>
      <c r="P400">
        <f t="shared" si="66"/>
        <v>0.2282051282051282</v>
      </c>
      <c r="Q400">
        <f t="shared" si="67"/>
        <v>0.69387755102040816</v>
      </c>
      <c r="R400">
        <f t="shared" si="68"/>
        <v>0.37212004985348962</v>
      </c>
      <c r="S400">
        <f t="shared" si="69"/>
        <v>8.6223253344843098E-2</v>
      </c>
    </row>
    <row r="401" spans="1:19">
      <c r="A401">
        <v>1</v>
      </c>
      <c r="B401">
        <v>0</v>
      </c>
      <c r="C401" s="24">
        <v>138</v>
      </c>
      <c r="D401">
        <v>0</v>
      </c>
      <c r="E401">
        <v>0.93300000000000005</v>
      </c>
      <c r="H401">
        <f t="shared" si="60"/>
        <v>391</v>
      </c>
      <c r="I401">
        <f t="shared" si="61"/>
        <v>137</v>
      </c>
      <c r="J401">
        <f t="shared" si="62"/>
        <v>0</v>
      </c>
      <c r="K401" t="str">
        <f t="shared" si="63"/>
        <v/>
      </c>
      <c r="L401">
        <f>ROWS($A$5:A395)</f>
        <v>391</v>
      </c>
      <c r="M401">
        <f>SUM($A$5:A395)</f>
        <v>89</v>
      </c>
      <c r="N401">
        <f t="shared" si="64"/>
        <v>146</v>
      </c>
      <c r="O401">
        <f t="shared" si="65"/>
        <v>102</v>
      </c>
      <c r="P401">
        <f t="shared" si="66"/>
        <v>0.22762148337595908</v>
      </c>
      <c r="Q401">
        <f t="shared" si="67"/>
        <v>0.69863013698630139</v>
      </c>
      <c r="R401" t="str">
        <f t="shared" si="68"/>
        <v/>
      </c>
      <c r="S401" t="str">
        <f t="shared" si="69"/>
        <v/>
      </c>
    </row>
    <row r="402" spans="1:19">
      <c r="A402">
        <v>0</v>
      </c>
      <c r="B402">
        <v>11</v>
      </c>
      <c r="C402" s="24">
        <v>138</v>
      </c>
      <c r="D402">
        <v>0</v>
      </c>
      <c r="E402">
        <v>0.42</v>
      </c>
      <c r="H402">
        <f t="shared" si="60"/>
        <v>392</v>
      </c>
      <c r="I402">
        <f t="shared" si="61"/>
        <v>137</v>
      </c>
      <c r="J402">
        <f t="shared" si="62"/>
        <v>1</v>
      </c>
      <c r="K402">
        <f t="shared" si="63"/>
        <v>137.5</v>
      </c>
      <c r="L402">
        <f>ROWS($A$5:A396)</f>
        <v>392</v>
      </c>
      <c r="M402">
        <f>SUM($A$5:A396)</f>
        <v>90</v>
      </c>
      <c r="N402">
        <f t="shared" si="64"/>
        <v>145</v>
      </c>
      <c r="O402">
        <f t="shared" si="65"/>
        <v>101</v>
      </c>
      <c r="P402">
        <f t="shared" si="66"/>
        <v>0.22959183673469388</v>
      </c>
      <c r="Q402">
        <f t="shared" si="67"/>
        <v>0.69655172413793098</v>
      </c>
      <c r="R402">
        <f t="shared" si="68"/>
        <v>0.37238365197745449</v>
      </c>
      <c r="S402">
        <f t="shared" si="69"/>
        <v>8.595965122087823E-2</v>
      </c>
    </row>
    <row r="403" spans="1:19">
      <c r="A403">
        <v>0</v>
      </c>
      <c r="B403">
        <v>10</v>
      </c>
      <c r="C403" s="24">
        <v>139</v>
      </c>
      <c r="D403">
        <v>0</v>
      </c>
      <c r="E403">
        <v>1.4410000000000001</v>
      </c>
      <c r="H403">
        <f t="shared" si="60"/>
        <v>393</v>
      </c>
      <c r="I403">
        <f t="shared" si="61"/>
        <v>138</v>
      </c>
      <c r="J403">
        <f t="shared" si="62"/>
        <v>1</v>
      </c>
      <c r="K403" t="str">
        <f t="shared" si="63"/>
        <v/>
      </c>
      <c r="L403">
        <f>ROWS($A$5:A397)</f>
        <v>393</v>
      </c>
      <c r="M403">
        <f>SUM($A$5:A397)</f>
        <v>91</v>
      </c>
      <c r="N403">
        <f t="shared" si="64"/>
        <v>144</v>
      </c>
      <c r="O403">
        <f t="shared" si="65"/>
        <v>100</v>
      </c>
      <c r="P403">
        <f t="shared" si="66"/>
        <v>0.23155216284987276</v>
      </c>
      <c r="Q403">
        <f t="shared" si="67"/>
        <v>0.69444444444444442</v>
      </c>
      <c r="R403" t="str">
        <f t="shared" si="68"/>
        <v/>
      </c>
      <c r="S403" t="str">
        <f t="shared" si="69"/>
        <v/>
      </c>
    </row>
    <row r="404" spans="1:19">
      <c r="A404">
        <v>1</v>
      </c>
      <c r="B404">
        <v>3</v>
      </c>
      <c r="C404" s="24">
        <v>139</v>
      </c>
      <c r="D404">
        <v>0</v>
      </c>
      <c r="E404">
        <v>0.40200000000000002</v>
      </c>
      <c r="H404">
        <f t="shared" si="60"/>
        <v>394</v>
      </c>
      <c r="I404">
        <f t="shared" si="61"/>
        <v>138</v>
      </c>
      <c r="J404">
        <f t="shared" si="62"/>
        <v>1</v>
      </c>
      <c r="K404" t="str">
        <f t="shared" si="63"/>
        <v/>
      </c>
      <c r="L404">
        <f>ROWS($A$5:A398)</f>
        <v>394</v>
      </c>
      <c r="M404">
        <f>SUM($A$5:A398)</f>
        <v>92</v>
      </c>
      <c r="N404">
        <f t="shared" si="64"/>
        <v>143</v>
      </c>
      <c r="O404">
        <f t="shared" si="65"/>
        <v>99</v>
      </c>
      <c r="P404">
        <f t="shared" si="66"/>
        <v>0.233502538071066</v>
      </c>
      <c r="Q404">
        <f t="shared" si="67"/>
        <v>0.69230769230769229</v>
      </c>
      <c r="R404" t="str">
        <f t="shared" si="68"/>
        <v/>
      </c>
      <c r="S404" t="str">
        <f t="shared" si="69"/>
        <v/>
      </c>
    </row>
    <row r="405" spans="1:19">
      <c r="A405">
        <v>1</v>
      </c>
      <c r="B405">
        <v>5</v>
      </c>
      <c r="C405" s="24">
        <v>139</v>
      </c>
      <c r="D405">
        <v>35</v>
      </c>
      <c r="E405">
        <v>0.36099999999999999</v>
      </c>
      <c r="H405">
        <f t="shared" si="60"/>
        <v>395</v>
      </c>
      <c r="I405">
        <f t="shared" si="61"/>
        <v>138</v>
      </c>
      <c r="J405">
        <f t="shared" si="62"/>
        <v>1</v>
      </c>
      <c r="K405" t="str">
        <f t="shared" si="63"/>
        <v/>
      </c>
      <c r="L405">
        <f>ROWS($A$5:A399)</f>
        <v>395</v>
      </c>
      <c r="M405">
        <f>SUM($A$5:A399)</f>
        <v>93</v>
      </c>
      <c r="N405">
        <f t="shared" si="64"/>
        <v>142</v>
      </c>
      <c r="O405">
        <f t="shared" si="65"/>
        <v>98</v>
      </c>
      <c r="P405">
        <f t="shared" si="66"/>
        <v>0.23544303797468355</v>
      </c>
      <c r="Q405">
        <f t="shared" si="67"/>
        <v>0.6901408450704225</v>
      </c>
      <c r="R405" t="str">
        <f t="shared" si="68"/>
        <v/>
      </c>
      <c r="S405" t="str">
        <f t="shared" si="69"/>
        <v/>
      </c>
    </row>
    <row r="406" spans="1:19">
      <c r="A406">
        <v>0</v>
      </c>
      <c r="B406">
        <v>10</v>
      </c>
      <c r="C406" s="24">
        <v>139</v>
      </c>
      <c r="D406">
        <v>0</v>
      </c>
      <c r="E406">
        <v>1.4410000000000001</v>
      </c>
      <c r="H406">
        <f t="shared" si="60"/>
        <v>396</v>
      </c>
      <c r="I406">
        <f t="shared" si="61"/>
        <v>138</v>
      </c>
      <c r="J406">
        <f t="shared" si="62"/>
        <v>1</v>
      </c>
      <c r="K406" t="str">
        <f t="shared" si="63"/>
        <v/>
      </c>
      <c r="L406">
        <f>ROWS($A$5:A400)</f>
        <v>396</v>
      </c>
      <c r="M406">
        <f>SUM($A$5:A400)</f>
        <v>94</v>
      </c>
      <c r="N406">
        <f t="shared" si="64"/>
        <v>141</v>
      </c>
      <c r="O406">
        <f t="shared" si="65"/>
        <v>97</v>
      </c>
      <c r="P406">
        <f t="shared" si="66"/>
        <v>0.23737373737373738</v>
      </c>
      <c r="Q406">
        <f t="shared" si="67"/>
        <v>0.68794326241134751</v>
      </c>
      <c r="R406" t="str">
        <f t="shared" si="68"/>
        <v/>
      </c>
      <c r="S406" t="str">
        <f t="shared" si="69"/>
        <v/>
      </c>
    </row>
    <row r="407" spans="1:19">
      <c r="A407">
        <v>0</v>
      </c>
      <c r="B407">
        <v>10</v>
      </c>
      <c r="C407" s="24">
        <v>139</v>
      </c>
      <c r="D407">
        <v>0</v>
      </c>
      <c r="E407">
        <v>1.4410000000000001</v>
      </c>
      <c r="H407">
        <f t="shared" si="60"/>
        <v>397</v>
      </c>
      <c r="I407">
        <f t="shared" si="61"/>
        <v>138</v>
      </c>
      <c r="J407">
        <f t="shared" si="62"/>
        <v>1</v>
      </c>
      <c r="K407" t="str">
        <f t="shared" si="63"/>
        <v/>
      </c>
      <c r="L407">
        <f>ROWS($A$5:A401)</f>
        <v>397</v>
      </c>
      <c r="M407">
        <f>SUM($A$5:A401)</f>
        <v>95</v>
      </c>
      <c r="N407">
        <f t="shared" si="64"/>
        <v>140</v>
      </c>
      <c r="O407">
        <f t="shared" si="65"/>
        <v>96</v>
      </c>
      <c r="P407">
        <f t="shared" si="66"/>
        <v>0.23929471032745592</v>
      </c>
      <c r="Q407">
        <f t="shared" si="67"/>
        <v>0.68571428571428572</v>
      </c>
      <c r="R407" t="str">
        <f t="shared" si="68"/>
        <v/>
      </c>
      <c r="S407" t="str">
        <f t="shared" si="69"/>
        <v/>
      </c>
    </row>
    <row r="408" spans="1:19">
      <c r="A408">
        <v>1</v>
      </c>
      <c r="B408">
        <v>5</v>
      </c>
      <c r="C408" s="24">
        <v>139</v>
      </c>
      <c r="D408">
        <v>35</v>
      </c>
      <c r="E408">
        <v>0.36099999999999999</v>
      </c>
      <c r="H408">
        <f t="shared" si="60"/>
        <v>398</v>
      </c>
      <c r="I408">
        <f t="shared" si="61"/>
        <v>138</v>
      </c>
      <c r="J408">
        <f t="shared" si="62"/>
        <v>0</v>
      </c>
      <c r="K408">
        <f t="shared" si="63"/>
        <v>138.5</v>
      </c>
      <c r="L408">
        <f>ROWS($A$5:A402)</f>
        <v>398</v>
      </c>
      <c r="M408">
        <f>SUM($A$5:A402)</f>
        <v>95</v>
      </c>
      <c r="N408">
        <f t="shared" si="64"/>
        <v>139</v>
      </c>
      <c r="O408">
        <f t="shared" si="65"/>
        <v>96</v>
      </c>
      <c r="P408">
        <f t="shared" si="66"/>
        <v>0.23869346733668342</v>
      </c>
      <c r="Q408">
        <f t="shared" si="67"/>
        <v>0.69064748201438853</v>
      </c>
      <c r="R408">
        <f t="shared" si="68"/>
        <v>0.37997006454239768</v>
      </c>
      <c r="S408">
        <f t="shared" si="69"/>
        <v>7.837323865593504E-2</v>
      </c>
    </row>
    <row r="409" spans="1:19">
      <c r="A409">
        <v>1</v>
      </c>
      <c r="B409">
        <v>5</v>
      </c>
      <c r="C409" s="24">
        <v>139</v>
      </c>
      <c r="D409">
        <v>35</v>
      </c>
      <c r="E409">
        <v>0.36099999999999999</v>
      </c>
      <c r="H409">
        <f t="shared" si="60"/>
        <v>399</v>
      </c>
      <c r="I409">
        <f t="shared" si="61"/>
        <v>139</v>
      </c>
      <c r="J409">
        <f t="shared" si="62"/>
        <v>0</v>
      </c>
      <c r="K409" t="str">
        <f t="shared" si="63"/>
        <v/>
      </c>
      <c r="L409">
        <f>ROWS($A$5:A403)</f>
        <v>399</v>
      </c>
      <c r="M409">
        <f>SUM($A$5:A403)</f>
        <v>95</v>
      </c>
      <c r="N409">
        <f t="shared" si="64"/>
        <v>138</v>
      </c>
      <c r="O409">
        <f t="shared" si="65"/>
        <v>96</v>
      </c>
      <c r="P409">
        <f t="shared" si="66"/>
        <v>0.23809523809523808</v>
      </c>
      <c r="Q409">
        <f t="shared" si="67"/>
        <v>0.69565217391304346</v>
      </c>
      <c r="R409" t="str">
        <f t="shared" si="68"/>
        <v/>
      </c>
      <c r="S409" t="str">
        <f t="shared" si="69"/>
        <v/>
      </c>
    </row>
    <row r="410" spans="1:19">
      <c r="A410">
        <v>1</v>
      </c>
      <c r="B410">
        <v>5</v>
      </c>
      <c r="C410" s="24">
        <v>139</v>
      </c>
      <c r="D410">
        <v>35</v>
      </c>
      <c r="E410">
        <v>0.36099999999999999</v>
      </c>
      <c r="H410">
        <f t="shared" si="60"/>
        <v>400</v>
      </c>
      <c r="I410">
        <f t="shared" si="61"/>
        <v>139</v>
      </c>
      <c r="J410">
        <f t="shared" si="62"/>
        <v>1</v>
      </c>
      <c r="K410" t="str">
        <f t="shared" si="63"/>
        <v/>
      </c>
      <c r="L410">
        <f>ROWS($A$5:A404)</f>
        <v>400</v>
      </c>
      <c r="M410">
        <f>SUM($A$5:A404)</f>
        <v>96</v>
      </c>
      <c r="N410">
        <f t="shared" si="64"/>
        <v>137</v>
      </c>
      <c r="O410">
        <f t="shared" si="65"/>
        <v>95</v>
      </c>
      <c r="P410">
        <f t="shared" si="66"/>
        <v>0.24</v>
      </c>
      <c r="Q410">
        <f t="shared" si="67"/>
        <v>0.69343065693430661</v>
      </c>
      <c r="R410" t="str">
        <f t="shared" si="68"/>
        <v/>
      </c>
      <c r="S410" t="str">
        <f t="shared" si="69"/>
        <v/>
      </c>
    </row>
    <row r="411" spans="1:19">
      <c r="A411">
        <v>0</v>
      </c>
      <c r="B411">
        <v>1</v>
      </c>
      <c r="C411" s="24">
        <v>140</v>
      </c>
      <c r="D411">
        <v>26</v>
      </c>
      <c r="E411">
        <v>0.82799999999999996</v>
      </c>
      <c r="H411">
        <f t="shared" si="60"/>
        <v>401</v>
      </c>
      <c r="I411">
        <f t="shared" si="61"/>
        <v>139</v>
      </c>
      <c r="J411">
        <f t="shared" si="62"/>
        <v>1</v>
      </c>
      <c r="K411" t="str">
        <f t="shared" si="63"/>
        <v/>
      </c>
      <c r="L411">
        <f>ROWS($A$5:A405)</f>
        <v>401</v>
      </c>
      <c r="M411">
        <f>SUM($A$5:A405)</f>
        <v>97</v>
      </c>
      <c r="N411">
        <f t="shared" si="64"/>
        <v>136</v>
      </c>
      <c r="O411">
        <f t="shared" si="65"/>
        <v>94</v>
      </c>
      <c r="P411">
        <f t="shared" si="66"/>
        <v>0.24189526184538654</v>
      </c>
      <c r="Q411">
        <f t="shared" si="67"/>
        <v>0.69117647058823528</v>
      </c>
      <c r="R411" t="str">
        <f t="shared" si="68"/>
        <v/>
      </c>
      <c r="S411" t="str">
        <f t="shared" si="69"/>
        <v/>
      </c>
    </row>
    <row r="412" spans="1:19">
      <c r="A412">
        <v>1</v>
      </c>
      <c r="B412">
        <v>12</v>
      </c>
      <c r="C412" s="24">
        <v>140</v>
      </c>
      <c r="D412">
        <v>43</v>
      </c>
      <c r="E412">
        <v>0.52800000000000002</v>
      </c>
      <c r="H412">
        <f t="shared" si="60"/>
        <v>402</v>
      </c>
      <c r="I412">
        <f t="shared" si="61"/>
        <v>139</v>
      </c>
      <c r="J412">
        <f t="shared" si="62"/>
        <v>0</v>
      </c>
      <c r="K412" t="str">
        <f t="shared" si="63"/>
        <v/>
      </c>
      <c r="L412">
        <f>ROWS($A$5:A406)</f>
        <v>402</v>
      </c>
      <c r="M412">
        <f>SUM($A$5:A406)</f>
        <v>97</v>
      </c>
      <c r="N412">
        <f t="shared" si="64"/>
        <v>135</v>
      </c>
      <c r="O412">
        <f t="shared" si="65"/>
        <v>94</v>
      </c>
      <c r="P412">
        <f t="shared" si="66"/>
        <v>0.24129353233830847</v>
      </c>
      <c r="Q412">
        <f t="shared" si="67"/>
        <v>0.6962962962962963</v>
      </c>
      <c r="R412" t="str">
        <f t="shared" si="68"/>
        <v/>
      </c>
      <c r="S412" t="str">
        <f t="shared" si="69"/>
        <v/>
      </c>
    </row>
    <row r="413" spans="1:19">
      <c r="A413">
        <v>0</v>
      </c>
      <c r="B413">
        <v>4</v>
      </c>
      <c r="C413" s="24">
        <v>141</v>
      </c>
      <c r="D413">
        <v>0</v>
      </c>
      <c r="E413">
        <v>0.24399999999999999</v>
      </c>
      <c r="H413">
        <f t="shared" si="60"/>
        <v>403</v>
      </c>
      <c r="I413">
        <f t="shared" si="61"/>
        <v>139</v>
      </c>
      <c r="J413">
        <f t="shared" si="62"/>
        <v>0</v>
      </c>
      <c r="K413" t="str">
        <f t="shared" si="63"/>
        <v/>
      </c>
      <c r="L413">
        <f>ROWS($A$5:A407)</f>
        <v>403</v>
      </c>
      <c r="M413">
        <f>SUM($A$5:A407)</f>
        <v>97</v>
      </c>
      <c r="N413">
        <f t="shared" si="64"/>
        <v>134</v>
      </c>
      <c r="O413">
        <f t="shared" si="65"/>
        <v>94</v>
      </c>
      <c r="P413">
        <f t="shared" si="66"/>
        <v>0.24069478908188585</v>
      </c>
      <c r="Q413">
        <f t="shared" si="67"/>
        <v>0.70149253731343286</v>
      </c>
      <c r="R413" t="str">
        <f t="shared" si="68"/>
        <v/>
      </c>
      <c r="S413" t="str">
        <f t="shared" si="69"/>
        <v/>
      </c>
    </row>
    <row r="414" spans="1:19">
      <c r="A414">
        <v>0</v>
      </c>
      <c r="B414">
        <v>2</v>
      </c>
      <c r="C414" s="24">
        <v>141</v>
      </c>
      <c r="D414">
        <v>34</v>
      </c>
      <c r="E414">
        <v>0.69899999999999995</v>
      </c>
      <c r="H414">
        <f t="shared" si="60"/>
        <v>404</v>
      </c>
      <c r="I414">
        <f t="shared" si="61"/>
        <v>139</v>
      </c>
      <c r="J414">
        <f t="shared" si="62"/>
        <v>1</v>
      </c>
      <c r="K414" t="str">
        <f t="shared" si="63"/>
        <v/>
      </c>
      <c r="L414">
        <f>ROWS($A$5:A408)</f>
        <v>404</v>
      </c>
      <c r="M414">
        <f>SUM($A$5:A408)</f>
        <v>98</v>
      </c>
      <c r="N414">
        <f t="shared" si="64"/>
        <v>133</v>
      </c>
      <c r="O414">
        <f t="shared" si="65"/>
        <v>93</v>
      </c>
      <c r="P414">
        <f t="shared" si="66"/>
        <v>0.24257425742574257</v>
      </c>
      <c r="Q414">
        <f t="shared" si="67"/>
        <v>0.6992481203007519</v>
      </c>
      <c r="R414" t="str">
        <f t="shared" si="68"/>
        <v/>
      </c>
      <c r="S414" t="str">
        <f t="shared" si="69"/>
        <v/>
      </c>
    </row>
    <row r="415" spans="1:19">
      <c r="A415">
        <v>0</v>
      </c>
      <c r="B415">
        <v>4</v>
      </c>
      <c r="C415" s="24">
        <v>141</v>
      </c>
      <c r="D415">
        <v>0</v>
      </c>
      <c r="E415">
        <v>0.24399999999999999</v>
      </c>
      <c r="H415">
        <f t="shared" si="60"/>
        <v>405</v>
      </c>
      <c r="I415">
        <f t="shared" si="61"/>
        <v>139</v>
      </c>
      <c r="J415">
        <f t="shared" si="62"/>
        <v>1</v>
      </c>
      <c r="K415" t="str">
        <f t="shared" si="63"/>
        <v/>
      </c>
      <c r="L415">
        <f>ROWS($A$5:A409)</f>
        <v>405</v>
      </c>
      <c r="M415">
        <f>SUM($A$5:A409)</f>
        <v>99</v>
      </c>
      <c r="N415">
        <f t="shared" si="64"/>
        <v>132</v>
      </c>
      <c r="O415">
        <f t="shared" si="65"/>
        <v>92</v>
      </c>
      <c r="P415">
        <f t="shared" si="66"/>
        <v>0.24444444444444444</v>
      </c>
      <c r="Q415">
        <f t="shared" si="67"/>
        <v>0.69696969696969702</v>
      </c>
      <c r="R415" t="str">
        <f t="shared" si="68"/>
        <v/>
      </c>
      <c r="S415" t="str">
        <f t="shared" si="69"/>
        <v/>
      </c>
    </row>
    <row r="416" spans="1:19">
      <c r="A416">
        <v>0</v>
      </c>
      <c r="B416">
        <v>4</v>
      </c>
      <c r="C416" s="24">
        <v>141</v>
      </c>
      <c r="D416">
        <v>0</v>
      </c>
      <c r="E416">
        <v>0.24399999999999999</v>
      </c>
      <c r="H416">
        <f t="shared" si="60"/>
        <v>406</v>
      </c>
      <c r="I416">
        <f t="shared" si="61"/>
        <v>139</v>
      </c>
      <c r="J416">
        <f t="shared" si="62"/>
        <v>1</v>
      </c>
      <c r="K416">
        <f t="shared" si="63"/>
        <v>139.5</v>
      </c>
      <c r="L416">
        <f>ROWS($A$5:A410)</f>
        <v>406</v>
      </c>
      <c r="M416">
        <f>SUM($A$5:A410)</f>
        <v>100</v>
      </c>
      <c r="N416">
        <f t="shared" si="64"/>
        <v>131</v>
      </c>
      <c r="O416">
        <f t="shared" si="65"/>
        <v>91</v>
      </c>
      <c r="P416">
        <f t="shared" si="66"/>
        <v>0.24630541871921183</v>
      </c>
      <c r="Q416">
        <f t="shared" si="67"/>
        <v>0.69465648854961837</v>
      </c>
      <c r="R416">
        <f t="shared" si="68"/>
        <v>0.38419261702072083</v>
      </c>
      <c r="S416">
        <f t="shared" si="69"/>
        <v>7.4150686177611891E-2</v>
      </c>
    </row>
    <row r="417" spans="1:19">
      <c r="A417">
        <v>1</v>
      </c>
      <c r="B417">
        <v>3</v>
      </c>
      <c r="C417" s="24">
        <v>141</v>
      </c>
      <c r="D417">
        <v>0</v>
      </c>
      <c r="E417">
        <v>0.76100000000000001</v>
      </c>
      <c r="H417">
        <f t="shared" si="60"/>
        <v>407</v>
      </c>
      <c r="I417">
        <f t="shared" si="61"/>
        <v>140</v>
      </c>
      <c r="J417">
        <f t="shared" si="62"/>
        <v>0</v>
      </c>
      <c r="K417" t="str">
        <f t="shared" si="63"/>
        <v/>
      </c>
      <c r="L417">
        <f>ROWS($A$5:A411)</f>
        <v>407</v>
      </c>
      <c r="M417">
        <f>SUM($A$5:A411)</f>
        <v>100</v>
      </c>
      <c r="N417">
        <f t="shared" si="64"/>
        <v>130</v>
      </c>
      <c r="O417">
        <f t="shared" si="65"/>
        <v>91</v>
      </c>
      <c r="P417">
        <f t="shared" si="66"/>
        <v>0.24570024570024571</v>
      </c>
      <c r="Q417">
        <f t="shared" si="67"/>
        <v>0.7</v>
      </c>
      <c r="R417" t="str">
        <f t="shared" si="68"/>
        <v/>
      </c>
      <c r="S417" t="str">
        <f t="shared" si="69"/>
        <v/>
      </c>
    </row>
    <row r="418" spans="1:19">
      <c r="A418">
        <v>1</v>
      </c>
      <c r="B418">
        <v>4</v>
      </c>
      <c r="C418" s="24">
        <v>142</v>
      </c>
      <c r="D418">
        <v>0</v>
      </c>
      <c r="E418">
        <v>0.64500000000000002</v>
      </c>
      <c r="H418">
        <f t="shared" si="60"/>
        <v>408</v>
      </c>
      <c r="I418">
        <f t="shared" si="61"/>
        <v>140</v>
      </c>
      <c r="J418">
        <f t="shared" si="62"/>
        <v>1</v>
      </c>
      <c r="K418">
        <f t="shared" si="63"/>
        <v>140.5</v>
      </c>
      <c r="L418">
        <f>ROWS($A$5:A412)</f>
        <v>408</v>
      </c>
      <c r="M418">
        <f>SUM($A$5:A412)</f>
        <v>101</v>
      </c>
      <c r="N418">
        <f t="shared" si="64"/>
        <v>129</v>
      </c>
      <c r="O418">
        <f t="shared" si="65"/>
        <v>90</v>
      </c>
      <c r="P418">
        <f t="shared" si="66"/>
        <v>0.24754901960784315</v>
      </c>
      <c r="Q418">
        <f t="shared" si="67"/>
        <v>0.69767441860465118</v>
      </c>
      <c r="R418">
        <f t="shared" si="68"/>
        <v>0.38438305901374015</v>
      </c>
      <c r="S418">
        <f t="shared" si="69"/>
        <v>7.3960244184592572E-2</v>
      </c>
    </row>
    <row r="419" spans="1:19">
      <c r="A419">
        <v>1</v>
      </c>
      <c r="B419">
        <v>7</v>
      </c>
      <c r="C419" s="24">
        <v>142</v>
      </c>
      <c r="D419">
        <v>24</v>
      </c>
      <c r="E419">
        <v>0.128</v>
      </c>
      <c r="H419">
        <f t="shared" si="60"/>
        <v>409</v>
      </c>
      <c r="I419">
        <f t="shared" si="61"/>
        <v>141</v>
      </c>
      <c r="J419">
        <f t="shared" si="62"/>
        <v>0</v>
      </c>
      <c r="K419" t="str">
        <f t="shared" si="63"/>
        <v/>
      </c>
      <c r="L419">
        <f>ROWS($A$5:A413)</f>
        <v>409</v>
      </c>
      <c r="M419">
        <f>SUM($A$5:A413)</f>
        <v>101</v>
      </c>
      <c r="N419">
        <f t="shared" si="64"/>
        <v>128</v>
      </c>
      <c r="O419">
        <f t="shared" si="65"/>
        <v>90</v>
      </c>
      <c r="P419">
        <f t="shared" si="66"/>
        <v>0.24694376528117359</v>
      </c>
      <c r="Q419">
        <f t="shared" si="67"/>
        <v>0.703125</v>
      </c>
      <c r="R419" t="str">
        <f t="shared" si="68"/>
        <v/>
      </c>
      <c r="S419" t="str">
        <f t="shared" si="69"/>
        <v/>
      </c>
    </row>
    <row r="420" spans="1:19">
      <c r="A420">
        <v>1</v>
      </c>
      <c r="B420">
        <v>4</v>
      </c>
      <c r="C420" s="24">
        <v>142</v>
      </c>
      <c r="D420">
        <v>0</v>
      </c>
      <c r="E420">
        <v>0.64500000000000002</v>
      </c>
      <c r="H420">
        <f t="shared" si="60"/>
        <v>410</v>
      </c>
      <c r="I420">
        <f t="shared" si="61"/>
        <v>141</v>
      </c>
      <c r="J420">
        <f t="shared" si="62"/>
        <v>0</v>
      </c>
      <c r="K420" t="str">
        <f t="shared" si="63"/>
        <v/>
      </c>
      <c r="L420">
        <f>ROWS($A$5:A414)</f>
        <v>410</v>
      </c>
      <c r="M420">
        <f>SUM($A$5:A414)</f>
        <v>101</v>
      </c>
      <c r="N420">
        <f t="shared" si="64"/>
        <v>127</v>
      </c>
      <c r="O420">
        <f t="shared" si="65"/>
        <v>90</v>
      </c>
      <c r="P420">
        <f t="shared" si="66"/>
        <v>0.24634146341463414</v>
      </c>
      <c r="Q420">
        <f t="shared" si="67"/>
        <v>0.70866141732283461</v>
      </c>
      <c r="R420" t="str">
        <f t="shared" si="68"/>
        <v/>
      </c>
      <c r="S420" t="str">
        <f t="shared" si="69"/>
        <v/>
      </c>
    </row>
    <row r="421" spans="1:19">
      <c r="A421">
        <v>0</v>
      </c>
      <c r="B421">
        <v>1</v>
      </c>
      <c r="C421" s="24">
        <v>143</v>
      </c>
      <c r="D421">
        <v>30</v>
      </c>
      <c r="E421">
        <v>0.89200000000000002</v>
      </c>
      <c r="H421">
        <f t="shared" si="60"/>
        <v>411</v>
      </c>
      <c r="I421">
        <f t="shared" si="61"/>
        <v>141</v>
      </c>
      <c r="J421">
        <f t="shared" si="62"/>
        <v>0</v>
      </c>
      <c r="K421" t="str">
        <f t="shared" si="63"/>
        <v/>
      </c>
      <c r="L421">
        <f>ROWS($A$5:A415)</f>
        <v>411</v>
      </c>
      <c r="M421">
        <f>SUM($A$5:A415)</f>
        <v>101</v>
      </c>
      <c r="N421">
        <f t="shared" si="64"/>
        <v>126</v>
      </c>
      <c r="O421">
        <f t="shared" si="65"/>
        <v>90</v>
      </c>
      <c r="P421">
        <f t="shared" si="66"/>
        <v>0.24574209245742093</v>
      </c>
      <c r="Q421">
        <f t="shared" si="67"/>
        <v>0.7142857142857143</v>
      </c>
      <c r="R421" t="str">
        <f t="shared" si="68"/>
        <v/>
      </c>
      <c r="S421" t="str">
        <f t="shared" si="69"/>
        <v/>
      </c>
    </row>
    <row r="422" spans="1:19">
      <c r="A422">
        <v>1</v>
      </c>
      <c r="B422">
        <v>2</v>
      </c>
      <c r="C422" s="24">
        <v>144</v>
      </c>
      <c r="D422">
        <v>33</v>
      </c>
      <c r="E422">
        <v>0.42199999999999999</v>
      </c>
      <c r="H422">
        <f t="shared" si="60"/>
        <v>412</v>
      </c>
      <c r="I422">
        <f t="shared" si="61"/>
        <v>141</v>
      </c>
      <c r="J422">
        <f t="shared" si="62"/>
        <v>0</v>
      </c>
      <c r="K422" t="str">
        <f t="shared" si="63"/>
        <v/>
      </c>
      <c r="L422">
        <f>ROWS($A$5:A416)</f>
        <v>412</v>
      </c>
      <c r="M422">
        <f>SUM($A$5:A416)</f>
        <v>101</v>
      </c>
      <c r="N422">
        <f t="shared" si="64"/>
        <v>125</v>
      </c>
      <c r="O422">
        <f t="shared" si="65"/>
        <v>90</v>
      </c>
      <c r="P422">
        <f t="shared" si="66"/>
        <v>0.24514563106796117</v>
      </c>
      <c r="Q422">
        <f t="shared" si="67"/>
        <v>0.72</v>
      </c>
      <c r="R422" t="str">
        <f t="shared" si="68"/>
        <v/>
      </c>
      <c r="S422" t="str">
        <f t="shared" si="69"/>
        <v/>
      </c>
    </row>
    <row r="423" spans="1:19">
      <c r="A423">
        <v>1</v>
      </c>
      <c r="B423">
        <v>1</v>
      </c>
      <c r="C423" s="24">
        <v>144</v>
      </c>
      <c r="D423">
        <v>46</v>
      </c>
      <c r="E423">
        <v>0.33500000000000002</v>
      </c>
      <c r="H423">
        <f t="shared" si="60"/>
        <v>413</v>
      </c>
      <c r="I423">
        <f t="shared" si="61"/>
        <v>141</v>
      </c>
      <c r="J423">
        <f t="shared" si="62"/>
        <v>1</v>
      </c>
      <c r="K423">
        <f t="shared" si="63"/>
        <v>141.5</v>
      </c>
      <c r="L423">
        <f>ROWS($A$5:A417)</f>
        <v>413</v>
      </c>
      <c r="M423">
        <f>SUM($A$5:A417)</f>
        <v>102</v>
      </c>
      <c r="N423">
        <f t="shared" si="64"/>
        <v>124</v>
      </c>
      <c r="O423">
        <f t="shared" si="65"/>
        <v>89</v>
      </c>
      <c r="P423">
        <f t="shared" si="66"/>
        <v>0.24697336561743341</v>
      </c>
      <c r="Q423">
        <f t="shared" si="67"/>
        <v>0.717741935483871</v>
      </c>
      <c r="R423">
        <f t="shared" si="68"/>
        <v>0.37962638528475706</v>
      </c>
      <c r="S423">
        <f t="shared" si="69"/>
        <v>7.8716917913575657E-2</v>
      </c>
    </row>
    <row r="424" spans="1:19">
      <c r="A424">
        <v>1</v>
      </c>
      <c r="B424">
        <v>2</v>
      </c>
      <c r="C424" s="24">
        <v>144</v>
      </c>
      <c r="D424">
        <v>33</v>
      </c>
      <c r="E424">
        <v>0.42199999999999999</v>
      </c>
      <c r="H424">
        <f t="shared" si="60"/>
        <v>414</v>
      </c>
      <c r="I424">
        <f t="shared" si="61"/>
        <v>142</v>
      </c>
      <c r="J424">
        <f t="shared" si="62"/>
        <v>1</v>
      </c>
      <c r="K424" t="str">
        <f t="shared" si="63"/>
        <v/>
      </c>
      <c r="L424">
        <f>ROWS($A$5:A418)</f>
        <v>414</v>
      </c>
      <c r="M424">
        <f>SUM($A$5:A418)</f>
        <v>103</v>
      </c>
      <c r="N424">
        <f t="shared" si="64"/>
        <v>123</v>
      </c>
      <c r="O424">
        <f t="shared" si="65"/>
        <v>88</v>
      </c>
      <c r="P424">
        <f t="shared" si="66"/>
        <v>0.24879227053140096</v>
      </c>
      <c r="Q424">
        <f t="shared" si="67"/>
        <v>0.71544715447154472</v>
      </c>
      <c r="R424" t="str">
        <f t="shared" si="68"/>
        <v/>
      </c>
      <c r="S424" t="str">
        <f t="shared" si="69"/>
        <v/>
      </c>
    </row>
    <row r="425" spans="1:19">
      <c r="A425">
        <v>0</v>
      </c>
      <c r="B425">
        <v>4</v>
      </c>
      <c r="C425" s="24">
        <v>144</v>
      </c>
      <c r="D425">
        <v>28</v>
      </c>
      <c r="E425">
        <v>0.28699999999999998</v>
      </c>
      <c r="H425">
        <f t="shared" si="60"/>
        <v>415</v>
      </c>
      <c r="I425">
        <f t="shared" si="61"/>
        <v>142</v>
      </c>
      <c r="J425">
        <f t="shared" si="62"/>
        <v>1</v>
      </c>
      <c r="K425" t="str">
        <f t="shared" si="63"/>
        <v/>
      </c>
      <c r="L425">
        <f>ROWS($A$5:A419)</f>
        <v>415</v>
      </c>
      <c r="M425">
        <f>SUM($A$5:A419)</f>
        <v>104</v>
      </c>
      <c r="N425">
        <f t="shared" si="64"/>
        <v>122</v>
      </c>
      <c r="O425">
        <f t="shared" si="65"/>
        <v>87</v>
      </c>
      <c r="P425">
        <f t="shared" si="66"/>
        <v>0.25060240963855424</v>
      </c>
      <c r="Q425">
        <f t="shared" si="67"/>
        <v>0.71311475409836067</v>
      </c>
      <c r="R425" t="str">
        <f t="shared" si="68"/>
        <v/>
      </c>
      <c r="S425" t="str">
        <f t="shared" si="69"/>
        <v/>
      </c>
    </row>
    <row r="426" spans="1:19">
      <c r="A426">
        <v>0</v>
      </c>
      <c r="B426">
        <v>4</v>
      </c>
      <c r="C426" s="24">
        <v>144</v>
      </c>
      <c r="D426">
        <v>28</v>
      </c>
      <c r="E426">
        <v>0.28699999999999998</v>
      </c>
      <c r="H426">
        <f t="shared" si="60"/>
        <v>416</v>
      </c>
      <c r="I426">
        <f t="shared" si="61"/>
        <v>142</v>
      </c>
      <c r="J426">
        <f t="shared" si="62"/>
        <v>1</v>
      </c>
      <c r="K426">
        <f t="shared" si="63"/>
        <v>142.5</v>
      </c>
      <c r="L426">
        <f>ROWS($A$5:A420)</f>
        <v>416</v>
      </c>
      <c r="M426">
        <f>SUM($A$5:A420)</f>
        <v>105</v>
      </c>
      <c r="N426">
        <f t="shared" si="64"/>
        <v>121</v>
      </c>
      <c r="O426">
        <f t="shared" si="65"/>
        <v>86</v>
      </c>
      <c r="P426">
        <f t="shared" si="66"/>
        <v>0.25240384615384615</v>
      </c>
      <c r="Q426">
        <f t="shared" si="67"/>
        <v>0.71074380165289253</v>
      </c>
      <c r="R426">
        <f t="shared" si="68"/>
        <v>0.38500420563015786</v>
      </c>
      <c r="S426">
        <f t="shared" si="69"/>
        <v>7.333909756817486E-2</v>
      </c>
    </row>
    <row r="427" spans="1:19">
      <c r="A427">
        <v>1</v>
      </c>
      <c r="B427">
        <v>1</v>
      </c>
      <c r="C427" s="24">
        <v>144</v>
      </c>
      <c r="D427">
        <v>46</v>
      </c>
      <c r="E427">
        <v>0.33500000000000002</v>
      </c>
      <c r="H427">
        <f t="shared" si="60"/>
        <v>417</v>
      </c>
      <c r="I427">
        <f t="shared" si="61"/>
        <v>143</v>
      </c>
      <c r="J427">
        <f t="shared" si="62"/>
        <v>0</v>
      </c>
      <c r="K427">
        <f t="shared" si="63"/>
        <v>143.5</v>
      </c>
      <c r="L427">
        <f>ROWS($A$5:A421)</f>
        <v>417</v>
      </c>
      <c r="M427">
        <f>SUM($A$5:A421)</f>
        <v>105</v>
      </c>
      <c r="N427">
        <f t="shared" si="64"/>
        <v>120</v>
      </c>
      <c r="O427">
        <f t="shared" si="65"/>
        <v>86</v>
      </c>
      <c r="P427">
        <f t="shared" si="66"/>
        <v>0.25179856115107913</v>
      </c>
      <c r="Q427">
        <f t="shared" si="67"/>
        <v>0.71666666666666667</v>
      </c>
      <c r="R427">
        <f t="shared" si="68"/>
        <v>0.3833438277311112</v>
      </c>
      <c r="S427">
        <f t="shared" si="69"/>
        <v>7.4999475467221521E-2</v>
      </c>
    </row>
    <row r="428" spans="1:19">
      <c r="A428">
        <v>0</v>
      </c>
      <c r="B428">
        <v>1</v>
      </c>
      <c r="C428" s="24">
        <v>144</v>
      </c>
      <c r="D428">
        <v>40</v>
      </c>
      <c r="E428">
        <v>0.60699999999999998</v>
      </c>
      <c r="H428">
        <f t="shared" si="60"/>
        <v>418</v>
      </c>
      <c r="I428">
        <f t="shared" si="61"/>
        <v>144</v>
      </c>
      <c r="J428">
        <f t="shared" si="62"/>
        <v>1</v>
      </c>
      <c r="K428" t="str">
        <f t="shared" si="63"/>
        <v/>
      </c>
      <c r="L428">
        <f>ROWS($A$5:A422)</f>
        <v>418</v>
      </c>
      <c r="M428">
        <f>SUM($A$5:A422)</f>
        <v>106</v>
      </c>
      <c r="N428">
        <f t="shared" si="64"/>
        <v>119</v>
      </c>
      <c r="O428">
        <f t="shared" si="65"/>
        <v>85</v>
      </c>
      <c r="P428">
        <f t="shared" si="66"/>
        <v>0.25358851674641147</v>
      </c>
      <c r="Q428">
        <f t="shared" si="67"/>
        <v>0.7142857142857143</v>
      </c>
      <c r="R428" t="str">
        <f t="shared" si="68"/>
        <v/>
      </c>
      <c r="S428" t="str">
        <f t="shared" si="69"/>
        <v/>
      </c>
    </row>
    <row r="429" spans="1:19">
      <c r="A429">
        <v>1</v>
      </c>
      <c r="B429">
        <v>2</v>
      </c>
      <c r="C429" s="24">
        <v>144</v>
      </c>
      <c r="D429">
        <v>33</v>
      </c>
      <c r="E429">
        <v>0.42199999999999999</v>
      </c>
      <c r="H429">
        <f t="shared" si="60"/>
        <v>419</v>
      </c>
      <c r="I429">
        <f t="shared" si="61"/>
        <v>144</v>
      </c>
      <c r="J429">
        <f t="shared" si="62"/>
        <v>1</v>
      </c>
      <c r="K429" t="str">
        <f t="shared" si="63"/>
        <v/>
      </c>
      <c r="L429">
        <f>ROWS($A$5:A423)</f>
        <v>419</v>
      </c>
      <c r="M429">
        <f>SUM($A$5:A423)</f>
        <v>107</v>
      </c>
      <c r="N429">
        <f t="shared" si="64"/>
        <v>118</v>
      </c>
      <c r="O429">
        <f t="shared" si="65"/>
        <v>84</v>
      </c>
      <c r="P429">
        <f t="shared" si="66"/>
        <v>0.25536992840095463</v>
      </c>
      <c r="Q429">
        <f t="shared" si="67"/>
        <v>0.71186440677966101</v>
      </c>
      <c r="R429" t="str">
        <f t="shared" si="68"/>
        <v/>
      </c>
      <c r="S429" t="str">
        <f t="shared" si="69"/>
        <v/>
      </c>
    </row>
    <row r="430" spans="1:19">
      <c r="A430">
        <v>1</v>
      </c>
      <c r="B430">
        <v>4</v>
      </c>
      <c r="C430" s="24">
        <v>145</v>
      </c>
      <c r="D430">
        <v>18</v>
      </c>
      <c r="E430">
        <v>0.23499999999999999</v>
      </c>
      <c r="H430">
        <f t="shared" si="60"/>
        <v>420</v>
      </c>
      <c r="I430">
        <f t="shared" si="61"/>
        <v>144</v>
      </c>
      <c r="J430">
        <f t="shared" si="62"/>
        <v>1</v>
      </c>
      <c r="K430" t="str">
        <f t="shared" si="63"/>
        <v/>
      </c>
      <c r="L430">
        <f>ROWS($A$5:A424)</f>
        <v>420</v>
      </c>
      <c r="M430">
        <f>SUM($A$5:A424)</f>
        <v>108</v>
      </c>
      <c r="N430">
        <f t="shared" si="64"/>
        <v>117</v>
      </c>
      <c r="O430">
        <f t="shared" si="65"/>
        <v>83</v>
      </c>
      <c r="P430">
        <f t="shared" si="66"/>
        <v>0.25714285714285712</v>
      </c>
      <c r="Q430">
        <f t="shared" si="67"/>
        <v>0.70940170940170943</v>
      </c>
      <c r="R430" t="str">
        <f t="shared" si="68"/>
        <v/>
      </c>
      <c r="S430" t="str">
        <f t="shared" si="69"/>
        <v/>
      </c>
    </row>
    <row r="431" spans="1:19">
      <c r="A431">
        <v>1</v>
      </c>
      <c r="B431">
        <v>9</v>
      </c>
      <c r="C431" s="24">
        <v>145</v>
      </c>
      <c r="D431">
        <v>46</v>
      </c>
      <c r="E431">
        <v>0.63700000000000001</v>
      </c>
      <c r="H431">
        <f t="shared" si="60"/>
        <v>421</v>
      </c>
      <c r="I431">
        <f t="shared" si="61"/>
        <v>144</v>
      </c>
      <c r="J431">
        <f t="shared" si="62"/>
        <v>0</v>
      </c>
      <c r="K431" t="str">
        <f t="shared" si="63"/>
        <v/>
      </c>
      <c r="L431">
        <f>ROWS($A$5:A425)</f>
        <v>421</v>
      </c>
      <c r="M431">
        <f>SUM($A$5:A425)</f>
        <v>108</v>
      </c>
      <c r="N431">
        <f t="shared" si="64"/>
        <v>116</v>
      </c>
      <c r="O431">
        <f t="shared" si="65"/>
        <v>83</v>
      </c>
      <c r="P431">
        <f t="shared" si="66"/>
        <v>0.25653206650831356</v>
      </c>
      <c r="Q431">
        <f t="shared" si="67"/>
        <v>0.71551724137931039</v>
      </c>
      <c r="R431" t="str">
        <f t="shared" si="68"/>
        <v/>
      </c>
      <c r="S431" t="str">
        <f t="shared" si="69"/>
        <v/>
      </c>
    </row>
    <row r="432" spans="1:19">
      <c r="A432">
        <v>1</v>
      </c>
      <c r="B432">
        <v>9</v>
      </c>
      <c r="C432" s="24">
        <v>145</v>
      </c>
      <c r="D432">
        <v>34</v>
      </c>
      <c r="E432">
        <v>0.77100000000000002</v>
      </c>
      <c r="H432">
        <f t="shared" si="60"/>
        <v>422</v>
      </c>
      <c r="I432">
        <f t="shared" si="61"/>
        <v>144</v>
      </c>
      <c r="J432">
        <f t="shared" si="62"/>
        <v>0</v>
      </c>
      <c r="K432" t="str">
        <f t="shared" si="63"/>
        <v/>
      </c>
      <c r="L432">
        <f>ROWS($A$5:A426)</f>
        <v>422</v>
      </c>
      <c r="M432">
        <f>SUM($A$5:A426)</f>
        <v>108</v>
      </c>
      <c r="N432">
        <f t="shared" si="64"/>
        <v>115</v>
      </c>
      <c r="O432">
        <f t="shared" si="65"/>
        <v>83</v>
      </c>
      <c r="P432">
        <f t="shared" si="66"/>
        <v>0.25592417061611372</v>
      </c>
      <c r="Q432">
        <f t="shared" si="67"/>
        <v>0.72173913043478266</v>
      </c>
      <c r="R432" t="str">
        <f t="shared" si="68"/>
        <v/>
      </c>
      <c r="S432" t="str">
        <f t="shared" si="69"/>
        <v/>
      </c>
    </row>
    <row r="433" spans="1:19">
      <c r="A433">
        <v>1</v>
      </c>
      <c r="B433">
        <v>4</v>
      </c>
      <c r="C433" s="24">
        <v>145</v>
      </c>
      <c r="D433">
        <v>18</v>
      </c>
      <c r="E433">
        <v>0.23499999999999999</v>
      </c>
      <c r="H433">
        <f t="shared" si="60"/>
        <v>423</v>
      </c>
      <c r="I433">
        <f t="shared" si="61"/>
        <v>144</v>
      </c>
      <c r="J433">
        <f t="shared" si="62"/>
        <v>1</v>
      </c>
      <c r="K433" t="str">
        <f t="shared" si="63"/>
        <v/>
      </c>
      <c r="L433">
        <f>ROWS($A$5:A427)</f>
        <v>423</v>
      </c>
      <c r="M433">
        <f>SUM($A$5:A427)</f>
        <v>109</v>
      </c>
      <c r="N433">
        <f t="shared" si="64"/>
        <v>114</v>
      </c>
      <c r="O433">
        <f t="shared" si="65"/>
        <v>82</v>
      </c>
      <c r="P433">
        <f t="shared" si="66"/>
        <v>0.25768321513002362</v>
      </c>
      <c r="Q433">
        <f t="shared" si="67"/>
        <v>0.7192982456140351</v>
      </c>
      <c r="R433" t="str">
        <f t="shared" si="68"/>
        <v/>
      </c>
      <c r="S433" t="str">
        <f t="shared" si="69"/>
        <v/>
      </c>
    </row>
    <row r="434" spans="1:19">
      <c r="A434">
        <v>1</v>
      </c>
      <c r="B434">
        <v>2</v>
      </c>
      <c r="C434" s="24">
        <v>146</v>
      </c>
      <c r="D434">
        <v>0</v>
      </c>
      <c r="E434">
        <v>0.24</v>
      </c>
      <c r="H434">
        <f t="shared" si="60"/>
        <v>424</v>
      </c>
      <c r="I434">
        <f t="shared" si="61"/>
        <v>144</v>
      </c>
      <c r="J434">
        <f t="shared" si="62"/>
        <v>0</v>
      </c>
      <c r="K434" t="str">
        <f t="shared" si="63"/>
        <v/>
      </c>
      <c r="L434">
        <f>ROWS($A$5:A428)</f>
        <v>424</v>
      </c>
      <c r="M434">
        <f>SUM($A$5:A428)</f>
        <v>109</v>
      </c>
      <c r="N434">
        <f t="shared" si="64"/>
        <v>113</v>
      </c>
      <c r="O434">
        <f t="shared" si="65"/>
        <v>82</v>
      </c>
      <c r="P434">
        <f t="shared" si="66"/>
        <v>0.25707547169811323</v>
      </c>
      <c r="Q434">
        <f t="shared" si="67"/>
        <v>0.72566371681415931</v>
      </c>
      <c r="R434" t="str">
        <f t="shared" si="68"/>
        <v/>
      </c>
      <c r="S434" t="str">
        <f t="shared" si="69"/>
        <v/>
      </c>
    </row>
    <row r="435" spans="1:19">
      <c r="A435">
        <v>0</v>
      </c>
      <c r="B435">
        <v>1</v>
      </c>
      <c r="C435" s="24">
        <v>146</v>
      </c>
      <c r="D435">
        <v>0</v>
      </c>
      <c r="E435">
        <v>0.56399999999999995</v>
      </c>
      <c r="H435">
        <f t="shared" si="60"/>
        <v>425</v>
      </c>
      <c r="I435">
        <f t="shared" si="61"/>
        <v>144</v>
      </c>
      <c r="J435">
        <f t="shared" si="62"/>
        <v>1</v>
      </c>
      <c r="K435">
        <f t="shared" si="63"/>
        <v>144.5</v>
      </c>
      <c r="L435">
        <f>ROWS($A$5:A429)</f>
        <v>425</v>
      </c>
      <c r="M435">
        <f>SUM($A$5:A429)</f>
        <v>110</v>
      </c>
      <c r="N435">
        <f t="shared" si="64"/>
        <v>112</v>
      </c>
      <c r="O435">
        <f t="shared" si="65"/>
        <v>81</v>
      </c>
      <c r="P435">
        <f t="shared" si="66"/>
        <v>0.25882352941176473</v>
      </c>
      <c r="Q435">
        <f t="shared" si="67"/>
        <v>0.7232142857142857</v>
      </c>
      <c r="R435">
        <f t="shared" si="68"/>
        <v>0.38714731702736965</v>
      </c>
      <c r="S435">
        <f t="shared" si="69"/>
        <v>7.1195986170963066E-2</v>
      </c>
    </row>
    <row r="436" spans="1:19">
      <c r="A436">
        <v>0</v>
      </c>
      <c r="B436">
        <v>1</v>
      </c>
      <c r="C436" s="24">
        <v>146</v>
      </c>
      <c r="D436">
        <v>0</v>
      </c>
      <c r="E436">
        <v>0.56399999999999995</v>
      </c>
      <c r="H436">
        <f t="shared" si="60"/>
        <v>426</v>
      </c>
      <c r="I436">
        <f t="shared" si="61"/>
        <v>145</v>
      </c>
      <c r="J436">
        <f t="shared" si="62"/>
        <v>1</v>
      </c>
      <c r="K436" t="str">
        <f t="shared" si="63"/>
        <v/>
      </c>
      <c r="L436">
        <f>ROWS($A$5:A430)</f>
        <v>426</v>
      </c>
      <c r="M436">
        <f>SUM($A$5:A430)</f>
        <v>111</v>
      </c>
      <c r="N436">
        <f t="shared" si="64"/>
        <v>111</v>
      </c>
      <c r="O436">
        <f t="shared" si="65"/>
        <v>80</v>
      </c>
      <c r="P436">
        <f t="shared" si="66"/>
        <v>0.26056338028169013</v>
      </c>
      <c r="Q436">
        <f t="shared" si="67"/>
        <v>0.72072072072072069</v>
      </c>
      <c r="R436" t="str">
        <f t="shared" si="68"/>
        <v/>
      </c>
      <c r="S436" t="str">
        <f t="shared" si="69"/>
        <v/>
      </c>
    </row>
    <row r="437" spans="1:19">
      <c r="A437">
        <v>0</v>
      </c>
      <c r="B437">
        <v>4</v>
      </c>
      <c r="C437" s="24">
        <v>146</v>
      </c>
      <c r="D437">
        <v>27</v>
      </c>
      <c r="E437">
        <v>0.189</v>
      </c>
      <c r="H437">
        <f t="shared" si="60"/>
        <v>427</v>
      </c>
      <c r="I437">
        <f t="shared" si="61"/>
        <v>145</v>
      </c>
      <c r="J437">
        <f t="shared" si="62"/>
        <v>1</v>
      </c>
      <c r="K437" t="str">
        <f t="shared" si="63"/>
        <v/>
      </c>
      <c r="L437">
        <f>ROWS($A$5:A431)</f>
        <v>427</v>
      </c>
      <c r="M437">
        <f>SUM($A$5:A431)</f>
        <v>112</v>
      </c>
      <c r="N437">
        <f t="shared" si="64"/>
        <v>110</v>
      </c>
      <c r="O437">
        <f t="shared" si="65"/>
        <v>79</v>
      </c>
      <c r="P437">
        <f t="shared" si="66"/>
        <v>0.26229508196721313</v>
      </c>
      <c r="Q437">
        <f t="shared" si="67"/>
        <v>0.71818181818181814</v>
      </c>
      <c r="R437" t="str">
        <f t="shared" si="68"/>
        <v/>
      </c>
      <c r="S437" t="str">
        <f t="shared" si="69"/>
        <v/>
      </c>
    </row>
    <row r="438" spans="1:19">
      <c r="A438">
        <v>0</v>
      </c>
      <c r="B438">
        <v>4</v>
      </c>
      <c r="C438" s="24">
        <v>146</v>
      </c>
      <c r="D438">
        <v>27</v>
      </c>
      <c r="E438">
        <v>0.189</v>
      </c>
      <c r="H438">
        <f t="shared" si="60"/>
        <v>428</v>
      </c>
      <c r="I438">
        <f t="shared" si="61"/>
        <v>145</v>
      </c>
      <c r="J438">
        <f t="shared" si="62"/>
        <v>1</v>
      </c>
      <c r="K438" t="str">
        <f t="shared" si="63"/>
        <v/>
      </c>
      <c r="L438">
        <f>ROWS($A$5:A432)</f>
        <v>428</v>
      </c>
      <c r="M438">
        <f>SUM($A$5:A432)</f>
        <v>113</v>
      </c>
      <c r="N438">
        <f t="shared" si="64"/>
        <v>109</v>
      </c>
      <c r="O438">
        <f t="shared" si="65"/>
        <v>78</v>
      </c>
      <c r="P438">
        <f t="shared" si="66"/>
        <v>0.26401869158878505</v>
      </c>
      <c r="Q438">
        <f t="shared" si="67"/>
        <v>0.7155963302752294</v>
      </c>
      <c r="R438" t="str">
        <f t="shared" si="68"/>
        <v/>
      </c>
      <c r="S438" t="str">
        <f t="shared" si="69"/>
        <v/>
      </c>
    </row>
    <row r="439" spans="1:19">
      <c r="A439">
        <v>1</v>
      </c>
      <c r="B439">
        <v>6</v>
      </c>
      <c r="C439" s="24">
        <v>147</v>
      </c>
      <c r="D439">
        <v>0</v>
      </c>
      <c r="E439">
        <v>0.17799999999999999</v>
      </c>
      <c r="H439">
        <f t="shared" si="60"/>
        <v>429</v>
      </c>
      <c r="I439">
        <f t="shared" si="61"/>
        <v>145</v>
      </c>
      <c r="J439">
        <f t="shared" si="62"/>
        <v>1</v>
      </c>
      <c r="K439">
        <f t="shared" si="63"/>
        <v>145.5</v>
      </c>
      <c r="L439">
        <f>ROWS($A$5:A433)</f>
        <v>429</v>
      </c>
      <c r="M439">
        <f>SUM($A$5:A433)</f>
        <v>114</v>
      </c>
      <c r="N439">
        <f t="shared" si="64"/>
        <v>108</v>
      </c>
      <c r="O439">
        <f t="shared" si="65"/>
        <v>77</v>
      </c>
      <c r="P439">
        <f t="shared" si="66"/>
        <v>0.26573426573426573</v>
      </c>
      <c r="Q439">
        <f t="shared" si="67"/>
        <v>0.71296296296296291</v>
      </c>
      <c r="R439">
        <f t="shared" si="68"/>
        <v>0.39407130561692949</v>
      </c>
      <c r="S439">
        <f t="shared" si="69"/>
        <v>6.4271997581403228E-2</v>
      </c>
    </row>
    <row r="440" spans="1:19">
      <c r="A440">
        <v>0</v>
      </c>
      <c r="B440">
        <v>0</v>
      </c>
      <c r="C440" s="24">
        <v>147</v>
      </c>
      <c r="D440">
        <v>54</v>
      </c>
      <c r="E440">
        <v>0.375</v>
      </c>
      <c r="H440">
        <f t="shared" si="60"/>
        <v>430</v>
      </c>
      <c r="I440">
        <f t="shared" si="61"/>
        <v>146</v>
      </c>
      <c r="J440">
        <f t="shared" si="62"/>
        <v>1</v>
      </c>
      <c r="K440" t="str">
        <f t="shared" si="63"/>
        <v/>
      </c>
      <c r="L440">
        <f>ROWS($A$5:A434)</f>
        <v>430</v>
      </c>
      <c r="M440">
        <f>SUM($A$5:A434)</f>
        <v>115</v>
      </c>
      <c r="N440">
        <f t="shared" si="64"/>
        <v>107</v>
      </c>
      <c r="O440">
        <f t="shared" si="65"/>
        <v>76</v>
      </c>
      <c r="P440">
        <f t="shared" si="66"/>
        <v>0.26744186046511625</v>
      </c>
      <c r="Q440">
        <f t="shared" si="67"/>
        <v>0.71028037383177567</v>
      </c>
      <c r="R440" t="str">
        <f t="shared" si="68"/>
        <v/>
      </c>
      <c r="S440" t="str">
        <f t="shared" si="69"/>
        <v/>
      </c>
    </row>
    <row r="441" spans="1:19">
      <c r="A441">
        <v>0</v>
      </c>
      <c r="B441">
        <v>0</v>
      </c>
      <c r="C441" s="24">
        <v>147</v>
      </c>
      <c r="D441">
        <v>54</v>
      </c>
      <c r="E441">
        <v>0.375</v>
      </c>
      <c r="H441">
        <f t="shared" si="60"/>
        <v>431</v>
      </c>
      <c r="I441">
        <f t="shared" si="61"/>
        <v>146</v>
      </c>
      <c r="J441">
        <f t="shared" si="62"/>
        <v>0</v>
      </c>
      <c r="K441" t="str">
        <f t="shared" si="63"/>
        <v/>
      </c>
      <c r="L441">
        <f>ROWS($A$5:A435)</f>
        <v>431</v>
      </c>
      <c r="M441">
        <f>SUM($A$5:A435)</f>
        <v>115</v>
      </c>
      <c r="N441">
        <f t="shared" si="64"/>
        <v>106</v>
      </c>
      <c r="O441">
        <f t="shared" si="65"/>
        <v>76</v>
      </c>
      <c r="P441">
        <f t="shared" si="66"/>
        <v>0.26682134570765659</v>
      </c>
      <c r="Q441">
        <f t="shared" si="67"/>
        <v>0.71698113207547165</v>
      </c>
      <c r="R441" t="str">
        <f t="shared" si="68"/>
        <v/>
      </c>
      <c r="S441" t="str">
        <f t="shared" si="69"/>
        <v/>
      </c>
    </row>
    <row r="442" spans="1:19">
      <c r="A442">
        <v>0</v>
      </c>
      <c r="B442">
        <v>0</v>
      </c>
      <c r="C442" s="24">
        <v>147</v>
      </c>
      <c r="D442">
        <v>54</v>
      </c>
      <c r="E442">
        <v>0.375</v>
      </c>
      <c r="H442">
        <f t="shared" si="60"/>
        <v>432</v>
      </c>
      <c r="I442">
        <f t="shared" si="61"/>
        <v>146</v>
      </c>
      <c r="J442">
        <f t="shared" si="62"/>
        <v>0</v>
      </c>
      <c r="K442" t="str">
        <f t="shared" si="63"/>
        <v/>
      </c>
      <c r="L442">
        <f>ROWS($A$5:A436)</f>
        <v>432</v>
      </c>
      <c r="M442">
        <f>SUM($A$5:A436)</f>
        <v>115</v>
      </c>
      <c r="N442">
        <f t="shared" si="64"/>
        <v>105</v>
      </c>
      <c r="O442">
        <f t="shared" si="65"/>
        <v>76</v>
      </c>
      <c r="P442">
        <f t="shared" si="66"/>
        <v>0.26620370370370372</v>
      </c>
      <c r="Q442">
        <f t="shared" si="67"/>
        <v>0.72380952380952379</v>
      </c>
      <c r="R442" t="str">
        <f t="shared" si="68"/>
        <v/>
      </c>
      <c r="S442" t="str">
        <f t="shared" si="69"/>
        <v/>
      </c>
    </row>
    <row r="443" spans="1:19">
      <c r="A443">
        <v>0</v>
      </c>
      <c r="B443">
        <v>0</v>
      </c>
      <c r="C443" s="24">
        <v>147</v>
      </c>
      <c r="D443">
        <v>54</v>
      </c>
      <c r="E443">
        <v>0.375</v>
      </c>
      <c r="H443">
        <f t="shared" si="60"/>
        <v>433</v>
      </c>
      <c r="I443">
        <f t="shared" si="61"/>
        <v>146</v>
      </c>
      <c r="J443">
        <f t="shared" si="62"/>
        <v>0</v>
      </c>
      <c r="K443" t="str">
        <f t="shared" si="63"/>
        <v/>
      </c>
      <c r="L443">
        <f>ROWS($A$5:A437)</f>
        <v>433</v>
      </c>
      <c r="M443">
        <f>SUM($A$5:A437)</f>
        <v>115</v>
      </c>
      <c r="N443">
        <f t="shared" si="64"/>
        <v>104</v>
      </c>
      <c r="O443">
        <f t="shared" si="65"/>
        <v>76</v>
      </c>
      <c r="P443">
        <f t="shared" si="66"/>
        <v>0.26558891454965355</v>
      </c>
      <c r="Q443">
        <f t="shared" si="67"/>
        <v>0.73076923076923073</v>
      </c>
      <c r="R443" t="str">
        <f t="shared" si="68"/>
        <v/>
      </c>
      <c r="S443" t="str">
        <f t="shared" si="69"/>
        <v/>
      </c>
    </row>
    <row r="444" spans="1:19">
      <c r="A444">
        <v>0</v>
      </c>
      <c r="B444">
        <v>3</v>
      </c>
      <c r="C444" s="24">
        <v>148</v>
      </c>
      <c r="D444">
        <v>25</v>
      </c>
      <c r="E444">
        <v>0.25600000000000001</v>
      </c>
      <c r="H444">
        <f t="shared" si="60"/>
        <v>434</v>
      </c>
      <c r="I444">
        <f t="shared" si="61"/>
        <v>146</v>
      </c>
      <c r="J444">
        <f t="shared" si="62"/>
        <v>0</v>
      </c>
      <c r="K444">
        <f t="shared" si="63"/>
        <v>146.5</v>
      </c>
      <c r="L444">
        <f>ROWS($A$5:A438)</f>
        <v>434</v>
      </c>
      <c r="M444">
        <f>SUM($A$5:A438)</f>
        <v>115</v>
      </c>
      <c r="N444">
        <f t="shared" si="64"/>
        <v>103</v>
      </c>
      <c r="O444">
        <f t="shared" si="65"/>
        <v>76</v>
      </c>
      <c r="P444">
        <f t="shared" si="66"/>
        <v>0.26497695852534564</v>
      </c>
      <c r="Q444">
        <f t="shared" si="67"/>
        <v>0.73786407766990292</v>
      </c>
      <c r="R444">
        <f t="shared" si="68"/>
        <v>0.389012960397291</v>
      </c>
      <c r="S444">
        <f t="shared" si="69"/>
        <v>6.9330342801041722E-2</v>
      </c>
    </row>
    <row r="445" spans="1:19">
      <c r="A445">
        <v>1</v>
      </c>
      <c r="B445">
        <v>7</v>
      </c>
      <c r="C445" s="24">
        <v>150</v>
      </c>
      <c r="D445">
        <v>29</v>
      </c>
      <c r="E445">
        <v>0.69199999999999995</v>
      </c>
      <c r="H445">
        <f t="shared" si="60"/>
        <v>435</v>
      </c>
      <c r="I445">
        <f t="shared" si="61"/>
        <v>147</v>
      </c>
      <c r="J445">
        <f t="shared" si="62"/>
        <v>1</v>
      </c>
      <c r="K445" t="str">
        <f t="shared" si="63"/>
        <v/>
      </c>
      <c r="L445">
        <f>ROWS($A$5:A439)</f>
        <v>435</v>
      </c>
      <c r="M445">
        <f>SUM($A$5:A439)</f>
        <v>116</v>
      </c>
      <c r="N445">
        <f t="shared" si="64"/>
        <v>102</v>
      </c>
      <c r="O445">
        <f t="shared" si="65"/>
        <v>75</v>
      </c>
      <c r="P445">
        <f t="shared" si="66"/>
        <v>0.26666666666666666</v>
      </c>
      <c r="Q445">
        <f t="shared" si="67"/>
        <v>0.73529411764705888</v>
      </c>
      <c r="R445" t="str">
        <f t="shared" si="68"/>
        <v/>
      </c>
      <c r="S445" t="str">
        <f t="shared" si="69"/>
        <v/>
      </c>
    </row>
    <row r="446" spans="1:19">
      <c r="A446">
        <v>0</v>
      </c>
      <c r="B446">
        <v>1</v>
      </c>
      <c r="C446" s="24">
        <v>151</v>
      </c>
      <c r="D446">
        <v>0</v>
      </c>
      <c r="E446">
        <v>0.17899999999999999</v>
      </c>
      <c r="H446">
        <f t="shared" si="60"/>
        <v>436</v>
      </c>
      <c r="I446">
        <f t="shared" si="61"/>
        <v>147</v>
      </c>
      <c r="J446">
        <f t="shared" si="62"/>
        <v>0</v>
      </c>
      <c r="K446" t="str">
        <f t="shared" si="63"/>
        <v/>
      </c>
      <c r="L446">
        <f>ROWS($A$5:A440)</f>
        <v>436</v>
      </c>
      <c r="M446">
        <f>SUM($A$5:A440)</f>
        <v>116</v>
      </c>
      <c r="N446">
        <f t="shared" si="64"/>
        <v>101</v>
      </c>
      <c r="O446">
        <f t="shared" si="65"/>
        <v>75</v>
      </c>
      <c r="P446">
        <f t="shared" si="66"/>
        <v>0.26605504587155965</v>
      </c>
      <c r="Q446">
        <f t="shared" si="67"/>
        <v>0.74257425742574257</v>
      </c>
      <c r="R446" t="str">
        <f t="shared" si="68"/>
        <v/>
      </c>
      <c r="S446" t="str">
        <f t="shared" si="69"/>
        <v/>
      </c>
    </row>
    <row r="447" spans="1:19">
      <c r="A447">
        <v>0</v>
      </c>
      <c r="B447">
        <v>4</v>
      </c>
      <c r="C447" s="24">
        <v>151</v>
      </c>
      <c r="D447">
        <v>38</v>
      </c>
      <c r="E447">
        <v>0.29399999999999998</v>
      </c>
      <c r="H447">
        <f t="shared" si="60"/>
        <v>437</v>
      </c>
      <c r="I447">
        <f t="shared" si="61"/>
        <v>147</v>
      </c>
      <c r="J447">
        <f t="shared" si="62"/>
        <v>0</v>
      </c>
      <c r="K447" t="str">
        <f t="shared" si="63"/>
        <v/>
      </c>
      <c r="L447">
        <f>ROWS($A$5:A441)</f>
        <v>437</v>
      </c>
      <c r="M447">
        <f>SUM($A$5:A441)</f>
        <v>116</v>
      </c>
      <c r="N447">
        <f t="shared" si="64"/>
        <v>100</v>
      </c>
      <c r="O447">
        <f t="shared" si="65"/>
        <v>75</v>
      </c>
      <c r="P447">
        <f t="shared" si="66"/>
        <v>0.26544622425629288</v>
      </c>
      <c r="Q447">
        <f t="shared" si="67"/>
        <v>0.75</v>
      </c>
      <c r="R447" t="str">
        <f t="shared" si="68"/>
        <v/>
      </c>
      <c r="S447" t="str">
        <f t="shared" si="69"/>
        <v/>
      </c>
    </row>
    <row r="448" spans="1:19">
      <c r="A448">
        <v>0</v>
      </c>
      <c r="B448">
        <v>4</v>
      </c>
      <c r="C448" s="24">
        <v>151</v>
      </c>
      <c r="D448">
        <v>38</v>
      </c>
      <c r="E448">
        <v>0.29399999999999998</v>
      </c>
      <c r="H448">
        <f t="shared" si="60"/>
        <v>438</v>
      </c>
      <c r="I448">
        <f t="shared" si="61"/>
        <v>147</v>
      </c>
      <c r="J448">
        <f t="shared" si="62"/>
        <v>0</v>
      </c>
      <c r="K448" t="str">
        <f t="shared" si="63"/>
        <v/>
      </c>
      <c r="L448">
        <f>ROWS($A$5:A442)</f>
        <v>438</v>
      </c>
      <c r="M448">
        <f>SUM($A$5:A442)</f>
        <v>116</v>
      </c>
      <c r="N448">
        <f t="shared" si="64"/>
        <v>99</v>
      </c>
      <c r="O448">
        <f t="shared" si="65"/>
        <v>75</v>
      </c>
      <c r="P448">
        <f t="shared" si="66"/>
        <v>0.26484018264840181</v>
      </c>
      <c r="Q448">
        <f t="shared" si="67"/>
        <v>0.75757575757575757</v>
      </c>
      <c r="R448" t="str">
        <f t="shared" si="68"/>
        <v/>
      </c>
      <c r="S448" t="str">
        <f t="shared" si="69"/>
        <v/>
      </c>
    </row>
    <row r="449" spans="1:19">
      <c r="A449">
        <v>1</v>
      </c>
      <c r="B449">
        <v>13</v>
      </c>
      <c r="C449" s="24">
        <v>152</v>
      </c>
      <c r="D449">
        <v>33</v>
      </c>
      <c r="E449">
        <v>0.73099999999999998</v>
      </c>
      <c r="H449">
        <f t="shared" si="60"/>
        <v>439</v>
      </c>
      <c r="I449">
        <f t="shared" si="61"/>
        <v>147</v>
      </c>
      <c r="J449">
        <f t="shared" si="62"/>
        <v>0</v>
      </c>
      <c r="K449">
        <f t="shared" si="63"/>
        <v>147.5</v>
      </c>
      <c r="L449">
        <f>ROWS($A$5:A443)</f>
        <v>439</v>
      </c>
      <c r="M449">
        <f>SUM($A$5:A443)</f>
        <v>116</v>
      </c>
      <c r="N449">
        <f t="shared" si="64"/>
        <v>98</v>
      </c>
      <c r="O449">
        <f t="shared" si="65"/>
        <v>75</v>
      </c>
      <c r="P449">
        <f t="shared" si="66"/>
        <v>0.26423690205011391</v>
      </c>
      <c r="Q449">
        <f t="shared" si="67"/>
        <v>0.76530612244897955</v>
      </c>
      <c r="R449">
        <f t="shared" si="68"/>
        <v>0.38342852952891365</v>
      </c>
      <c r="S449">
        <f t="shared" si="69"/>
        <v>7.4914773669419066E-2</v>
      </c>
    </row>
    <row r="450" spans="1:19">
      <c r="A450">
        <v>1</v>
      </c>
      <c r="B450">
        <v>7</v>
      </c>
      <c r="C450" s="24">
        <v>152</v>
      </c>
      <c r="D450">
        <v>44</v>
      </c>
      <c r="E450">
        <v>0.33700000000000002</v>
      </c>
      <c r="H450">
        <f t="shared" si="60"/>
        <v>440</v>
      </c>
      <c r="I450">
        <f t="shared" si="61"/>
        <v>148</v>
      </c>
      <c r="J450">
        <f t="shared" si="62"/>
        <v>0</v>
      </c>
      <c r="K450">
        <f t="shared" si="63"/>
        <v>149</v>
      </c>
      <c r="L450">
        <f>ROWS($A$5:A444)</f>
        <v>440</v>
      </c>
      <c r="M450">
        <f>SUM($A$5:A444)</f>
        <v>116</v>
      </c>
      <c r="N450">
        <f t="shared" si="64"/>
        <v>97</v>
      </c>
      <c r="O450">
        <f t="shared" si="65"/>
        <v>75</v>
      </c>
      <c r="P450">
        <f t="shared" si="66"/>
        <v>0.26363636363636361</v>
      </c>
      <c r="Q450">
        <f t="shared" si="67"/>
        <v>0.77319587628865982</v>
      </c>
      <c r="R450">
        <f t="shared" si="68"/>
        <v>0.38148413816213156</v>
      </c>
      <c r="S450">
        <f t="shared" si="69"/>
        <v>7.685916503620116E-2</v>
      </c>
    </row>
    <row r="451" spans="1:19">
      <c r="A451">
        <v>1</v>
      </c>
      <c r="B451">
        <v>13</v>
      </c>
      <c r="C451" s="24">
        <v>152</v>
      </c>
      <c r="D451">
        <v>33</v>
      </c>
      <c r="E451">
        <v>0.73099999999999998</v>
      </c>
      <c r="H451">
        <f t="shared" si="60"/>
        <v>441</v>
      </c>
      <c r="I451">
        <f t="shared" si="61"/>
        <v>150</v>
      </c>
      <c r="J451">
        <f t="shared" si="62"/>
        <v>1</v>
      </c>
      <c r="K451">
        <f t="shared" si="63"/>
        <v>150.5</v>
      </c>
      <c r="L451">
        <f>ROWS($A$5:A445)</f>
        <v>441</v>
      </c>
      <c r="M451">
        <f>SUM($A$5:A445)</f>
        <v>117</v>
      </c>
      <c r="N451">
        <f t="shared" si="64"/>
        <v>96</v>
      </c>
      <c r="O451">
        <f t="shared" si="65"/>
        <v>74</v>
      </c>
      <c r="P451">
        <f t="shared" si="66"/>
        <v>0.26530612244897961</v>
      </c>
      <c r="Q451">
        <f t="shared" si="67"/>
        <v>0.77083333333333337</v>
      </c>
      <c r="R451">
        <f t="shared" si="68"/>
        <v>0.3833054637124868</v>
      </c>
      <c r="S451">
        <f t="shared" si="69"/>
        <v>7.5037839485845914E-2</v>
      </c>
    </row>
    <row r="452" spans="1:19">
      <c r="A452">
        <v>0</v>
      </c>
      <c r="B452">
        <v>6</v>
      </c>
      <c r="C452" s="24">
        <v>154</v>
      </c>
      <c r="D452">
        <v>32</v>
      </c>
      <c r="E452">
        <v>0.83899999999999997</v>
      </c>
      <c r="H452">
        <f t="shared" si="60"/>
        <v>442</v>
      </c>
      <c r="I452">
        <f t="shared" si="61"/>
        <v>151</v>
      </c>
      <c r="J452">
        <f t="shared" si="62"/>
        <v>0</v>
      </c>
      <c r="K452" t="str">
        <f t="shared" si="63"/>
        <v/>
      </c>
      <c r="L452">
        <f>ROWS($A$5:A446)</f>
        <v>442</v>
      </c>
      <c r="M452">
        <f>SUM($A$5:A446)</f>
        <v>117</v>
      </c>
      <c r="N452">
        <f t="shared" si="64"/>
        <v>95</v>
      </c>
      <c r="O452">
        <f t="shared" si="65"/>
        <v>74</v>
      </c>
      <c r="P452">
        <f t="shared" si="66"/>
        <v>0.26470588235294118</v>
      </c>
      <c r="Q452">
        <f t="shared" si="67"/>
        <v>0.77894736842105261</v>
      </c>
      <c r="R452" t="str">
        <f t="shared" si="68"/>
        <v/>
      </c>
      <c r="S452" t="str">
        <f t="shared" si="69"/>
        <v/>
      </c>
    </row>
    <row r="453" spans="1:19">
      <c r="A453">
        <v>0</v>
      </c>
      <c r="B453">
        <v>6</v>
      </c>
      <c r="C453" s="24">
        <v>154</v>
      </c>
      <c r="D453">
        <v>32</v>
      </c>
      <c r="E453">
        <v>0.83899999999999997</v>
      </c>
      <c r="H453">
        <f t="shared" si="60"/>
        <v>443</v>
      </c>
      <c r="I453">
        <f t="shared" si="61"/>
        <v>151</v>
      </c>
      <c r="J453">
        <f t="shared" si="62"/>
        <v>0</v>
      </c>
      <c r="K453" t="str">
        <f t="shared" si="63"/>
        <v/>
      </c>
      <c r="L453">
        <f>ROWS($A$5:A447)</f>
        <v>443</v>
      </c>
      <c r="M453">
        <f>SUM($A$5:A447)</f>
        <v>117</v>
      </c>
      <c r="N453">
        <f t="shared" si="64"/>
        <v>94</v>
      </c>
      <c r="O453">
        <f t="shared" si="65"/>
        <v>74</v>
      </c>
      <c r="P453">
        <f t="shared" si="66"/>
        <v>0.26410835214446954</v>
      </c>
      <c r="Q453">
        <f t="shared" si="67"/>
        <v>0.78723404255319152</v>
      </c>
      <c r="R453" t="str">
        <f t="shared" si="68"/>
        <v/>
      </c>
      <c r="S453" t="str">
        <f t="shared" si="69"/>
        <v/>
      </c>
    </row>
    <row r="454" spans="1:19">
      <c r="A454">
        <v>0</v>
      </c>
      <c r="B454">
        <v>4</v>
      </c>
      <c r="C454" s="24">
        <v>154</v>
      </c>
      <c r="D454">
        <v>29</v>
      </c>
      <c r="E454">
        <v>0.33800000000000002</v>
      </c>
      <c r="H454">
        <f t="shared" si="60"/>
        <v>444</v>
      </c>
      <c r="I454">
        <f t="shared" si="61"/>
        <v>151</v>
      </c>
      <c r="J454">
        <f t="shared" si="62"/>
        <v>0</v>
      </c>
      <c r="K454">
        <f t="shared" si="63"/>
        <v>151.5</v>
      </c>
      <c r="L454">
        <f>ROWS($A$5:A448)</f>
        <v>444</v>
      </c>
      <c r="M454">
        <f>SUM($A$5:A448)</f>
        <v>117</v>
      </c>
      <c r="N454">
        <f t="shared" si="64"/>
        <v>93</v>
      </c>
      <c r="O454">
        <f t="shared" si="65"/>
        <v>74</v>
      </c>
      <c r="P454">
        <f t="shared" si="66"/>
        <v>0.26351351351351349</v>
      </c>
      <c r="Q454">
        <f t="shared" si="67"/>
        <v>0.79569892473118276</v>
      </c>
      <c r="R454">
        <f t="shared" si="68"/>
        <v>0.37723351392480964</v>
      </c>
      <c r="S454">
        <f t="shared" si="69"/>
        <v>8.1109789273523081E-2</v>
      </c>
    </row>
    <row r="455" spans="1:19">
      <c r="A455">
        <v>0</v>
      </c>
      <c r="B455">
        <v>9</v>
      </c>
      <c r="C455" s="24">
        <v>154</v>
      </c>
      <c r="D455">
        <v>30</v>
      </c>
      <c r="E455">
        <v>0.16400000000000001</v>
      </c>
      <c r="H455">
        <f t="shared" si="60"/>
        <v>445</v>
      </c>
      <c r="I455">
        <f t="shared" si="61"/>
        <v>152</v>
      </c>
      <c r="J455">
        <f t="shared" si="62"/>
        <v>1</v>
      </c>
      <c r="K455" t="str">
        <f t="shared" si="63"/>
        <v/>
      </c>
      <c r="L455">
        <f>ROWS($A$5:A449)</f>
        <v>445</v>
      </c>
      <c r="M455">
        <f>SUM($A$5:A449)</f>
        <v>118</v>
      </c>
      <c r="N455">
        <f t="shared" si="64"/>
        <v>92</v>
      </c>
      <c r="O455">
        <f t="shared" si="65"/>
        <v>73</v>
      </c>
      <c r="P455">
        <f t="shared" si="66"/>
        <v>0.26516853932584272</v>
      </c>
      <c r="Q455">
        <f t="shared" si="67"/>
        <v>0.79347826086956519</v>
      </c>
      <c r="R455" t="str">
        <f t="shared" si="68"/>
        <v/>
      </c>
      <c r="S455" t="str">
        <f t="shared" si="69"/>
        <v/>
      </c>
    </row>
    <row r="456" spans="1:19">
      <c r="A456">
        <v>1</v>
      </c>
      <c r="B456">
        <v>2</v>
      </c>
      <c r="C456" s="24">
        <v>155</v>
      </c>
      <c r="D456">
        <v>17</v>
      </c>
      <c r="E456">
        <v>0.433</v>
      </c>
      <c r="H456">
        <f t="shared" si="60"/>
        <v>446</v>
      </c>
      <c r="I456">
        <f t="shared" si="61"/>
        <v>152</v>
      </c>
      <c r="J456">
        <f t="shared" si="62"/>
        <v>1</v>
      </c>
      <c r="K456" t="str">
        <f t="shared" si="63"/>
        <v/>
      </c>
      <c r="L456">
        <f>ROWS($A$5:A450)</f>
        <v>446</v>
      </c>
      <c r="M456">
        <f>SUM($A$5:A450)</f>
        <v>119</v>
      </c>
      <c r="N456">
        <f t="shared" si="64"/>
        <v>91</v>
      </c>
      <c r="O456">
        <f t="shared" si="65"/>
        <v>72</v>
      </c>
      <c r="P456">
        <f t="shared" si="66"/>
        <v>0.26681614349775784</v>
      </c>
      <c r="Q456">
        <f t="shared" si="67"/>
        <v>0.79120879120879117</v>
      </c>
      <c r="R456" t="str">
        <f t="shared" si="68"/>
        <v/>
      </c>
      <c r="S456" t="str">
        <f t="shared" si="69"/>
        <v/>
      </c>
    </row>
    <row r="457" spans="1:19">
      <c r="A457">
        <v>1</v>
      </c>
      <c r="B457">
        <v>8</v>
      </c>
      <c r="C457" s="24">
        <v>155</v>
      </c>
      <c r="D457">
        <v>26</v>
      </c>
      <c r="E457">
        <v>0.54300000000000004</v>
      </c>
      <c r="H457">
        <f t="shared" si="60"/>
        <v>447</v>
      </c>
      <c r="I457">
        <f t="shared" si="61"/>
        <v>152</v>
      </c>
      <c r="J457">
        <f t="shared" si="62"/>
        <v>1</v>
      </c>
      <c r="K457">
        <f t="shared" si="63"/>
        <v>153</v>
      </c>
      <c r="L457">
        <f>ROWS($A$5:A451)</f>
        <v>447</v>
      </c>
      <c r="M457">
        <f>SUM($A$5:A451)</f>
        <v>120</v>
      </c>
      <c r="N457">
        <f t="shared" si="64"/>
        <v>90</v>
      </c>
      <c r="O457">
        <f t="shared" si="65"/>
        <v>71</v>
      </c>
      <c r="P457">
        <f t="shared" si="66"/>
        <v>0.26845637583892618</v>
      </c>
      <c r="Q457">
        <f t="shared" si="67"/>
        <v>0.78888888888888886</v>
      </c>
      <c r="R457">
        <f t="shared" si="68"/>
        <v>0.38277141075686311</v>
      </c>
      <c r="S457">
        <f t="shared" si="69"/>
        <v>7.5571892441469612E-2</v>
      </c>
    </row>
    <row r="458" spans="1:19">
      <c r="A458">
        <v>0</v>
      </c>
      <c r="B458">
        <v>5</v>
      </c>
      <c r="C458" s="24">
        <v>155</v>
      </c>
      <c r="D458">
        <v>44</v>
      </c>
      <c r="E458">
        <v>0.61899999999999999</v>
      </c>
      <c r="H458">
        <f t="shared" si="60"/>
        <v>448</v>
      </c>
      <c r="I458">
        <f t="shared" si="61"/>
        <v>154</v>
      </c>
      <c r="J458">
        <f t="shared" si="62"/>
        <v>0</v>
      </c>
      <c r="K458" t="str">
        <f t="shared" si="63"/>
        <v/>
      </c>
      <c r="L458">
        <f>ROWS($A$5:A452)</f>
        <v>448</v>
      </c>
      <c r="M458">
        <f>SUM($A$5:A452)</f>
        <v>120</v>
      </c>
      <c r="N458">
        <f t="shared" si="64"/>
        <v>89</v>
      </c>
      <c r="O458">
        <f t="shared" si="65"/>
        <v>71</v>
      </c>
      <c r="P458">
        <f t="shared" si="66"/>
        <v>0.26785714285714285</v>
      </c>
      <c r="Q458">
        <f t="shared" si="67"/>
        <v>0.797752808988764</v>
      </c>
      <c r="R458" t="str">
        <f t="shared" si="68"/>
        <v/>
      </c>
      <c r="S458" t="str">
        <f t="shared" si="69"/>
        <v/>
      </c>
    </row>
    <row r="459" spans="1:19">
      <c r="A459">
        <v>1</v>
      </c>
      <c r="B459">
        <v>2</v>
      </c>
      <c r="C459" s="24">
        <v>155</v>
      </c>
      <c r="D459">
        <v>27</v>
      </c>
      <c r="E459">
        <v>0.24</v>
      </c>
      <c r="H459">
        <f t="shared" si="60"/>
        <v>449</v>
      </c>
      <c r="I459">
        <f t="shared" si="61"/>
        <v>154</v>
      </c>
      <c r="J459">
        <f t="shared" si="62"/>
        <v>0</v>
      </c>
      <c r="K459" t="str">
        <f t="shared" si="63"/>
        <v/>
      </c>
      <c r="L459">
        <f>ROWS($A$5:A453)</f>
        <v>449</v>
      </c>
      <c r="M459">
        <f>SUM($A$5:A453)</f>
        <v>120</v>
      </c>
      <c r="N459">
        <f t="shared" si="64"/>
        <v>88</v>
      </c>
      <c r="O459">
        <f t="shared" si="65"/>
        <v>71</v>
      </c>
      <c r="P459">
        <f t="shared" si="66"/>
        <v>0.267260579064588</v>
      </c>
      <c r="Q459">
        <f t="shared" si="67"/>
        <v>0.80681818181818177</v>
      </c>
      <c r="R459" t="str">
        <f t="shared" si="68"/>
        <v/>
      </c>
      <c r="S459" t="str">
        <f t="shared" si="69"/>
        <v/>
      </c>
    </row>
    <row r="460" spans="1:19">
      <c r="A460">
        <v>1</v>
      </c>
      <c r="B460">
        <v>9</v>
      </c>
      <c r="C460" s="24">
        <v>156</v>
      </c>
      <c r="D460">
        <v>28</v>
      </c>
      <c r="E460">
        <v>1.1890000000000001</v>
      </c>
      <c r="H460">
        <f t="shared" ref="H460:H523" si="70">ROW()-10</f>
        <v>450</v>
      </c>
      <c r="I460">
        <f t="shared" ref="I460:I523" si="71">C454</f>
        <v>154</v>
      </c>
      <c r="J460">
        <f t="shared" ref="J460:J523" si="72">A454</f>
        <v>0</v>
      </c>
      <c r="K460" t="str">
        <f t="shared" ref="K460:K523" si="73">IF(C454&lt;&gt;C455, (C454+C455)/2, "")</f>
        <v/>
      </c>
      <c r="L460">
        <f>ROWS($A$5:A454)</f>
        <v>450</v>
      </c>
      <c r="M460">
        <f>SUM($A$5:A454)</f>
        <v>120</v>
      </c>
      <c r="N460">
        <f t="shared" ref="N460:N523" si="74">I$4 - L460</f>
        <v>87</v>
      </c>
      <c r="O460">
        <f t="shared" ref="O460:O523" si="75">I$5 - M460</f>
        <v>71</v>
      </c>
      <c r="P460">
        <f t="shared" ref="P460:P523" si="76">IF(L460=0,"", M460/L460)</f>
        <v>0.26666666666666666</v>
      </c>
      <c r="Q460">
        <f t="shared" ref="Q460:Q523" si="77">IF(N460=0,"", O460/N460)</f>
        <v>0.81609195402298851</v>
      </c>
      <c r="R460" t="str">
        <f t="shared" ref="R460:R523" si="78">IF(K460="","",(L460/I$4)*(2*P460*(1-P460)) + (N460/I$4)*(2*Q460*(1-Q460)))</f>
        <v/>
      </c>
      <c r="S460" t="str">
        <f t="shared" ref="S460:S523" si="79">IF(K460="","", $I$7 - R460)</f>
        <v/>
      </c>
    </row>
    <row r="461" spans="1:19">
      <c r="A461">
        <v>1</v>
      </c>
      <c r="B461">
        <v>9</v>
      </c>
      <c r="C461" s="24">
        <v>156</v>
      </c>
      <c r="D461">
        <v>0</v>
      </c>
      <c r="E461">
        <v>0.23</v>
      </c>
      <c r="H461">
        <f t="shared" si="70"/>
        <v>451</v>
      </c>
      <c r="I461">
        <f t="shared" si="71"/>
        <v>154</v>
      </c>
      <c r="J461">
        <f t="shared" si="72"/>
        <v>0</v>
      </c>
      <c r="K461">
        <f t="shared" si="73"/>
        <v>154.5</v>
      </c>
      <c r="L461">
        <f>ROWS($A$5:A455)</f>
        <v>451</v>
      </c>
      <c r="M461">
        <f>SUM($A$5:A455)</f>
        <v>120</v>
      </c>
      <c r="N461">
        <f t="shared" si="74"/>
        <v>86</v>
      </c>
      <c r="O461">
        <f t="shared" si="75"/>
        <v>71</v>
      </c>
      <c r="P461">
        <f t="shared" si="76"/>
        <v>0.26607538802660752</v>
      </c>
      <c r="Q461">
        <f t="shared" si="77"/>
        <v>0.82558139534883723</v>
      </c>
      <c r="R461">
        <f t="shared" si="78"/>
        <v>0.3741328654265908</v>
      </c>
      <c r="S461">
        <f t="shared" si="79"/>
        <v>8.4210437771741919E-2</v>
      </c>
    </row>
    <row r="462" spans="1:19">
      <c r="A462">
        <v>0</v>
      </c>
      <c r="B462">
        <v>1</v>
      </c>
      <c r="C462" s="24">
        <v>157</v>
      </c>
      <c r="D462">
        <v>21</v>
      </c>
      <c r="E462">
        <v>0.123</v>
      </c>
      <c r="H462">
        <f t="shared" si="70"/>
        <v>452</v>
      </c>
      <c r="I462">
        <f t="shared" si="71"/>
        <v>155</v>
      </c>
      <c r="J462">
        <f t="shared" si="72"/>
        <v>1</v>
      </c>
      <c r="K462" t="str">
        <f t="shared" si="73"/>
        <v/>
      </c>
      <c r="L462">
        <f>ROWS($A$5:A456)</f>
        <v>452</v>
      </c>
      <c r="M462">
        <f>SUM($A$5:A456)</f>
        <v>121</v>
      </c>
      <c r="N462">
        <f t="shared" si="74"/>
        <v>85</v>
      </c>
      <c r="O462">
        <f t="shared" si="75"/>
        <v>70</v>
      </c>
      <c r="P462">
        <f t="shared" si="76"/>
        <v>0.26769911504424782</v>
      </c>
      <c r="Q462">
        <f t="shared" si="77"/>
        <v>0.82352941176470584</v>
      </c>
      <c r="R462" t="str">
        <f t="shared" si="78"/>
        <v/>
      </c>
      <c r="S462" t="str">
        <f t="shared" si="79"/>
        <v/>
      </c>
    </row>
    <row r="463" spans="1:19">
      <c r="A463">
        <v>0</v>
      </c>
      <c r="B463">
        <v>1</v>
      </c>
      <c r="C463" s="24">
        <v>157</v>
      </c>
      <c r="D463">
        <v>21</v>
      </c>
      <c r="E463">
        <v>0.123</v>
      </c>
      <c r="H463">
        <f t="shared" si="70"/>
        <v>453</v>
      </c>
      <c r="I463">
        <f t="shared" si="71"/>
        <v>155</v>
      </c>
      <c r="J463">
        <f t="shared" si="72"/>
        <v>1</v>
      </c>
      <c r="K463" t="str">
        <f t="shared" si="73"/>
        <v/>
      </c>
      <c r="L463">
        <f>ROWS($A$5:A457)</f>
        <v>453</v>
      </c>
      <c r="M463">
        <f>SUM($A$5:A457)</f>
        <v>122</v>
      </c>
      <c r="N463">
        <f t="shared" si="74"/>
        <v>84</v>
      </c>
      <c r="O463">
        <f t="shared" si="75"/>
        <v>69</v>
      </c>
      <c r="P463">
        <f t="shared" si="76"/>
        <v>0.26931567328918321</v>
      </c>
      <c r="Q463">
        <f t="shared" si="77"/>
        <v>0.8214285714285714</v>
      </c>
      <c r="R463" t="str">
        <f t="shared" si="78"/>
        <v/>
      </c>
      <c r="S463" t="str">
        <f t="shared" si="79"/>
        <v/>
      </c>
    </row>
    <row r="464" spans="1:19">
      <c r="A464">
        <v>1</v>
      </c>
      <c r="B464">
        <v>3</v>
      </c>
      <c r="C464" s="24">
        <v>158</v>
      </c>
      <c r="D464">
        <v>36</v>
      </c>
      <c r="E464">
        <v>0.85099999999999998</v>
      </c>
      <c r="H464">
        <f t="shared" si="70"/>
        <v>454</v>
      </c>
      <c r="I464">
        <f t="shared" si="71"/>
        <v>155</v>
      </c>
      <c r="J464">
        <f t="shared" si="72"/>
        <v>0</v>
      </c>
      <c r="K464" t="str">
        <f t="shared" si="73"/>
        <v/>
      </c>
      <c r="L464">
        <f>ROWS($A$5:A458)</f>
        <v>454</v>
      </c>
      <c r="M464">
        <f>SUM($A$5:A458)</f>
        <v>122</v>
      </c>
      <c r="N464">
        <f t="shared" si="74"/>
        <v>83</v>
      </c>
      <c r="O464">
        <f t="shared" si="75"/>
        <v>69</v>
      </c>
      <c r="P464">
        <f t="shared" si="76"/>
        <v>0.2687224669603524</v>
      </c>
      <c r="Q464">
        <f t="shared" si="77"/>
        <v>0.83132530120481929</v>
      </c>
      <c r="R464" t="str">
        <f t="shared" si="78"/>
        <v/>
      </c>
      <c r="S464" t="str">
        <f t="shared" si="79"/>
        <v/>
      </c>
    </row>
    <row r="465" spans="1:19">
      <c r="A465">
        <v>0</v>
      </c>
      <c r="B465">
        <v>3</v>
      </c>
      <c r="C465" s="24">
        <v>158</v>
      </c>
      <c r="D465">
        <v>13</v>
      </c>
      <c r="E465">
        <v>0.29499999999999998</v>
      </c>
      <c r="H465">
        <f t="shared" si="70"/>
        <v>455</v>
      </c>
      <c r="I465">
        <f t="shared" si="71"/>
        <v>155</v>
      </c>
      <c r="J465">
        <f t="shared" si="72"/>
        <v>1</v>
      </c>
      <c r="K465">
        <f t="shared" si="73"/>
        <v>155.5</v>
      </c>
      <c r="L465">
        <f>ROWS($A$5:A459)</f>
        <v>455</v>
      </c>
      <c r="M465">
        <f>SUM($A$5:A459)</f>
        <v>123</v>
      </c>
      <c r="N465">
        <f t="shared" si="74"/>
        <v>82</v>
      </c>
      <c r="O465">
        <f t="shared" si="75"/>
        <v>68</v>
      </c>
      <c r="P465">
        <f t="shared" si="76"/>
        <v>0.27032967032967031</v>
      </c>
      <c r="Q465">
        <f t="shared" si="77"/>
        <v>0.82926829268292679</v>
      </c>
      <c r="R465">
        <f t="shared" si="78"/>
        <v>0.37750170073374872</v>
      </c>
      <c r="S465">
        <f t="shared" si="79"/>
        <v>8.0841602464583995E-2</v>
      </c>
    </row>
    <row r="466" spans="1:19">
      <c r="A466">
        <v>1</v>
      </c>
      <c r="B466">
        <v>5</v>
      </c>
      <c r="C466" s="24">
        <v>158</v>
      </c>
      <c r="D466">
        <v>41</v>
      </c>
      <c r="E466">
        <v>0.39500000000000002</v>
      </c>
      <c r="H466">
        <f t="shared" si="70"/>
        <v>456</v>
      </c>
      <c r="I466">
        <f t="shared" si="71"/>
        <v>156</v>
      </c>
      <c r="J466">
        <f t="shared" si="72"/>
        <v>1</v>
      </c>
      <c r="K466" t="str">
        <f t="shared" si="73"/>
        <v/>
      </c>
      <c r="L466">
        <f>ROWS($A$5:A460)</f>
        <v>456</v>
      </c>
      <c r="M466">
        <f>SUM($A$5:A460)</f>
        <v>124</v>
      </c>
      <c r="N466">
        <f t="shared" si="74"/>
        <v>81</v>
      </c>
      <c r="O466">
        <f t="shared" si="75"/>
        <v>67</v>
      </c>
      <c r="P466">
        <f t="shared" si="76"/>
        <v>0.27192982456140352</v>
      </c>
      <c r="Q466">
        <f t="shared" si="77"/>
        <v>0.8271604938271605</v>
      </c>
      <c r="R466" t="str">
        <f t="shared" si="78"/>
        <v/>
      </c>
      <c r="S466" t="str">
        <f t="shared" si="79"/>
        <v/>
      </c>
    </row>
    <row r="467" spans="1:19">
      <c r="A467">
        <v>1</v>
      </c>
      <c r="B467">
        <v>4</v>
      </c>
      <c r="C467" s="24">
        <v>158</v>
      </c>
      <c r="D467">
        <v>0</v>
      </c>
      <c r="E467">
        <v>0.80300000000000005</v>
      </c>
      <c r="H467">
        <f t="shared" si="70"/>
        <v>457</v>
      </c>
      <c r="I467">
        <f t="shared" si="71"/>
        <v>156</v>
      </c>
      <c r="J467">
        <f t="shared" si="72"/>
        <v>1</v>
      </c>
      <c r="K467">
        <f t="shared" si="73"/>
        <v>156.5</v>
      </c>
      <c r="L467">
        <f>ROWS($A$5:A461)</f>
        <v>457</v>
      </c>
      <c r="M467">
        <f>SUM($A$5:A461)</f>
        <v>125</v>
      </c>
      <c r="N467">
        <f t="shared" si="74"/>
        <v>80</v>
      </c>
      <c r="O467">
        <f t="shared" si="75"/>
        <v>66</v>
      </c>
      <c r="P467">
        <f t="shared" si="76"/>
        <v>0.2735229759299781</v>
      </c>
      <c r="Q467">
        <f t="shared" si="77"/>
        <v>0.82499999999999996</v>
      </c>
      <c r="R467">
        <f t="shared" si="78"/>
        <v>0.38122766483706794</v>
      </c>
      <c r="S467">
        <f t="shared" si="79"/>
        <v>7.7115638361264782E-2</v>
      </c>
    </row>
    <row r="468" spans="1:19">
      <c r="A468">
        <v>0</v>
      </c>
      <c r="B468">
        <v>3</v>
      </c>
      <c r="C468" s="24">
        <v>158</v>
      </c>
      <c r="D468">
        <v>13</v>
      </c>
      <c r="E468">
        <v>0.29499999999999998</v>
      </c>
      <c r="H468">
        <f t="shared" si="70"/>
        <v>458</v>
      </c>
      <c r="I468">
        <f t="shared" si="71"/>
        <v>157</v>
      </c>
      <c r="J468">
        <f t="shared" si="72"/>
        <v>0</v>
      </c>
      <c r="K468" t="str">
        <f t="shared" si="73"/>
        <v/>
      </c>
      <c r="L468">
        <f>ROWS($A$5:A462)</f>
        <v>458</v>
      </c>
      <c r="M468">
        <f>SUM($A$5:A462)</f>
        <v>125</v>
      </c>
      <c r="N468">
        <f t="shared" si="74"/>
        <v>79</v>
      </c>
      <c r="O468">
        <f t="shared" si="75"/>
        <v>66</v>
      </c>
      <c r="P468">
        <f t="shared" si="76"/>
        <v>0.27292576419213976</v>
      </c>
      <c r="Q468">
        <f t="shared" si="77"/>
        <v>0.83544303797468356</v>
      </c>
      <c r="R468" t="str">
        <f t="shared" si="78"/>
        <v/>
      </c>
      <c r="S468" t="str">
        <f t="shared" si="79"/>
        <v/>
      </c>
    </row>
    <row r="469" spans="1:19">
      <c r="A469">
        <v>1</v>
      </c>
      <c r="B469">
        <v>7</v>
      </c>
      <c r="C469" s="24">
        <v>160</v>
      </c>
      <c r="D469">
        <v>32</v>
      </c>
      <c r="E469">
        <v>0.58799999999999997</v>
      </c>
      <c r="H469">
        <f t="shared" si="70"/>
        <v>459</v>
      </c>
      <c r="I469">
        <f t="shared" si="71"/>
        <v>157</v>
      </c>
      <c r="J469">
        <f t="shared" si="72"/>
        <v>0</v>
      </c>
      <c r="K469">
        <f t="shared" si="73"/>
        <v>157.5</v>
      </c>
      <c r="L469">
        <f>ROWS($A$5:A463)</f>
        <v>459</v>
      </c>
      <c r="M469">
        <f>SUM($A$5:A463)</f>
        <v>125</v>
      </c>
      <c r="N469">
        <f t="shared" si="74"/>
        <v>78</v>
      </c>
      <c r="O469">
        <f t="shared" si="75"/>
        <v>66</v>
      </c>
      <c r="P469">
        <f t="shared" si="76"/>
        <v>0.27233115468409586</v>
      </c>
      <c r="Q469">
        <f t="shared" si="77"/>
        <v>0.84615384615384615</v>
      </c>
      <c r="R469">
        <f t="shared" si="78"/>
        <v>0.37658268833644015</v>
      </c>
      <c r="S469">
        <f t="shared" si="79"/>
        <v>8.1760614861892567E-2</v>
      </c>
    </row>
    <row r="470" spans="1:19">
      <c r="A470">
        <v>1</v>
      </c>
      <c r="B470">
        <v>7</v>
      </c>
      <c r="C470" s="24">
        <v>161</v>
      </c>
      <c r="D470">
        <v>0</v>
      </c>
      <c r="E470">
        <v>0.16500000000000001</v>
      </c>
      <c r="H470">
        <f t="shared" si="70"/>
        <v>460</v>
      </c>
      <c r="I470">
        <f t="shared" si="71"/>
        <v>158</v>
      </c>
      <c r="J470">
        <f t="shared" si="72"/>
        <v>1</v>
      </c>
      <c r="K470" t="str">
        <f t="shared" si="73"/>
        <v/>
      </c>
      <c r="L470">
        <f>ROWS($A$5:A464)</f>
        <v>460</v>
      </c>
      <c r="M470">
        <f>SUM($A$5:A464)</f>
        <v>126</v>
      </c>
      <c r="N470">
        <f t="shared" si="74"/>
        <v>77</v>
      </c>
      <c r="O470">
        <f t="shared" si="75"/>
        <v>65</v>
      </c>
      <c r="P470">
        <f t="shared" si="76"/>
        <v>0.27391304347826084</v>
      </c>
      <c r="Q470">
        <f t="shared" si="77"/>
        <v>0.8441558441558441</v>
      </c>
      <c r="R470" t="str">
        <f t="shared" si="78"/>
        <v/>
      </c>
      <c r="S470" t="str">
        <f t="shared" si="79"/>
        <v/>
      </c>
    </row>
    <row r="471" spans="1:19">
      <c r="A471">
        <v>0</v>
      </c>
      <c r="B471">
        <v>0</v>
      </c>
      <c r="C471" s="24">
        <v>161</v>
      </c>
      <c r="D471">
        <v>0</v>
      </c>
      <c r="E471">
        <v>0.254</v>
      </c>
      <c r="H471">
        <f t="shared" si="70"/>
        <v>461</v>
      </c>
      <c r="I471">
        <f t="shared" si="71"/>
        <v>158</v>
      </c>
      <c r="J471">
        <f t="shared" si="72"/>
        <v>0</v>
      </c>
      <c r="K471" t="str">
        <f t="shared" si="73"/>
        <v/>
      </c>
      <c r="L471">
        <f>ROWS($A$5:A465)</f>
        <v>461</v>
      </c>
      <c r="M471">
        <f>SUM($A$5:A465)</f>
        <v>126</v>
      </c>
      <c r="N471">
        <f t="shared" si="74"/>
        <v>76</v>
      </c>
      <c r="O471">
        <f t="shared" si="75"/>
        <v>65</v>
      </c>
      <c r="P471">
        <f t="shared" si="76"/>
        <v>0.27331887201735355</v>
      </c>
      <c r="Q471">
        <f t="shared" si="77"/>
        <v>0.85526315789473684</v>
      </c>
      <c r="R471" t="str">
        <f t="shared" si="78"/>
        <v/>
      </c>
      <c r="S471" t="str">
        <f t="shared" si="79"/>
        <v/>
      </c>
    </row>
    <row r="472" spans="1:19">
      <c r="A472">
        <v>0</v>
      </c>
      <c r="B472">
        <v>0</v>
      </c>
      <c r="C472" s="24">
        <v>161</v>
      </c>
      <c r="D472">
        <v>0</v>
      </c>
      <c r="E472">
        <v>0.254</v>
      </c>
      <c r="H472">
        <f t="shared" si="70"/>
        <v>462</v>
      </c>
      <c r="I472">
        <f t="shared" si="71"/>
        <v>158</v>
      </c>
      <c r="J472">
        <f t="shared" si="72"/>
        <v>1</v>
      </c>
      <c r="K472" t="str">
        <f t="shared" si="73"/>
        <v/>
      </c>
      <c r="L472">
        <f>ROWS($A$5:A466)</f>
        <v>462</v>
      </c>
      <c r="M472">
        <f>SUM($A$5:A466)</f>
        <v>127</v>
      </c>
      <c r="N472">
        <f t="shared" si="74"/>
        <v>75</v>
      </c>
      <c r="O472">
        <f t="shared" si="75"/>
        <v>64</v>
      </c>
      <c r="P472">
        <f t="shared" si="76"/>
        <v>0.27489177489177491</v>
      </c>
      <c r="Q472">
        <f t="shared" si="77"/>
        <v>0.85333333333333339</v>
      </c>
      <c r="R472" t="str">
        <f t="shared" si="78"/>
        <v/>
      </c>
      <c r="S472" t="str">
        <f t="shared" si="79"/>
        <v/>
      </c>
    </row>
    <row r="473" spans="1:19">
      <c r="A473">
        <v>1</v>
      </c>
      <c r="B473">
        <v>0</v>
      </c>
      <c r="C473" s="24">
        <v>162</v>
      </c>
      <c r="D473">
        <v>36</v>
      </c>
      <c r="E473">
        <v>0.36399999999999999</v>
      </c>
      <c r="H473">
        <f t="shared" si="70"/>
        <v>463</v>
      </c>
      <c r="I473">
        <f t="shared" si="71"/>
        <v>158</v>
      </c>
      <c r="J473">
        <f t="shared" si="72"/>
        <v>1</v>
      </c>
      <c r="K473" t="str">
        <f t="shared" si="73"/>
        <v/>
      </c>
      <c r="L473">
        <f>ROWS($A$5:A467)</f>
        <v>463</v>
      </c>
      <c r="M473">
        <f>SUM($A$5:A467)</f>
        <v>128</v>
      </c>
      <c r="N473">
        <f t="shared" si="74"/>
        <v>74</v>
      </c>
      <c r="O473">
        <f t="shared" si="75"/>
        <v>63</v>
      </c>
      <c r="P473">
        <f t="shared" si="76"/>
        <v>0.27645788336933047</v>
      </c>
      <c r="Q473">
        <f t="shared" si="77"/>
        <v>0.85135135135135132</v>
      </c>
      <c r="R473" t="str">
        <f t="shared" si="78"/>
        <v/>
      </c>
      <c r="S473" t="str">
        <f t="shared" si="79"/>
        <v/>
      </c>
    </row>
    <row r="474" spans="1:19">
      <c r="A474">
        <v>1</v>
      </c>
      <c r="B474">
        <v>5</v>
      </c>
      <c r="C474" s="24">
        <v>162</v>
      </c>
      <c r="D474">
        <v>0</v>
      </c>
      <c r="E474">
        <v>0.151</v>
      </c>
      <c r="H474">
        <f t="shared" si="70"/>
        <v>464</v>
      </c>
      <c r="I474">
        <f t="shared" si="71"/>
        <v>158</v>
      </c>
      <c r="J474">
        <f t="shared" si="72"/>
        <v>0</v>
      </c>
      <c r="K474">
        <f t="shared" si="73"/>
        <v>159</v>
      </c>
      <c r="L474">
        <f>ROWS($A$5:A468)</f>
        <v>464</v>
      </c>
      <c r="M474">
        <f>SUM($A$5:A468)</f>
        <v>128</v>
      </c>
      <c r="N474">
        <f t="shared" si="74"/>
        <v>73</v>
      </c>
      <c r="O474">
        <f t="shared" si="75"/>
        <v>63</v>
      </c>
      <c r="P474">
        <f t="shared" si="76"/>
        <v>0.27586206896551724</v>
      </c>
      <c r="Q474">
        <f t="shared" si="77"/>
        <v>0.86301369863013699</v>
      </c>
      <c r="R474">
        <f t="shared" si="78"/>
        <v>0.37735490561905088</v>
      </c>
      <c r="S474">
        <f t="shared" si="79"/>
        <v>8.0988397579281834E-2</v>
      </c>
    </row>
    <row r="475" spans="1:19">
      <c r="A475">
        <v>1</v>
      </c>
      <c r="B475">
        <v>5</v>
      </c>
      <c r="C475" s="24">
        <v>162</v>
      </c>
      <c r="D475">
        <v>0</v>
      </c>
      <c r="E475">
        <v>0.151</v>
      </c>
      <c r="H475">
        <f t="shared" si="70"/>
        <v>465</v>
      </c>
      <c r="I475">
        <f t="shared" si="71"/>
        <v>160</v>
      </c>
      <c r="J475">
        <f t="shared" si="72"/>
        <v>1</v>
      </c>
      <c r="K475">
        <f t="shared" si="73"/>
        <v>160.5</v>
      </c>
      <c r="L475">
        <f>ROWS($A$5:A469)</f>
        <v>465</v>
      </c>
      <c r="M475">
        <f>SUM($A$5:A469)</f>
        <v>129</v>
      </c>
      <c r="N475">
        <f t="shared" si="74"/>
        <v>72</v>
      </c>
      <c r="O475">
        <f t="shared" si="75"/>
        <v>62</v>
      </c>
      <c r="P475">
        <f t="shared" si="76"/>
        <v>0.27741935483870966</v>
      </c>
      <c r="Q475">
        <f t="shared" si="77"/>
        <v>0.86111111111111116</v>
      </c>
      <c r="R475">
        <f t="shared" si="78"/>
        <v>0.3792328280704565</v>
      </c>
      <c r="S475">
        <f t="shared" si="79"/>
        <v>7.9110475127876223E-2</v>
      </c>
    </row>
    <row r="476" spans="1:19">
      <c r="A476">
        <v>1</v>
      </c>
      <c r="B476">
        <v>0</v>
      </c>
      <c r="C476" s="24">
        <v>162</v>
      </c>
      <c r="D476">
        <v>36</v>
      </c>
      <c r="E476">
        <v>0.36399999999999999</v>
      </c>
      <c r="H476">
        <f t="shared" si="70"/>
        <v>466</v>
      </c>
      <c r="I476">
        <f t="shared" si="71"/>
        <v>161</v>
      </c>
      <c r="J476">
        <f t="shared" si="72"/>
        <v>1</v>
      </c>
      <c r="K476" t="str">
        <f t="shared" si="73"/>
        <v/>
      </c>
      <c r="L476">
        <f>ROWS($A$5:A470)</f>
        <v>466</v>
      </c>
      <c r="M476">
        <f>SUM($A$5:A470)</f>
        <v>130</v>
      </c>
      <c r="N476">
        <f t="shared" si="74"/>
        <v>71</v>
      </c>
      <c r="O476">
        <f t="shared" si="75"/>
        <v>61</v>
      </c>
      <c r="P476">
        <f t="shared" si="76"/>
        <v>0.27896995708154504</v>
      </c>
      <c r="Q476">
        <f t="shared" si="77"/>
        <v>0.85915492957746475</v>
      </c>
      <c r="R476" t="str">
        <f t="shared" si="78"/>
        <v/>
      </c>
      <c r="S476" t="str">
        <f t="shared" si="79"/>
        <v/>
      </c>
    </row>
    <row r="477" spans="1:19">
      <c r="A477">
        <v>1</v>
      </c>
      <c r="B477">
        <v>3</v>
      </c>
      <c r="C477" s="24">
        <v>163</v>
      </c>
      <c r="D477">
        <v>18</v>
      </c>
      <c r="E477">
        <v>0.26800000000000002</v>
      </c>
      <c r="H477">
        <f t="shared" si="70"/>
        <v>467</v>
      </c>
      <c r="I477">
        <f t="shared" si="71"/>
        <v>161</v>
      </c>
      <c r="J477">
        <f t="shared" si="72"/>
        <v>0</v>
      </c>
      <c r="K477" t="str">
        <f t="shared" si="73"/>
        <v/>
      </c>
      <c r="L477">
        <f>ROWS($A$5:A471)</f>
        <v>467</v>
      </c>
      <c r="M477">
        <f>SUM($A$5:A471)</f>
        <v>130</v>
      </c>
      <c r="N477">
        <f t="shared" si="74"/>
        <v>70</v>
      </c>
      <c r="O477">
        <f t="shared" si="75"/>
        <v>61</v>
      </c>
      <c r="P477">
        <f t="shared" si="76"/>
        <v>0.27837259100642398</v>
      </c>
      <c r="Q477">
        <f t="shared" si="77"/>
        <v>0.87142857142857144</v>
      </c>
      <c r="R477" t="str">
        <f t="shared" si="78"/>
        <v/>
      </c>
      <c r="S477" t="str">
        <f t="shared" si="79"/>
        <v/>
      </c>
    </row>
    <row r="478" spans="1:19">
      <c r="A478">
        <v>1</v>
      </c>
      <c r="B478">
        <v>1</v>
      </c>
      <c r="C478" s="24">
        <v>163</v>
      </c>
      <c r="D478">
        <v>0</v>
      </c>
      <c r="E478">
        <v>1.222</v>
      </c>
      <c r="H478">
        <f t="shared" si="70"/>
        <v>468</v>
      </c>
      <c r="I478">
        <f t="shared" si="71"/>
        <v>161</v>
      </c>
      <c r="J478">
        <f t="shared" si="72"/>
        <v>0</v>
      </c>
      <c r="K478">
        <f t="shared" si="73"/>
        <v>161.5</v>
      </c>
      <c r="L478">
        <f>ROWS($A$5:A472)</f>
        <v>468</v>
      </c>
      <c r="M478">
        <f>SUM($A$5:A472)</f>
        <v>130</v>
      </c>
      <c r="N478">
        <f t="shared" si="74"/>
        <v>69</v>
      </c>
      <c r="O478">
        <f t="shared" si="75"/>
        <v>61</v>
      </c>
      <c r="P478">
        <f t="shared" si="76"/>
        <v>0.27777777777777779</v>
      </c>
      <c r="Q478">
        <f t="shared" si="77"/>
        <v>0.88405797101449279</v>
      </c>
      <c r="R478">
        <f t="shared" si="78"/>
        <v>0.37601993540783918</v>
      </c>
      <c r="S478">
        <f t="shared" si="79"/>
        <v>8.232336779049354E-2</v>
      </c>
    </row>
    <row r="479" spans="1:19">
      <c r="A479">
        <v>1</v>
      </c>
      <c r="B479">
        <v>1</v>
      </c>
      <c r="C479" s="24">
        <v>163</v>
      </c>
      <c r="D479">
        <v>0</v>
      </c>
      <c r="E479">
        <v>1.222</v>
      </c>
      <c r="H479">
        <f t="shared" si="70"/>
        <v>469</v>
      </c>
      <c r="I479">
        <f t="shared" si="71"/>
        <v>162</v>
      </c>
      <c r="J479">
        <f t="shared" si="72"/>
        <v>1</v>
      </c>
      <c r="K479" t="str">
        <f t="shared" si="73"/>
        <v/>
      </c>
      <c r="L479">
        <f>ROWS($A$5:A473)</f>
        <v>469</v>
      </c>
      <c r="M479">
        <f>SUM($A$5:A473)</f>
        <v>131</v>
      </c>
      <c r="N479">
        <f t="shared" si="74"/>
        <v>68</v>
      </c>
      <c r="O479">
        <f t="shared" si="75"/>
        <v>60</v>
      </c>
      <c r="P479">
        <f t="shared" si="76"/>
        <v>0.27931769722814498</v>
      </c>
      <c r="Q479">
        <f t="shared" si="77"/>
        <v>0.88235294117647056</v>
      </c>
      <c r="R479" t="str">
        <f t="shared" si="78"/>
        <v/>
      </c>
      <c r="S479" t="str">
        <f t="shared" si="79"/>
        <v/>
      </c>
    </row>
    <row r="480" spans="1:19">
      <c r="A480">
        <v>1</v>
      </c>
      <c r="B480">
        <v>17</v>
      </c>
      <c r="C480" s="24">
        <v>163</v>
      </c>
      <c r="D480">
        <v>41</v>
      </c>
      <c r="E480">
        <v>0.81699999999999995</v>
      </c>
      <c r="H480">
        <f t="shared" si="70"/>
        <v>470</v>
      </c>
      <c r="I480">
        <f t="shared" si="71"/>
        <v>162</v>
      </c>
      <c r="J480">
        <f t="shared" si="72"/>
        <v>1</v>
      </c>
      <c r="K480" t="str">
        <f t="shared" si="73"/>
        <v/>
      </c>
      <c r="L480">
        <f>ROWS($A$5:A474)</f>
        <v>470</v>
      </c>
      <c r="M480">
        <f>SUM($A$5:A474)</f>
        <v>132</v>
      </c>
      <c r="N480">
        <f t="shared" si="74"/>
        <v>67</v>
      </c>
      <c r="O480">
        <f t="shared" si="75"/>
        <v>59</v>
      </c>
      <c r="P480">
        <f t="shared" si="76"/>
        <v>0.28085106382978725</v>
      </c>
      <c r="Q480">
        <f t="shared" si="77"/>
        <v>0.88059701492537312</v>
      </c>
      <c r="R480" t="str">
        <f t="shared" si="78"/>
        <v/>
      </c>
      <c r="S480" t="str">
        <f t="shared" si="79"/>
        <v/>
      </c>
    </row>
    <row r="481" spans="1:19">
      <c r="A481">
        <v>1</v>
      </c>
      <c r="B481">
        <v>1</v>
      </c>
      <c r="C481" s="24">
        <v>163</v>
      </c>
      <c r="D481">
        <v>0</v>
      </c>
      <c r="E481">
        <v>1.222</v>
      </c>
      <c r="H481">
        <f t="shared" si="70"/>
        <v>471</v>
      </c>
      <c r="I481">
        <f t="shared" si="71"/>
        <v>162</v>
      </c>
      <c r="J481">
        <f t="shared" si="72"/>
        <v>1</v>
      </c>
      <c r="K481" t="str">
        <f t="shared" si="73"/>
        <v/>
      </c>
      <c r="L481">
        <f>ROWS($A$5:A475)</f>
        <v>471</v>
      </c>
      <c r="M481">
        <f>SUM($A$5:A475)</f>
        <v>133</v>
      </c>
      <c r="N481">
        <f t="shared" si="74"/>
        <v>66</v>
      </c>
      <c r="O481">
        <f t="shared" si="75"/>
        <v>58</v>
      </c>
      <c r="P481">
        <f t="shared" si="76"/>
        <v>0.28237791932059447</v>
      </c>
      <c r="Q481">
        <f t="shared" si="77"/>
        <v>0.87878787878787878</v>
      </c>
      <c r="R481" t="str">
        <f t="shared" si="78"/>
        <v/>
      </c>
      <c r="S481" t="str">
        <f t="shared" si="79"/>
        <v/>
      </c>
    </row>
    <row r="482" spans="1:19">
      <c r="A482">
        <v>1</v>
      </c>
      <c r="B482">
        <v>3</v>
      </c>
      <c r="C482" s="24">
        <v>163</v>
      </c>
      <c r="D482">
        <v>18</v>
      </c>
      <c r="E482">
        <v>0.26800000000000002</v>
      </c>
      <c r="H482">
        <f t="shared" si="70"/>
        <v>472</v>
      </c>
      <c r="I482">
        <f t="shared" si="71"/>
        <v>162</v>
      </c>
      <c r="J482">
        <f t="shared" si="72"/>
        <v>1</v>
      </c>
      <c r="K482">
        <f t="shared" si="73"/>
        <v>162.5</v>
      </c>
      <c r="L482">
        <f>ROWS($A$5:A476)</f>
        <v>472</v>
      </c>
      <c r="M482">
        <f>SUM($A$5:A476)</f>
        <v>134</v>
      </c>
      <c r="N482">
        <f t="shared" si="74"/>
        <v>65</v>
      </c>
      <c r="O482">
        <f t="shared" si="75"/>
        <v>57</v>
      </c>
      <c r="P482">
        <f t="shared" si="76"/>
        <v>0.28389830508474578</v>
      </c>
      <c r="Q482">
        <f t="shared" si="77"/>
        <v>0.87692307692307692</v>
      </c>
      <c r="R482">
        <f t="shared" si="78"/>
        <v>0.38351214798520922</v>
      </c>
      <c r="S482">
        <f t="shared" si="79"/>
        <v>7.4831155213123501E-2</v>
      </c>
    </row>
    <row r="483" spans="1:19">
      <c r="A483">
        <v>0</v>
      </c>
      <c r="B483">
        <v>1</v>
      </c>
      <c r="C483" s="24">
        <v>164</v>
      </c>
      <c r="D483">
        <v>43</v>
      </c>
      <c r="E483">
        <v>0.34100000000000003</v>
      </c>
      <c r="H483">
        <f t="shared" si="70"/>
        <v>473</v>
      </c>
      <c r="I483">
        <f t="shared" si="71"/>
        <v>163</v>
      </c>
      <c r="J483">
        <f t="shared" si="72"/>
        <v>1</v>
      </c>
      <c r="K483" t="str">
        <f t="shared" si="73"/>
        <v/>
      </c>
      <c r="L483">
        <f>ROWS($A$5:A477)</f>
        <v>473</v>
      </c>
      <c r="M483">
        <f>SUM($A$5:A477)</f>
        <v>135</v>
      </c>
      <c r="N483">
        <f t="shared" si="74"/>
        <v>64</v>
      </c>
      <c r="O483">
        <f t="shared" si="75"/>
        <v>56</v>
      </c>
      <c r="P483">
        <f t="shared" si="76"/>
        <v>0.28541226215644822</v>
      </c>
      <c r="Q483">
        <f t="shared" si="77"/>
        <v>0.875</v>
      </c>
      <c r="R483" t="str">
        <f t="shared" si="78"/>
        <v/>
      </c>
      <c r="S483" t="str">
        <f t="shared" si="79"/>
        <v/>
      </c>
    </row>
    <row r="484" spans="1:19">
      <c r="A484">
        <v>0</v>
      </c>
      <c r="B484">
        <v>1</v>
      </c>
      <c r="C484" s="24">
        <v>164</v>
      </c>
      <c r="D484">
        <v>43</v>
      </c>
      <c r="E484">
        <v>0.34100000000000003</v>
      </c>
      <c r="H484">
        <f t="shared" si="70"/>
        <v>474</v>
      </c>
      <c r="I484">
        <f t="shared" si="71"/>
        <v>163</v>
      </c>
      <c r="J484">
        <f t="shared" si="72"/>
        <v>1</v>
      </c>
      <c r="K484" t="str">
        <f t="shared" si="73"/>
        <v/>
      </c>
      <c r="L484">
        <f>ROWS($A$5:A478)</f>
        <v>474</v>
      </c>
      <c r="M484">
        <f>SUM($A$5:A478)</f>
        <v>136</v>
      </c>
      <c r="N484">
        <f t="shared" si="74"/>
        <v>63</v>
      </c>
      <c r="O484">
        <f t="shared" si="75"/>
        <v>55</v>
      </c>
      <c r="P484">
        <f t="shared" si="76"/>
        <v>0.28691983122362869</v>
      </c>
      <c r="Q484">
        <f t="shared" si="77"/>
        <v>0.87301587301587302</v>
      </c>
      <c r="R484" t="str">
        <f t="shared" si="78"/>
        <v/>
      </c>
      <c r="S484" t="str">
        <f t="shared" si="79"/>
        <v/>
      </c>
    </row>
    <row r="485" spans="1:19">
      <c r="A485">
        <v>0</v>
      </c>
      <c r="B485">
        <v>6</v>
      </c>
      <c r="C485" s="24">
        <v>165</v>
      </c>
      <c r="D485">
        <v>26</v>
      </c>
      <c r="E485">
        <v>0.63100000000000001</v>
      </c>
      <c r="H485">
        <f t="shared" si="70"/>
        <v>475</v>
      </c>
      <c r="I485">
        <f t="shared" si="71"/>
        <v>163</v>
      </c>
      <c r="J485">
        <f t="shared" si="72"/>
        <v>1</v>
      </c>
      <c r="K485" t="str">
        <f t="shared" si="73"/>
        <v/>
      </c>
      <c r="L485">
        <f>ROWS($A$5:A479)</f>
        <v>475</v>
      </c>
      <c r="M485">
        <f>SUM($A$5:A479)</f>
        <v>137</v>
      </c>
      <c r="N485">
        <f t="shared" si="74"/>
        <v>62</v>
      </c>
      <c r="O485">
        <f t="shared" si="75"/>
        <v>54</v>
      </c>
      <c r="P485">
        <f t="shared" si="76"/>
        <v>0.28842105263157897</v>
      </c>
      <c r="Q485">
        <f t="shared" si="77"/>
        <v>0.87096774193548387</v>
      </c>
      <c r="R485" t="str">
        <f t="shared" si="78"/>
        <v/>
      </c>
      <c r="S485" t="str">
        <f t="shared" si="79"/>
        <v/>
      </c>
    </row>
    <row r="486" spans="1:19">
      <c r="A486">
        <v>0</v>
      </c>
      <c r="B486">
        <v>6</v>
      </c>
      <c r="C486" s="24">
        <v>166</v>
      </c>
      <c r="D486">
        <v>0</v>
      </c>
      <c r="E486">
        <v>0.30399999999999999</v>
      </c>
      <c r="H486">
        <f t="shared" si="70"/>
        <v>476</v>
      </c>
      <c r="I486">
        <f t="shared" si="71"/>
        <v>163</v>
      </c>
      <c r="J486">
        <f t="shared" si="72"/>
        <v>1</v>
      </c>
      <c r="K486" t="str">
        <f t="shared" si="73"/>
        <v/>
      </c>
      <c r="L486">
        <f>ROWS($A$5:A480)</f>
        <v>476</v>
      </c>
      <c r="M486">
        <f>SUM($A$5:A480)</f>
        <v>138</v>
      </c>
      <c r="N486">
        <f t="shared" si="74"/>
        <v>61</v>
      </c>
      <c r="O486">
        <f t="shared" si="75"/>
        <v>53</v>
      </c>
      <c r="P486">
        <f t="shared" si="76"/>
        <v>0.28991596638655465</v>
      </c>
      <c r="Q486">
        <f t="shared" si="77"/>
        <v>0.86885245901639341</v>
      </c>
      <c r="R486" t="str">
        <f t="shared" si="78"/>
        <v/>
      </c>
      <c r="S486" t="str">
        <f t="shared" si="79"/>
        <v/>
      </c>
    </row>
    <row r="487" spans="1:19">
      <c r="A487">
        <v>1</v>
      </c>
      <c r="B487">
        <v>5</v>
      </c>
      <c r="C487" s="24">
        <v>166</v>
      </c>
      <c r="D487">
        <v>0</v>
      </c>
      <c r="E487">
        <v>0.34</v>
      </c>
      <c r="H487">
        <f t="shared" si="70"/>
        <v>477</v>
      </c>
      <c r="I487">
        <f t="shared" si="71"/>
        <v>163</v>
      </c>
      <c r="J487">
        <f t="shared" si="72"/>
        <v>1</v>
      </c>
      <c r="K487" t="str">
        <f t="shared" si="73"/>
        <v/>
      </c>
      <c r="L487">
        <f>ROWS($A$5:A481)</f>
        <v>477</v>
      </c>
      <c r="M487">
        <f>SUM($A$5:A481)</f>
        <v>139</v>
      </c>
      <c r="N487">
        <f t="shared" si="74"/>
        <v>60</v>
      </c>
      <c r="O487">
        <f t="shared" si="75"/>
        <v>52</v>
      </c>
      <c r="P487">
        <f t="shared" si="76"/>
        <v>0.29140461215932911</v>
      </c>
      <c r="Q487">
        <f t="shared" si="77"/>
        <v>0.8666666666666667</v>
      </c>
      <c r="R487" t="str">
        <f t="shared" si="78"/>
        <v/>
      </c>
      <c r="S487" t="str">
        <f t="shared" si="79"/>
        <v/>
      </c>
    </row>
    <row r="488" spans="1:19">
      <c r="A488">
        <v>1</v>
      </c>
      <c r="B488">
        <v>1</v>
      </c>
      <c r="C488" s="24">
        <v>167</v>
      </c>
      <c r="D488">
        <v>17</v>
      </c>
      <c r="E488">
        <v>0.44700000000000001</v>
      </c>
      <c r="H488">
        <f t="shared" si="70"/>
        <v>478</v>
      </c>
      <c r="I488">
        <f t="shared" si="71"/>
        <v>163</v>
      </c>
      <c r="J488">
        <f t="shared" si="72"/>
        <v>1</v>
      </c>
      <c r="K488">
        <f t="shared" si="73"/>
        <v>163.5</v>
      </c>
      <c r="L488">
        <f>ROWS($A$5:A482)</f>
        <v>478</v>
      </c>
      <c r="M488">
        <f>SUM($A$5:A482)</f>
        <v>140</v>
      </c>
      <c r="N488">
        <f t="shared" si="74"/>
        <v>59</v>
      </c>
      <c r="O488">
        <f t="shared" si="75"/>
        <v>51</v>
      </c>
      <c r="P488">
        <f t="shared" si="76"/>
        <v>0.29288702928870292</v>
      </c>
      <c r="Q488">
        <f t="shared" si="77"/>
        <v>0.86440677966101698</v>
      </c>
      <c r="R488">
        <f t="shared" si="78"/>
        <v>0.39445463738126518</v>
      </c>
      <c r="S488">
        <f t="shared" si="79"/>
        <v>6.3888665817067536E-2</v>
      </c>
    </row>
    <row r="489" spans="1:19">
      <c r="A489">
        <v>1</v>
      </c>
      <c r="B489">
        <v>1</v>
      </c>
      <c r="C489" s="24">
        <v>168</v>
      </c>
      <c r="D489">
        <v>29</v>
      </c>
      <c r="E489">
        <v>0.90500000000000003</v>
      </c>
      <c r="H489">
        <f t="shared" si="70"/>
        <v>479</v>
      </c>
      <c r="I489">
        <f t="shared" si="71"/>
        <v>164</v>
      </c>
      <c r="J489">
        <f t="shared" si="72"/>
        <v>0</v>
      </c>
      <c r="K489" t="str">
        <f t="shared" si="73"/>
        <v/>
      </c>
      <c r="L489">
        <f>ROWS($A$5:A483)</f>
        <v>479</v>
      </c>
      <c r="M489">
        <f>SUM($A$5:A483)</f>
        <v>140</v>
      </c>
      <c r="N489">
        <f t="shared" si="74"/>
        <v>58</v>
      </c>
      <c r="O489">
        <f t="shared" si="75"/>
        <v>51</v>
      </c>
      <c r="P489">
        <f t="shared" si="76"/>
        <v>0.29227557411273486</v>
      </c>
      <c r="Q489">
        <f t="shared" si="77"/>
        <v>0.87931034482758619</v>
      </c>
      <c r="R489" t="str">
        <f t="shared" si="78"/>
        <v/>
      </c>
      <c r="S489" t="str">
        <f t="shared" si="79"/>
        <v/>
      </c>
    </row>
    <row r="490" spans="1:19">
      <c r="A490">
        <v>1</v>
      </c>
      <c r="B490">
        <v>1</v>
      </c>
      <c r="C490" s="24">
        <v>168</v>
      </c>
      <c r="D490">
        <v>29</v>
      </c>
      <c r="E490">
        <v>0.90500000000000003</v>
      </c>
      <c r="H490">
        <f t="shared" si="70"/>
        <v>480</v>
      </c>
      <c r="I490">
        <f t="shared" si="71"/>
        <v>164</v>
      </c>
      <c r="J490">
        <f t="shared" si="72"/>
        <v>0</v>
      </c>
      <c r="K490">
        <f t="shared" si="73"/>
        <v>164.5</v>
      </c>
      <c r="L490">
        <f>ROWS($A$5:A484)</f>
        <v>480</v>
      </c>
      <c r="M490">
        <f>SUM($A$5:A484)</f>
        <v>140</v>
      </c>
      <c r="N490">
        <f t="shared" si="74"/>
        <v>57</v>
      </c>
      <c r="O490">
        <f t="shared" si="75"/>
        <v>51</v>
      </c>
      <c r="P490">
        <f t="shared" si="76"/>
        <v>0.29166666666666669</v>
      </c>
      <c r="Q490">
        <f t="shared" si="77"/>
        <v>0.89473684210526316</v>
      </c>
      <c r="R490">
        <f t="shared" si="78"/>
        <v>0.38932993563984442</v>
      </c>
      <c r="S490">
        <f t="shared" si="79"/>
        <v>6.9013367558488303E-2</v>
      </c>
    </row>
    <row r="491" spans="1:19">
      <c r="A491">
        <v>1</v>
      </c>
      <c r="B491">
        <v>10</v>
      </c>
      <c r="C491" s="24">
        <v>168</v>
      </c>
      <c r="D491">
        <v>0</v>
      </c>
      <c r="E491">
        <v>0.53700000000000003</v>
      </c>
      <c r="H491">
        <f t="shared" si="70"/>
        <v>481</v>
      </c>
      <c r="I491">
        <f t="shared" si="71"/>
        <v>165</v>
      </c>
      <c r="J491">
        <f t="shared" si="72"/>
        <v>0</v>
      </c>
      <c r="K491">
        <f t="shared" si="73"/>
        <v>165.5</v>
      </c>
      <c r="L491">
        <f>ROWS($A$5:A485)</f>
        <v>481</v>
      </c>
      <c r="M491">
        <f>SUM($A$5:A485)</f>
        <v>140</v>
      </c>
      <c r="N491">
        <f t="shared" si="74"/>
        <v>56</v>
      </c>
      <c r="O491">
        <f t="shared" si="75"/>
        <v>51</v>
      </c>
      <c r="P491">
        <f t="shared" si="76"/>
        <v>0.29106029106029108</v>
      </c>
      <c r="Q491">
        <f t="shared" si="77"/>
        <v>0.9107142857142857</v>
      </c>
      <c r="R491">
        <f t="shared" si="78"/>
        <v>0.38661128744927625</v>
      </c>
      <c r="S491">
        <f t="shared" si="79"/>
        <v>7.1732015749056466E-2</v>
      </c>
    </row>
    <row r="492" spans="1:19">
      <c r="A492">
        <v>1</v>
      </c>
      <c r="B492">
        <v>10</v>
      </c>
      <c r="C492" s="24">
        <v>168</v>
      </c>
      <c r="D492">
        <v>0</v>
      </c>
      <c r="E492">
        <v>0.53700000000000003</v>
      </c>
      <c r="H492">
        <f t="shared" si="70"/>
        <v>482</v>
      </c>
      <c r="I492">
        <f t="shared" si="71"/>
        <v>166</v>
      </c>
      <c r="J492">
        <f t="shared" si="72"/>
        <v>0</v>
      </c>
      <c r="K492" t="str">
        <f t="shared" si="73"/>
        <v/>
      </c>
      <c r="L492">
        <f>ROWS($A$5:A486)</f>
        <v>482</v>
      </c>
      <c r="M492">
        <f>SUM($A$5:A486)</f>
        <v>140</v>
      </c>
      <c r="N492">
        <f t="shared" si="74"/>
        <v>55</v>
      </c>
      <c r="O492">
        <f t="shared" si="75"/>
        <v>51</v>
      </c>
      <c r="P492">
        <f t="shared" si="76"/>
        <v>0.29045643153526973</v>
      </c>
      <c r="Q492">
        <f t="shared" si="77"/>
        <v>0.92727272727272725</v>
      </c>
      <c r="R492" t="str">
        <f t="shared" si="78"/>
        <v/>
      </c>
      <c r="S492" t="str">
        <f t="shared" si="79"/>
        <v/>
      </c>
    </row>
    <row r="493" spans="1:19">
      <c r="A493">
        <v>1</v>
      </c>
      <c r="B493">
        <v>10</v>
      </c>
      <c r="C493" s="24">
        <v>168</v>
      </c>
      <c r="D493">
        <v>0</v>
      </c>
      <c r="E493">
        <v>0.53700000000000003</v>
      </c>
      <c r="H493">
        <f t="shared" si="70"/>
        <v>483</v>
      </c>
      <c r="I493">
        <f t="shared" si="71"/>
        <v>166</v>
      </c>
      <c r="J493">
        <f t="shared" si="72"/>
        <v>1</v>
      </c>
      <c r="K493">
        <f t="shared" si="73"/>
        <v>166.5</v>
      </c>
      <c r="L493">
        <f>ROWS($A$5:A487)</f>
        <v>483</v>
      </c>
      <c r="M493">
        <f>SUM($A$5:A487)</f>
        <v>141</v>
      </c>
      <c r="N493">
        <f t="shared" si="74"/>
        <v>54</v>
      </c>
      <c r="O493">
        <f t="shared" si="75"/>
        <v>50</v>
      </c>
      <c r="P493">
        <f t="shared" si="76"/>
        <v>0.29192546583850931</v>
      </c>
      <c r="Q493">
        <f t="shared" si="77"/>
        <v>0.92592592592592593</v>
      </c>
      <c r="R493">
        <f t="shared" si="78"/>
        <v>0.38563207828854335</v>
      </c>
      <c r="S493">
        <f t="shared" si="79"/>
        <v>7.2711224909789374E-2</v>
      </c>
    </row>
    <row r="494" spans="1:19">
      <c r="A494">
        <v>1</v>
      </c>
      <c r="B494">
        <v>7</v>
      </c>
      <c r="C494" s="24">
        <v>168</v>
      </c>
      <c r="D494">
        <v>42</v>
      </c>
      <c r="E494">
        <v>0.78700000000000003</v>
      </c>
      <c r="H494">
        <f t="shared" si="70"/>
        <v>484</v>
      </c>
      <c r="I494">
        <f t="shared" si="71"/>
        <v>167</v>
      </c>
      <c r="J494">
        <f t="shared" si="72"/>
        <v>1</v>
      </c>
      <c r="K494">
        <f t="shared" si="73"/>
        <v>167.5</v>
      </c>
      <c r="L494">
        <f>ROWS($A$5:A488)</f>
        <v>484</v>
      </c>
      <c r="M494">
        <f>SUM($A$5:A488)</f>
        <v>142</v>
      </c>
      <c r="N494">
        <f t="shared" si="74"/>
        <v>53</v>
      </c>
      <c r="O494">
        <f t="shared" si="75"/>
        <v>49</v>
      </c>
      <c r="P494">
        <f t="shared" si="76"/>
        <v>0.29338842975206614</v>
      </c>
      <c r="Q494">
        <f t="shared" si="77"/>
        <v>0.92452830188679247</v>
      </c>
      <c r="R494">
        <f t="shared" si="78"/>
        <v>0.38747469714247224</v>
      </c>
      <c r="S494">
        <f t="shared" si="79"/>
        <v>7.0868606055860484E-2</v>
      </c>
    </row>
    <row r="495" spans="1:19">
      <c r="A495">
        <v>1</v>
      </c>
      <c r="B495">
        <v>10</v>
      </c>
      <c r="C495" s="24">
        <v>168</v>
      </c>
      <c r="D495">
        <v>0</v>
      </c>
      <c r="E495">
        <v>0.53700000000000003</v>
      </c>
      <c r="H495">
        <f t="shared" si="70"/>
        <v>485</v>
      </c>
      <c r="I495">
        <f t="shared" si="71"/>
        <v>168</v>
      </c>
      <c r="J495">
        <f t="shared" si="72"/>
        <v>1</v>
      </c>
      <c r="K495" t="str">
        <f t="shared" si="73"/>
        <v/>
      </c>
      <c r="L495">
        <f>ROWS($A$5:A489)</f>
        <v>485</v>
      </c>
      <c r="M495">
        <f>SUM($A$5:A489)</f>
        <v>143</v>
      </c>
      <c r="N495">
        <f t="shared" si="74"/>
        <v>52</v>
      </c>
      <c r="O495">
        <f t="shared" si="75"/>
        <v>48</v>
      </c>
      <c r="P495">
        <f t="shared" si="76"/>
        <v>0.29484536082474228</v>
      </c>
      <c r="Q495">
        <f t="shared" si="77"/>
        <v>0.92307692307692313</v>
      </c>
      <c r="R495" t="str">
        <f t="shared" si="78"/>
        <v/>
      </c>
      <c r="S495" t="str">
        <f t="shared" si="79"/>
        <v/>
      </c>
    </row>
    <row r="496" spans="1:19">
      <c r="A496">
        <v>1</v>
      </c>
      <c r="B496">
        <v>10</v>
      </c>
      <c r="C496" s="24">
        <v>168</v>
      </c>
      <c r="D496">
        <v>0</v>
      </c>
      <c r="E496">
        <v>0.53700000000000003</v>
      </c>
      <c r="H496">
        <f t="shared" si="70"/>
        <v>486</v>
      </c>
      <c r="I496">
        <f t="shared" si="71"/>
        <v>168</v>
      </c>
      <c r="J496">
        <f t="shared" si="72"/>
        <v>1</v>
      </c>
      <c r="K496" t="str">
        <f t="shared" si="73"/>
        <v/>
      </c>
      <c r="L496">
        <f>ROWS($A$5:A490)</f>
        <v>486</v>
      </c>
      <c r="M496">
        <f>SUM($A$5:A490)</f>
        <v>144</v>
      </c>
      <c r="N496">
        <f t="shared" si="74"/>
        <v>51</v>
      </c>
      <c r="O496">
        <f t="shared" si="75"/>
        <v>47</v>
      </c>
      <c r="P496">
        <f t="shared" si="76"/>
        <v>0.29629629629629628</v>
      </c>
      <c r="Q496">
        <f t="shared" si="77"/>
        <v>0.92156862745098034</v>
      </c>
      <c r="R496" t="str">
        <f t="shared" si="78"/>
        <v/>
      </c>
      <c r="S496" t="str">
        <f t="shared" si="79"/>
        <v/>
      </c>
    </row>
    <row r="497" spans="1:19">
      <c r="A497">
        <v>1</v>
      </c>
      <c r="B497">
        <v>3</v>
      </c>
      <c r="C497" s="24">
        <v>170</v>
      </c>
      <c r="D497">
        <v>37</v>
      </c>
      <c r="E497">
        <v>0.35599999999999998</v>
      </c>
      <c r="H497">
        <f t="shared" si="70"/>
        <v>487</v>
      </c>
      <c r="I497">
        <f t="shared" si="71"/>
        <v>168</v>
      </c>
      <c r="J497">
        <f t="shared" si="72"/>
        <v>1</v>
      </c>
      <c r="K497" t="str">
        <f t="shared" si="73"/>
        <v/>
      </c>
      <c r="L497">
        <f>ROWS($A$5:A491)</f>
        <v>487</v>
      </c>
      <c r="M497">
        <f>SUM($A$5:A491)</f>
        <v>145</v>
      </c>
      <c r="N497">
        <f t="shared" si="74"/>
        <v>50</v>
      </c>
      <c r="O497">
        <f t="shared" si="75"/>
        <v>46</v>
      </c>
      <c r="P497">
        <f t="shared" si="76"/>
        <v>0.29774127310061604</v>
      </c>
      <c r="Q497">
        <f t="shared" si="77"/>
        <v>0.92</v>
      </c>
      <c r="R497" t="str">
        <f t="shared" si="78"/>
        <v/>
      </c>
      <c r="S497" t="str">
        <f t="shared" si="79"/>
        <v/>
      </c>
    </row>
    <row r="498" spans="1:19">
      <c r="A498">
        <v>1</v>
      </c>
      <c r="B498">
        <v>3</v>
      </c>
      <c r="C498" s="24">
        <v>170</v>
      </c>
      <c r="D498">
        <v>37</v>
      </c>
      <c r="E498">
        <v>0.35599999999999998</v>
      </c>
      <c r="H498">
        <f t="shared" si="70"/>
        <v>488</v>
      </c>
      <c r="I498">
        <f t="shared" si="71"/>
        <v>168</v>
      </c>
      <c r="J498">
        <f t="shared" si="72"/>
        <v>1</v>
      </c>
      <c r="K498" t="str">
        <f t="shared" si="73"/>
        <v/>
      </c>
      <c r="L498">
        <f>ROWS($A$5:A492)</f>
        <v>488</v>
      </c>
      <c r="M498">
        <f>SUM($A$5:A492)</f>
        <v>146</v>
      </c>
      <c r="N498">
        <f t="shared" si="74"/>
        <v>49</v>
      </c>
      <c r="O498">
        <f t="shared" si="75"/>
        <v>45</v>
      </c>
      <c r="P498">
        <f t="shared" si="76"/>
        <v>0.29918032786885246</v>
      </c>
      <c r="Q498">
        <f t="shared" si="77"/>
        <v>0.91836734693877553</v>
      </c>
      <c r="R498" t="str">
        <f t="shared" si="78"/>
        <v/>
      </c>
      <c r="S498" t="str">
        <f t="shared" si="79"/>
        <v/>
      </c>
    </row>
    <row r="499" spans="1:19">
      <c r="A499">
        <v>1</v>
      </c>
      <c r="B499">
        <v>3</v>
      </c>
      <c r="C499" s="24">
        <v>171</v>
      </c>
      <c r="D499">
        <v>33</v>
      </c>
      <c r="E499">
        <v>0.19900000000000001</v>
      </c>
      <c r="H499">
        <f t="shared" si="70"/>
        <v>489</v>
      </c>
      <c r="I499">
        <f t="shared" si="71"/>
        <v>168</v>
      </c>
      <c r="J499">
        <f t="shared" si="72"/>
        <v>1</v>
      </c>
      <c r="K499" t="str">
        <f t="shared" si="73"/>
        <v/>
      </c>
      <c r="L499">
        <f>ROWS($A$5:A493)</f>
        <v>489</v>
      </c>
      <c r="M499">
        <f>SUM($A$5:A493)</f>
        <v>147</v>
      </c>
      <c r="N499">
        <f t="shared" si="74"/>
        <v>48</v>
      </c>
      <c r="O499">
        <f t="shared" si="75"/>
        <v>44</v>
      </c>
      <c r="P499">
        <f t="shared" si="76"/>
        <v>0.30061349693251532</v>
      </c>
      <c r="Q499">
        <f t="shared" si="77"/>
        <v>0.91666666666666663</v>
      </c>
      <c r="R499" t="str">
        <f t="shared" si="78"/>
        <v/>
      </c>
      <c r="S499" t="str">
        <f t="shared" si="79"/>
        <v/>
      </c>
    </row>
    <row r="500" spans="1:19">
      <c r="A500">
        <v>1</v>
      </c>
      <c r="B500">
        <v>3</v>
      </c>
      <c r="C500" s="24">
        <v>171</v>
      </c>
      <c r="D500">
        <v>33</v>
      </c>
      <c r="E500">
        <v>0.19900000000000001</v>
      </c>
      <c r="H500">
        <f t="shared" si="70"/>
        <v>490</v>
      </c>
      <c r="I500">
        <f t="shared" si="71"/>
        <v>168</v>
      </c>
      <c r="J500">
        <f t="shared" si="72"/>
        <v>1</v>
      </c>
      <c r="K500" t="str">
        <f t="shared" si="73"/>
        <v/>
      </c>
      <c r="L500">
        <f>ROWS($A$5:A494)</f>
        <v>490</v>
      </c>
      <c r="M500">
        <f>SUM($A$5:A494)</f>
        <v>148</v>
      </c>
      <c r="N500">
        <f t="shared" si="74"/>
        <v>47</v>
      </c>
      <c r="O500">
        <f t="shared" si="75"/>
        <v>43</v>
      </c>
      <c r="P500">
        <f t="shared" si="76"/>
        <v>0.30204081632653063</v>
      </c>
      <c r="Q500">
        <f t="shared" si="77"/>
        <v>0.91489361702127658</v>
      </c>
      <c r="R500" t="str">
        <f t="shared" si="78"/>
        <v/>
      </c>
      <c r="S500" t="str">
        <f t="shared" si="79"/>
        <v/>
      </c>
    </row>
    <row r="501" spans="1:19">
      <c r="A501">
        <v>1</v>
      </c>
      <c r="B501">
        <v>1</v>
      </c>
      <c r="C501" s="24">
        <v>172</v>
      </c>
      <c r="D501">
        <v>49</v>
      </c>
      <c r="E501">
        <v>0.70199999999999996</v>
      </c>
      <c r="H501">
        <f t="shared" si="70"/>
        <v>491</v>
      </c>
      <c r="I501">
        <f t="shared" si="71"/>
        <v>168</v>
      </c>
      <c r="J501">
        <f t="shared" si="72"/>
        <v>1</v>
      </c>
      <c r="K501" t="str">
        <f t="shared" si="73"/>
        <v/>
      </c>
      <c r="L501">
        <f>ROWS($A$5:A495)</f>
        <v>491</v>
      </c>
      <c r="M501">
        <f>SUM($A$5:A495)</f>
        <v>149</v>
      </c>
      <c r="N501">
        <f t="shared" si="74"/>
        <v>46</v>
      </c>
      <c r="O501">
        <f t="shared" si="75"/>
        <v>42</v>
      </c>
      <c r="P501">
        <f t="shared" si="76"/>
        <v>0.30346232179226068</v>
      </c>
      <c r="Q501">
        <f t="shared" si="77"/>
        <v>0.91304347826086951</v>
      </c>
      <c r="R501" t="str">
        <f t="shared" si="78"/>
        <v/>
      </c>
      <c r="S501" t="str">
        <f t="shared" si="79"/>
        <v/>
      </c>
    </row>
    <row r="502" spans="1:19">
      <c r="A502">
        <v>1</v>
      </c>
      <c r="B502">
        <v>4</v>
      </c>
      <c r="C502" s="24">
        <v>173</v>
      </c>
      <c r="D502">
        <v>14</v>
      </c>
      <c r="E502">
        <v>0.36099999999999999</v>
      </c>
      <c r="H502">
        <f t="shared" si="70"/>
        <v>492</v>
      </c>
      <c r="I502">
        <f t="shared" si="71"/>
        <v>168</v>
      </c>
      <c r="J502">
        <f t="shared" si="72"/>
        <v>1</v>
      </c>
      <c r="K502">
        <f t="shared" si="73"/>
        <v>169</v>
      </c>
      <c r="L502">
        <f>ROWS($A$5:A496)</f>
        <v>492</v>
      </c>
      <c r="M502">
        <f>SUM($A$5:A496)</f>
        <v>150</v>
      </c>
      <c r="N502">
        <f t="shared" si="74"/>
        <v>45</v>
      </c>
      <c r="O502">
        <f t="shared" si="75"/>
        <v>41</v>
      </c>
      <c r="P502">
        <f t="shared" si="76"/>
        <v>0.3048780487804878</v>
      </c>
      <c r="Q502">
        <f t="shared" si="77"/>
        <v>0.91111111111111109</v>
      </c>
      <c r="R502">
        <f t="shared" si="78"/>
        <v>0.40190963548369191</v>
      </c>
      <c r="S502">
        <f t="shared" si="79"/>
        <v>5.6433667714640812E-2</v>
      </c>
    </row>
    <row r="503" spans="1:19">
      <c r="A503">
        <v>0</v>
      </c>
      <c r="B503">
        <v>0</v>
      </c>
      <c r="C503" s="24">
        <v>173</v>
      </c>
      <c r="D503">
        <v>32</v>
      </c>
      <c r="E503">
        <v>1.159</v>
      </c>
      <c r="H503">
        <f t="shared" si="70"/>
        <v>493</v>
      </c>
      <c r="I503">
        <f t="shared" si="71"/>
        <v>170</v>
      </c>
      <c r="J503">
        <f t="shared" si="72"/>
        <v>1</v>
      </c>
      <c r="K503" t="str">
        <f t="shared" si="73"/>
        <v/>
      </c>
      <c r="L503">
        <f>ROWS($A$5:A497)</f>
        <v>493</v>
      </c>
      <c r="M503">
        <f>SUM($A$5:A497)</f>
        <v>151</v>
      </c>
      <c r="N503">
        <f t="shared" si="74"/>
        <v>44</v>
      </c>
      <c r="O503">
        <f t="shared" si="75"/>
        <v>40</v>
      </c>
      <c r="P503">
        <f t="shared" si="76"/>
        <v>0.30628803245436104</v>
      </c>
      <c r="Q503">
        <f t="shared" si="77"/>
        <v>0.90909090909090906</v>
      </c>
      <c r="R503" t="str">
        <f t="shared" si="78"/>
        <v/>
      </c>
      <c r="S503" t="str">
        <f t="shared" si="79"/>
        <v/>
      </c>
    </row>
    <row r="504" spans="1:19">
      <c r="A504">
        <v>1</v>
      </c>
      <c r="B504">
        <v>3</v>
      </c>
      <c r="C504" s="24">
        <v>173</v>
      </c>
      <c r="D504">
        <v>39</v>
      </c>
      <c r="E504">
        <v>0.97</v>
      </c>
      <c r="H504">
        <f t="shared" si="70"/>
        <v>494</v>
      </c>
      <c r="I504">
        <f t="shared" si="71"/>
        <v>170</v>
      </c>
      <c r="J504">
        <f t="shared" si="72"/>
        <v>1</v>
      </c>
      <c r="K504">
        <f t="shared" si="73"/>
        <v>170.5</v>
      </c>
      <c r="L504">
        <f>ROWS($A$5:A498)</f>
        <v>494</v>
      </c>
      <c r="M504">
        <f>SUM($A$5:A498)</f>
        <v>152</v>
      </c>
      <c r="N504">
        <f t="shared" si="74"/>
        <v>43</v>
      </c>
      <c r="O504">
        <f t="shared" si="75"/>
        <v>39</v>
      </c>
      <c r="P504">
        <f t="shared" si="76"/>
        <v>0.30769230769230771</v>
      </c>
      <c r="Q504">
        <f t="shared" si="77"/>
        <v>0.90697674418604646</v>
      </c>
      <c r="R504">
        <f t="shared" si="78"/>
        <v>0.40543268606150251</v>
      </c>
      <c r="S504">
        <f t="shared" si="79"/>
        <v>5.2910617136830207E-2</v>
      </c>
    </row>
    <row r="505" spans="1:19">
      <c r="A505">
        <v>1</v>
      </c>
      <c r="B505">
        <v>3</v>
      </c>
      <c r="C505" s="24">
        <v>174</v>
      </c>
      <c r="D505">
        <v>22</v>
      </c>
      <c r="E505">
        <v>0.59299999999999997</v>
      </c>
      <c r="H505">
        <f t="shared" si="70"/>
        <v>495</v>
      </c>
      <c r="I505">
        <f t="shared" si="71"/>
        <v>171</v>
      </c>
      <c r="J505">
        <f t="shared" si="72"/>
        <v>1</v>
      </c>
      <c r="K505" t="str">
        <f t="shared" si="73"/>
        <v/>
      </c>
      <c r="L505">
        <f>ROWS($A$5:A499)</f>
        <v>495</v>
      </c>
      <c r="M505">
        <f>SUM($A$5:A499)</f>
        <v>153</v>
      </c>
      <c r="N505">
        <f t="shared" si="74"/>
        <v>42</v>
      </c>
      <c r="O505">
        <f t="shared" si="75"/>
        <v>38</v>
      </c>
      <c r="P505">
        <f t="shared" si="76"/>
        <v>0.30909090909090908</v>
      </c>
      <c r="Q505">
        <f t="shared" si="77"/>
        <v>0.90476190476190477</v>
      </c>
      <c r="R505" t="str">
        <f t="shared" si="78"/>
        <v/>
      </c>
      <c r="S505" t="str">
        <f t="shared" si="79"/>
        <v/>
      </c>
    </row>
    <row r="506" spans="1:19">
      <c r="A506">
        <v>1</v>
      </c>
      <c r="B506">
        <v>3</v>
      </c>
      <c r="C506" s="24">
        <v>174</v>
      </c>
      <c r="D506">
        <v>22</v>
      </c>
      <c r="E506">
        <v>0.59299999999999997</v>
      </c>
      <c r="H506">
        <f t="shared" si="70"/>
        <v>496</v>
      </c>
      <c r="I506">
        <f t="shared" si="71"/>
        <v>171</v>
      </c>
      <c r="J506">
        <f t="shared" si="72"/>
        <v>1</v>
      </c>
      <c r="K506">
        <f t="shared" si="73"/>
        <v>171.5</v>
      </c>
      <c r="L506">
        <f>ROWS($A$5:A500)</f>
        <v>496</v>
      </c>
      <c r="M506">
        <f>SUM($A$5:A500)</f>
        <v>154</v>
      </c>
      <c r="N506">
        <f t="shared" si="74"/>
        <v>41</v>
      </c>
      <c r="O506">
        <f t="shared" si="75"/>
        <v>37</v>
      </c>
      <c r="P506">
        <f t="shared" si="76"/>
        <v>0.31048387096774194</v>
      </c>
      <c r="Q506">
        <f t="shared" si="77"/>
        <v>0.90243902439024393</v>
      </c>
      <c r="R506">
        <f t="shared" si="78"/>
        <v>0.40892081924964135</v>
      </c>
      <c r="S506">
        <f t="shared" si="79"/>
        <v>4.9422483948691365E-2</v>
      </c>
    </row>
    <row r="507" spans="1:19">
      <c r="A507">
        <v>1</v>
      </c>
      <c r="B507">
        <v>14</v>
      </c>
      <c r="C507" s="24">
        <v>175</v>
      </c>
      <c r="D507">
        <v>30</v>
      </c>
      <c r="E507">
        <v>0.21199999999999999</v>
      </c>
      <c r="H507">
        <f t="shared" si="70"/>
        <v>497</v>
      </c>
      <c r="I507">
        <f t="shared" si="71"/>
        <v>172</v>
      </c>
      <c r="J507">
        <f t="shared" si="72"/>
        <v>1</v>
      </c>
      <c r="K507">
        <f t="shared" si="73"/>
        <v>172.5</v>
      </c>
      <c r="L507">
        <f>ROWS($A$5:A501)</f>
        <v>497</v>
      </c>
      <c r="M507">
        <f>SUM($A$5:A501)</f>
        <v>155</v>
      </c>
      <c r="N507">
        <f t="shared" si="74"/>
        <v>40</v>
      </c>
      <c r="O507">
        <f t="shared" si="75"/>
        <v>36</v>
      </c>
      <c r="P507">
        <f t="shared" si="76"/>
        <v>0.3118712273641851</v>
      </c>
      <c r="Q507">
        <f t="shared" si="77"/>
        <v>0.9</v>
      </c>
      <c r="R507">
        <f t="shared" si="78"/>
        <v>0.41065161921248156</v>
      </c>
      <c r="S507">
        <f t="shared" si="79"/>
        <v>4.7691683985851163E-2</v>
      </c>
    </row>
    <row r="508" spans="1:19">
      <c r="A508">
        <v>1</v>
      </c>
      <c r="B508">
        <v>7</v>
      </c>
      <c r="C508" s="24">
        <v>178</v>
      </c>
      <c r="D508">
        <v>0</v>
      </c>
      <c r="E508">
        <v>0.33100000000000002</v>
      </c>
      <c r="H508">
        <f t="shared" si="70"/>
        <v>498</v>
      </c>
      <c r="I508">
        <f t="shared" si="71"/>
        <v>173</v>
      </c>
      <c r="J508">
        <f t="shared" si="72"/>
        <v>1</v>
      </c>
      <c r="K508" t="str">
        <f t="shared" si="73"/>
        <v/>
      </c>
      <c r="L508">
        <f>ROWS($A$5:A502)</f>
        <v>498</v>
      </c>
      <c r="M508">
        <f>SUM($A$5:A502)</f>
        <v>156</v>
      </c>
      <c r="N508">
        <f t="shared" si="74"/>
        <v>39</v>
      </c>
      <c r="O508">
        <f t="shared" si="75"/>
        <v>35</v>
      </c>
      <c r="P508">
        <f t="shared" si="76"/>
        <v>0.31325301204819278</v>
      </c>
      <c r="Q508">
        <f t="shared" si="77"/>
        <v>0.89743589743589747</v>
      </c>
      <c r="R508" t="str">
        <f t="shared" si="78"/>
        <v/>
      </c>
      <c r="S508" t="str">
        <f t="shared" si="79"/>
        <v/>
      </c>
    </row>
    <row r="509" spans="1:19">
      <c r="A509">
        <v>1</v>
      </c>
      <c r="B509">
        <v>7</v>
      </c>
      <c r="C509" s="24">
        <v>178</v>
      </c>
      <c r="D509">
        <v>0</v>
      </c>
      <c r="E509">
        <v>0.33100000000000002</v>
      </c>
      <c r="H509">
        <f t="shared" si="70"/>
        <v>499</v>
      </c>
      <c r="I509">
        <f t="shared" si="71"/>
        <v>173</v>
      </c>
      <c r="J509">
        <f t="shared" si="72"/>
        <v>0</v>
      </c>
      <c r="K509" t="str">
        <f t="shared" si="73"/>
        <v/>
      </c>
      <c r="L509">
        <f>ROWS($A$5:A503)</f>
        <v>499</v>
      </c>
      <c r="M509">
        <f>SUM($A$5:A503)</f>
        <v>156</v>
      </c>
      <c r="N509">
        <f t="shared" si="74"/>
        <v>38</v>
      </c>
      <c r="O509">
        <f t="shared" si="75"/>
        <v>35</v>
      </c>
      <c r="P509">
        <f t="shared" si="76"/>
        <v>0.31262525050100198</v>
      </c>
      <c r="Q509">
        <f t="shared" si="77"/>
        <v>0.92105263157894735</v>
      </c>
      <c r="R509" t="str">
        <f t="shared" si="78"/>
        <v/>
      </c>
      <c r="S509" t="str">
        <f t="shared" si="79"/>
        <v/>
      </c>
    </row>
    <row r="510" spans="1:19">
      <c r="A510">
        <v>0</v>
      </c>
      <c r="B510">
        <v>10</v>
      </c>
      <c r="C510" s="24">
        <v>179</v>
      </c>
      <c r="D510">
        <v>0</v>
      </c>
      <c r="E510">
        <v>0.2</v>
      </c>
      <c r="H510">
        <f t="shared" si="70"/>
        <v>500</v>
      </c>
      <c r="I510">
        <f t="shared" si="71"/>
        <v>173</v>
      </c>
      <c r="J510">
        <f t="shared" si="72"/>
        <v>1</v>
      </c>
      <c r="K510">
        <f t="shared" si="73"/>
        <v>173.5</v>
      </c>
      <c r="L510">
        <f>ROWS($A$5:A504)</f>
        <v>500</v>
      </c>
      <c r="M510">
        <f>SUM($A$5:A504)</f>
        <v>157</v>
      </c>
      <c r="N510">
        <f t="shared" si="74"/>
        <v>37</v>
      </c>
      <c r="O510">
        <f t="shared" si="75"/>
        <v>34</v>
      </c>
      <c r="P510">
        <f t="shared" si="76"/>
        <v>0.314</v>
      </c>
      <c r="Q510">
        <f t="shared" si="77"/>
        <v>0.91891891891891897</v>
      </c>
      <c r="R510">
        <f t="shared" si="78"/>
        <v>0.41139201771604006</v>
      </c>
      <c r="S510">
        <f t="shared" si="79"/>
        <v>4.695128548229266E-2</v>
      </c>
    </row>
    <row r="511" spans="1:19">
      <c r="A511">
        <v>1</v>
      </c>
      <c r="B511">
        <v>0</v>
      </c>
      <c r="C511" s="24">
        <v>179</v>
      </c>
      <c r="D511">
        <v>27</v>
      </c>
      <c r="E511">
        <v>0.68600000000000005</v>
      </c>
      <c r="H511">
        <f t="shared" si="70"/>
        <v>501</v>
      </c>
      <c r="I511">
        <f t="shared" si="71"/>
        <v>174</v>
      </c>
      <c r="J511">
        <f t="shared" si="72"/>
        <v>1</v>
      </c>
      <c r="K511" t="str">
        <f t="shared" si="73"/>
        <v/>
      </c>
      <c r="L511">
        <f>ROWS($A$5:A505)</f>
        <v>501</v>
      </c>
      <c r="M511">
        <f>SUM($A$5:A505)</f>
        <v>158</v>
      </c>
      <c r="N511">
        <f t="shared" si="74"/>
        <v>36</v>
      </c>
      <c r="O511">
        <f t="shared" si="75"/>
        <v>33</v>
      </c>
      <c r="P511">
        <f t="shared" si="76"/>
        <v>0.31536926147704591</v>
      </c>
      <c r="Q511">
        <f t="shared" si="77"/>
        <v>0.91666666666666663</v>
      </c>
      <c r="R511" t="str">
        <f t="shared" si="78"/>
        <v/>
      </c>
      <c r="S511" t="str">
        <f t="shared" si="79"/>
        <v/>
      </c>
    </row>
    <row r="512" spans="1:19">
      <c r="A512">
        <v>1</v>
      </c>
      <c r="B512">
        <v>0</v>
      </c>
      <c r="C512" s="24">
        <v>180</v>
      </c>
      <c r="D512">
        <v>39</v>
      </c>
      <c r="E512">
        <v>1.893</v>
      </c>
      <c r="H512">
        <f t="shared" si="70"/>
        <v>502</v>
      </c>
      <c r="I512">
        <f t="shared" si="71"/>
        <v>174</v>
      </c>
      <c r="J512">
        <f t="shared" si="72"/>
        <v>1</v>
      </c>
      <c r="K512">
        <f t="shared" si="73"/>
        <v>174.5</v>
      </c>
      <c r="L512">
        <f>ROWS($A$5:A506)</f>
        <v>502</v>
      </c>
      <c r="M512">
        <f>SUM($A$5:A506)</f>
        <v>159</v>
      </c>
      <c r="N512">
        <f t="shared" si="74"/>
        <v>35</v>
      </c>
      <c r="O512">
        <f t="shared" si="75"/>
        <v>32</v>
      </c>
      <c r="P512">
        <f t="shared" si="76"/>
        <v>0.31673306772908366</v>
      </c>
      <c r="Q512">
        <f t="shared" si="77"/>
        <v>0.91428571428571426</v>
      </c>
      <c r="R512">
        <f t="shared" si="78"/>
        <v>0.41483165502395852</v>
      </c>
      <c r="S512">
        <f t="shared" si="79"/>
        <v>4.3511648174374196E-2</v>
      </c>
    </row>
    <row r="513" spans="1:19">
      <c r="A513">
        <v>1</v>
      </c>
      <c r="B513">
        <v>8</v>
      </c>
      <c r="C513" s="24">
        <v>181</v>
      </c>
      <c r="D513">
        <v>36</v>
      </c>
      <c r="E513">
        <v>0.61499999999999999</v>
      </c>
      <c r="H513">
        <f t="shared" si="70"/>
        <v>503</v>
      </c>
      <c r="I513">
        <f t="shared" si="71"/>
        <v>175</v>
      </c>
      <c r="J513">
        <f t="shared" si="72"/>
        <v>1</v>
      </c>
      <c r="K513">
        <f t="shared" si="73"/>
        <v>176.5</v>
      </c>
      <c r="L513">
        <f>ROWS($A$5:A507)</f>
        <v>503</v>
      </c>
      <c r="M513">
        <f>SUM($A$5:A507)</f>
        <v>160</v>
      </c>
      <c r="N513">
        <f t="shared" si="74"/>
        <v>34</v>
      </c>
      <c r="O513">
        <f t="shared" si="75"/>
        <v>31</v>
      </c>
      <c r="P513">
        <f t="shared" si="76"/>
        <v>0.31809145129224653</v>
      </c>
      <c r="Q513">
        <f t="shared" si="77"/>
        <v>0.91176470588235292</v>
      </c>
      <c r="R513">
        <f t="shared" si="78"/>
        <v>0.41653877806662049</v>
      </c>
      <c r="S513">
        <f t="shared" si="79"/>
        <v>4.1804525131712233E-2</v>
      </c>
    </row>
    <row r="514" spans="1:19">
      <c r="A514">
        <v>1</v>
      </c>
      <c r="B514">
        <v>0</v>
      </c>
      <c r="C514" s="24">
        <v>181</v>
      </c>
      <c r="D514">
        <v>44</v>
      </c>
      <c r="E514">
        <v>0.222</v>
      </c>
      <c r="H514">
        <f t="shared" si="70"/>
        <v>504</v>
      </c>
      <c r="I514">
        <f t="shared" si="71"/>
        <v>178</v>
      </c>
      <c r="J514">
        <f t="shared" si="72"/>
        <v>1</v>
      </c>
      <c r="K514" t="str">
        <f t="shared" si="73"/>
        <v/>
      </c>
      <c r="L514">
        <f>ROWS($A$5:A508)</f>
        <v>504</v>
      </c>
      <c r="M514">
        <f>SUM($A$5:A508)</f>
        <v>161</v>
      </c>
      <c r="N514">
        <f t="shared" si="74"/>
        <v>33</v>
      </c>
      <c r="O514">
        <f t="shared" si="75"/>
        <v>30</v>
      </c>
      <c r="P514">
        <f t="shared" si="76"/>
        <v>0.31944444444444442</v>
      </c>
      <c r="Q514">
        <f t="shared" si="77"/>
        <v>0.90909090909090906</v>
      </c>
      <c r="R514" t="str">
        <f t="shared" si="78"/>
        <v/>
      </c>
      <c r="S514" t="str">
        <f t="shared" si="79"/>
        <v/>
      </c>
    </row>
    <row r="515" spans="1:19">
      <c r="A515">
        <v>1</v>
      </c>
      <c r="B515">
        <v>0</v>
      </c>
      <c r="C515" s="24">
        <v>181</v>
      </c>
      <c r="D515">
        <v>44</v>
      </c>
      <c r="E515">
        <v>0.222</v>
      </c>
      <c r="H515">
        <f t="shared" si="70"/>
        <v>505</v>
      </c>
      <c r="I515">
        <f t="shared" si="71"/>
        <v>178</v>
      </c>
      <c r="J515">
        <f t="shared" si="72"/>
        <v>1</v>
      </c>
      <c r="K515">
        <f t="shared" si="73"/>
        <v>178.5</v>
      </c>
      <c r="L515">
        <f>ROWS($A$5:A509)</f>
        <v>505</v>
      </c>
      <c r="M515">
        <f>SUM($A$5:A509)</f>
        <v>162</v>
      </c>
      <c r="N515">
        <f t="shared" si="74"/>
        <v>32</v>
      </c>
      <c r="O515">
        <f t="shared" si="75"/>
        <v>29</v>
      </c>
      <c r="P515">
        <f t="shared" si="76"/>
        <v>0.3207920792079208</v>
      </c>
      <c r="Q515">
        <f t="shared" si="77"/>
        <v>0.90625</v>
      </c>
      <c r="R515">
        <f t="shared" si="78"/>
        <v>0.4199271253941036</v>
      </c>
      <c r="S515">
        <f t="shared" si="79"/>
        <v>3.8416177804229124E-2</v>
      </c>
    </row>
    <row r="516" spans="1:19">
      <c r="A516">
        <v>1</v>
      </c>
      <c r="B516">
        <v>8</v>
      </c>
      <c r="C516" s="24">
        <v>181</v>
      </c>
      <c r="D516">
        <v>36</v>
      </c>
      <c r="E516">
        <v>0.61499999999999999</v>
      </c>
      <c r="H516">
        <f t="shared" si="70"/>
        <v>506</v>
      </c>
      <c r="I516">
        <f t="shared" si="71"/>
        <v>179</v>
      </c>
      <c r="J516">
        <f t="shared" si="72"/>
        <v>0</v>
      </c>
      <c r="K516" t="str">
        <f t="shared" si="73"/>
        <v/>
      </c>
      <c r="L516">
        <f>ROWS($A$5:A510)</f>
        <v>506</v>
      </c>
      <c r="M516">
        <f>SUM($A$5:A510)</f>
        <v>162</v>
      </c>
      <c r="N516">
        <f t="shared" si="74"/>
        <v>31</v>
      </c>
      <c r="O516">
        <f t="shared" si="75"/>
        <v>29</v>
      </c>
      <c r="P516">
        <f t="shared" si="76"/>
        <v>0.3201581027667984</v>
      </c>
      <c r="Q516">
        <f t="shared" si="77"/>
        <v>0.93548387096774188</v>
      </c>
      <c r="R516" t="str">
        <f t="shared" si="78"/>
        <v/>
      </c>
      <c r="S516" t="str">
        <f t="shared" si="79"/>
        <v/>
      </c>
    </row>
    <row r="517" spans="1:19">
      <c r="A517">
        <v>1</v>
      </c>
      <c r="B517">
        <v>3</v>
      </c>
      <c r="C517" s="24">
        <v>182</v>
      </c>
      <c r="D517">
        <v>0</v>
      </c>
      <c r="E517">
        <v>0.34499999999999997</v>
      </c>
      <c r="H517">
        <f t="shared" si="70"/>
        <v>507</v>
      </c>
      <c r="I517">
        <f t="shared" si="71"/>
        <v>179</v>
      </c>
      <c r="J517">
        <f t="shared" si="72"/>
        <v>1</v>
      </c>
      <c r="K517">
        <f t="shared" si="73"/>
        <v>179.5</v>
      </c>
      <c r="L517">
        <f>ROWS($A$5:A511)</f>
        <v>507</v>
      </c>
      <c r="M517">
        <f>SUM($A$5:A511)</f>
        <v>163</v>
      </c>
      <c r="N517">
        <f t="shared" si="74"/>
        <v>30</v>
      </c>
      <c r="O517">
        <f t="shared" si="75"/>
        <v>28</v>
      </c>
      <c r="P517">
        <f t="shared" si="76"/>
        <v>0.32149901380670609</v>
      </c>
      <c r="Q517">
        <f t="shared" si="77"/>
        <v>0.93333333333333335</v>
      </c>
      <c r="R517">
        <f t="shared" si="78"/>
        <v>0.41885410583304866</v>
      </c>
      <c r="S517">
        <f t="shared" si="79"/>
        <v>3.9489197365284057E-2</v>
      </c>
    </row>
    <row r="518" spans="1:19">
      <c r="A518">
        <v>1</v>
      </c>
      <c r="B518">
        <v>3</v>
      </c>
      <c r="C518" s="24">
        <v>182</v>
      </c>
      <c r="D518">
        <v>0</v>
      </c>
      <c r="E518">
        <v>0.34499999999999997</v>
      </c>
      <c r="H518">
        <f t="shared" si="70"/>
        <v>508</v>
      </c>
      <c r="I518">
        <f t="shared" si="71"/>
        <v>180</v>
      </c>
      <c r="J518">
        <f t="shared" si="72"/>
        <v>1</v>
      </c>
      <c r="K518">
        <f t="shared" si="73"/>
        <v>180.5</v>
      </c>
      <c r="L518">
        <f>ROWS($A$5:A512)</f>
        <v>508</v>
      </c>
      <c r="M518">
        <f>SUM($A$5:A512)</f>
        <v>164</v>
      </c>
      <c r="N518">
        <f t="shared" si="74"/>
        <v>29</v>
      </c>
      <c r="O518">
        <f t="shared" si="75"/>
        <v>27</v>
      </c>
      <c r="P518">
        <f t="shared" si="76"/>
        <v>0.32283464566929132</v>
      </c>
      <c r="Q518">
        <f t="shared" si="77"/>
        <v>0.93103448275862066</v>
      </c>
      <c r="R518">
        <f t="shared" si="78"/>
        <v>0.42054818277748029</v>
      </c>
      <c r="S518">
        <f t="shared" si="79"/>
        <v>3.7795120420852424E-2</v>
      </c>
    </row>
    <row r="519" spans="1:19">
      <c r="A519">
        <v>1</v>
      </c>
      <c r="B519">
        <v>3</v>
      </c>
      <c r="C519" s="24">
        <v>182</v>
      </c>
      <c r="D519">
        <v>0</v>
      </c>
      <c r="E519">
        <v>0.34499999999999997</v>
      </c>
      <c r="H519">
        <f t="shared" si="70"/>
        <v>509</v>
      </c>
      <c r="I519">
        <f t="shared" si="71"/>
        <v>181</v>
      </c>
      <c r="J519">
        <f t="shared" si="72"/>
        <v>1</v>
      </c>
      <c r="K519" t="str">
        <f t="shared" si="73"/>
        <v/>
      </c>
      <c r="L519">
        <f>ROWS($A$5:A513)</f>
        <v>509</v>
      </c>
      <c r="M519">
        <f>SUM($A$5:A513)</f>
        <v>165</v>
      </c>
      <c r="N519">
        <f t="shared" si="74"/>
        <v>28</v>
      </c>
      <c r="O519">
        <f t="shared" si="75"/>
        <v>26</v>
      </c>
      <c r="P519">
        <f t="shared" si="76"/>
        <v>0.32416502946954812</v>
      </c>
      <c r="Q519">
        <f t="shared" si="77"/>
        <v>0.9285714285714286</v>
      </c>
      <c r="R519" t="str">
        <f t="shared" si="78"/>
        <v/>
      </c>
      <c r="S519" t="str">
        <f t="shared" si="79"/>
        <v/>
      </c>
    </row>
    <row r="520" spans="1:19">
      <c r="A520">
        <v>1</v>
      </c>
      <c r="B520">
        <v>8</v>
      </c>
      <c r="C520" s="24">
        <v>183</v>
      </c>
      <c r="D520">
        <v>0</v>
      </c>
      <c r="E520">
        <v>0.67200000000000004</v>
      </c>
      <c r="H520">
        <f t="shared" si="70"/>
        <v>510</v>
      </c>
      <c r="I520">
        <f t="shared" si="71"/>
        <v>181</v>
      </c>
      <c r="J520">
        <f t="shared" si="72"/>
        <v>1</v>
      </c>
      <c r="K520" t="str">
        <f t="shared" si="73"/>
        <v/>
      </c>
      <c r="L520">
        <f>ROWS($A$5:A514)</f>
        <v>510</v>
      </c>
      <c r="M520">
        <f>SUM($A$5:A514)</f>
        <v>166</v>
      </c>
      <c r="N520">
        <f t="shared" si="74"/>
        <v>27</v>
      </c>
      <c r="O520">
        <f t="shared" si="75"/>
        <v>25</v>
      </c>
      <c r="P520">
        <f t="shared" si="76"/>
        <v>0.32549019607843138</v>
      </c>
      <c r="Q520">
        <f t="shared" si="77"/>
        <v>0.92592592592592593</v>
      </c>
      <c r="R520" t="str">
        <f t="shared" si="78"/>
        <v/>
      </c>
      <c r="S520" t="str">
        <f t="shared" si="79"/>
        <v/>
      </c>
    </row>
    <row r="521" spans="1:19">
      <c r="A521">
        <v>1</v>
      </c>
      <c r="B521">
        <v>4</v>
      </c>
      <c r="C521" s="24">
        <v>183</v>
      </c>
      <c r="D521">
        <v>0</v>
      </c>
      <c r="E521">
        <v>0.21199999999999999</v>
      </c>
      <c r="H521">
        <f t="shared" si="70"/>
        <v>511</v>
      </c>
      <c r="I521">
        <f t="shared" si="71"/>
        <v>181</v>
      </c>
      <c r="J521">
        <f t="shared" si="72"/>
        <v>1</v>
      </c>
      <c r="K521" t="str">
        <f t="shared" si="73"/>
        <v/>
      </c>
      <c r="L521">
        <f>ROWS($A$5:A515)</f>
        <v>511</v>
      </c>
      <c r="M521">
        <f>SUM($A$5:A515)</f>
        <v>167</v>
      </c>
      <c r="N521">
        <f t="shared" si="74"/>
        <v>26</v>
      </c>
      <c r="O521">
        <f t="shared" si="75"/>
        <v>24</v>
      </c>
      <c r="P521">
        <f t="shared" si="76"/>
        <v>0.3268101761252446</v>
      </c>
      <c r="Q521">
        <f t="shared" si="77"/>
        <v>0.92307692307692313</v>
      </c>
      <c r="R521" t="str">
        <f t="shared" si="78"/>
        <v/>
      </c>
      <c r="S521" t="str">
        <f t="shared" si="79"/>
        <v/>
      </c>
    </row>
    <row r="522" spans="1:19">
      <c r="A522">
        <v>1</v>
      </c>
      <c r="B522">
        <v>7</v>
      </c>
      <c r="C522" s="24">
        <v>184</v>
      </c>
      <c r="D522">
        <v>33</v>
      </c>
      <c r="E522">
        <v>0.35499999999999998</v>
      </c>
      <c r="H522">
        <f t="shared" si="70"/>
        <v>512</v>
      </c>
      <c r="I522">
        <f t="shared" si="71"/>
        <v>181</v>
      </c>
      <c r="J522">
        <f t="shared" si="72"/>
        <v>1</v>
      </c>
      <c r="K522">
        <f t="shared" si="73"/>
        <v>181.5</v>
      </c>
      <c r="L522">
        <f>ROWS($A$5:A516)</f>
        <v>512</v>
      </c>
      <c r="M522">
        <f>SUM($A$5:A516)</f>
        <v>168</v>
      </c>
      <c r="N522">
        <f t="shared" si="74"/>
        <v>25</v>
      </c>
      <c r="O522">
        <f t="shared" si="75"/>
        <v>23</v>
      </c>
      <c r="P522">
        <f t="shared" si="76"/>
        <v>0.328125</v>
      </c>
      <c r="Q522">
        <f t="shared" si="77"/>
        <v>0.92</v>
      </c>
      <c r="R522">
        <f t="shared" si="78"/>
        <v>0.42724394785847303</v>
      </c>
      <c r="S522">
        <f t="shared" si="79"/>
        <v>3.1099355339859691E-2</v>
      </c>
    </row>
    <row r="523" spans="1:19">
      <c r="A523">
        <v>1</v>
      </c>
      <c r="B523">
        <v>7</v>
      </c>
      <c r="C523" s="24">
        <v>187</v>
      </c>
      <c r="D523">
        <v>33</v>
      </c>
      <c r="E523">
        <v>0.82599999999999996</v>
      </c>
      <c r="H523">
        <f t="shared" si="70"/>
        <v>513</v>
      </c>
      <c r="I523">
        <f t="shared" si="71"/>
        <v>182</v>
      </c>
      <c r="J523">
        <f t="shared" si="72"/>
        <v>1</v>
      </c>
      <c r="K523" t="str">
        <f t="shared" si="73"/>
        <v/>
      </c>
      <c r="L523">
        <f>ROWS($A$5:A517)</f>
        <v>513</v>
      </c>
      <c r="M523">
        <f>SUM($A$5:A517)</f>
        <v>169</v>
      </c>
      <c r="N523">
        <f t="shared" si="74"/>
        <v>24</v>
      </c>
      <c r="O523">
        <f t="shared" si="75"/>
        <v>22</v>
      </c>
      <c r="P523">
        <f t="shared" si="76"/>
        <v>0.32943469785575047</v>
      </c>
      <c r="Q523">
        <f t="shared" si="77"/>
        <v>0.91666666666666663</v>
      </c>
      <c r="R523" t="str">
        <f t="shared" si="78"/>
        <v/>
      </c>
      <c r="S523" t="str">
        <f t="shared" si="79"/>
        <v/>
      </c>
    </row>
    <row r="524" spans="1:19">
      <c r="A524">
        <v>1</v>
      </c>
      <c r="B524">
        <v>7</v>
      </c>
      <c r="C524" s="24">
        <v>187</v>
      </c>
      <c r="D524">
        <v>39</v>
      </c>
      <c r="E524">
        <v>0.254</v>
      </c>
      <c r="H524">
        <f t="shared" ref="H524:H546" si="80">ROW()-10</f>
        <v>514</v>
      </c>
      <c r="I524">
        <f t="shared" ref="I524:I546" si="81">C518</f>
        <v>182</v>
      </c>
      <c r="J524">
        <f t="shared" ref="J524:J546" si="82">A518</f>
        <v>1</v>
      </c>
      <c r="K524" t="str">
        <f t="shared" ref="K524:K546" si="83">IF(C518&lt;&gt;C519, (C518+C519)/2, "")</f>
        <v/>
      </c>
      <c r="L524">
        <f>ROWS($A$5:A518)</f>
        <v>514</v>
      </c>
      <c r="M524">
        <f>SUM($A$5:A518)</f>
        <v>170</v>
      </c>
      <c r="N524">
        <f t="shared" ref="N524:N546" si="84">I$4 - L524</f>
        <v>23</v>
      </c>
      <c r="O524">
        <f t="shared" ref="O524:O546" si="85">I$5 - M524</f>
        <v>21</v>
      </c>
      <c r="P524">
        <f t="shared" ref="P524:P546" si="86">IF(L524=0,"", M524/L524)</f>
        <v>0.33073929961089493</v>
      </c>
      <c r="Q524">
        <f t="shared" ref="Q524:Q546" si="87">IF(N524=0,"", O524/N524)</f>
        <v>0.91304347826086951</v>
      </c>
      <c r="R524" t="str">
        <f t="shared" ref="R524:R546" si="88">IF(K524="","",(L524/I$4)*(2*P524*(1-P524)) + (N524/I$4)*(2*Q524*(1-Q524)))</f>
        <v/>
      </c>
      <c r="S524" t="str">
        <f t="shared" ref="S524:S546" si="89">IF(K524="","", $I$7 - R524)</f>
        <v/>
      </c>
    </row>
    <row r="525" spans="1:19">
      <c r="A525">
        <v>1</v>
      </c>
      <c r="B525">
        <v>7</v>
      </c>
      <c r="C525" s="24">
        <v>187</v>
      </c>
      <c r="D525">
        <v>33</v>
      </c>
      <c r="E525">
        <v>0.82599999999999996</v>
      </c>
      <c r="H525">
        <f t="shared" si="80"/>
        <v>515</v>
      </c>
      <c r="I525">
        <f t="shared" si="81"/>
        <v>182</v>
      </c>
      <c r="J525">
        <f t="shared" si="82"/>
        <v>1</v>
      </c>
      <c r="K525">
        <f t="shared" si="83"/>
        <v>182.5</v>
      </c>
      <c r="L525">
        <f>ROWS($A$5:A519)</f>
        <v>515</v>
      </c>
      <c r="M525">
        <f>SUM($A$5:A519)</f>
        <v>171</v>
      </c>
      <c r="N525">
        <f t="shared" si="84"/>
        <v>22</v>
      </c>
      <c r="O525">
        <f t="shared" si="85"/>
        <v>20</v>
      </c>
      <c r="P525">
        <f t="shared" si="86"/>
        <v>0.33203883495145631</v>
      </c>
      <c r="Q525">
        <f t="shared" si="87"/>
        <v>0.90909090909090906</v>
      </c>
      <c r="R525">
        <f t="shared" si="88"/>
        <v>0.43217706160701236</v>
      </c>
      <c r="S525">
        <f t="shared" si="89"/>
        <v>2.6166241591320361E-2</v>
      </c>
    </row>
    <row r="526" spans="1:19">
      <c r="A526">
        <v>1</v>
      </c>
      <c r="B526">
        <v>7</v>
      </c>
      <c r="C526" s="24">
        <v>187</v>
      </c>
      <c r="D526">
        <v>33</v>
      </c>
      <c r="E526">
        <v>0.82599999999999996</v>
      </c>
      <c r="H526">
        <f t="shared" si="80"/>
        <v>516</v>
      </c>
      <c r="I526">
        <f t="shared" si="81"/>
        <v>183</v>
      </c>
      <c r="J526">
        <f t="shared" si="82"/>
        <v>1</v>
      </c>
      <c r="K526" t="str">
        <f t="shared" si="83"/>
        <v/>
      </c>
      <c r="L526">
        <f>ROWS($A$5:A520)</f>
        <v>516</v>
      </c>
      <c r="M526">
        <f>SUM($A$5:A520)</f>
        <v>172</v>
      </c>
      <c r="N526">
        <f t="shared" si="84"/>
        <v>21</v>
      </c>
      <c r="O526">
        <f t="shared" si="85"/>
        <v>19</v>
      </c>
      <c r="P526">
        <f t="shared" si="86"/>
        <v>0.33333333333333331</v>
      </c>
      <c r="Q526">
        <f t="shared" si="87"/>
        <v>0.90476190476190477</v>
      </c>
      <c r="R526" t="str">
        <f t="shared" si="88"/>
        <v/>
      </c>
      <c r="S526" t="str">
        <f t="shared" si="89"/>
        <v/>
      </c>
    </row>
    <row r="527" spans="1:19">
      <c r="A527">
        <v>1</v>
      </c>
      <c r="B527">
        <v>5</v>
      </c>
      <c r="C527" s="24">
        <v>187</v>
      </c>
      <c r="D527">
        <v>27</v>
      </c>
      <c r="E527">
        <v>1.034</v>
      </c>
      <c r="H527">
        <f t="shared" si="80"/>
        <v>517</v>
      </c>
      <c r="I527">
        <f t="shared" si="81"/>
        <v>183</v>
      </c>
      <c r="J527">
        <f t="shared" si="82"/>
        <v>1</v>
      </c>
      <c r="K527">
        <f t="shared" si="83"/>
        <v>183.5</v>
      </c>
      <c r="L527">
        <f>ROWS($A$5:A521)</f>
        <v>517</v>
      </c>
      <c r="M527">
        <f>SUM($A$5:A521)</f>
        <v>173</v>
      </c>
      <c r="N527">
        <f t="shared" si="84"/>
        <v>20</v>
      </c>
      <c r="O527">
        <f t="shared" si="85"/>
        <v>18</v>
      </c>
      <c r="P527">
        <f t="shared" si="86"/>
        <v>0.33462282398452609</v>
      </c>
      <c r="Q527">
        <f t="shared" si="87"/>
        <v>0.9</v>
      </c>
      <c r="R527">
        <f t="shared" si="88"/>
        <v>0.43541993091499803</v>
      </c>
      <c r="S527">
        <f t="shared" si="89"/>
        <v>2.2923372283334686E-2</v>
      </c>
    </row>
    <row r="528" spans="1:19">
      <c r="A528">
        <v>1</v>
      </c>
      <c r="B528">
        <v>7</v>
      </c>
      <c r="C528" s="24">
        <v>187</v>
      </c>
      <c r="D528">
        <v>33</v>
      </c>
      <c r="E528">
        <v>0.82599999999999996</v>
      </c>
      <c r="H528">
        <f t="shared" si="80"/>
        <v>518</v>
      </c>
      <c r="I528">
        <f t="shared" si="81"/>
        <v>184</v>
      </c>
      <c r="J528">
        <f t="shared" si="82"/>
        <v>1</v>
      </c>
      <c r="K528">
        <f t="shared" si="83"/>
        <v>185.5</v>
      </c>
      <c r="L528">
        <f>ROWS($A$5:A522)</f>
        <v>518</v>
      </c>
      <c r="M528">
        <f>SUM($A$5:A522)</f>
        <v>174</v>
      </c>
      <c r="N528">
        <f t="shared" si="84"/>
        <v>19</v>
      </c>
      <c r="O528">
        <f t="shared" si="85"/>
        <v>17</v>
      </c>
      <c r="P528">
        <f t="shared" si="86"/>
        <v>0.3359073359073359</v>
      </c>
      <c r="Q528">
        <f t="shared" si="87"/>
        <v>0.89473684210526316</v>
      </c>
      <c r="R528">
        <f t="shared" si="88"/>
        <v>0.43702643290999654</v>
      </c>
      <c r="S528">
        <f t="shared" si="89"/>
        <v>2.1316870288336176E-2</v>
      </c>
    </row>
    <row r="529" spans="1:19">
      <c r="A529">
        <v>1</v>
      </c>
      <c r="B529">
        <v>5</v>
      </c>
      <c r="C529" s="24">
        <v>189</v>
      </c>
      <c r="D529">
        <v>33</v>
      </c>
      <c r="E529">
        <v>0.58299999999999996</v>
      </c>
      <c r="H529">
        <f t="shared" si="80"/>
        <v>519</v>
      </c>
      <c r="I529">
        <f t="shared" si="81"/>
        <v>187</v>
      </c>
      <c r="J529">
        <f t="shared" si="82"/>
        <v>1</v>
      </c>
      <c r="K529" t="str">
        <f t="shared" si="83"/>
        <v/>
      </c>
      <c r="L529">
        <f>ROWS($A$5:A523)</f>
        <v>519</v>
      </c>
      <c r="M529">
        <f>SUM($A$5:A523)</f>
        <v>175</v>
      </c>
      <c r="N529">
        <f t="shared" si="84"/>
        <v>18</v>
      </c>
      <c r="O529">
        <f t="shared" si="85"/>
        <v>16</v>
      </c>
      <c r="P529">
        <f t="shared" si="86"/>
        <v>0.33718689788053952</v>
      </c>
      <c r="Q529">
        <f t="shared" si="87"/>
        <v>0.88888888888888884</v>
      </c>
      <c r="R529" t="str">
        <f t="shared" si="88"/>
        <v/>
      </c>
      <c r="S529" t="str">
        <f t="shared" si="89"/>
        <v/>
      </c>
    </row>
    <row r="530" spans="1:19">
      <c r="A530">
        <v>1</v>
      </c>
      <c r="B530">
        <v>6</v>
      </c>
      <c r="C530" s="24">
        <v>190</v>
      </c>
      <c r="D530">
        <v>0</v>
      </c>
      <c r="E530">
        <v>0.27800000000000002</v>
      </c>
      <c r="H530">
        <f t="shared" si="80"/>
        <v>520</v>
      </c>
      <c r="I530">
        <f t="shared" si="81"/>
        <v>187</v>
      </c>
      <c r="J530">
        <f t="shared" si="82"/>
        <v>1</v>
      </c>
      <c r="K530" t="str">
        <f t="shared" si="83"/>
        <v/>
      </c>
      <c r="L530">
        <f>ROWS($A$5:A524)</f>
        <v>520</v>
      </c>
      <c r="M530">
        <f>SUM($A$5:A524)</f>
        <v>176</v>
      </c>
      <c r="N530">
        <f t="shared" si="84"/>
        <v>17</v>
      </c>
      <c r="O530">
        <f t="shared" si="85"/>
        <v>15</v>
      </c>
      <c r="P530">
        <f t="shared" si="86"/>
        <v>0.33846153846153848</v>
      </c>
      <c r="Q530">
        <f t="shared" si="87"/>
        <v>0.88235294117647056</v>
      </c>
      <c r="R530" t="str">
        <f t="shared" si="88"/>
        <v/>
      </c>
      <c r="S530" t="str">
        <f t="shared" si="89"/>
        <v/>
      </c>
    </row>
    <row r="531" spans="1:19">
      <c r="A531">
        <v>1</v>
      </c>
      <c r="B531">
        <v>6</v>
      </c>
      <c r="C531" s="24">
        <v>190</v>
      </c>
      <c r="D531">
        <v>0</v>
      </c>
      <c r="E531">
        <v>0.27800000000000002</v>
      </c>
      <c r="H531">
        <f t="shared" si="80"/>
        <v>521</v>
      </c>
      <c r="I531">
        <f t="shared" si="81"/>
        <v>187</v>
      </c>
      <c r="J531">
        <f t="shared" si="82"/>
        <v>1</v>
      </c>
      <c r="K531" t="str">
        <f t="shared" si="83"/>
        <v/>
      </c>
      <c r="L531">
        <f>ROWS($A$5:A525)</f>
        <v>521</v>
      </c>
      <c r="M531">
        <f>SUM($A$5:A525)</f>
        <v>177</v>
      </c>
      <c r="N531">
        <f t="shared" si="84"/>
        <v>16</v>
      </c>
      <c r="O531">
        <f t="shared" si="85"/>
        <v>14</v>
      </c>
      <c r="P531">
        <f t="shared" si="86"/>
        <v>0.33973128598848368</v>
      </c>
      <c r="Q531">
        <f t="shared" si="87"/>
        <v>0.875</v>
      </c>
      <c r="R531" t="str">
        <f t="shared" si="88"/>
        <v/>
      </c>
      <c r="S531" t="str">
        <f t="shared" si="89"/>
        <v/>
      </c>
    </row>
    <row r="532" spans="1:19">
      <c r="A532">
        <v>1</v>
      </c>
      <c r="B532">
        <v>6</v>
      </c>
      <c r="C532" s="24">
        <v>194</v>
      </c>
      <c r="D532">
        <v>0</v>
      </c>
      <c r="E532">
        <v>0.129</v>
      </c>
      <c r="H532">
        <f t="shared" si="80"/>
        <v>522</v>
      </c>
      <c r="I532">
        <f t="shared" si="81"/>
        <v>187</v>
      </c>
      <c r="J532">
        <f t="shared" si="82"/>
        <v>1</v>
      </c>
      <c r="K532" t="str">
        <f t="shared" si="83"/>
        <v/>
      </c>
      <c r="L532">
        <f>ROWS($A$5:A526)</f>
        <v>522</v>
      </c>
      <c r="M532">
        <f>SUM($A$5:A526)</f>
        <v>178</v>
      </c>
      <c r="N532">
        <f t="shared" si="84"/>
        <v>15</v>
      </c>
      <c r="O532">
        <f t="shared" si="85"/>
        <v>13</v>
      </c>
      <c r="P532">
        <f t="shared" si="86"/>
        <v>0.34099616858237547</v>
      </c>
      <c r="Q532">
        <f t="shared" si="87"/>
        <v>0.8666666666666667</v>
      </c>
      <c r="R532" t="str">
        <f t="shared" si="88"/>
        <v/>
      </c>
      <c r="S532" t="str">
        <f t="shared" si="89"/>
        <v/>
      </c>
    </row>
    <row r="533" spans="1:19">
      <c r="A533">
        <v>1</v>
      </c>
      <c r="B533">
        <v>6</v>
      </c>
      <c r="C533" s="24">
        <v>195</v>
      </c>
      <c r="D533">
        <v>0</v>
      </c>
      <c r="E533">
        <v>0.32800000000000001</v>
      </c>
      <c r="H533">
        <f t="shared" si="80"/>
        <v>523</v>
      </c>
      <c r="I533">
        <f t="shared" si="81"/>
        <v>187</v>
      </c>
      <c r="J533">
        <f t="shared" si="82"/>
        <v>1</v>
      </c>
      <c r="K533" t="str">
        <f t="shared" si="83"/>
        <v/>
      </c>
      <c r="L533">
        <f>ROWS($A$5:A527)</f>
        <v>523</v>
      </c>
      <c r="M533">
        <f>SUM($A$5:A527)</f>
        <v>179</v>
      </c>
      <c r="N533">
        <f t="shared" si="84"/>
        <v>14</v>
      </c>
      <c r="O533">
        <f t="shared" si="85"/>
        <v>12</v>
      </c>
      <c r="P533">
        <f t="shared" si="86"/>
        <v>0.34225621414913959</v>
      </c>
      <c r="Q533">
        <f t="shared" si="87"/>
        <v>0.8571428571428571</v>
      </c>
      <c r="R533" t="str">
        <f t="shared" si="88"/>
        <v/>
      </c>
      <c r="S533" t="str">
        <f t="shared" si="89"/>
        <v/>
      </c>
    </row>
    <row r="534" spans="1:19">
      <c r="A534">
        <v>1</v>
      </c>
      <c r="B534">
        <v>7</v>
      </c>
      <c r="C534" s="24">
        <v>195</v>
      </c>
      <c r="D534">
        <v>33</v>
      </c>
      <c r="E534">
        <v>0.16300000000000001</v>
      </c>
      <c r="H534">
        <f t="shared" si="80"/>
        <v>524</v>
      </c>
      <c r="I534">
        <f t="shared" si="81"/>
        <v>187</v>
      </c>
      <c r="J534">
        <f t="shared" si="82"/>
        <v>1</v>
      </c>
      <c r="K534">
        <f t="shared" si="83"/>
        <v>188</v>
      </c>
      <c r="L534">
        <f>ROWS($A$5:A528)</f>
        <v>524</v>
      </c>
      <c r="M534">
        <f>SUM($A$5:A528)</f>
        <v>180</v>
      </c>
      <c r="N534">
        <f t="shared" si="84"/>
        <v>13</v>
      </c>
      <c r="O534">
        <f t="shared" si="85"/>
        <v>11</v>
      </c>
      <c r="P534">
        <f t="shared" si="86"/>
        <v>0.34351145038167941</v>
      </c>
      <c r="Q534">
        <f t="shared" si="87"/>
        <v>0.84615384615384615</v>
      </c>
      <c r="R534">
        <f t="shared" si="88"/>
        <v>0.44640687755532737</v>
      </c>
      <c r="S534">
        <f t="shared" si="89"/>
        <v>1.1936425643005344E-2</v>
      </c>
    </row>
    <row r="535" spans="1:19">
      <c r="A535">
        <v>1</v>
      </c>
      <c r="B535">
        <v>7</v>
      </c>
      <c r="C535" s="24">
        <v>196</v>
      </c>
      <c r="D535">
        <v>0</v>
      </c>
      <c r="E535">
        <v>0.45100000000000001</v>
      </c>
      <c r="H535">
        <f t="shared" si="80"/>
        <v>525</v>
      </c>
      <c r="I535">
        <f t="shared" si="81"/>
        <v>189</v>
      </c>
      <c r="J535">
        <f t="shared" si="82"/>
        <v>1</v>
      </c>
      <c r="K535">
        <f t="shared" si="83"/>
        <v>189.5</v>
      </c>
      <c r="L535">
        <f>ROWS($A$5:A529)</f>
        <v>525</v>
      </c>
      <c r="M535">
        <f>SUM($A$5:A529)</f>
        <v>181</v>
      </c>
      <c r="N535">
        <f t="shared" si="84"/>
        <v>12</v>
      </c>
      <c r="O535">
        <f t="shared" si="85"/>
        <v>10</v>
      </c>
      <c r="P535">
        <f t="shared" si="86"/>
        <v>0.34476190476190477</v>
      </c>
      <c r="Q535">
        <f t="shared" si="87"/>
        <v>0.83333333333333337</v>
      </c>
      <c r="R535">
        <f t="shared" si="88"/>
        <v>0.4479134521592622</v>
      </c>
      <c r="S535">
        <f t="shared" si="89"/>
        <v>1.0429851039070515E-2</v>
      </c>
    </row>
    <row r="536" spans="1:19">
      <c r="A536">
        <v>1</v>
      </c>
      <c r="B536">
        <v>8</v>
      </c>
      <c r="C536" s="24">
        <v>196</v>
      </c>
      <c r="D536">
        <v>29</v>
      </c>
      <c r="E536">
        <v>0.60499999999999998</v>
      </c>
      <c r="H536">
        <f t="shared" si="80"/>
        <v>526</v>
      </c>
      <c r="I536">
        <f t="shared" si="81"/>
        <v>190</v>
      </c>
      <c r="J536">
        <f t="shared" si="82"/>
        <v>1</v>
      </c>
      <c r="K536" t="str">
        <f t="shared" si="83"/>
        <v/>
      </c>
      <c r="L536">
        <f>ROWS($A$5:A530)</f>
        <v>526</v>
      </c>
      <c r="M536">
        <f>SUM($A$5:A530)</f>
        <v>182</v>
      </c>
      <c r="N536">
        <f t="shared" si="84"/>
        <v>11</v>
      </c>
      <c r="O536">
        <f t="shared" si="85"/>
        <v>9</v>
      </c>
      <c r="P536">
        <f t="shared" si="86"/>
        <v>0.34600760456273766</v>
      </c>
      <c r="Q536">
        <f t="shared" si="87"/>
        <v>0.81818181818181823</v>
      </c>
      <c r="R536" t="str">
        <f t="shared" si="88"/>
        <v/>
      </c>
      <c r="S536" t="str">
        <f t="shared" si="89"/>
        <v/>
      </c>
    </row>
    <row r="537" spans="1:19">
      <c r="A537">
        <v>0</v>
      </c>
      <c r="B537">
        <v>4</v>
      </c>
      <c r="C537" s="24">
        <v>197</v>
      </c>
      <c r="D537">
        <v>39</v>
      </c>
      <c r="E537">
        <v>2.3290000000000002</v>
      </c>
      <c r="H537">
        <f t="shared" si="80"/>
        <v>527</v>
      </c>
      <c r="I537">
        <f t="shared" si="81"/>
        <v>190</v>
      </c>
      <c r="J537">
        <f t="shared" si="82"/>
        <v>1</v>
      </c>
      <c r="K537">
        <f t="shared" si="83"/>
        <v>192</v>
      </c>
      <c r="L537">
        <f>ROWS($A$5:A531)</f>
        <v>527</v>
      </c>
      <c r="M537">
        <f>SUM($A$5:A531)</f>
        <v>183</v>
      </c>
      <c r="N537">
        <f t="shared" si="84"/>
        <v>10</v>
      </c>
      <c r="O537">
        <f t="shared" si="85"/>
        <v>8</v>
      </c>
      <c r="P537">
        <f t="shared" si="86"/>
        <v>0.34724857685009486</v>
      </c>
      <c r="Q537">
        <f t="shared" si="87"/>
        <v>0.8</v>
      </c>
      <c r="R537">
        <f t="shared" si="88"/>
        <v>0.45085106307796141</v>
      </c>
      <c r="S537">
        <f t="shared" si="89"/>
        <v>7.4922401203713074E-3</v>
      </c>
    </row>
    <row r="538" spans="1:19">
      <c r="A538">
        <v>1</v>
      </c>
      <c r="B538">
        <v>2</v>
      </c>
      <c r="C538" s="24">
        <v>197</v>
      </c>
      <c r="D538">
        <v>45</v>
      </c>
      <c r="E538">
        <v>0.158</v>
      </c>
      <c r="H538">
        <f t="shared" si="80"/>
        <v>528</v>
      </c>
      <c r="I538">
        <f t="shared" si="81"/>
        <v>194</v>
      </c>
      <c r="J538">
        <f t="shared" si="82"/>
        <v>1</v>
      </c>
      <c r="K538">
        <f t="shared" si="83"/>
        <v>194.5</v>
      </c>
      <c r="L538">
        <f>ROWS($A$5:A532)</f>
        <v>528</v>
      </c>
      <c r="M538">
        <f>SUM($A$5:A532)</f>
        <v>184</v>
      </c>
      <c r="N538">
        <f t="shared" si="84"/>
        <v>9</v>
      </c>
      <c r="O538">
        <f t="shared" si="85"/>
        <v>7</v>
      </c>
      <c r="P538">
        <f t="shared" si="86"/>
        <v>0.34848484848484851</v>
      </c>
      <c r="Q538">
        <f t="shared" si="87"/>
        <v>0.77777777777777779</v>
      </c>
      <c r="R538">
        <f t="shared" si="88"/>
        <v>0.45226943550965898</v>
      </c>
      <c r="S538">
        <f t="shared" si="89"/>
        <v>6.0738676886737397E-3</v>
      </c>
    </row>
    <row r="539" spans="1:19">
      <c r="A539">
        <v>0</v>
      </c>
      <c r="B539">
        <v>4</v>
      </c>
      <c r="C539" s="24">
        <v>197</v>
      </c>
      <c r="D539">
        <v>39</v>
      </c>
      <c r="E539">
        <v>2.3290000000000002</v>
      </c>
      <c r="H539">
        <f t="shared" si="80"/>
        <v>529</v>
      </c>
      <c r="I539">
        <f t="shared" si="81"/>
        <v>195</v>
      </c>
      <c r="J539">
        <f t="shared" si="82"/>
        <v>1</v>
      </c>
      <c r="K539" t="str">
        <f t="shared" si="83"/>
        <v/>
      </c>
      <c r="L539">
        <f>ROWS($A$5:A533)</f>
        <v>529</v>
      </c>
      <c r="M539">
        <f>SUM($A$5:A533)</f>
        <v>185</v>
      </c>
      <c r="N539">
        <f t="shared" si="84"/>
        <v>8</v>
      </c>
      <c r="O539">
        <f t="shared" si="85"/>
        <v>6</v>
      </c>
      <c r="P539">
        <f t="shared" si="86"/>
        <v>0.34971644612476371</v>
      </c>
      <c r="Q539">
        <f t="shared" si="87"/>
        <v>0.75</v>
      </c>
      <c r="R539" t="str">
        <f t="shared" si="88"/>
        <v/>
      </c>
      <c r="S539" t="str">
        <f t="shared" si="89"/>
        <v/>
      </c>
    </row>
    <row r="540" spans="1:19">
      <c r="A540">
        <v>1</v>
      </c>
      <c r="B540">
        <v>0</v>
      </c>
      <c r="C540" s="24">
        <v>198</v>
      </c>
      <c r="D540">
        <v>32</v>
      </c>
      <c r="E540">
        <v>0.502</v>
      </c>
      <c r="H540">
        <f t="shared" si="80"/>
        <v>530</v>
      </c>
      <c r="I540">
        <f t="shared" si="81"/>
        <v>195</v>
      </c>
      <c r="J540">
        <f t="shared" si="82"/>
        <v>1</v>
      </c>
      <c r="K540">
        <f t="shared" si="83"/>
        <v>195.5</v>
      </c>
      <c r="L540">
        <f>ROWS($A$5:A534)</f>
        <v>530</v>
      </c>
      <c r="M540">
        <f>SUM($A$5:A534)</f>
        <v>186</v>
      </c>
      <c r="N540">
        <f t="shared" si="84"/>
        <v>7</v>
      </c>
      <c r="O540">
        <f t="shared" si="85"/>
        <v>5</v>
      </c>
      <c r="P540">
        <f t="shared" si="86"/>
        <v>0.35094339622641507</v>
      </c>
      <c r="Q540">
        <f t="shared" si="87"/>
        <v>0.7142857142857143</v>
      </c>
      <c r="R540">
        <f t="shared" si="88"/>
        <v>0.45494636771120384</v>
      </c>
      <c r="S540">
        <f t="shared" si="89"/>
        <v>3.3969354871288826E-3</v>
      </c>
    </row>
    <row r="541" spans="1:19">
      <c r="A541">
        <v>1</v>
      </c>
      <c r="B541">
        <v>0</v>
      </c>
      <c r="C541" s="24">
        <v>198</v>
      </c>
      <c r="D541">
        <v>32</v>
      </c>
      <c r="E541">
        <v>0.502</v>
      </c>
      <c r="H541">
        <f t="shared" si="80"/>
        <v>531</v>
      </c>
      <c r="I541">
        <f t="shared" si="81"/>
        <v>196</v>
      </c>
      <c r="J541">
        <f t="shared" si="82"/>
        <v>1</v>
      </c>
      <c r="K541" t="str">
        <f t="shared" si="83"/>
        <v/>
      </c>
      <c r="L541">
        <f>ROWS($A$5:A535)</f>
        <v>531</v>
      </c>
      <c r="M541">
        <f>SUM($A$5:A535)</f>
        <v>187</v>
      </c>
      <c r="N541">
        <f t="shared" si="84"/>
        <v>6</v>
      </c>
      <c r="O541">
        <f t="shared" si="85"/>
        <v>4</v>
      </c>
      <c r="P541">
        <f t="shared" si="86"/>
        <v>0.35216572504708099</v>
      </c>
      <c r="Q541">
        <f t="shared" si="87"/>
        <v>0.66666666666666663</v>
      </c>
      <c r="R541" t="str">
        <f t="shared" si="88"/>
        <v/>
      </c>
      <c r="S541" t="str">
        <f t="shared" si="89"/>
        <v/>
      </c>
    </row>
    <row r="542" spans="1:19">
      <c r="H542">
        <f t="shared" si="80"/>
        <v>532</v>
      </c>
      <c r="I542">
        <f t="shared" si="81"/>
        <v>196</v>
      </c>
      <c r="J542">
        <f t="shared" si="82"/>
        <v>1</v>
      </c>
      <c r="K542">
        <f t="shared" si="83"/>
        <v>196.5</v>
      </c>
      <c r="L542">
        <f>ROWS($A$5:A536)</f>
        <v>532</v>
      </c>
      <c r="M542">
        <f>SUM($A$5:A536)</f>
        <v>188</v>
      </c>
      <c r="N542">
        <f t="shared" si="84"/>
        <v>5</v>
      </c>
      <c r="O542">
        <f t="shared" si="85"/>
        <v>3</v>
      </c>
      <c r="P542">
        <f t="shared" si="86"/>
        <v>0.35338345864661652</v>
      </c>
      <c r="Q542">
        <f t="shared" si="87"/>
        <v>0.6</v>
      </c>
      <c r="R542">
        <f t="shared" si="88"/>
        <v>0.45722126545413816</v>
      </c>
      <c r="S542">
        <f t="shared" si="89"/>
        <v>1.1220377441945595E-3</v>
      </c>
    </row>
    <row r="543" spans="1:19">
      <c r="H543">
        <f t="shared" si="80"/>
        <v>533</v>
      </c>
      <c r="I543">
        <f t="shared" si="81"/>
        <v>197</v>
      </c>
      <c r="J543">
        <f t="shared" si="82"/>
        <v>0</v>
      </c>
      <c r="K543" t="str">
        <f t="shared" si="83"/>
        <v/>
      </c>
      <c r="L543">
        <f>ROWS($A$5:A537)</f>
        <v>533</v>
      </c>
      <c r="M543">
        <f>SUM($A$5:A537)</f>
        <v>188</v>
      </c>
      <c r="N543">
        <f t="shared" si="84"/>
        <v>4</v>
      </c>
      <c r="O543">
        <f t="shared" si="85"/>
        <v>3</v>
      </c>
      <c r="P543">
        <f t="shared" si="86"/>
        <v>0.3527204502814259</v>
      </c>
      <c r="Q543">
        <f t="shared" si="87"/>
        <v>0.75</v>
      </c>
      <c r="R543" t="str">
        <f t="shared" si="88"/>
        <v/>
      </c>
      <c r="S543" t="str">
        <f t="shared" si="89"/>
        <v/>
      </c>
    </row>
    <row r="544" spans="1:19">
      <c r="H544">
        <f t="shared" si="80"/>
        <v>534</v>
      </c>
      <c r="I544">
        <f t="shared" si="81"/>
        <v>197</v>
      </c>
      <c r="J544">
        <f t="shared" si="82"/>
        <v>1</v>
      </c>
      <c r="K544" t="str">
        <f t="shared" si="83"/>
        <v/>
      </c>
      <c r="L544">
        <f>ROWS($A$5:A538)</f>
        <v>534</v>
      </c>
      <c r="M544">
        <f>SUM($A$5:A538)</f>
        <v>189</v>
      </c>
      <c r="N544">
        <f t="shared" si="84"/>
        <v>3</v>
      </c>
      <c r="O544">
        <f t="shared" si="85"/>
        <v>2</v>
      </c>
      <c r="P544">
        <f t="shared" si="86"/>
        <v>0.3539325842696629</v>
      </c>
      <c r="Q544">
        <f t="shared" si="87"/>
        <v>0.66666666666666663</v>
      </c>
      <c r="R544" t="str">
        <f t="shared" si="88"/>
        <v/>
      </c>
      <c r="S544" t="str">
        <f t="shared" si="89"/>
        <v/>
      </c>
    </row>
    <row r="545" spans="8:19">
      <c r="H545">
        <f t="shared" si="80"/>
        <v>535</v>
      </c>
      <c r="I545">
        <f t="shared" si="81"/>
        <v>197</v>
      </c>
      <c r="J545">
        <f t="shared" si="82"/>
        <v>0</v>
      </c>
      <c r="K545">
        <f t="shared" si="83"/>
        <v>197.5</v>
      </c>
      <c r="L545">
        <f>ROWS($A$5:A539)</f>
        <v>535</v>
      </c>
      <c r="M545">
        <f>SUM($A$5:A539)</f>
        <v>189</v>
      </c>
      <c r="N545">
        <f t="shared" si="84"/>
        <v>2</v>
      </c>
      <c r="O545">
        <f t="shared" si="85"/>
        <v>2</v>
      </c>
      <c r="P545">
        <f t="shared" si="86"/>
        <v>0.35327102803738319</v>
      </c>
      <c r="Q545">
        <f t="shared" si="87"/>
        <v>1</v>
      </c>
      <c r="R545">
        <f t="shared" si="88"/>
        <v>0.45523938808541747</v>
      </c>
      <c r="S545">
        <f t="shared" si="89"/>
        <v>3.1039151129152454E-3</v>
      </c>
    </row>
    <row r="546" spans="8:19">
      <c r="H546">
        <f t="shared" si="80"/>
        <v>536</v>
      </c>
      <c r="I546">
        <f t="shared" si="81"/>
        <v>198</v>
      </c>
      <c r="J546">
        <f t="shared" si="82"/>
        <v>1</v>
      </c>
      <c r="K546" t="str">
        <f t="shared" si="83"/>
        <v/>
      </c>
      <c r="L546">
        <f>ROWS($A$5:A540)</f>
        <v>536</v>
      </c>
      <c r="M546">
        <f>SUM($A$5:A540)</f>
        <v>190</v>
      </c>
      <c r="N546">
        <f t="shared" si="84"/>
        <v>1</v>
      </c>
      <c r="O546">
        <f t="shared" si="85"/>
        <v>1</v>
      </c>
      <c r="P546">
        <f t="shared" si="86"/>
        <v>0.35447761194029853</v>
      </c>
      <c r="Q546">
        <f t="shared" si="87"/>
        <v>1</v>
      </c>
      <c r="R546" t="str">
        <f t="shared" si="88"/>
        <v/>
      </c>
      <c r="S546" t="str">
        <f t="shared" si="89"/>
        <v/>
      </c>
    </row>
  </sheetData>
  <sortState xmlns:xlrd2="http://schemas.microsoft.com/office/spreadsheetml/2017/richdata2" ref="A5:H541">
    <sortCondition ref="E5:E541"/>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EEA6-7889-4955-A9CF-ECDE7232CC04}">
  <dimension ref="A1:S389"/>
  <sheetViews>
    <sheetView workbookViewId="0">
      <selection activeCell="H2" sqref="H2:S17"/>
    </sheetView>
  </sheetViews>
  <sheetFormatPr defaultRowHeight="14.4"/>
  <sheetData>
    <row r="1" spans="1:19">
      <c r="A1" s="3" t="s">
        <v>263</v>
      </c>
    </row>
    <row r="2" spans="1:19">
      <c r="A2" t="s">
        <v>264</v>
      </c>
      <c r="H2" s="3" t="s">
        <v>242</v>
      </c>
      <c r="N2" s="3" t="s">
        <v>261</v>
      </c>
      <c r="O2">
        <f>MAX(S11:S547)</f>
        <v>2.637801274429491E-2</v>
      </c>
    </row>
    <row r="3" spans="1:19">
      <c r="A3" t="s">
        <v>265</v>
      </c>
      <c r="N3" s="3" t="s">
        <v>262</v>
      </c>
      <c r="O3">
        <f>INDEX(K11:K546, MATCH(O2, S11:S546, 0))</f>
        <v>0.50950000000000006</v>
      </c>
    </row>
    <row r="4" spans="1:19">
      <c r="A4" s="1" t="s">
        <v>245</v>
      </c>
      <c r="B4" s="1" t="s">
        <v>2</v>
      </c>
      <c r="C4" s="1" t="s">
        <v>3</v>
      </c>
      <c r="D4" s="1" t="s">
        <v>5</v>
      </c>
      <c r="E4" s="23" t="s">
        <v>8</v>
      </c>
      <c r="H4" s="3" t="s">
        <v>243</v>
      </c>
      <c r="I4">
        <f>COUNTA(A5:A5000)</f>
        <v>380</v>
      </c>
    </row>
    <row r="5" spans="1:19">
      <c r="A5">
        <v>0</v>
      </c>
      <c r="B5">
        <v>6</v>
      </c>
      <c r="C5">
        <v>87</v>
      </c>
      <c r="D5">
        <v>0</v>
      </c>
      <c r="E5" s="24">
        <v>8.4000000000000005E-2</v>
      </c>
      <c r="H5" s="3" t="s">
        <v>244</v>
      </c>
      <c r="I5">
        <f>SUM(A5:A5000)</f>
        <v>82</v>
      </c>
    </row>
    <row r="6" spans="1:19">
      <c r="A6">
        <v>0</v>
      </c>
      <c r="B6">
        <v>6</v>
      </c>
      <c r="C6">
        <v>87</v>
      </c>
      <c r="D6">
        <v>0</v>
      </c>
      <c r="E6" s="24">
        <v>8.4000000000000005E-2</v>
      </c>
      <c r="H6" s="3" t="s">
        <v>246</v>
      </c>
      <c r="I6">
        <f>I5/I4</f>
        <v>0.21578947368421053</v>
      </c>
    </row>
    <row r="7" spans="1:19">
      <c r="A7">
        <v>0</v>
      </c>
      <c r="B7">
        <v>2</v>
      </c>
      <c r="C7">
        <v>125</v>
      </c>
      <c r="D7">
        <v>20</v>
      </c>
      <c r="E7" s="24">
        <v>8.7999999999999995E-2</v>
      </c>
      <c r="H7" s="3" t="s">
        <v>248</v>
      </c>
      <c r="I7">
        <f>2*I6*(1-I6)</f>
        <v>0.33844875346260389</v>
      </c>
    </row>
    <row r="8" spans="1:19">
      <c r="A8">
        <v>0</v>
      </c>
      <c r="B8">
        <v>0</v>
      </c>
      <c r="C8">
        <v>117</v>
      </c>
      <c r="D8">
        <v>31</v>
      </c>
      <c r="E8" s="24">
        <v>8.8999999999999996E-2</v>
      </c>
      <c r="H8" s="20"/>
      <c r="I8" s="20"/>
      <c r="J8" s="20"/>
      <c r="K8" s="20"/>
      <c r="L8" s="20"/>
      <c r="M8" s="20"/>
      <c r="N8" s="20"/>
      <c r="O8" s="20"/>
      <c r="P8" s="20"/>
      <c r="Q8" s="20"/>
      <c r="R8" s="20"/>
      <c r="S8" s="20"/>
    </row>
    <row r="9" spans="1:19">
      <c r="A9">
        <v>0</v>
      </c>
      <c r="B9">
        <v>1</v>
      </c>
      <c r="C9">
        <v>124</v>
      </c>
      <c r="D9">
        <v>36</v>
      </c>
      <c r="E9" s="24">
        <v>0.1</v>
      </c>
    </row>
    <row r="10" spans="1:19">
      <c r="A10">
        <v>0</v>
      </c>
      <c r="B10">
        <v>1</v>
      </c>
      <c r="C10">
        <v>124</v>
      </c>
      <c r="D10">
        <v>36</v>
      </c>
      <c r="E10" s="24">
        <v>0.1</v>
      </c>
      <c r="H10" s="22" t="s">
        <v>249</v>
      </c>
      <c r="I10" s="22" t="s">
        <v>8</v>
      </c>
      <c r="J10" s="22" t="s">
        <v>251</v>
      </c>
      <c r="K10" s="22" t="s">
        <v>252</v>
      </c>
      <c r="L10" s="22" t="s">
        <v>253</v>
      </c>
      <c r="M10" s="22" t="s">
        <v>254</v>
      </c>
      <c r="N10" s="22" t="s">
        <v>255</v>
      </c>
      <c r="O10" s="22" t="s">
        <v>256</v>
      </c>
      <c r="P10" s="22" t="s">
        <v>257</v>
      </c>
      <c r="Q10" s="22" t="s">
        <v>258</v>
      </c>
      <c r="R10" s="22" t="s">
        <v>259</v>
      </c>
      <c r="S10" s="22" t="s">
        <v>260</v>
      </c>
    </row>
    <row r="11" spans="1:19">
      <c r="A11">
        <v>0</v>
      </c>
      <c r="B11">
        <v>1</v>
      </c>
      <c r="C11">
        <v>87</v>
      </c>
      <c r="D11">
        <v>27</v>
      </c>
      <c r="E11" s="24">
        <v>0.10100000000000001</v>
      </c>
      <c r="H11">
        <f>ROW()-10</f>
        <v>1</v>
      </c>
      <c r="I11">
        <f>E5</f>
        <v>8.4000000000000005E-2</v>
      </c>
      <c r="J11">
        <f>A5</f>
        <v>0</v>
      </c>
      <c r="K11" t="str">
        <f>IF(E5&lt;&gt;E6, (E5+E6)/2, "")</f>
        <v/>
      </c>
      <c r="L11">
        <f>ROWS($A$5:A5)</f>
        <v>1</v>
      </c>
      <c r="M11">
        <f>SUM($A$5:A5)</f>
        <v>0</v>
      </c>
      <c r="N11">
        <f>I$4 - L11</f>
        <v>379</v>
      </c>
      <c r="O11">
        <f>I$5 - M11</f>
        <v>82</v>
      </c>
      <c r="P11">
        <f>IF(L11=0,"", M11/L11)</f>
        <v>0</v>
      </c>
      <c r="Q11">
        <f>IF(N11=0,"", O11/N11)</f>
        <v>0.21635883905013192</v>
      </c>
      <c r="R11" t="str">
        <f>IF(K11="","",(L11/I$4)*(2*P11*(1-P11)) + (N11/I$4)*(2*Q11*(1-Q11)))</f>
        <v/>
      </c>
      <c r="S11" t="str">
        <f>IF(K11="","", $I$7 - R11)</f>
        <v/>
      </c>
    </row>
    <row r="12" spans="1:19">
      <c r="A12">
        <v>1</v>
      </c>
      <c r="B12">
        <v>2</v>
      </c>
      <c r="C12">
        <v>102</v>
      </c>
      <c r="D12">
        <v>36</v>
      </c>
      <c r="E12" s="24">
        <v>0.127</v>
      </c>
      <c r="H12">
        <f t="shared" ref="H12:H75" si="0">ROW()-10</f>
        <v>2</v>
      </c>
      <c r="I12">
        <f t="shared" ref="I12:I20" si="1">E6</f>
        <v>8.4000000000000005E-2</v>
      </c>
      <c r="J12">
        <f t="shared" ref="J12:J20" si="2">A6</f>
        <v>0</v>
      </c>
      <c r="K12">
        <f t="shared" ref="K12:K20" si="3">IF(E6&lt;&gt;E7, (E6+E7)/2, "")</f>
        <v>8.5999999999999993E-2</v>
      </c>
      <c r="L12">
        <f>ROWS($A$5:A6)</f>
        <v>2</v>
      </c>
      <c r="M12">
        <f>SUM($A$5:A6)</f>
        <v>0</v>
      </c>
      <c r="N12">
        <f t="shared" ref="N12:N20" si="4">I$4 - L12</f>
        <v>378</v>
      </c>
      <c r="O12">
        <f t="shared" ref="O12:O20" si="5">I$5 - M12</f>
        <v>82</v>
      </c>
      <c r="P12">
        <f t="shared" ref="P12:P20" si="6">IF(L12=0,"", M12/L12)</f>
        <v>0</v>
      </c>
      <c r="Q12">
        <f t="shared" ref="Q12:Q20" si="7">IF(N12=0,"", O12/N12)</f>
        <v>0.21693121693121692</v>
      </c>
      <c r="R12">
        <f t="shared" ref="R12:R20" si="8">IF(K12="","",(L12/I$4)*(2*P12*(1-P12)) + (N12/I$4)*(2*Q12*(1-Q12)))</f>
        <v>0.33795600111389579</v>
      </c>
      <c r="S12">
        <f t="shared" ref="S12:S20" si="9">IF(K12="","", $I$7 - R12)</f>
        <v>4.9275234870810314E-4</v>
      </c>
    </row>
    <row r="13" spans="1:19">
      <c r="A13">
        <v>0</v>
      </c>
      <c r="B13">
        <v>2</v>
      </c>
      <c r="C13">
        <v>92</v>
      </c>
      <c r="D13">
        <v>28</v>
      </c>
      <c r="E13" s="24">
        <v>0.13</v>
      </c>
      <c r="H13">
        <f t="shared" si="0"/>
        <v>3</v>
      </c>
      <c r="I13">
        <f t="shared" si="1"/>
        <v>8.7999999999999995E-2</v>
      </c>
      <c r="J13">
        <f t="shared" si="2"/>
        <v>0</v>
      </c>
      <c r="K13">
        <f t="shared" si="3"/>
        <v>8.8499999999999995E-2</v>
      </c>
      <c r="L13">
        <f>ROWS($A$5:A7)</f>
        <v>3</v>
      </c>
      <c r="M13">
        <f>SUM($A$5:A7)</f>
        <v>0</v>
      </c>
      <c r="N13">
        <f t="shared" si="4"/>
        <v>377</v>
      </c>
      <c r="O13">
        <f t="shared" si="5"/>
        <v>82</v>
      </c>
      <c r="P13">
        <f t="shared" si="6"/>
        <v>0</v>
      </c>
      <c r="Q13">
        <f t="shared" si="7"/>
        <v>0.21750663129973474</v>
      </c>
      <c r="R13">
        <f t="shared" si="8"/>
        <v>0.3377076643864303</v>
      </c>
      <c r="S13">
        <f t="shared" si="9"/>
        <v>7.4108907617359554E-4</v>
      </c>
    </row>
    <row r="14" spans="1:19">
      <c r="A14">
        <v>0</v>
      </c>
      <c r="B14">
        <v>0</v>
      </c>
      <c r="C14">
        <v>107</v>
      </c>
      <c r="D14">
        <v>25</v>
      </c>
      <c r="E14" s="24">
        <v>0.13300000000000001</v>
      </c>
      <c r="H14">
        <f t="shared" si="0"/>
        <v>4</v>
      </c>
      <c r="I14">
        <f t="shared" si="1"/>
        <v>8.8999999999999996E-2</v>
      </c>
      <c r="J14">
        <f t="shared" si="2"/>
        <v>0</v>
      </c>
      <c r="K14">
        <f t="shared" si="3"/>
        <v>9.4500000000000001E-2</v>
      </c>
      <c r="L14">
        <f>ROWS($A$5:A8)</f>
        <v>4</v>
      </c>
      <c r="M14">
        <f>SUM($A$5:A8)</f>
        <v>0</v>
      </c>
      <c r="N14">
        <f t="shared" si="4"/>
        <v>376</v>
      </c>
      <c r="O14">
        <f t="shared" si="5"/>
        <v>82</v>
      </c>
      <c r="P14">
        <f t="shared" si="6"/>
        <v>0</v>
      </c>
      <c r="Q14">
        <f t="shared" si="7"/>
        <v>0.21808510638297873</v>
      </c>
      <c r="R14">
        <f t="shared" si="8"/>
        <v>0.33745800671892495</v>
      </c>
      <c r="S14">
        <f t="shared" si="9"/>
        <v>9.9074674367893856E-4</v>
      </c>
    </row>
    <row r="15" spans="1:19">
      <c r="A15">
        <v>0</v>
      </c>
      <c r="B15">
        <v>0</v>
      </c>
      <c r="C15">
        <v>107</v>
      </c>
      <c r="D15">
        <v>25</v>
      </c>
      <c r="E15" s="24">
        <v>0.13300000000000001</v>
      </c>
      <c r="H15">
        <f t="shared" si="0"/>
        <v>5</v>
      </c>
      <c r="I15">
        <f t="shared" si="1"/>
        <v>0.1</v>
      </c>
      <c r="J15">
        <f t="shared" si="2"/>
        <v>0</v>
      </c>
      <c r="K15" t="str">
        <f t="shared" si="3"/>
        <v/>
      </c>
      <c r="L15">
        <f>ROWS($A$5:A9)</f>
        <v>5</v>
      </c>
      <c r="M15">
        <f>SUM($A$5:A9)</f>
        <v>0</v>
      </c>
      <c r="N15">
        <f t="shared" si="4"/>
        <v>375</v>
      </c>
      <c r="O15">
        <f t="shared" si="5"/>
        <v>82</v>
      </c>
      <c r="P15">
        <f t="shared" si="6"/>
        <v>0</v>
      </c>
      <c r="Q15">
        <f t="shared" si="7"/>
        <v>0.21866666666666668</v>
      </c>
      <c r="R15" t="str">
        <f t="shared" si="8"/>
        <v/>
      </c>
      <c r="S15" t="str">
        <f t="shared" si="9"/>
        <v/>
      </c>
    </row>
    <row r="16" spans="1:19">
      <c r="A16">
        <v>0</v>
      </c>
      <c r="B16">
        <v>10</v>
      </c>
      <c r="C16">
        <v>115</v>
      </c>
      <c r="D16">
        <v>0</v>
      </c>
      <c r="E16" s="24">
        <v>0.13400000000000001</v>
      </c>
      <c r="H16">
        <f t="shared" si="0"/>
        <v>6</v>
      </c>
      <c r="I16">
        <f t="shared" si="1"/>
        <v>0.1</v>
      </c>
      <c r="J16">
        <f t="shared" si="2"/>
        <v>0</v>
      </c>
      <c r="K16">
        <f t="shared" si="3"/>
        <v>0.10050000000000001</v>
      </c>
      <c r="L16">
        <f>ROWS($A$5:A10)</f>
        <v>6</v>
      </c>
      <c r="M16">
        <f>SUM($A$5:A10)</f>
        <v>0</v>
      </c>
      <c r="N16">
        <f t="shared" si="4"/>
        <v>374</v>
      </c>
      <c r="O16">
        <f t="shared" si="5"/>
        <v>82</v>
      </c>
      <c r="P16">
        <f t="shared" si="6"/>
        <v>0</v>
      </c>
      <c r="Q16">
        <f t="shared" si="7"/>
        <v>0.21925133689839571</v>
      </c>
      <c r="R16">
        <f t="shared" si="8"/>
        <v>0.33695468618069235</v>
      </c>
      <c r="S16">
        <f t="shared" si="9"/>
        <v>1.4940672819115375E-3</v>
      </c>
    </row>
    <row r="17" spans="1:19">
      <c r="A17">
        <v>0</v>
      </c>
      <c r="B17">
        <v>10</v>
      </c>
      <c r="C17">
        <v>115</v>
      </c>
      <c r="D17">
        <v>0</v>
      </c>
      <c r="E17" s="24">
        <v>0.13400000000000001</v>
      </c>
      <c r="H17">
        <f t="shared" si="0"/>
        <v>7</v>
      </c>
      <c r="I17">
        <f t="shared" si="1"/>
        <v>0.10100000000000001</v>
      </c>
      <c r="J17">
        <f t="shared" si="2"/>
        <v>0</v>
      </c>
      <c r="K17">
        <f t="shared" si="3"/>
        <v>0.114</v>
      </c>
      <c r="L17">
        <f>ROWS($A$5:A11)</f>
        <v>7</v>
      </c>
      <c r="M17">
        <f>SUM($A$5:A11)</f>
        <v>0</v>
      </c>
      <c r="N17">
        <f t="shared" si="4"/>
        <v>373</v>
      </c>
      <c r="O17">
        <f t="shared" si="5"/>
        <v>82</v>
      </c>
      <c r="P17">
        <f t="shared" si="6"/>
        <v>0</v>
      </c>
      <c r="Q17">
        <f t="shared" si="7"/>
        <v>0.21983914209115282</v>
      </c>
      <c r="R17">
        <f t="shared" si="8"/>
        <v>0.33670100183434459</v>
      </c>
      <c r="S17">
        <f t="shared" si="9"/>
        <v>1.7477516282592975E-3</v>
      </c>
    </row>
    <row r="18" spans="1:19">
      <c r="A18">
        <v>0</v>
      </c>
      <c r="B18">
        <v>8</v>
      </c>
      <c r="C18">
        <v>85</v>
      </c>
      <c r="D18">
        <v>20</v>
      </c>
      <c r="E18" s="24">
        <v>0.13600000000000001</v>
      </c>
      <c r="H18">
        <f t="shared" si="0"/>
        <v>8</v>
      </c>
      <c r="I18">
        <f t="shared" si="1"/>
        <v>0.127</v>
      </c>
      <c r="J18">
        <f t="shared" si="2"/>
        <v>1</v>
      </c>
      <c r="K18">
        <f t="shared" si="3"/>
        <v>0.1285</v>
      </c>
      <c r="L18">
        <f>ROWS($A$5:A12)</f>
        <v>8</v>
      </c>
      <c r="M18">
        <f>SUM($A$5:A12)</f>
        <v>1</v>
      </c>
      <c r="N18">
        <f t="shared" si="4"/>
        <v>372</v>
      </c>
      <c r="O18">
        <f t="shared" si="5"/>
        <v>81</v>
      </c>
      <c r="P18">
        <f t="shared" si="6"/>
        <v>0.125</v>
      </c>
      <c r="Q18">
        <f t="shared" si="7"/>
        <v>0.21774193548387097</v>
      </c>
      <c r="R18">
        <f t="shared" si="8"/>
        <v>0.3380942275042445</v>
      </c>
      <c r="S18">
        <f t="shared" si="9"/>
        <v>3.5452595835938627E-4</v>
      </c>
    </row>
    <row r="19" spans="1:19">
      <c r="A19">
        <v>0</v>
      </c>
      <c r="B19">
        <v>8</v>
      </c>
      <c r="C19">
        <v>85</v>
      </c>
      <c r="D19">
        <v>20</v>
      </c>
      <c r="E19" s="24">
        <v>0.13600000000000001</v>
      </c>
      <c r="H19">
        <f t="shared" si="0"/>
        <v>9</v>
      </c>
      <c r="I19">
        <f t="shared" si="1"/>
        <v>0.13</v>
      </c>
      <c r="J19">
        <f t="shared" si="2"/>
        <v>0</v>
      </c>
      <c r="K19">
        <f t="shared" si="3"/>
        <v>0.13150000000000001</v>
      </c>
      <c r="L19">
        <f>ROWS($A$5:A13)</f>
        <v>9</v>
      </c>
      <c r="M19">
        <f>SUM($A$5:A13)</f>
        <v>1</v>
      </c>
      <c r="N19">
        <f t="shared" si="4"/>
        <v>371</v>
      </c>
      <c r="O19">
        <f t="shared" si="5"/>
        <v>81</v>
      </c>
      <c r="P19">
        <f t="shared" si="6"/>
        <v>0.1111111111111111</v>
      </c>
      <c r="Q19">
        <f t="shared" si="7"/>
        <v>0.21832884097035041</v>
      </c>
      <c r="R19">
        <f t="shared" si="8"/>
        <v>0.33791711984363421</v>
      </c>
      <c r="S19">
        <f t="shared" si="9"/>
        <v>5.3163361896968464E-4</v>
      </c>
    </row>
    <row r="20" spans="1:19">
      <c r="A20">
        <v>0</v>
      </c>
      <c r="B20">
        <v>1</v>
      </c>
      <c r="C20">
        <v>111</v>
      </c>
      <c r="D20">
        <v>13</v>
      </c>
      <c r="E20" s="24">
        <v>0.13800000000000001</v>
      </c>
      <c r="H20">
        <f t="shared" si="0"/>
        <v>10</v>
      </c>
      <c r="I20">
        <f t="shared" si="1"/>
        <v>0.13300000000000001</v>
      </c>
      <c r="J20">
        <f t="shared" si="2"/>
        <v>0</v>
      </c>
      <c r="K20" t="str">
        <f t="shared" si="3"/>
        <v/>
      </c>
      <c r="L20">
        <f>ROWS($A$5:A14)</f>
        <v>10</v>
      </c>
      <c r="M20">
        <f>SUM($A$5:A14)</f>
        <v>1</v>
      </c>
      <c r="N20">
        <f t="shared" si="4"/>
        <v>370</v>
      </c>
      <c r="O20">
        <f t="shared" si="5"/>
        <v>81</v>
      </c>
      <c r="P20">
        <f t="shared" si="6"/>
        <v>0.1</v>
      </c>
      <c r="Q20">
        <f t="shared" si="7"/>
        <v>0.21891891891891893</v>
      </c>
      <c r="R20" t="str">
        <f t="shared" si="8"/>
        <v/>
      </c>
      <c r="S20" t="str">
        <f t="shared" si="9"/>
        <v/>
      </c>
    </row>
    <row r="21" spans="1:19">
      <c r="A21">
        <v>0</v>
      </c>
      <c r="B21">
        <v>2</v>
      </c>
      <c r="C21">
        <v>92</v>
      </c>
      <c r="D21">
        <v>0</v>
      </c>
      <c r="E21" s="24">
        <v>0.14099999999999999</v>
      </c>
      <c r="H21">
        <f t="shared" si="0"/>
        <v>11</v>
      </c>
      <c r="I21">
        <f t="shared" ref="I21:I84" si="10">E15</f>
        <v>0.13300000000000001</v>
      </c>
      <c r="J21">
        <f t="shared" ref="J21:J84" si="11">A15</f>
        <v>0</v>
      </c>
      <c r="K21">
        <f t="shared" ref="K21:K84" si="12">IF(E15&lt;&gt;E16, (E15+E16)/2, "")</f>
        <v>0.13350000000000001</v>
      </c>
      <c r="L21">
        <f>ROWS($A$5:A15)</f>
        <v>11</v>
      </c>
      <c r="M21">
        <f>SUM($A$5:A15)</f>
        <v>1</v>
      </c>
      <c r="N21">
        <f t="shared" ref="N21:N84" si="13">I$4 - L21</f>
        <v>369</v>
      </c>
      <c r="O21">
        <f t="shared" ref="O21:O84" si="14">I$5 - M21</f>
        <v>81</v>
      </c>
      <c r="P21">
        <f t="shared" ref="P21:P84" si="15">IF(L21=0,"", M21/L21)</f>
        <v>9.0909090909090912E-2</v>
      </c>
      <c r="Q21">
        <f t="shared" ref="Q21:Q84" si="16">IF(N21=0,"", O21/N21)</f>
        <v>0.21951219512195122</v>
      </c>
      <c r="R21">
        <f t="shared" ref="R21:R84" si="17">IF(K21="","",(L21/I$4)*(2*P21*(1-P21)) + (N21/I$4)*(2*Q21*(1-Q21)))</f>
        <v>0.33751896370638351</v>
      </c>
      <c r="S21">
        <f t="shared" ref="S21:S84" si="18">IF(K21="","", $I$7 - R21)</f>
        <v>9.2978975622037829E-4</v>
      </c>
    </row>
    <row r="22" spans="1:19">
      <c r="A22">
        <v>1</v>
      </c>
      <c r="B22">
        <v>0</v>
      </c>
      <c r="C22">
        <v>119</v>
      </c>
      <c r="D22">
        <v>0</v>
      </c>
      <c r="E22" s="24">
        <v>0.14099999999999999</v>
      </c>
      <c r="H22">
        <f t="shared" si="0"/>
        <v>12</v>
      </c>
      <c r="I22">
        <f t="shared" si="10"/>
        <v>0.13400000000000001</v>
      </c>
      <c r="J22">
        <f t="shared" si="11"/>
        <v>0</v>
      </c>
      <c r="K22" t="str">
        <f t="shared" si="12"/>
        <v/>
      </c>
      <c r="L22">
        <f>ROWS($A$5:A16)</f>
        <v>12</v>
      </c>
      <c r="M22">
        <f>SUM($A$5:A16)</f>
        <v>1</v>
      </c>
      <c r="N22">
        <f t="shared" si="13"/>
        <v>368</v>
      </c>
      <c r="O22">
        <f t="shared" si="14"/>
        <v>81</v>
      </c>
      <c r="P22">
        <f t="shared" si="15"/>
        <v>8.3333333333333329E-2</v>
      </c>
      <c r="Q22">
        <f t="shared" si="16"/>
        <v>0.22010869565217392</v>
      </c>
      <c r="R22" t="str">
        <f t="shared" si="17"/>
        <v/>
      </c>
      <c r="S22" t="str">
        <f t="shared" si="18"/>
        <v/>
      </c>
    </row>
    <row r="23" spans="1:19">
      <c r="A23">
        <v>0</v>
      </c>
      <c r="B23">
        <v>9</v>
      </c>
      <c r="C23">
        <v>89</v>
      </c>
      <c r="D23">
        <v>0</v>
      </c>
      <c r="E23" s="24">
        <v>0.14199999999999999</v>
      </c>
      <c r="H23">
        <f t="shared" si="0"/>
        <v>13</v>
      </c>
      <c r="I23">
        <f t="shared" si="10"/>
        <v>0.13400000000000001</v>
      </c>
      <c r="J23">
        <f t="shared" si="11"/>
        <v>0</v>
      </c>
      <c r="K23">
        <f t="shared" si="12"/>
        <v>0.13500000000000001</v>
      </c>
      <c r="L23">
        <f>ROWS($A$5:A17)</f>
        <v>13</v>
      </c>
      <c r="M23">
        <f>SUM($A$5:A17)</f>
        <v>1</v>
      </c>
      <c r="N23">
        <f t="shared" si="13"/>
        <v>367</v>
      </c>
      <c r="O23">
        <f t="shared" si="14"/>
        <v>81</v>
      </c>
      <c r="P23">
        <f t="shared" si="15"/>
        <v>7.6923076923076927E-2</v>
      </c>
      <c r="Q23">
        <f t="shared" si="16"/>
        <v>0.22070844686648503</v>
      </c>
      <c r="R23">
        <f t="shared" si="17"/>
        <v>0.33708259329942969</v>
      </c>
      <c r="S23">
        <f t="shared" si="18"/>
        <v>1.3661601631742015E-3</v>
      </c>
    </row>
    <row r="24" spans="1:19">
      <c r="A24">
        <v>0</v>
      </c>
      <c r="B24">
        <v>9</v>
      </c>
      <c r="C24">
        <v>89</v>
      </c>
      <c r="D24">
        <v>0</v>
      </c>
      <c r="E24" s="24">
        <v>0.14199999999999999</v>
      </c>
      <c r="H24">
        <f t="shared" si="0"/>
        <v>14</v>
      </c>
      <c r="I24">
        <f t="shared" si="10"/>
        <v>0.13600000000000001</v>
      </c>
      <c r="J24">
        <f t="shared" si="11"/>
        <v>0</v>
      </c>
      <c r="K24" t="str">
        <f t="shared" si="12"/>
        <v/>
      </c>
      <c r="L24">
        <f>ROWS($A$5:A18)</f>
        <v>14</v>
      </c>
      <c r="M24">
        <f>SUM($A$5:A18)</f>
        <v>1</v>
      </c>
      <c r="N24">
        <f t="shared" si="13"/>
        <v>366</v>
      </c>
      <c r="O24">
        <f t="shared" si="14"/>
        <v>81</v>
      </c>
      <c r="P24">
        <f t="shared" si="15"/>
        <v>7.1428571428571425E-2</v>
      </c>
      <c r="Q24">
        <f t="shared" si="16"/>
        <v>0.22131147540983606</v>
      </c>
      <c r="R24" t="str">
        <f t="shared" si="17"/>
        <v/>
      </c>
      <c r="S24" t="str">
        <f t="shared" si="18"/>
        <v/>
      </c>
    </row>
    <row r="25" spans="1:19">
      <c r="A25">
        <v>0</v>
      </c>
      <c r="B25">
        <v>1</v>
      </c>
      <c r="C25">
        <v>111</v>
      </c>
      <c r="D25">
        <v>19</v>
      </c>
      <c r="E25" s="24">
        <v>0.14299999999999999</v>
      </c>
      <c r="H25">
        <f t="shared" si="0"/>
        <v>15</v>
      </c>
      <c r="I25">
        <f t="shared" si="10"/>
        <v>0.13600000000000001</v>
      </c>
      <c r="J25">
        <f t="shared" si="11"/>
        <v>0</v>
      </c>
      <c r="K25">
        <f t="shared" si="12"/>
        <v>0.13700000000000001</v>
      </c>
      <c r="L25">
        <f>ROWS($A$5:A19)</f>
        <v>15</v>
      </c>
      <c r="M25">
        <f>SUM($A$5:A19)</f>
        <v>1</v>
      </c>
      <c r="N25">
        <f t="shared" si="13"/>
        <v>365</v>
      </c>
      <c r="O25">
        <f t="shared" si="14"/>
        <v>81</v>
      </c>
      <c r="P25">
        <f t="shared" si="15"/>
        <v>6.6666666666666666E-2</v>
      </c>
      <c r="Q25">
        <f t="shared" si="16"/>
        <v>0.22191780821917809</v>
      </c>
      <c r="R25">
        <f t="shared" si="17"/>
        <v>0.33662100456621002</v>
      </c>
      <c r="S25">
        <f t="shared" si="18"/>
        <v>1.827748896393866E-3</v>
      </c>
    </row>
    <row r="26" spans="1:19">
      <c r="A26">
        <v>0</v>
      </c>
      <c r="B26">
        <v>1</v>
      </c>
      <c r="C26">
        <v>111</v>
      </c>
      <c r="D26">
        <v>19</v>
      </c>
      <c r="E26" s="24">
        <v>0.14299999999999999</v>
      </c>
      <c r="H26">
        <f t="shared" si="0"/>
        <v>16</v>
      </c>
      <c r="I26">
        <f t="shared" si="10"/>
        <v>0.13800000000000001</v>
      </c>
      <c r="J26">
        <f t="shared" si="11"/>
        <v>0</v>
      </c>
      <c r="K26">
        <f t="shared" si="12"/>
        <v>0.13950000000000001</v>
      </c>
      <c r="L26">
        <f>ROWS($A$5:A20)</f>
        <v>16</v>
      </c>
      <c r="M26">
        <f>SUM($A$5:A20)</f>
        <v>1</v>
      </c>
      <c r="N26">
        <f t="shared" si="13"/>
        <v>364</v>
      </c>
      <c r="O26">
        <f t="shared" si="14"/>
        <v>81</v>
      </c>
      <c r="P26">
        <f t="shared" si="15"/>
        <v>6.25E-2</v>
      </c>
      <c r="Q26">
        <f t="shared" si="16"/>
        <v>0.22252747252747251</v>
      </c>
      <c r="R26">
        <f t="shared" si="17"/>
        <v>0.33638302486986688</v>
      </c>
      <c r="S26">
        <f t="shared" si="18"/>
        <v>2.065728592737015E-3</v>
      </c>
    </row>
    <row r="27" spans="1:19">
      <c r="A27">
        <v>0</v>
      </c>
      <c r="B27">
        <v>4</v>
      </c>
      <c r="C27">
        <v>99</v>
      </c>
      <c r="D27">
        <v>38</v>
      </c>
      <c r="E27" s="24">
        <v>0.14499999999999999</v>
      </c>
      <c r="H27">
        <f t="shared" si="0"/>
        <v>17</v>
      </c>
      <c r="I27">
        <f t="shared" si="10"/>
        <v>0.14099999999999999</v>
      </c>
      <c r="J27">
        <f t="shared" si="11"/>
        <v>0</v>
      </c>
      <c r="K27" t="str">
        <f t="shared" si="12"/>
        <v/>
      </c>
      <c r="L27">
        <f>ROWS($A$5:A21)</f>
        <v>17</v>
      </c>
      <c r="M27">
        <f>SUM($A$5:A21)</f>
        <v>1</v>
      </c>
      <c r="N27">
        <f t="shared" si="13"/>
        <v>363</v>
      </c>
      <c r="O27">
        <f t="shared" si="14"/>
        <v>81</v>
      </c>
      <c r="P27">
        <f t="shared" si="15"/>
        <v>5.8823529411764705E-2</v>
      </c>
      <c r="Q27">
        <f t="shared" si="16"/>
        <v>0.2231404958677686</v>
      </c>
      <c r="R27" t="str">
        <f t="shared" si="17"/>
        <v/>
      </c>
      <c r="S27" t="str">
        <f t="shared" si="18"/>
        <v/>
      </c>
    </row>
    <row r="28" spans="1:19">
      <c r="A28">
        <v>0</v>
      </c>
      <c r="B28">
        <v>4</v>
      </c>
      <c r="C28">
        <v>99</v>
      </c>
      <c r="D28">
        <v>38</v>
      </c>
      <c r="E28" s="24">
        <v>0.14499999999999999</v>
      </c>
      <c r="H28">
        <f t="shared" si="0"/>
        <v>18</v>
      </c>
      <c r="I28">
        <f t="shared" si="10"/>
        <v>0.14099999999999999</v>
      </c>
      <c r="J28">
        <f t="shared" si="11"/>
        <v>1</v>
      </c>
      <c r="K28">
        <f t="shared" si="12"/>
        <v>0.14149999999999999</v>
      </c>
      <c r="L28">
        <f>ROWS($A$5:A22)</f>
        <v>18</v>
      </c>
      <c r="M28">
        <f>SUM($A$5:A22)</f>
        <v>2</v>
      </c>
      <c r="N28">
        <f t="shared" si="13"/>
        <v>362</v>
      </c>
      <c r="O28">
        <f t="shared" si="14"/>
        <v>80</v>
      </c>
      <c r="P28">
        <f t="shared" si="15"/>
        <v>0.1111111111111111</v>
      </c>
      <c r="Q28">
        <f t="shared" si="16"/>
        <v>0.22099447513812154</v>
      </c>
      <c r="R28">
        <f t="shared" si="17"/>
        <v>0.33735905140383182</v>
      </c>
      <c r="S28">
        <f t="shared" si="18"/>
        <v>1.0897020587720685E-3</v>
      </c>
    </row>
    <row r="29" spans="1:19">
      <c r="A29">
        <v>0</v>
      </c>
      <c r="B29">
        <v>4</v>
      </c>
      <c r="C29">
        <v>99</v>
      </c>
      <c r="D29">
        <v>38</v>
      </c>
      <c r="E29" s="24">
        <v>0.14499999999999999</v>
      </c>
      <c r="H29">
        <f t="shared" si="0"/>
        <v>19</v>
      </c>
      <c r="I29">
        <f t="shared" si="10"/>
        <v>0.14199999999999999</v>
      </c>
      <c r="J29">
        <f t="shared" si="11"/>
        <v>0</v>
      </c>
      <c r="K29" t="str">
        <f t="shared" si="12"/>
        <v/>
      </c>
      <c r="L29">
        <f>ROWS($A$5:A23)</f>
        <v>19</v>
      </c>
      <c r="M29">
        <f>SUM($A$5:A23)</f>
        <v>2</v>
      </c>
      <c r="N29">
        <f t="shared" si="13"/>
        <v>361</v>
      </c>
      <c r="O29">
        <f t="shared" si="14"/>
        <v>80</v>
      </c>
      <c r="P29">
        <f t="shared" si="15"/>
        <v>0.10526315789473684</v>
      </c>
      <c r="Q29">
        <f t="shared" si="16"/>
        <v>0.22160664819944598</v>
      </c>
      <c r="R29" t="str">
        <f t="shared" si="17"/>
        <v/>
      </c>
      <c r="S29" t="str">
        <f t="shared" si="18"/>
        <v/>
      </c>
    </row>
    <row r="30" spans="1:19">
      <c r="A30">
        <v>0</v>
      </c>
      <c r="B30">
        <v>1</v>
      </c>
      <c r="C30">
        <v>97</v>
      </c>
      <c r="D30">
        <v>15</v>
      </c>
      <c r="E30" s="24">
        <v>0.14699999999999999</v>
      </c>
      <c r="H30">
        <f t="shared" si="0"/>
        <v>20</v>
      </c>
      <c r="I30">
        <f t="shared" si="10"/>
        <v>0.14199999999999999</v>
      </c>
      <c r="J30">
        <f t="shared" si="11"/>
        <v>0</v>
      </c>
      <c r="K30">
        <f t="shared" si="12"/>
        <v>0.14249999999999999</v>
      </c>
      <c r="L30">
        <f>ROWS($A$5:A24)</f>
        <v>20</v>
      </c>
      <c r="M30">
        <f>SUM($A$5:A24)</f>
        <v>2</v>
      </c>
      <c r="N30">
        <f t="shared" si="13"/>
        <v>360</v>
      </c>
      <c r="O30">
        <f t="shared" si="14"/>
        <v>80</v>
      </c>
      <c r="P30">
        <f t="shared" si="15"/>
        <v>0.1</v>
      </c>
      <c r="Q30">
        <f t="shared" si="16"/>
        <v>0.22222222222222221</v>
      </c>
      <c r="R30">
        <f t="shared" si="17"/>
        <v>0.33695906432748535</v>
      </c>
      <c r="S30">
        <f t="shared" si="18"/>
        <v>1.4896891351185437E-3</v>
      </c>
    </row>
    <row r="31" spans="1:19">
      <c r="A31">
        <v>0</v>
      </c>
      <c r="B31">
        <v>1</v>
      </c>
      <c r="C31">
        <v>100</v>
      </c>
      <c r="D31">
        <v>12</v>
      </c>
      <c r="E31" s="24">
        <v>0.14899999999999999</v>
      </c>
      <c r="H31">
        <f t="shared" si="0"/>
        <v>21</v>
      </c>
      <c r="I31">
        <f t="shared" si="10"/>
        <v>0.14299999999999999</v>
      </c>
      <c r="J31">
        <f t="shared" si="11"/>
        <v>0</v>
      </c>
      <c r="K31" t="str">
        <f t="shared" si="12"/>
        <v/>
      </c>
      <c r="L31">
        <f>ROWS($A$5:A25)</f>
        <v>21</v>
      </c>
      <c r="M31">
        <f>SUM($A$5:A25)</f>
        <v>2</v>
      </c>
      <c r="N31">
        <f t="shared" si="13"/>
        <v>359</v>
      </c>
      <c r="O31">
        <f t="shared" si="14"/>
        <v>80</v>
      </c>
      <c r="P31">
        <f t="shared" si="15"/>
        <v>9.5238095238095233E-2</v>
      </c>
      <c r="Q31">
        <f t="shared" si="16"/>
        <v>0.22284122562674094</v>
      </c>
      <c r="R31" t="str">
        <f t="shared" si="17"/>
        <v/>
      </c>
      <c r="S31" t="str">
        <f t="shared" si="18"/>
        <v/>
      </c>
    </row>
    <row r="32" spans="1:19">
      <c r="A32">
        <v>0</v>
      </c>
      <c r="B32">
        <v>5</v>
      </c>
      <c r="C32">
        <v>104</v>
      </c>
      <c r="D32">
        <v>0</v>
      </c>
      <c r="E32" s="24">
        <v>0.153</v>
      </c>
      <c r="H32">
        <f t="shared" si="0"/>
        <v>22</v>
      </c>
      <c r="I32">
        <f t="shared" si="10"/>
        <v>0.14299999999999999</v>
      </c>
      <c r="J32">
        <f t="shared" si="11"/>
        <v>0</v>
      </c>
      <c r="K32">
        <f t="shared" si="12"/>
        <v>0.14399999999999999</v>
      </c>
      <c r="L32">
        <f>ROWS($A$5:A26)</f>
        <v>22</v>
      </c>
      <c r="M32">
        <f>SUM($A$5:A26)</f>
        <v>2</v>
      </c>
      <c r="N32">
        <f t="shared" si="13"/>
        <v>358</v>
      </c>
      <c r="O32">
        <f t="shared" si="14"/>
        <v>80</v>
      </c>
      <c r="P32">
        <f t="shared" si="15"/>
        <v>9.0909090909090912E-2</v>
      </c>
      <c r="Q32">
        <f t="shared" si="16"/>
        <v>0.22346368715083798</v>
      </c>
      <c r="R32">
        <f t="shared" si="17"/>
        <v>0.33653203603218307</v>
      </c>
      <c r="S32">
        <f t="shared" si="18"/>
        <v>1.9167174304208223E-3</v>
      </c>
    </row>
    <row r="33" spans="1:19">
      <c r="A33">
        <v>0</v>
      </c>
      <c r="B33">
        <v>5</v>
      </c>
      <c r="C33">
        <v>104</v>
      </c>
      <c r="D33">
        <v>0</v>
      </c>
      <c r="E33" s="24">
        <v>0.153</v>
      </c>
      <c r="H33">
        <f t="shared" si="0"/>
        <v>23</v>
      </c>
      <c r="I33">
        <f t="shared" si="10"/>
        <v>0.14499999999999999</v>
      </c>
      <c r="J33">
        <f t="shared" si="11"/>
        <v>0</v>
      </c>
      <c r="K33" t="str">
        <f t="shared" si="12"/>
        <v/>
      </c>
      <c r="L33">
        <f>ROWS($A$5:A27)</f>
        <v>23</v>
      </c>
      <c r="M33">
        <f>SUM($A$5:A27)</f>
        <v>2</v>
      </c>
      <c r="N33">
        <f t="shared" si="13"/>
        <v>357</v>
      </c>
      <c r="O33">
        <f t="shared" si="14"/>
        <v>80</v>
      </c>
      <c r="P33">
        <f t="shared" si="15"/>
        <v>8.6956521739130432E-2</v>
      </c>
      <c r="Q33">
        <f t="shared" si="16"/>
        <v>0.22408963585434175</v>
      </c>
      <c r="R33" t="str">
        <f t="shared" si="17"/>
        <v/>
      </c>
      <c r="S33" t="str">
        <f t="shared" si="18"/>
        <v/>
      </c>
    </row>
    <row r="34" spans="1:19">
      <c r="A34">
        <v>0</v>
      </c>
      <c r="B34">
        <v>3</v>
      </c>
      <c r="C34">
        <v>99</v>
      </c>
      <c r="D34">
        <v>19</v>
      </c>
      <c r="E34" s="24">
        <v>0.154</v>
      </c>
      <c r="H34">
        <f t="shared" si="0"/>
        <v>24</v>
      </c>
      <c r="I34">
        <f t="shared" si="10"/>
        <v>0.14499999999999999</v>
      </c>
      <c r="J34">
        <f t="shared" si="11"/>
        <v>0</v>
      </c>
      <c r="K34" t="str">
        <f t="shared" si="12"/>
        <v/>
      </c>
      <c r="L34">
        <f>ROWS($A$5:A28)</f>
        <v>24</v>
      </c>
      <c r="M34">
        <f>SUM($A$5:A28)</f>
        <v>2</v>
      </c>
      <c r="N34">
        <f t="shared" si="13"/>
        <v>356</v>
      </c>
      <c r="O34">
        <f t="shared" si="14"/>
        <v>80</v>
      </c>
      <c r="P34">
        <f t="shared" si="15"/>
        <v>8.3333333333333329E-2</v>
      </c>
      <c r="Q34">
        <f t="shared" si="16"/>
        <v>0.2247191011235955</v>
      </c>
      <c r="R34" t="str">
        <f t="shared" si="17"/>
        <v/>
      </c>
      <c r="S34" t="str">
        <f t="shared" si="18"/>
        <v/>
      </c>
    </row>
    <row r="35" spans="1:19">
      <c r="A35">
        <v>0</v>
      </c>
      <c r="B35">
        <v>2</v>
      </c>
      <c r="C35">
        <v>101</v>
      </c>
      <c r="D35">
        <v>35</v>
      </c>
      <c r="E35" s="24">
        <v>0.155</v>
      </c>
      <c r="H35">
        <f t="shared" si="0"/>
        <v>25</v>
      </c>
      <c r="I35">
        <f t="shared" si="10"/>
        <v>0.14499999999999999</v>
      </c>
      <c r="J35">
        <f t="shared" si="11"/>
        <v>0</v>
      </c>
      <c r="K35">
        <f t="shared" si="12"/>
        <v>0.14599999999999999</v>
      </c>
      <c r="L35">
        <f>ROWS($A$5:A29)</f>
        <v>25</v>
      </c>
      <c r="M35">
        <f>SUM($A$5:A29)</f>
        <v>2</v>
      </c>
      <c r="N35">
        <f t="shared" si="13"/>
        <v>355</v>
      </c>
      <c r="O35">
        <f t="shared" si="14"/>
        <v>80</v>
      </c>
      <c r="P35">
        <f t="shared" si="15"/>
        <v>0.08</v>
      </c>
      <c r="Q35">
        <f t="shared" si="16"/>
        <v>0.22535211267605634</v>
      </c>
      <c r="R35">
        <f t="shared" si="17"/>
        <v>0.33585174203113416</v>
      </c>
      <c r="S35">
        <f t="shared" si="18"/>
        <v>2.5970114314697312E-3</v>
      </c>
    </row>
    <row r="36" spans="1:19">
      <c r="A36">
        <v>0</v>
      </c>
      <c r="B36">
        <v>5</v>
      </c>
      <c r="C36">
        <v>77</v>
      </c>
      <c r="D36">
        <v>41</v>
      </c>
      <c r="E36" s="24">
        <v>0.156</v>
      </c>
      <c r="H36">
        <f t="shared" si="0"/>
        <v>26</v>
      </c>
      <c r="I36">
        <f t="shared" si="10"/>
        <v>0.14699999999999999</v>
      </c>
      <c r="J36">
        <f t="shared" si="11"/>
        <v>0</v>
      </c>
      <c r="K36">
        <f t="shared" si="12"/>
        <v>0.14799999999999999</v>
      </c>
      <c r="L36">
        <f>ROWS($A$5:A30)</f>
        <v>26</v>
      </c>
      <c r="M36">
        <f>SUM($A$5:A30)</f>
        <v>2</v>
      </c>
      <c r="N36">
        <f t="shared" si="13"/>
        <v>354</v>
      </c>
      <c r="O36">
        <f t="shared" si="14"/>
        <v>80</v>
      </c>
      <c r="P36">
        <f t="shared" si="15"/>
        <v>7.6923076923076927E-2</v>
      </c>
      <c r="Q36">
        <f t="shared" si="16"/>
        <v>0.22598870056497175</v>
      </c>
      <c r="R36">
        <f t="shared" si="17"/>
        <v>0.33561609368924267</v>
      </c>
      <c r="S36">
        <f t="shared" si="18"/>
        <v>2.8326597733612235E-3</v>
      </c>
    </row>
    <row r="37" spans="1:19">
      <c r="A37">
        <v>0</v>
      </c>
      <c r="B37">
        <v>5</v>
      </c>
      <c r="C37">
        <v>77</v>
      </c>
      <c r="D37">
        <v>41</v>
      </c>
      <c r="E37" s="24">
        <v>0.156</v>
      </c>
      <c r="H37">
        <f t="shared" si="0"/>
        <v>27</v>
      </c>
      <c r="I37">
        <f t="shared" si="10"/>
        <v>0.14899999999999999</v>
      </c>
      <c r="J37">
        <f t="shared" si="11"/>
        <v>0</v>
      </c>
      <c r="K37">
        <f t="shared" si="12"/>
        <v>0.151</v>
      </c>
      <c r="L37">
        <f>ROWS($A$5:A31)</f>
        <v>27</v>
      </c>
      <c r="M37">
        <f>SUM($A$5:A31)</f>
        <v>2</v>
      </c>
      <c r="N37">
        <f t="shared" si="13"/>
        <v>353</v>
      </c>
      <c r="O37">
        <f t="shared" si="14"/>
        <v>80</v>
      </c>
      <c r="P37">
        <f t="shared" si="15"/>
        <v>7.407407407407407E-2</v>
      </c>
      <c r="Q37">
        <f t="shared" si="16"/>
        <v>0.22662889518413598</v>
      </c>
      <c r="R37">
        <f t="shared" si="17"/>
        <v>0.3353765275637946</v>
      </c>
      <c r="S37">
        <f t="shared" si="18"/>
        <v>3.0722258988092888E-3</v>
      </c>
    </row>
    <row r="38" spans="1:19">
      <c r="A38">
        <v>0</v>
      </c>
      <c r="B38">
        <v>6</v>
      </c>
      <c r="C38">
        <v>117</v>
      </c>
      <c r="D38">
        <v>0</v>
      </c>
      <c r="E38" s="24">
        <v>0.157</v>
      </c>
      <c r="H38">
        <f t="shared" si="0"/>
        <v>28</v>
      </c>
      <c r="I38">
        <f t="shared" si="10"/>
        <v>0.153</v>
      </c>
      <c r="J38">
        <f t="shared" si="11"/>
        <v>0</v>
      </c>
      <c r="K38" t="str">
        <f t="shared" si="12"/>
        <v/>
      </c>
      <c r="L38">
        <f>ROWS($A$5:A32)</f>
        <v>28</v>
      </c>
      <c r="M38">
        <f>SUM($A$5:A32)</f>
        <v>2</v>
      </c>
      <c r="N38">
        <f t="shared" si="13"/>
        <v>352</v>
      </c>
      <c r="O38">
        <f t="shared" si="14"/>
        <v>80</v>
      </c>
      <c r="P38">
        <f t="shared" si="15"/>
        <v>7.1428571428571425E-2</v>
      </c>
      <c r="Q38">
        <f t="shared" si="16"/>
        <v>0.22727272727272727</v>
      </c>
      <c r="R38" t="str">
        <f t="shared" si="17"/>
        <v/>
      </c>
      <c r="S38" t="str">
        <f t="shared" si="18"/>
        <v/>
      </c>
    </row>
    <row r="39" spans="1:19">
      <c r="A39">
        <v>0</v>
      </c>
      <c r="B39">
        <v>2</v>
      </c>
      <c r="C39">
        <v>108</v>
      </c>
      <c r="D39">
        <v>0</v>
      </c>
      <c r="E39" s="24">
        <v>0.158</v>
      </c>
      <c r="H39">
        <f t="shared" si="0"/>
        <v>29</v>
      </c>
      <c r="I39">
        <f t="shared" si="10"/>
        <v>0.153</v>
      </c>
      <c r="J39">
        <f t="shared" si="11"/>
        <v>0</v>
      </c>
      <c r="K39">
        <f t="shared" si="12"/>
        <v>0.1535</v>
      </c>
      <c r="L39">
        <f>ROWS($A$5:A33)</f>
        <v>29</v>
      </c>
      <c r="M39">
        <f>SUM($A$5:A33)</f>
        <v>2</v>
      </c>
      <c r="N39">
        <f t="shared" si="13"/>
        <v>351</v>
      </c>
      <c r="O39">
        <f t="shared" si="14"/>
        <v>80</v>
      </c>
      <c r="P39">
        <f t="shared" si="15"/>
        <v>6.8965517241379309E-2</v>
      </c>
      <c r="Q39">
        <f t="shared" si="16"/>
        <v>0.22792022792022792</v>
      </c>
      <c r="R39">
        <f t="shared" si="17"/>
        <v>0.33488658279946842</v>
      </c>
      <c r="S39">
        <f t="shared" si="18"/>
        <v>3.5621706631354666E-3</v>
      </c>
    </row>
    <row r="40" spans="1:19">
      <c r="A40">
        <v>0</v>
      </c>
      <c r="B40">
        <v>4</v>
      </c>
      <c r="C40">
        <v>131</v>
      </c>
      <c r="D40">
        <v>21</v>
      </c>
      <c r="E40" s="24">
        <v>0.16</v>
      </c>
      <c r="H40">
        <f t="shared" si="0"/>
        <v>30</v>
      </c>
      <c r="I40">
        <f t="shared" si="10"/>
        <v>0.154</v>
      </c>
      <c r="J40">
        <f t="shared" si="11"/>
        <v>0</v>
      </c>
      <c r="K40">
        <f t="shared" si="12"/>
        <v>0.1545</v>
      </c>
      <c r="L40">
        <f>ROWS($A$5:A34)</f>
        <v>30</v>
      </c>
      <c r="M40">
        <f>SUM($A$5:A34)</f>
        <v>2</v>
      </c>
      <c r="N40">
        <f t="shared" si="13"/>
        <v>350</v>
      </c>
      <c r="O40">
        <f t="shared" si="14"/>
        <v>80</v>
      </c>
      <c r="P40">
        <f t="shared" si="15"/>
        <v>6.6666666666666666E-2</v>
      </c>
      <c r="Q40">
        <f t="shared" si="16"/>
        <v>0.22857142857142856</v>
      </c>
      <c r="R40">
        <f t="shared" si="17"/>
        <v>0.33463659147869679</v>
      </c>
      <c r="S40">
        <f t="shared" si="18"/>
        <v>3.812161983907103E-3</v>
      </c>
    </row>
    <row r="41" spans="1:19">
      <c r="A41">
        <v>1</v>
      </c>
      <c r="B41">
        <v>4</v>
      </c>
      <c r="C41">
        <v>95</v>
      </c>
      <c r="D41">
        <v>0</v>
      </c>
      <c r="E41" s="24">
        <v>0.161</v>
      </c>
      <c r="H41">
        <f t="shared" si="0"/>
        <v>31</v>
      </c>
      <c r="I41">
        <f t="shared" si="10"/>
        <v>0.155</v>
      </c>
      <c r="J41">
        <f t="shared" si="11"/>
        <v>0</v>
      </c>
      <c r="K41">
        <f t="shared" si="12"/>
        <v>0.1555</v>
      </c>
      <c r="L41">
        <f>ROWS($A$5:A35)</f>
        <v>31</v>
      </c>
      <c r="M41">
        <f>SUM($A$5:A35)</f>
        <v>2</v>
      </c>
      <c r="N41">
        <f t="shared" si="13"/>
        <v>349</v>
      </c>
      <c r="O41">
        <f t="shared" si="14"/>
        <v>80</v>
      </c>
      <c r="P41">
        <f t="shared" si="15"/>
        <v>6.4516129032258063E-2</v>
      </c>
      <c r="Q41">
        <f t="shared" si="16"/>
        <v>0.22922636103151864</v>
      </c>
      <c r="R41">
        <f t="shared" si="17"/>
        <v>0.33438346768112631</v>
      </c>
      <c r="S41">
        <f t="shared" si="18"/>
        <v>4.0652857814775789E-3</v>
      </c>
    </row>
    <row r="42" spans="1:19">
      <c r="A42">
        <v>1</v>
      </c>
      <c r="B42">
        <v>4</v>
      </c>
      <c r="C42">
        <v>95</v>
      </c>
      <c r="D42">
        <v>0</v>
      </c>
      <c r="E42" s="24">
        <v>0.161</v>
      </c>
      <c r="H42">
        <f t="shared" si="0"/>
        <v>32</v>
      </c>
      <c r="I42">
        <f t="shared" si="10"/>
        <v>0.156</v>
      </c>
      <c r="J42">
        <f t="shared" si="11"/>
        <v>0</v>
      </c>
      <c r="K42" t="str">
        <f t="shared" si="12"/>
        <v/>
      </c>
      <c r="L42">
        <f>ROWS($A$5:A36)</f>
        <v>32</v>
      </c>
      <c r="M42">
        <f>SUM($A$5:A36)</f>
        <v>2</v>
      </c>
      <c r="N42">
        <f t="shared" si="13"/>
        <v>348</v>
      </c>
      <c r="O42">
        <f t="shared" si="14"/>
        <v>80</v>
      </c>
      <c r="P42">
        <f t="shared" si="15"/>
        <v>6.25E-2</v>
      </c>
      <c r="Q42">
        <f t="shared" si="16"/>
        <v>0.22988505747126436</v>
      </c>
      <c r="R42" t="str">
        <f t="shared" si="17"/>
        <v/>
      </c>
      <c r="S42" t="str">
        <f t="shared" si="18"/>
        <v/>
      </c>
    </row>
    <row r="43" spans="1:19">
      <c r="A43">
        <v>0</v>
      </c>
      <c r="B43">
        <v>8</v>
      </c>
      <c r="C43">
        <v>126</v>
      </c>
      <c r="D43">
        <v>38</v>
      </c>
      <c r="E43" s="24">
        <v>0.16200000000000001</v>
      </c>
      <c r="H43">
        <f t="shared" si="0"/>
        <v>33</v>
      </c>
      <c r="I43">
        <f t="shared" si="10"/>
        <v>0.156</v>
      </c>
      <c r="J43">
        <f t="shared" si="11"/>
        <v>0</v>
      </c>
      <c r="K43">
        <f t="shared" si="12"/>
        <v>0.1565</v>
      </c>
      <c r="L43">
        <f>ROWS($A$5:A37)</f>
        <v>33</v>
      </c>
      <c r="M43">
        <f>SUM($A$5:A37)</f>
        <v>2</v>
      </c>
      <c r="N43">
        <f t="shared" si="13"/>
        <v>347</v>
      </c>
      <c r="O43">
        <f t="shared" si="14"/>
        <v>80</v>
      </c>
      <c r="P43">
        <f t="shared" si="15"/>
        <v>6.0606060606060608E-2</v>
      </c>
      <c r="Q43">
        <f t="shared" si="16"/>
        <v>0.23054755043227665</v>
      </c>
      <c r="R43">
        <f t="shared" si="17"/>
        <v>0.3338683360221355</v>
      </c>
      <c r="S43">
        <f t="shared" si="18"/>
        <v>4.5804174404683873E-3</v>
      </c>
    </row>
    <row r="44" spans="1:19">
      <c r="A44">
        <v>0</v>
      </c>
      <c r="B44">
        <v>2</v>
      </c>
      <c r="C44">
        <v>87</v>
      </c>
      <c r="D44">
        <v>16</v>
      </c>
      <c r="E44" s="24">
        <v>0.16600000000000001</v>
      </c>
      <c r="H44">
        <f t="shared" si="0"/>
        <v>34</v>
      </c>
      <c r="I44">
        <f t="shared" si="10"/>
        <v>0.157</v>
      </c>
      <c r="J44">
        <f t="shared" si="11"/>
        <v>0</v>
      </c>
      <c r="K44">
        <f t="shared" si="12"/>
        <v>0.1575</v>
      </c>
      <c r="L44">
        <f>ROWS($A$5:A38)</f>
        <v>34</v>
      </c>
      <c r="M44">
        <f>SUM($A$5:A38)</f>
        <v>2</v>
      </c>
      <c r="N44">
        <f t="shared" si="13"/>
        <v>346</v>
      </c>
      <c r="O44">
        <f t="shared" si="14"/>
        <v>80</v>
      </c>
      <c r="P44">
        <f t="shared" si="15"/>
        <v>5.8823529411764705E-2</v>
      </c>
      <c r="Q44">
        <f t="shared" si="16"/>
        <v>0.23121387283236994</v>
      </c>
      <c r="R44">
        <f t="shared" si="17"/>
        <v>0.33360654270835199</v>
      </c>
      <c r="S44">
        <f t="shared" si="18"/>
        <v>4.8422107542518966E-3</v>
      </c>
    </row>
    <row r="45" spans="1:19">
      <c r="A45">
        <v>0</v>
      </c>
      <c r="B45">
        <v>2</v>
      </c>
      <c r="C45">
        <v>87</v>
      </c>
      <c r="D45">
        <v>16</v>
      </c>
      <c r="E45" s="24">
        <v>0.16600000000000001</v>
      </c>
      <c r="H45">
        <f t="shared" si="0"/>
        <v>35</v>
      </c>
      <c r="I45">
        <f t="shared" si="10"/>
        <v>0.158</v>
      </c>
      <c r="J45">
        <f t="shared" si="11"/>
        <v>0</v>
      </c>
      <c r="K45">
        <f t="shared" si="12"/>
        <v>0.159</v>
      </c>
      <c r="L45">
        <f>ROWS($A$5:A39)</f>
        <v>35</v>
      </c>
      <c r="M45">
        <f>SUM($A$5:A39)</f>
        <v>2</v>
      </c>
      <c r="N45">
        <f t="shared" si="13"/>
        <v>345</v>
      </c>
      <c r="O45">
        <f t="shared" si="14"/>
        <v>80</v>
      </c>
      <c r="P45">
        <f t="shared" si="15"/>
        <v>5.7142857142857141E-2</v>
      </c>
      <c r="Q45">
        <f t="shared" si="16"/>
        <v>0.2318840579710145</v>
      </c>
      <c r="R45">
        <f t="shared" si="17"/>
        <v>0.33334205077912171</v>
      </c>
      <c r="S45">
        <f t="shared" si="18"/>
        <v>5.1067026834821783E-3</v>
      </c>
    </row>
    <row r="46" spans="1:19">
      <c r="A46">
        <v>0</v>
      </c>
      <c r="B46">
        <v>10</v>
      </c>
      <c r="C46">
        <v>92</v>
      </c>
      <c r="D46">
        <v>0</v>
      </c>
      <c r="E46" s="24">
        <v>0.16700000000000001</v>
      </c>
      <c r="H46">
        <f t="shared" si="0"/>
        <v>36</v>
      </c>
      <c r="I46">
        <f t="shared" si="10"/>
        <v>0.16</v>
      </c>
      <c r="J46">
        <f t="shared" si="11"/>
        <v>0</v>
      </c>
      <c r="K46">
        <f t="shared" si="12"/>
        <v>0.1605</v>
      </c>
      <c r="L46">
        <f>ROWS($A$5:A40)</f>
        <v>36</v>
      </c>
      <c r="M46">
        <f>SUM($A$5:A40)</f>
        <v>2</v>
      </c>
      <c r="N46">
        <f t="shared" si="13"/>
        <v>344</v>
      </c>
      <c r="O46">
        <f t="shared" si="14"/>
        <v>80</v>
      </c>
      <c r="P46">
        <f t="shared" si="15"/>
        <v>5.5555555555555552E-2</v>
      </c>
      <c r="Q46">
        <f t="shared" si="16"/>
        <v>0.23255813953488372</v>
      </c>
      <c r="R46">
        <f t="shared" si="17"/>
        <v>0.3330749354005168</v>
      </c>
      <c r="S46">
        <f t="shared" si="18"/>
        <v>5.3738180620870879E-3</v>
      </c>
    </row>
    <row r="47" spans="1:19">
      <c r="A47">
        <v>0</v>
      </c>
      <c r="B47">
        <v>10</v>
      </c>
      <c r="C47">
        <v>92</v>
      </c>
      <c r="D47">
        <v>0</v>
      </c>
      <c r="E47" s="24">
        <v>0.16700000000000001</v>
      </c>
      <c r="H47">
        <f t="shared" si="0"/>
        <v>37</v>
      </c>
      <c r="I47">
        <f t="shared" si="10"/>
        <v>0.161</v>
      </c>
      <c r="J47">
        <f t="shared" si="11"/>
        <v>1</v>
      </c>
      <c r="K47" t="str">
        <f t="shared" si="12"/>
        <v/>
      </c>
      <c r="L47">
        <f>ROWS($A$5:A41)</f>
        <v>37</v>
      </c>
      <c r="M47">
        <f>SUM($A$5:A41)</f>
        <v>3</v>
      </c>
      <c r="N47">
        <f t="shared" si="13"/>
        <v>343</v>
      </c>
      <c r="O47">
        <f t="shared" si="14"/>
        <v>79</v>
      </c>
      <c r="P47">
        <f t="shared" si="15"/>
        <v>8.1081081081081086E-2</v>
      </c>
      <c r="Q47">
        <f t="shared" si="16"/>
        <v>0.23032069970845481</v>
      </c>
      <c r="R47" t="str">
        <f t="shared" si="17"/>
        <v/>
      </c>
      <c r="S47" t="str">
        <f t="shared" si="18"/>
        <v/>
      </c>
    </row>
    <row r="48" spans="1:19">
      <c r="A48">
        <v>0</v>
      </c>
      <c r="B48">
        <v>10</v>
      </c>
      <c r="C48">
        <v>92</v>
      </c>
      <c r="D48">
        <v>0</v>
      </c>
      <c r="E48" s="24">
        <v>0.16700000000000001</v>
      </c>
      <c r="H48">
        <f t="shared" si="0"/>
        <v>38</v>
      </c>
      <c r="I48">
        <f t="shared" si="10"/>
        <v>0.161</v>
      </c>
      <c r="J48">
        <f t="shared" si="11"/>
        <v>1</v>
      </c>
      <c r="K48">
        <f t="shared" si="12"/>
        <v>0.1615</v>
      </c>
      <c r="L48">
        <f>ROWS($A$5:A42)</f>
        <v>38</v>
      </c>
      <c r="M48">
        <f>SUM($A$5:A42)</f>
        <v>4</v>
      </c>
      <c r="N48">
        <f t="shared" si="13"/>
        <v>342</v>
      </c>
      <c r="O48">
        <f t="shared" si="14"/>
        <v>78</v>
      </c>
      <c r="P48">
        <f t="shared" si="15"/>
        <v>0.10526315789473684</v>
      </c>
      <c r="Q48">
        <f t="shared" si="16"/>
        <v>0.22807017543859648</v>
      </c>
      <c r="R48">
        <f t="shared" si="17"/>
        <v>0.33573407202216066</v>
      </c>
      <c r="S48">
        <f t="shared" si="18"/>
        <v>2.714681440443234E-3</v>
      </c>
    </row>
    <row r="49" spans="1:19">
      <c r="A49">
        <v>0</v>
      </c>
      <c r="B49">
        <v>10</v>
      </c>
      <c r="C49">
        <v>92</v>
      </c>
      <c r="D49">
        <v>0</v>
      </c>
      <c r="E49" s="24">
        <v>0.16700000000000001</v>
      </c>
      <c r="H49">
        <f t="shared" si="0"/>
        <v>39</v>
      </c>
      <c r="I49">
        <f t="shared" si="10"/>
        <v>0.16200000000000001</v>
      </c>
      <c r="J49">
        <f t="shared" si="11"/>
        <v>0</v>
      </c>
      <c r="K49">
        <f t="shared" si="12"/>
        <v>0.16400000000000001</v>
      </c>
      <c r="L49">
        <f>ROWS($A$5:A43)</f>
        <v>39</v>
      </c>
      <c r="M49">
        <f>SUM($A$5:A43)</f>
        <v>4</v>
      </c>
      <c r="N49">
        <f t="shared" si="13"/>
        <v>341</v>
      </c>
      <c r="O49">
        <f t="shared" si="14"/>
        <v>78</v>
      </c>
      <c r="P49">
        <f t="shared" si="15"/>
        <v>0.10256410256410256</v>
      </c>
      <c r="Q49">
        <f t="shared" si="16"/>
        <v>0.22873900293255131</v>
      </c>
      <c r="R49">
        <f t="shared" si="17"/>
        <v>0.33551632295265571</v>
      </c>
      <c r="S49">
        <f t="shared" si="18"/>
        <v>2.9324305099481807E-3</v>
      </c>
    </row>
    <row r="50" spans="1:19">
      <c r="A50">
        <v>0</v>
      </c>
      <c r="B50">
        <v>2</v>
      </c>
      <c r="C50">
        <v>112</v>
      </c>
      <c r="D50">
        <v>50</v>
      </c>
      <c r="E50" s="24">
        <v>0.17499999999999999</v>
      </c>
      <c r="H50">
        <f t="shared" si="0"/>
        <v>40</v>
      </c>
      <c r="I50">
        <f t="shared" si="10"/>
        <v>0.16600000000000001</v>
      </c>
      <c r="J50">
        <f t="shared" si="11"/>
        <v>0</v>
      </c>
      <c r="K50" t="str">
        <f t="shared" si="12"/>
        <v/>
      </c>
      <c r="L50">
        <f>ROWS($A$5:A44)</f>
        <v>40</v>
      </c>
      <c r="M50">
        <f>SUM($A$5:A44)</f>
        <v>4</v>
      </c>
      <c r="N50">
        <f t="shared" si="13"/>
        <v>340</v>
      </c>
      <c r="O50">
        <f t="shared" si="14"/>
        <v>78</v>
      </c>
      <c r="P50">
        <f t="shared" si="15"/>
        <v>0.1</v>
      </c>
      <c r="Q50">
        <f t="shared" si="16"/>
        <v>0.22941176470588234</v>
      </c>
      <c r="R50" t="str">
        <f t="shared" si="17"/>
        <v/>
      </c>
      <c r="S50" t="str">
        <f t="shared" si="18"/>
        <v/>
      </c>
    </row>
    <row r="51" spans="1:19">
      <c r="A51">
        <v>0</v>
      </c>
      <c r="B51">
        <v>2</v>
      </c>
      <c r="C51">
        <v>112</v>
      </c>
      <c r="D51">
        <v>50</v>
      </c>
      <c r="E51" s="24">
        <v>0.17499999999999999</v>
      </c>
      <c r="H51">
        <f t="shared" si="0"/>
        <v>41</v>
      </c>
      <c r="I51">
        <f t="shared" si="10"/>
        <v>0.16600000000000001</v>
      </c>
      <c r="J51">
        <f t="shared" si="11"/>
        <v>0</v>
      </c>
      <c r="K51">
        <f t="shared" si="12"/>
        <v>0.16650000000000001</v>
      </c>
      <c r="L51">
        <f>ROWS($A$5:A45)</f>
        <v>41</v>
      </c>
      <c r="M51">
        <f>SUM($A$5:A45)</f>
        <v>4</v>
      </c>
      <c r="N51">
        <f t="shared" si="13"/>
        <v>339</v>
      </c>
      <c r="O51">
        <f t="shared" si="14"/>
        <v>78</v>
      </c>
      <c r="P51">
        <f t="shared" si="15"/>
        <v>9.7560975609756101E-2</v>
      </c>
      <c r="Q51">
        <f t="shared" si="16"/>
        <v>0.23008849557522124</v>
      </c>
      <c r="R51">
        <f t="shared" si="17"/>
        <v>0.33506764969838804</v>
      </c>
      <c r="S51">
        <f t="shared" si="18"/>
        <v>3.3811037642158537E-3</v>
      </c>
    </row>
    <row r="52" spans="1:19">
      <c r="A52">
        <v>0</v>
      </c>
      <c r="B52">
        <v>2</v>
      </c>
      <c r="C52">
        <v>112</v>
      </c>
      <c r="D52">
        <v>50</v>
      </c>
      <c r="E52" s="24">
        <v>0.17499999999999999</v>
      </c>
      <c r="H52">
        <f t="shared" si="0"/>
        <v>42</v>
      </c>
      <c r="I52">
        <f t="shared" si="10"/>
        <v>0.16700000000000001</v>
      </c>
      <c r="J52">
        <f t="shared" si="11"/>
        <v>0</v>
      </c>
      <c r="K52" t="str">
        <f t="shared" si="12"/>
        <v/>
      </c>
      <c r="L52">
        <f>ROWS($A$5:A46)</f>
        <v>42</v>
      </c>
      <c r="M52">
        <f>SUM($A$5:A46)</f>
        <v>4</v>
      </c>
      <c r="N52">
        <f t="shared" si="13"/>
        <v>338</v>
      </c>
      <c r="O52">
        <f t="shared" si="14"/>
        <v>78</v>
      </c>
      <c r="P52">
        <f t="shared" si="15"/>
        <v>9.5238095238095233E-2</v>
      </c>
      <c r="Q52">
        <f t="shared" si="16"/>
        <v>0.23076923076923078</v>
      </c>
      <c r="R52" t="str">
        <f t="shared" si="17"/>
        <v/>
      </c>
      <c r="S52" t="str">
        <f t="shared" si="18"/>
        <v/>
      </c>
    </row>
    <row r="53" spans="1:19">
      <c r="A53">
        <v>0</v>
      </c>
      <c r="B53">
        <v>2</v>
      </c>
      <c r="C53">
        <v>112</v>
      </c>
      <c r="D53">
        <v>50</v>
      </c>
      <c r="E53" s="24">
        <v>0.17499999999999999</v>
      </c>
      <c r="H53">
        <f t="shared" si="0"/>
        <v>43</v>
      </c>
      <c r="I53">
        <f t="shared" si="10"/>
        <v>0.16700000000000001</v>
      </c>
      <c r="J53">
        <f t="shared" si="11"/>
        <v>0</v>
      </c>
      <c r="K53" t="str">
        <f t="shared" si="12"/>
        <v/>
      </c>
      <c r="L53">
        <f>ROWS($A$5:A47)</f>
        <v>43</v>
      </c>
      <c r="M53">
        <f>SUM($A$5:A47)</f>
        <v>4</v>
      </c>
      <c r="N53">
        <f t="shared" si="13"/>
        <v>337</v>
      </c>
      <c r="O53">
        <f t="shared" si="14"/>
        <v>78</v>
      </c>
      <c r="P53">
        <f t="shared" si="15"/>
        <v>9.3023255813953487E-2</v>
      </c>
      <c r="Q53">
        <f t="shared" si="16"/>
        <v>0.2314540059347181</v>
      </c>
      <c r="R53" t="str">
        <f t="shared" si="17"/>
        <v/>
      </c>
      <c r="S53" t="str">
        <f t="shared" si="18"/>
        <v/>
      </c>
    </row>
    <row r="54" spans="1:19">
      <c r="A54">
        <v>0</v>
      </c>
      <c r="B54">
        <v>13</v>
      </c>
      <c r="C54">
        <v>76</v>
      </c>
      <c r="D54">
        <v>0</v>
      </c>
      <c r="E54" s="24">
        <v>0.18</v>
      </c>
      <c r="H54">
        <f t="shared" si="0"/>
        <v>44</v>
      </c>
      <c r="I54">
        <f t="shared" si="10"/>
        <v>0.16700000000000001</v>
      </c>
      <c r="J54">
        <f t="shared" si="11"/>
        <v>0</v>
      </c>
      <c r="K54" t="str">
        <f t="shared" si="12"/>
        <v/>
      </c>
      <c r="L54">
        <f>ROWS($A$5:A48)</f>
        <v>44</v>
      </c>
      <c r="M54">
        <f>SUM($A$5:A48)</f>
        <v>4</v>
      </c>
      <c r="N54">
        <f t="shared" si="13"/>
        <v>336</v>
      </c>
      <c r="O54">
        <f t="shared" si="14"/>
        <v>78</v>
      </c>
      <c r="P54">
        <f t="shared" si="15"/>
        <v>9.0909090909090912E-2</v>
      </c>
      <c r="Q54">
        <f t="shared" si="16"/>
        <v>0.23214285714285715</v>
      </c>
      <c r="R54" t="str">
        <f t="shared" si="17"/>
        <v/>
      </c>
      <c r="S54" t="str">
        <f t="shared" si="18"/>
        <v/>
      </c>
    </row>
    <row r="55" spans="1:19">
      <c r="A55">
        <v>0</v>
      </c>
      <c r="B55">
        <v>13</v>
      </c>
      <c r="C55">
        <v>76</v>
      </c>
      <c r="D55">
        <v>0</v>
      </c>
      <c r="E55" s="24">
        <v>0.18</v>
      </c>
      <c r="H55">
        <f t="shared" si="0"/>
        <v>45</v>
      </c>
      <c r="I55">
        <f t="shared" si="10"/>
        <v>0.16700000000000001</v>
      </c>
      <c r="J55">
        <f t="shared" si="11"/>
        <v>0</v>
      </c>
      <c r="K55">
        <f t="shared" si="12"/>
        <v>0.17099999999999999</v>
      </c>
      <c r="L55">
        <f>ROWS($A$5:A49)</f>
        <v>45</v>
      </c>
      <c r="M55">
        <f>SUM($A$5:A49)</f>
        <v>4</v>
      </c>
      <c r="N55">
        <f t="shared" si="13"/>
        <v>335</v>
      </c>
      <c r="O55">
        <f t="shared" si="14"/>
        <v>78</v>
      </c>
      <c r="P55">
        <f t="shared" si="15"/>
        <v>8.8888888888888892E-2</v>
      </c>
      <c r="Q55">
        <f t="shared" si="16"/>
        <v>0.23283582089552238</v>
      </c>
      <c r="R55">
        <f t="shared" si="17"/>
        <v>0.33412237060312466</v>
      </c>
      <c r="S55">
        <f t="shared" si="18"/>
        <v>4.3263828594792275E-3</v>
      </c>
    </row>
    <row r="56" spans="1:19">
      <c r="A56">
        <v>1</v>
      </c>
      <c r="B56">
        <v>6</v>
      </c>
      <c r="C56">
        <v>102</v>
      </c>
      <c r="D56">
        <v>0</v>
      </c>
      <c r="E56" s="24">
        <v>0.18</v>
      </c>
      <c r="H56">
        <f t="shared" si="0"/>
        <v>46</v>
      </c>
      <c r="I56">
        <f t="shared" si="10"/>
        <v>0.17499999999999999</v>
      </c>
      <c r="J56">
        <f t="shared" si="11"/>
        <v>0</v>
      </c>
      <c r="K56" t="str">
        <f t="shared" si="12"/>
        <v/>
      </c>
      <c r="L56">
        <f>ROWS($A$5:A50)</f>
        <v>46</v>
      </c>
      <c r="M56">
        <f>SUM($A$5:A50)</f>
        <v>4</v>
      </c>
      <c r="N56">
        <f t="shared" si="13"/>
        <v>334</v>
      </c>
      <c r="O56">
        <f t="shared" si="14"/>
        <v>78</v>
      </c>
      <c r="P56">
        <f t="shared" si="15"/>
        <v>8.6956521739130432E-2</v>
      </c>
      <c r="Q56">
        <f t="shared" si="16"/>
        <v>0.23353293413173654</v>
      </c>
      <c r="R56" t="str">
        <f t="shared" si="17"/>
        <v/>
      </c>
      <c r="S56" t="str">
        <f t="shared" si="18"/>
        <v/>
      </c>
    </row>
    <row r="57" spans="1:19">
      <c r="A57">
        <v>0</v>
      </c>
      <c r="B57">
        <v>1</v>
      </c>
      <c r="C57">
        <v>107</v>
      </c>
      <c r="D57">
        <v>19</v>
      </c>
      <c r="E57" s="24">
        <v>0.18099999999999999</v>
      </c>
      <c r="H57">
        <f t="shared" si="0"/>
        <v>47</v>
      </c>
      <c r="I57">
        <f t="shared" si="10"/>
        <v>0.17499999999999999</v>
      </c>
      <c r="J57">
        <f t="shared" si="11"/>
        <v>0</v>
      </c>
      <c r="K57" t="str">
        <f t="shared" si="12"/>
        <v/>
      </c>
      <c r="L57">
        <f>ROWS($A$5:A51)</f>
        <v>47</v>
      </c>
      <c r="M57">
        <f>SUM($A$5:A51)</f>
        <v>4</v>
      </c>
      <c r="N57">
        <f t="shared" si="13"/>
        <v>333</v>
      </c>
      <c r="O57">
        <f t="shared" si="14"/>
        <v>78</v>
      </c>
      <c r="P57">
        <f t="shared" si="15"/>
        <v>8.5106382978723402E-2</v>
      </c>
      <c r="Q57">
        <f t="shared" si="16"/>
        <v>0.23423423423423423</v>
      </c>
      <c r="R57" t="str">
        <f t="shared" si="17"/>
        <v/>
      </c>
      <c r="S57" t="str">
        <f t="shared" si="18"/>
        <v/>
      </c>
    </row>
    <row r="58" spans="1:19">
      <c r="A58">
        <v>0</v>
      </c>
      <c r="B58">
        <v>1</v>
      </c>
      <c r="C58">
        <v>103</v>
      </c>
      <c r="D58">
        <v>38</v>
      </c>
      <c r="E58" s="24">
        <v>0.183</v>
      </c>
      <c r="H58">
        <f t="shared" si="0"/>
        <v>48</v>
      </c>
      <c r="I58">
        <f t="shared" si="10"/>
        <v>0.17499999999999999</v>
      </c>
      <c r="J58">
        <f t="shared" si="11"/>
        <v>0</v>
      </c>
      <c r="K58" t="str">
        <f t="shared" si="12"/>
        <v/>
      </c>
      <c r="L58">
        <f>ROWS($A$5:A52)</f>
        <v>48</v>
      </c>
      <c r="M58">
        <f>SUM($A$5:A52)</f>
        <v>4</v>
      </c>
      <c r="N58">
        <f t="shared" si="13"/>
        <v>332</v>
      </c>
      <c r="O58">
        <f t="shared" si="14"/>
        <v>78</v>
      </c>
      <c r="P58">
        <f t="shared" si="15"/>
        <v>8.3333333333333329E-2</v>
      </c>
      <c r="Q58">
        <f t="shared" si="16"/>
        <v>0.23493975903614459</v>
      </c>
      <c r="R58" t="str">
        <f t="shared" si="17"/>
        <v/>
      </c>
      <c r="S58" t="str">
        <f t="shared" si="18"/>
        <v/>
      </c>
    </row>
    <row r="59" spans="1:19">
      <c r="A59">
        <v>0</v>
      </c>
      <c r="B59">
        <v>1</v>
      </c>
      <c r="C59">
        <v>103</v>
      </c>
      <c r="D59">
        <v>38</v>
      </c>
      <c r="E59" s="24">
        <v>0.183</v>
      </c>
      <c r="H59">
        <f t="shared" si="0"/>
        <v>49</v>
      </c>
      <c r="I59">
        <f t="shared" si="10"/>
        <v>0.17499999999999999</v>
      </c>
      <c r="J59">
        <f t="shared" si="11"/>
        <v>0</v>
      </c>
      <c r="K59">
        <f t="shared" si="12"/>
        <v>0.17749999999999999</v>
      </c>
      <c r="L59">
        <f>ROWS($A$5:A53)</f>
        <v>49</v>
      </c>
      <c r="M59">
        <f>SUM($A$5:A53)</f>
        <v>4</v>
      </c>
      <c r="N59">
        <f t="shared" si="13"/>
        <v>331</v>
      </c>
      <c r="O59">
        <f t="shared" si="14"/>
        <v>78</v>
      </c>
      <c r="P59">
        <f t="shared" si="15"/>
        <v>8.1632653061224483E-2</v>
      </c>
      <c r="Q59">
        <f t="shared" si="16"/>
        <v>0.23564954682779457</v>
      </c>
      <c r="R59">
        <f t="shared" si="17"/>
        <v>0.33312002492203752</v>
      </c>
      <c r="S59">
        <f t="shared" si="18"/>
        <v>5.3287285405663742E-3</v>
      </c>
    </row>
    <row r="60" spans="1:19">
      <c r="A60">
        <v>0</v>
      </c>
      <c r="B60">
        <v>6</v>
      </c>
      <c r="C60">
        <v>114</v>
      </c>
      <c r="D60">
        <v>0</v>
      </c>
      <c r="E60" s="24">
        <v>0.189</v>
      </c>
      <c r="H60">
        <f t="shared" si="0"/>
        <v>50</v>
      </c>
      <c r="I60">
        <f t="shared" si="10"/>
        <v>0.18</v>
      </c>
      <c r="J60">
        <f t="shared" si="11"/>
        <v>0</v>
      </c>
      <c r="K60" t="str">
        <f t="shared" si="12"/>
        <v/>
      </c>
      <c r="L60">
        <f>ROWS($A$5:A54)</f>
        <v>50</v>
      </c>
      <c r="M60">
        <f>SUM($A$5:A54)</f>
        <v>4</v>
      </c>
      <c r="N60">
        <f t="shared" si="13"/>
        <v>330</v>
      </c>
      <c r="O60">
        <f t="shared" si="14"/>
        <v>78</v>
      </c>
      <c r="P60">
        <f t="shared" si="15"/>
        <v>0.08</v>
      </c>
      <c r="Q60">
        <f t="shared" si="16"/>
        <v>0.23636363636363636</v>
      </c>
      <c r="R60" t="str">
        <f t="shared" si="17"/>
        <v/>
      </c>
      <c r="S60" t="str">
        <f t="shared" si="18"/>
        <v/>
      </c>
    </row>
    <row r="61" spans="1:19">
      <c r="A61">
        <v>0</v>
      </c>
      <c r="B61">
        <v>6</v>
      </c>
      <c r="C61">
        <v>96</v>
      </c>
      <c r="D61">
        <v>0</v>
      </c>
      <c r="E61" s="24">
        <v>0.19</v>
      </c>
      <c r="H61">
        <f t="shared" si="0"/>
        <v>51</v>
      </c>
      <c r="I61">
        <f t="shared" si="10"/>
        <v>0.18</v>
      </c>
      <c r="J61">
        <f t="shared" si="11"/>
        <v>0</v>
      </c>
      <c r="K61" t="str">
        <f t="shared" si="12"/>
        <v/>
      </c>
      <c r="L61">
        <f>ROWS($A$5:A55)</f>
        <v>51</v>
      </c>
      <c r="M61">
        <f>SUM($A$5:A55)</f>
        <v>4</v>
      </c>
      <c r="N61">
        <f t="shared" si="13"/>
        <v>329</v>
      </c>
      <c r="O61">
        <f t="shared" si="14"/>
        <v>78</v>
      </c>
      <c r="P61">
        <f t="shared" si="15"/>
        <v>7.8431372549019607E-2</v>
      </c>
      <c r="Q61">
        <f t="shared" si="16"/>
        <v>0.23708206686930092</v>
      </c>
      <c r="R61" t="str">
        <f t="shared" si="17"/>
        <v/>
      </c>
      <c r="S61" t="str">
        <f t="shared" si="18"/>
        <v/>
      </c>
    </row>
    <row r="62" spans="1:19">
      <c r="A62">
        <v>0</v>
      </c>
      <c r="B62">
        <v>8</v>
      </c>
      <c r="C62">
        <v>100</v>
      </c>
      <c r="D62">
        <v>0</v>
      </c>
      <c r="E62" s="24">
        <v>0.19</v>
      </c>
      <c r="H62">
        <f t="shared" si="0"/>
        <v>52</v>
      </c>
      <c r="I62">
        <f t="shared" si="10"/>
        <v>0.18</v>
      </c>
      <c r="J62">
        <f t="shared" si="11"/>
        <v>1</v>
      </c>
      <c r="K62">
        <f t="shared" si="12"/>
        <v>0.18049999999999999</v>
      </c>
      <c r="L62">
        <f>ROWS($A$5:A56)</f>
        <v>52</v>
      </c>
      <c r="M62">
        <f>SUM($A$5:A56)</f>
        <v>5</v>
      </c>
      <c r="N62">
        <f t="shared" si="13"/>
        <v>328</v>
      </c>
      <c r="O62">
        <f t="shared" si="14"/>
        <v>77</v>
      </c>
      <c r="P62">
        <f t="shared" si="15"/>
        <v>9.6153846153846159E-2</v>
      </c>
      <c r="Q62">
        <f t="shared" si="16"/>
        <v>0.2347560975609756</v>
      </c>
      <c r="R62">
        <f t="shared" si="17"/>
        <v>0.33391058556334552</v>
      </c>
      <c r="S62">
        <f t="shared" si="18"/>
        <v>4.5381678992583718E-3</v>
      </c>
    </row>
    <row r="63" spans="1:19">
      <c r="A63">
        <v>0</v>
      </c>
      <c r="B63">
        <v>2</v>
      </c>
      <c r="C63">
        <v>90</v>
      </c>
      <c r="D63">
        <v>0</v>
      </c>
      <c r="E63" s="24">
        <v>0.191</v>
      </c>
      <c r="H63">
        <f t="shared" si="0"/>
        <v>53</v>
      </c>
      <c r="I63">
        <f t="shared" si="10"/>
        <v>0.18099999999999999</v>
      </c>
      <c r="J63">
        <f t="shared" si="11"/>
        <v>0</v>
      </c>
      <c r="K63">
        <f t="shared" si="12"/>
        <v>0.182</v>
      </c>
      <c r="L63">
        <f>ROWS($A$5:A57)</f>
        <v>53</v>
      </c>
      <c r="M63">
        <f>SUM($A$5:A57)</f>
        <v>5</v>
      </c>
      <c r="N63">
        <f t="shared" si="13"/>
        <v>327</v>
      </c>
      <c r="O63">
        <f t="shared" si="14"/>
        <v>77</v>
      </c>
      <c r="P63">
        <f t="shared" si="15"/>
        <v>9.4339622641509441E-2</v>
      </c>
      <c r="Q63">
        <f t="shared" si="16"/>
        <v>0.23547400611620795</v>
      </c>
      <c r="R63">
        <f t="shared" si="17"/>
        <v>0.33366738639918125</v>
      </c>
      <c r="S63">
        <f t="shared" si="18"/>
        <v>4.7813670634226368E-3</v>
      </c>
    </row>
    <row r="64" spans="1:19">
      <c r="A64">
        <v>0</v>
      </c>
      <c r="B64">
        <v>0</v>
      </c>
      <c r="C64">
        <v>105</v>
      </c>
      <c r="D64">
        <v>0</v>
      </c>
      <c r="E64" s="24">
        <v>0.19700000000000001</v>
      </c>
      <c r="H64">
        <f t="shared" si="0"/>
        <v>54</v>
      </c>
      <c r="I64">
        <f t="shared" si="10"/>
        <v>0.183</v>
      </c>
      <c r="J64">
        <f t="shared" si="11"/>
        <v>0</v>
      </c>
      <c r="K64" t="str">
        <f t="shared" si="12"/>
        <v/>
      </c>
      <c r="L64">
        <f>ROWS($A$5:A58)</f>
        <v>54</v>
      </c>
      <c r="M64">
        <f>SUM($A$5:A58)</f>
        <v>5</v>
      </c>
      <c r="N64">
        <f t="shared" si="13"/>
        <v>326</v>
      </c>
      <c r="O64">
        <f t="shared" si="14"/>
        <v>77</v>
      </c>
      <c r="P64">
        <f t="shared" si="15"/>
        <v>9.2592592592592587E-2</v>
      </c>
      <c r="Q64">
        <f t="shared" si="16"/>
        <v>0.2361963190184049</v>
      </c>
      <c r="R64" t="str">
        <f t="shared" si="17"/>
        <v/>
      </c>
      <c r="S64" t="str">
        <f t="shared" si="18"/>
        <v/>
      </c>
    </row>
    <row r="65" spans="1:19">
      <c r="A65">
        <v>0</v>
      </c>
      <c r="B65">
        <v>0</v>
      </c>
      <c r="C65">
        <v>105</v>
      </c>
      <c r="D65">
        <v>0</v>
      </c>
      <c r="E65" s="24">
        <v>0.19700000000000001</v>
      </c>
      <c r="H65">
        <f t="shared" si="0"/>
        <v>55</v>
      </c>
      <c r="I65">
        <f t="shared" si="10"/>
        <v>0.183</v>
      </c>
      <c r="J65">
        <f t="shared" si="11"/>
        <v>0</v>
      </c>
      <c r="K65">
        <f t="shared" si="12"/>
        <v>0.186</v>
      </c>
      <c r="L65">
        <f>ROWS($A$5:A59)</f>
        <v>55</v>
      </c>
      <c r="M65">
        <f>SUM($A$5:A59)</f>
        <v>5</v>
      </c>
      <c r="N65">
        <f t="shared" si="13"/>
        <v>325</v>
      </c>
      <c r="O65">
        <f t="shared" si="14"/>
        <v>77</v>
      </c>
      <c r="P65">
        <f t="shared" si="15"/>
        <v>9.0909090909090912E-2</v>
      </c>
      <c r="Q65">
        <f t="shared" si="16"/>
        <v>0.23692307692307693</v>
      </c>
      <c r="R65">
        <f t="shared" si="17"/>
        <v>0.33317040853882962</v>
      </c>
      <c r="S65">
        <f t="shared" si="18"/>
        <v>5.2783449237742697E-3</v>
      </c>
    </row>
    <row r="66" spans="1:19">
      <c r="A66">
        <v>0</v>
      </c>
      <c r="B66">
        <v>1</v>
      </c>
      <c r="C66">
        <v>106</v>
      </c>
      <c r="D66">
        <v>0</v>
      </c>
      <c r="E66" s="24">
        <v>0.19700000000000001</v>
      </c>
      <c r="H66">
        <f t="shared" si="0"/>
        <v>56</v>
      </c>
      <c r="I66">
        <f t="shared" si="10"/>
        <v>0.189</v>
      </c>
      <c r="J66">
        <f t="shared" si="11"/>
        <v>0</v>
      </c>
      <c r="K66">
        <f t="shared" si="12"/>
        <v>0.1895</v>
      </c>
      <c r="L66">
        <f>ROWS($A$5:A60)</f>
        <v>56</v>
      </c>
      <c r="M66">
        <f>SUM($A$5:A60)</f>
        <v>5</v>
      </c>
      <c r="N66">
        <f t="shared" si="13"/>
        <v>324</v>
      </c>
      <c r="O66">
        <f t="shared" si="14"/>
        <v>77</v>
      </c>
      <c r="P66">
        <f t="shared" si="15"/>
        <v>8.9285714285714288E-2</v>
      </c>
      <c r="Q66">
        <f t="shared" si="16"/>
        <v>0.23765432098765432</v>
      </c>
      <c r="R66">
        <f t="shared" si="17"/>
        <v>0.33291678269748448</v>
      </c>
      <c r="S66">
        <f t="shared" si="18"/>
        <v>5.5319707651194094E-3</v>
      </c>
    </row>
    <row r="67" spans="1:19">
      <c r="A67">
        <v>0</v>
      </c>
      <c r="B67">
        <v>2</v>
      </c>
      <c r="C67">
        <v>98</v>
      </c>
      <c r="D67">
        <v>17</v>
      </c>
      <c r="E67" s="24">
        <v>0.19800000000000001</v>
      </c>
      <c r="H67">
        <f t="shared" si="0"/>
        <v>57</v>
      </c>
      <c r="I67">
        <f t="shared" si="10"/>
        <v>0.19</v>
      </c>
      <c r="J67">
        <f t="shared" si="11"/>
        <v>0</v>
      </c>
      <c r="K67" t="str">
        <f t="shared" si="12"/>
        <v/>
      </c>
      <c r="L67">
        <f>ROWS($A$5:A61)</f>
        <v>57</v>
      </c>
      <c r="M67">
        <f>SUM($A$5:A61)</f>
        <v>5</v>
      </c>
      <c r="N67">
        <f t="shared" si="13"/>
        <v>323</v>
      </c>
      <c r="O67">
        <f t="shared" si="14"/>
        <v>77</v>
      </c>
      <c r="P67">
        <f t="shared" si="15"/>
        <v>8.771929824561403E-2</v>
      </c>
      <c r="Q67">
        <f t="shared" si="16"/>
        <v>0.23839009287925697</v>
      </c>
      <c r="R67" t="str">
        <f t="shared" si="17"/>
        <v/>
      </c>
      <c r="S67" t="str">
        <f t="shared" si="18"/>
        <v/>
      </c>
    </row>
    <row r="68" spans="1:19">
      <c r="A68">
        <v>0</v>
      </c>
      <c r="B68">
        <v>2</v>
      </c>
      <c r="C68">
        <v>98</v>
      </c>
      <c r="D68">
        <v>17</v>
      </c>
      <c r="E68" s="24">
        <v>0.19800000000000001</v>
      </c>
      <c r="H68">
        <f t="shared" si="0"/>
        <v>58</v>
      </c>
      <c r="I68">
        <f t="shared" si="10"/>
        <v>0.19</v>
      </c>
      <c r="J68">
        <f t="shared" si="11"/>
        <v>0</v>
      </c>
      <c r="K68">
        <f t="shared" si="12"/>
        <v>0.1905</v>
      </c>
      <c r="L68">
        <f>ROWS($A$5:A62)</f>
        <v>58</v>
      </c>
      <c r="M68">
        <f>SUM($A$5:A62)</f>
        <v>5</v>
      </c>
      <c r="N68">
        <f t="shared" si="13"/>
        <v>322</v>
      </c>
      <c r="O68">
        <f t="shared" si="14"/>
        <v>77</v>
      </c>
      <c r="P68">
        <f t="shared" si="15"/>
        <v>8.6206896551724144E-2</v>
      </c>
      <c r="Q68">
        <f t="shared" si="16"/>
        <v>0.2391304347826087</v>
      </c>
      <c r="R68">
        <f t="shared" si="17"/>
        <v>0.33239958967884481</v>
      </c>
      <c r="S68">
        <f t="shared" si="18"/>
        <v>6.0491637837590817E-3</v>
      </c>
    </row>
    <row r="69" spans="1:19">
      <c r="A69">
        <v>0</v>
      </c>
      <c r="B69">
        <v>2</v>
      </c>
      <c r="C69">
        <v>98</v>
      </c>
      <c r="D69">
        <v>17</v>
      </c>
      <c r="E69" s="24">
        <v>0.19800000000000001</v>
      </c>
      <c r="H69">
        <f t="shared" si="0"/>
        <v>59</v>
      </c>
      <c r="I69">
        <f t="shared" si="10"/>
        <v>0.191</v>
      </c>
      <c r="J69">
        <f t="shared" si="11"/>
        <v>0</v>
      </c>
      <c r="K69">
        <f t="shared" si="12"/>
        <v>0.19400000000000001</v>
      </c>
      <c r="L69">
        <f>ROWS($A$5:A63)</f>
        <v>59</v>
      </c>
      <c r="M69">
        <f>SUM($A$5:A63)</f>
        <v>5</v>
      </c>
      <c r="N69">
        <f t="shared" si="13"/>
        <v>321</v>
      </c>
      <c r="O69">
        <f t="shared" si="14"/>
        <v>77</v>
      </c>
      <c r="P69">
        <f t="shared" si="15"/>
        <v>8.4745762711864403E-2</v>
      </c>
      <c r="Q69">
        <f t="shared" si="16"/>
        <v>0.23987538940809969</v>
      </c>
      <c r="R69">
        <f t="shared" si="17"/>
        <v>0.33213613790535262</v>
      </c>
      <c r="S69">
        <f t="shared" si="18"/>
        <v>6.3126155572512666E-3</v>
      </c>
    </row>
    <row r="70" spans="1:19">
      <c r="A70">
        <v>0</v>
      </c>
      <c r="B70">
        <v>5</v>
      </c>
      <c r="C70">
        <v>116</v>
      </c>
      <c r="D70">
        <v>0</v>
      </c>
      <c r="E70" s="24">
        <v>0.20100000000000001</v>
      </c>
      <c r="H70">
        <f t="shared" si="0"/>
        <v>60</v>
      </c>
      <c r="I70">
        <f t="shared" si="10"/>
        <v>0.19700000000000001</v>
      </c>
      <c r="J70">
        <f t="shared" si="11"/>
        <v>0</v>
      </c>
      <c r="K70" t="str">
        <f t="shared" si="12"/>
        <v/>
      </c>
      <c r="L70">
        <f>ROWS($A$5:A64)</f>
        <v>60</v>
      </c>
      <c r="M70">
        <f>SUM($A$5:A64)</f>
        <v>5</v>
      </c>
      <c r="N70">
        <f t="shared" si="13"/>
        <v>320</v>
      </c>
      <c r="O70">
        <f t="shared" si="14"/>
        <v>77</v>
      </c>
      <c r="P70">
        <f t="shared" si="15"/>
        <v>8.3333333333333329E-2</v>
      </c>
      <c r="Q70">
        <f t="shared" si="16"/>
        <v>0.24062500000000001</v>
      </c>
      <c r="R70" t="str">
        <f t="shared" si="17"/>
        <v/>
      </c>
      <c r="S70" t="str">
        <f t="shared" si="18"/>
        <v/>
      </c>
    </row>
    <row r="71" spans="1:19">
      <c r="A71">
        <v>0</v>
      </c>
      <c r="B71">
        <v>5</v>
      </c>
      <c r="C71">
        <v>116</v>
      </c>
      <c r="D71">
        <v>0</v>
      </c>
      <c r="E71" s="24">
        <v>0.20100000000000001</v>
      </c>
      <c r="H71">
        <f t="shared" si="0"/>
        <v>61</v>
      </c>
      <c r="I71">
        <f t="shared" si="10"/>
        <v>0.19700000000000001</v>
      </c>
      <c r="J71">
        <f t="shared" si="11"/>
        <v>0</v>
      </c>
      <c r="K71" t="str">
        <f t="shared" si="12"/>
        <v/>
      </c>
      <c r="L71">
        <f>ROWS($A$5:A65)</f>
        <v>61</v>
      </c>
      <c r="M71">
        <f>SUM($A$5:A65)</f>
        <v>5</v>
      </c>
      <c r="N71">
        <f t="shared" si="13"/>
        <v>319</v>
      </c>
      <c r="O71">
        <f t="shared" si="14"/>
        <v>77</v>
      </c>
      <c r="P71">
        <f t="shared" si="15"/>
        <v>8.1967213114754092E-2</v>
      </c>
      <c r="Q71">
        <f t="shared" si="16"/>
        <v>0.2413793103448276</v>
      </c>
      <c r="R71" t="str">
        <f t="shared" si="17"/>
        <v/>
      </c>
      <c r="S71" t="str">
        <f t="shared" si="18"/>
        <v/>
      </c>
    </row>
    <row r="72" spans="1:19">
      <c r="A72">
        <v>0</v>
      </c>
      <c r="B72">
        <v>5</v>
      </c>
      <c r="C72">
        <v>99</v>
      </c>
      <c r="D72">
        <v>27</v>
      </c>
      <c r="E72" s="24">
        <v>0.20300000000000001</v>
      </c>
      <c r="H72">
        <f t="shared" si="0"/>
        <v>62</v>
      </c>
      <c r="I72">
        <f t="shared" si="10"/>
        <v>0.19700000000000001</v>
      </c>
      <c r="J72">
        <f t="shared" si="11"/>
        <v>0</v>
      </c>
      <c r="K72">
        <f t="shared" si="12"/>
        <v>0.19750000000000001</v>
      </c>
      <c r="L72">
        <f>ROWS($A$5:A66)</f>
        <v>62</v>
      </c>
      <c r="M72">
        <f>SUM($A$5:A66)</f>
        <v>5</v>
      </c>
      <c r="N72">
        <f t="shared" si="13"/>
        <v>318</v>
      </c>
      <c r="O72">
        <f t="shared" si="14"/>
        <v>77</v>
      </c>
      <c r="P72">
        <f t="shared" si="15"/>
        <v>8.0645161290322578E-2</v>
      </c>
      <c r="Q72">
        <f t="shared" si="16"/>
        <v>0.24213836477987422</v>
      </c>
      <c r="R72">
        <f t="shared" si="17"/>
        <v>0.33132694792367406</v>
      </c>
      <c r="S72">
        <f t="shared" si="18"/>
        <v>7.1218055389298263E-3</v>
      </c>
    </row>
    <row r="73" spans="1:19">
      <c r="A73">
        <v>0</v>
      </c>
      <c r="B73">
        <v>5</v>
      </c>
      <c r="C73">
        <v>99</v>
      </c>
      <c r="D73">
        <v>27</v>
      </c>
      <c r="E73" s="24">
        <v>0.20300000000000001</v>
      </c>
      <c r="H73">
        <f t="shared" si="0"/>
        <v>63</v>
      </c>
      <c r="I73">
        <f t="shared" si="10"/>
        <v>0.19800000000000001</v>
      </c>
      <c r="J73">
        <f t="shared" si="11"/>
        <v>0</v>
      </c>
      <c r="K73" t="str">
        <f t="shared" si="12"/>
        <v/>
      </c>
      <c r="L73">
        <f>ROWS($A$5:A67)</f>
        <v>63</v>
      </c>
      <c r="M73">
        <f>SUM($A$5:A67)</f>
        <v>5</v>
      </c>
      <c r="N73">
        <f t="shared" si="13"/>
        <v>317</v>
      </c>
      <c r="O73">
        <f t="shared" si="14"/>
        <v>77</v>
      </c>
      <c r="P73">
        <f t="shared" si="15"/>
        <v>7.9365079365079361E-2</v>
      </c>
      <c r="Q73">
        <f t="shared" si="16"/>
        <v>0.24290220820189273</v>
      </c>
      <c r="R73" t="str">
        <f t="shared" si="17"/>
        <v/>
      </c>
      <c r="S73" t="str">
        <f t="shared" si="18"/>
        <v/>
      </c>
    </row>
    <row r="74" spans="1:19">
      <c r="A74">
        <v>1</v>
      </c>
      <c r="B74">
        <v>0</v>
      </c>
      <c r="C74">
        <v>121</v>
      </c>
      <c r="D74">
        <v>30</v>
      </c>
      <c r="E74" s="24">
        <v>0.20300000000000001</v>
      </c>
      <c r="H74">
        <f t="shared" si="0"/>
        <v>64</v>
      </c>
      <c r="I74">
        <f t="shared" si="10"/>
        <v>0.19800000000000001</v>
      </c>
      <c r="J74">
        <f t="shared" si="11"/>
        <v>0</v>
      </c>
      <c r="K74" t="str">
        <f t="shared" si="12"/>
        <v/>
      </c>
      <c r="L74">
        <f>ROWS($A$5:A68)</f>
        <v>64</v>
      </c>
      <c r="M74">
        <f>SUM($A$5:A68)</f>
        <v>5</v>
      </c>
      <c r="N74">
        <f t="shared" si="13"/>
        <v>316</v>
      </c>
      <c r="O74">
        <f t="shared" si="14"/>
        <v>77</v>
      </c>
      <c r="P74">
        <f t="shared" si="15"/>
        <v>7.8125E-2</v>
      </c>
      <c r="Q74">
        <f t="shared" si="16"/>
        <v>0.24367088607594936</v>
      </c>
      <c r="R74" t="str">
        <f t="shared" si="17"/>
        <v/>
      </c>
      <c r="S74" t="str">
        <f t="shared" si="18"/>
        <v/>
      </c>
    </row>
    <row r="75" spans="1:19">
      <c r="A75">
        <v>0</v>
      </c>
      <c r="B75">
        <v>6</v>
      </c>
      <c r="C75">
        <v>109</v>
      </c>
      <c r="D75">
        <v>27</v>
      </c>
      <c r="E75" s="24">
        <v>0.20599999999999999</v>
      </c>
      <c r="H75">
        <f t="shared" si="0"/>
        <v>65</v>
      </c>
      <c r="I75">
        <f t="shared" si="10"/>
        <v>0.19800000000000001</v>
      </c>
      <c r="J75">
        <f t="shared" si="11"/>
        <v>0</v>
      </c>
      <c r="K75">
        <f t="shared" si="12"/>
        <v>0.19950000000000001</v>
      </c>
      <c r="L75">
        <f>ROWS($A$5:A69)</f>
        <v>65</v>
      </c>
      <c r="M75">
        <f>SUM($A$5:A69)</f>
        <v>5</v>
      </c>
      <c r="N75">
        <f t="shared" si="13"/>
        <v>315</v>
      </c>
      <c r="O75">
        <f t="shared" si="14"/>
        <v>77</v>
      </c>
      <c r="P75">
        <f t="shared" si="15"/>
        <v>7.6923076923076927E-2</v>
      </c>
      <c r="Q75">
        <f t="shared" si="16"/>
        <v>0.24444444444444444</v>
      </c>
      <c r="R75">
        <f t="shared" si="17"/>
        <v>0.33049032838506526</v>
      </c>
      <c r="S75">
        <f t="shared" si="18"/>
        <v>7.9584250775386334E-3</v>
      </c>
    </row>
    <row r="76" spans="1:19">
      <c r="A76">
        <v>0</v>
      </c>
      <c r="B76">
        <v>1</v>
      </c>
      <c r="C76">
        <v>96</v>
      </c>
      <c r="D76">
        <v>0</v>
      </c>
      <c r="E76" s="24">
        <v>0.20699999999999999</v>
      </c>
      <c r="H76">
        <f t="shared" ref="H76:H139" si="19">ROW()-10</f>
        <v>66</v>
      </c>
      <c r="I76">
        <f t="shared" si="10"/>
        <v>0.20100000000000001</v>
      </c>
      <c r="J76">
        <f t="shared" si="11"/>
        <v>0</v>
      </c>
      <c r="K76" t="str">
        <f t="shared" si="12"/>
        <v/>
      </c>
      <c r="L76">
        <f>ROWS($A$5:A70)</f>
        <v>66</v>
      </c>
      <c r="M76">
        <f>SUM($A$5:A70)</f>
        <v>5</v>
      </c>
      <c r="N76">
        <f t="shared" si="13"/>
        <v>314</v>
      </c>
      <c r="O76">
        <f t="shared" si="14"/>
        <v>77</v>
      </c>
      <c r="P76">
        <f t="shared" si="15"/>
        <v>7.575757575757576E-2</v>
      </c>
      <c r="Q76">
        <f t="shared" si="16"/>
        <v>0.24522292993630573</v>
      </c>
      <c r="R76" t="str">
        <f t="shared" si="17"/>
        <v/>
      </c>
      <c r="S76" t="str">
        <f t="shared" si="18"/>
        <v/>
      </c>
    </row>
    <row r="77" spans="1:19">
      <c r="A77">
        <v>0</v>
      </c>
      <c r="B77">
        <v>1</v>
      </c>
      <c r="C77">
        <v>96</v>
      </c>
      <c r="D77">
        <v>0</v>
      </c>
      <c r="E77" s="24">
        <v>0.20699999999999999</v>
      </c>
      <c r="H77">
        <f t="shared" si="19"/>
        <v>67</v>
      </c>
      <c r="I77">
        <f t="shared" si="10"/>
        <v>0.20100000000000001</v>
      </c>
      <c r="J77">
        <f t="shared" si="11"/>
        <v>0</v>
      </c>
      <c r="K77">
        <f t="shared" si="12"/>
        <v>0.20200000000000001</v>
      </c>
      <c r="L77">
        <f>ROWS($A$5:A71)</f>
        <v>67</v>
      </c>
      <c r="M77">
        <f>SUM($A$5:A71)</f>
        <v>5</v>
      </c>
      <c r="N77">
        <f t="shared" si="13"/>
        <v>313</v>
      </c>
      <c r="O77">
        <f t="shared" si="14"/>
        <v>77</v>
      </c>
      <c r="P77">
        <f t="shared" si="15"/>
        <v>7.4626865671641784E-2</v>
      </c>
      <c r="Q77">
        <f t="shared" si="16"/>
        <v>0.24600638977635783</v>
      </c>
      <c r="R77">
        <f t="shared" si="17"/>
        <v>0.32991775609927498</v>
      </c>
      <c r="S77">
        <f t="shared" si="18"/>
        <v>8.5309973633289071E-3</v>
      </c>
    </row>
    <row r="78" spans="1:19">
      <c r="A78">
        <v>1</v>
      </c>
      <c r="B78">
        <v>5</v>
      </c>
      <c r="C78">
        <v>115</v>
      </c>
      <c r="D78">
        <v>0</v>
      </c>
      <c r="E78" s="24">
        <v>0.20899999999999999</v>
      </c>
      <c r="H78">
        <f t="shared" si="19"/>
        <v>68</v>
      </c>
      <c r="I78">
        <f t="shared" si="10"/>
        <v>0.20300000000000001</v>
      </c>
      <c r="J78">
        <f t="shared" si="11"/>
        <v>0</v>
      </c>
      <c r="K78" t="str">
        <f t="shared" si="12"/>
        <v/>
      </c>
      <c r="L78">
        <f>ROWS($A$5:A72)</f>
        <v>68</v>
      </c>
      <c r="M78">
        <f>SUM($A$5:A72)</f>
        <v>5</v>
      </c>
      <c r="N78">
        <f t="shared" si="13"/>
        <v>312</v>
      </c>
      <c r="O78">
        <f t="shared" si="14"/>
        <v>77</v>
      </c>
      <c r="P78">
        <f t="shared" si="15"/>
        <v>7.3529411764705885E-2</v>
      </c>
      <c r="Q78">
        <f t="shared" si="16"/>
        <v>0.24679487179487181</v>
      </c>
      <c r="R78" t="str">
        <f t="shared" si="17"/>
        <v/>
      </c>
      <c r="S78" t="str">
        <f t="shared" si="18"/>
        <v/>
      </c>
    </row>
    <row r="79" spans="1:19">
      <c r="A79">
        <v>0</v>
      </c>
      <c r="B79">
        <v>7</v>
      </c>
      <c r="C79">
        <v>119</v>
      </c>
      <c r="D79">
        <v>0</v>
      </c>
      <c r="E79" s="24">
        <v>0.20899999999999999</v>
      </c>
      <c r="H79">
        <f t="shared" si="19"/>
        <v>69</v>
      </c>
      <c r="I79">
        <f t="shared" si="10"/>
        <v>0.20300000000000001</v>
      </c>
      <c r="J79">
        <f t="shared" si="11"/>
        <v>0</v>
      </c>
      <c r="K79" t="str">
        <f t="shared" si="12"/>
        <v/>
      </c>
      <c r="L79">
        <f>ROWS($A$5:A73)</f>
        <v>69</v>
      </c>
      <c r="M79">
        <f>SUM($A$5:A73)</f>
        <v>5</v>
      </c>
      <c r="N79">
        <f t="shared" si="13"/>
        <v>311</v>
      </c>
      <c r="O79">
        <f t="shared" si="14"/>
        <v>77</v>
      </c>
      <c r="P79">
        <f t="shared" si="15"/>
        <v>7.2463768115942032E-2</v>
      </c>
      <c r="Q79">
        <f t="shared" si="16"/>
        <v>0.24758842443729903</v>
      </c>
      <c r="R79" t="str">
        <f t="shared" si="17"/>
        <v/>
      </c>
      <c r="S79" t="str">
        <f t="shared" si="18"/>
        <v/>
      </c>
    </row>
    <row r="80" spans="1:19">
      <c r="A80">
        <v>0</v>
      </c>
      <c r="B80">
        <v>1</v>
      </c>
      <c r="C80">
        <v>112</v>
      </c>
      <c r="D80">
        <v>45</v>
      </c>
      <c r="E80" s="24">
        <v>0.217</v>
      </c>
      <c r="H80">
        <f t="shared" si="19"/>
        <v>70</v>
      </c>
      <c r="I80">
        <f t="shared" si="10"/>
        <v>0.20300000000000001</v>
      </c>
      <c r="J80">
        <f t="shared" si="11"/>
        <v>1</v>
      </c>
      <c r="K80">
        <f t="shared" si="12"/>
        <v>0.20450000000000002</v>
      </c>
      <c r="L80">
        <f>ROWS($A$5:A74)</f>
        <v>70</v>
      </c>
      <c r="M80">
        <f>SUM($A$5:A74)</f>
        <v>6</v>
      </c>
      <c r="N80">
        <f t="shared" si="13"/>
        <v>310</v>
      </c>
      <c r="O80">
        <f t="shared" si="14"/>
        <v>76</v>
      </c>
      <c r="P80">
        <f t="shared" si="15"/>
        <v>8.5714285714285715E-2</v>
      </c>
      <c r="Q80">
        <f t="shared" si="16"/>
        <v>0.24516129032258063</v>
      </c>
      <c r="R80">
        <f t="shared" si="17"/>
        <v>0.33080766432209557</v>
      </c>
      <c r="S80">
        <f t="shared" si="18"/>
        <v>7.641089140508317E-3</v>
      </c>
    </row>
    <row r="81" spans="1:19">
      <c r="A81">
        <v>0</v>
      </c>
      <c r="B81">
        <v>1</v>
      </c>
      <c r="C81">
        <v>97</v>
      </c>
      <c r="D81">
        <v>40</v>
      </c>
      <c r="E81" s="24">
        <v>0.218</v>
      </c>
      <c r="H81">
        <f t="shared" si="19"/>
        <v>71</v>
      </c>
      <c r="I81">
        <f t="shared" si="10"/>
        <v>0.20599999999999999</v>
      </c>
      <c r="J81">
        <f t="shared" si="11"/>
        <v>0</v>
      </c>
      <c r="K81">
        <f t="shared" si="12"/>
        <v>0.20649999999999999</v>
      </c>
      <c r="L81">
        <f>ROWS($A$5:A75)</f>
        <v>71</v>
      </c>
      <c r="M81">
        <f>SUM($A$5:A75)</f>
        <v>6</v>
      </c>
      <c r="N81">
        <f t="shared" si="13"/>
        <v>309</v>
      </c>
      <c r="O81">
        <f t="shared" si="14"/>
        <v>76</v>
      </c>
      <c r="P81">
        <f t="shared" si="15"/>
        <v>8.4507042253521125E-2</v>
      </c>
      <c r="Q81">
        <f t="shared" si="16"/>
        <v>0.2459546925566343</v>
      </c>
      <c r="R81">
        <f t="shared" si="17"/>
        <v>0.3305284269061825</v>
      </c>
      <c r="S81">
        <f t="shared" si="18"/>
        <v>7.9203265564213865E-3</v>
      </c>
    </row>
    <row r="82" spans="1:19">
      <c r="A82">
        <v>0</v>
      </c>
      <c r="B82">
        <v>1</v>
      </c>
      <c r="C82">
        <v>97</v>
      </c>
      <c r="D82">
        <v>40</v>
      </c>
      <c r="E82" s="24">
        <v>0.218</v>
      </c>
      <c r="H82">
        <f t="shared" si="19"/>
        <v>72</v>
      </c>
      <c r="I82">
        <f t="shared" si="10"/>
        <v>0.20699999999999999</v>
      </c>
      <c r="J82">
        <f t="shared" si="11"/>
        <v>0</v>
      </c>
      <c r="K82" t="str">
        <f t="shared" si="12"/>
        <v/>
      </c>
      <c r="L82">
        <f>ROWS($A$5:A76)</f>
        <v>72</v>
      </c>
      <c r="M82">
        <f>SUM($A$5:A76)</f>
        <v>6</v>
      </c>
      <c r="N82">
        <f t="shared" si="13"/>
        <v>308</v>
      </c>
      <c r="O82">
        <f t="shared" si="14"/>
        <v>76</v>
      </c>
      <c r="P82">
        <f t="shared" si="15"/>
        <v>8.3333333333333329E-2</v>
      </c>
      <c r="Q82">
        <f t="shared" si="16"/>
        <v>0.24675324675324675</v>
      </c>
      <c r="R82" t="str">
        <f t="shared" si="17"/>
        <v/>
      </c>
      <c r="S82" t="str">
        <f t="shared" si="18"/>
        <v/>
      </c>
    </row>
    <row r="83" spans="1:19">
      <c r="A83">
        <v>0</v>
      </c>
      <c r="B83">
        <v>1</v>
      </c>
      <c r="C83">
        <v>125</v>
      </c>
      <c r="D83">
        <v>24</v>
      </c>
      <c r="E83" s="24">
        <v>0.221</v>
      </c>
      <c r="H83">
        <f t="shared" si="19"/>
        <v>73</v>
      </c>
      <c r="I83">
        <f t="shared" si="10"/>
        <v>0.20699999999999999</v>
      </c>
      <c r="J83">
        <f t="shared" si="11"/>
        <v>0</v>
      </c>
      <c r="K83">
        <f t="shared" si="12"/>
        <v>0.20799999999999999</v>
      </c>
      <c r="L83">
        <f>ROWS($A$5:A77)</f>
        <v>73</v>
      </c>
      <c r="M83">
        <f>SUM($A$5:A77)</f>
        <v>6</v>
      </c>
      <c r="N83">
        <f t="shared" si="13"/>
        <v>307</v>
      </c>
      <c r="O83">
        <f t="shared" si="14"/>
        <v>76</v>
      </c>
      <c r="P83">
        <f t="shared" si="15"/>
        <v>8.2191780821917804E-2</v>
      </c>
      <c r="Q83">
        <f t="shared" si="16"/>
        <v>0.24755700325732899</v>
      </c>
      <c r="R83">
        <f t="shared" si="17"/>
        <v>0.32996061614479727</v>
      </c>
      <c r="S83">
        <f t="shared" si="18"/>
        <v>8.4881373178066211E-3</v>
      </c>
    </row>
    <row r="84" spans="1:19">
      <c r="A84">
        <v>0</v>
      </c>
      <c r="B84">
        <v>1</v>
      </c>
      <c r="C84">
        <v>125</v>
      </c>
      <c r="D84">
        <v>24</v>
      </c>
      <c r="E84" s="24">
        <v>0.221</v>
      </c>
      <c r="H84">
        <f t="shared" si="19"/>
        <v>74</v>
      </c>
      <c r="I84">
        <f t="shared" si="10"/>
        <v>0.20899999999999999</v>
      </c>
      <c r="J84">
        <f t="shared" si="11"/>
        <v>1</v>
      </c>
      <c r="K84" t="str">
        <f t="shared" si="12"/>
        <v/>
      </c>
      <c r="L84">
        <f>ROWS($A$5:A78)</f>
        <v>74</v>
      </c>
      <c r="M84">
        <f>SUM($A$5:A78)</f>
        <v>7</v>
      </c>
      <c r="N84">
        <f t="shared" si="13"/>
        <v>306</v>
      </c>
      <c r="O84">
        <f t="shared" si="14"/>
        <v>75</v>
      </c>
      <c r="P84">
        <f t="shared" si="15"/>
        <v>9.45945945945946E-2</v>
      </c>
      <c r="Q84">
        <f t="shared" si="16"/>
        <v>0.24509803921568626</v>
      </c>
      <c r="R84" t="str">
        <f t="shared" si="17"/>
        <v/>
      </c>
      <c r="S84" t="str">
        <f t="shared" si="18"/>
        <v/>
      </c>
    </row>
    <row r="85" spans="1:19">
      <c r="A85">
        <v>0</v>
      </c>
      <c r="B85">
        <v>3</v>
      </c>
      <c r="C85">
        <v>108</v>
      </c>
      <c r="D85">
        <v>24</v>
      </c>
      <c r="E85" s="24">
        <v>0.223</v>
      </c>
      <c r="H85">
        <f t="shared" si="19"/>
        <v>75</v>
      </c>
      <c r="I85">
        <f t="shared" ref="I85:I148" si="20">E79</f>
        <v>0.20899999999999999</v>
      </c>
      <c r="J85">
        <f t="shared" ref="J85:J148" si="21">A79</f>
        <v>0</v>
      </c>
      <c r="K85">
        <f t="shared" ref="K85:K148" si="22">IF(E79&lt;&gt;E80, (E79+E80)/2, "")</f>
        <v>0.21299999999999999</v>
      </c>
      <c r="L85">
        <f>ROWS($A$5:A79)</f>
        <v>75</v>
      </c>
      <c r="M85">
        <f>SUM($A$5:A79)</f>
        <v>7</v>
      </c>
      <c r="N85">
        <f t="shared" ref="N85:N148" si="23">I$4 - L85</f>
        <v>305</v>
      </c>
      <c r="O85">
        <f t="shared" ref="O85:O148" si="24">I$5 - M85</f>
        <v>75</v>
      </c>
      <c r="P85">
        <f t="shared" ref="P85:P148" si="25">IF(L85=0,"", M85/L85)</f>
        <v>9.3333333333333338E-2</v>
      </c>
      <c r="Q85">
        <f t="shared" ref="Q85:Q148" si="26">IF(N85=0,"", O85/N85)</f>
        <v>0.24590163934426229</v>
      </c>
      <c r="R85">
        <f t="shared" ref="R85:R148" si="27">IF(K85="","",(L85/I$4)*(2*P85*(1-P85)) + (N85/I$4)*(2*Q85*(1-Q85)))</f>
        <v>0.33107391429393157</v>
      </c>
      <c r="S85">
        <f t="shared" ref="S85:S148" si="28">IF(K85="","", $I$7 - R85)</f>
        <v>7.3748391686723203E-3</v>
      </c>
    </row>
    <row r="86" spans="1:19">
      <c r="A86">
        <v>1</v>
      </c>
      <c r="B86">
        <v>8</v>
      </c>
      <c r="C86">
        <v>125</v>
      </c>
      <c r="D86">
        <v>0</v>
      </c>
      <c r="E86" s="24">
        <v>0.23200000000000001</v>
      </c>
      <c r="H86">
        <f t="shared" si="19"/>
        <v>76</v>
      </c>
      <c r="I86">
        <f t="shared" si="20"/>
        <v>0.217</v>
      </c>
      <c r="J86">
        <f t="shared" si="21"/>
        <v>0</v>
      </c>
      <c r="K86">
        <f t="shared" si="22"/>
        <v>0.2175</v>
      </c>
      <c r="L86">
        <f>ROWS($A$5:A80)</f>
        <v>76</v>
      </c>
      <c r="M86">
        <f>SUM($A$5:A80)</f>
        <v>7</v>
      </c>
      <c r="N86">
        <f t="shared" si="23"/>
        <v>304</v>
      </c>
      <c r="O86">
        <f t="shared" si="24"/>
        <v>75</v>
      </c>
      <c r="P86">
        <f t="shared" si="25"/>
        <v>9.2105263157894732E-2</v>
      </c>
      <c r="Q86">
        <f t="shared" si="26"/>
        <v>0.24671052631578946</v>
      </c>
      <c r="R86">
        <f t="shared" si="27"/>
        <v>0.33079986149584489</v>
      </c>
      <c r="S86">
        <f t="shared" si="28"/>
        <v>7.6488919667589972E-3</v>
      </c>
    </row>
    <row r="87" spans="1:19">
      <c r="A87">
        <v>1</v>
      </c>
      <c r="B87">
        <v>8</v>
      </c>
      <c r="C87">
        <v>125</v>
      </c>
      <c r="D87">
        <v>0</v>
      </c>
      <c r="E87" s="24">
        <v>0.23200000000000001</v>
      </c>
      <c r="H87">
        <f t="shared" si="19"/>
        <v>77</v>
      </c>
      <c r="I87">
        <f t="shared" si="20"/>
        <v>0.218</v>
      </c>
      <c r="J87">
        <f t="shared" si="21"/>
        <v>0</v>
      </c>
      <c r="K87" t="str">
        <f t="shared" si="22"/>
        <v/>
      </c>
      <c r="L87">
        <f>ROWS($A$5:A81)</f>
        <v>77</v>
      </c>
      <c r="M87">
        <f>SUM($A$5:A81)</f>
        <v>7</v>
      </c>
      <c r="N87">
        <f t="shared" si="23"/>
        <v>303</v>
      </c>
      <c r="O87">
        <f t="shared" si="24"/>
        <v>75</v>
      </c>
      <c r="P87">
        <f t="shared" si="25"/>
        <v>9.0909090909090912E-2</v>
      </c>
      <c r="Q87">
        <f t="shared" si="26"/>
        <v>0.24752475247524752</v>
      </c>
      <c r="R87" t="str">
        <f t="shared" si="27"/>
        <v/>
      </c>
      <c r="S87" t="str">
        <f t="shared" si="28"/>
        <v/>
      </c>
    </row>
    <row r="88" spans="1:19">
      <c r="A88">
        <v>0</v>
      </c>
      <c r="B88">
        <v>0</v>
      </c>
      <c r="C88">
        <v>84</v>
      </c>
      <c r="D88">
        <v>31</v>
      </c>
      <c r="E88" s="24">
        <v>0.23300000000000001</v>
      </c>
      <c r="H88">
        <f t="shared" si="19"/>
        <v>78</v>
      </c>
      <c r="I88">
        <f t="shared" si="20"/>
        <v>0.218</v>
      </c>
      <c r="J88">
        <f t="shared" si="21"/>
        <v>0</v>
      </c>
      <c r="K88">
        <f t="shared" si="22"/>
        <v>0.2195</v>
      </c>
      <c r="L88">
        <f>ROWS($A$5:A82)</f>
        <v>78</v>
      </c>
      <c r="M88">
        <f>SUM($A$5:A82)</f>
        <v>7</v>
      </c>
      <c r="N88">
        <f t="shared" si="23"/>
        <v>302</v>
      </c>
      <c r="O88">
        <f t="shared" si="24"/>
        <v>75</v>
      </c>
      <c r="P88">
        <f t="shared" si="25"/>
        <v>8.9743589743589744E-2</v>
      </c>
      <c r="Q88">
        <f t="shared" si="26"/>
        <v>0.24834437086092714</v>
      </c>
      <c r="R88">
        <f t="shared" si="27"/>
        <v>0.33024193188013334</v>
      </c>
      <c r="S88">
        <f t="shared" si="28"/>
        <v>8.206821582470547E-3</v>
      </c>
    </row>
    <row r="89" spans="1:19">
      <c r="A89">
        <v>0</v>
      </c>
      <c r="B89">
        <v>0</v>
      </c>
      <c r="C89">
        <v>84</v>
      </c>
      <c r="D89">
        <v>31</v>
      </c>
      <c r="E89" s="24">
        <v>0.23300000000000001</v>
      </c>
      <c r="H89">
        <f t="shared" si="19"/>
        <v>79</v>
      </c>
      <c r="I89">
        <f t="shared" si="20"/>
        <v>0.221</v>
      </c>
      <c r="J89">
        <f t="shared" si="21"/>
        <v>0</v>
      </c>
      <c r="K89" t="str">
        <f t="shared" si="22"/>
        <v/>
      </c>
      <c r="L89">
        <f>ROWS($A$5:A83)</f>
        <v>79</v>
      </c>
      <c r="M89">
        <f>SUM($A$5:A83)</f>
        <v>7</v>
      </c>
      <c r="N89">
        <f t="shared" si="23"/>
        <v>301</v>
      </c>
      <c r="O89">
        <f t="shared" si="24"/>
        <v>75</v>
      </c>
      <c r="P89">
        <f t="shared" si="25"/>
        <v>8.8607594936708861E-2</v>
      </c>
      <c r="Q89">
        <f t="shared" si="26"/>
        <v>0.24916943521594684</v>
      </c>
      <c r="R89" t="str">
        <f t="shared" si="27"/>
        <v/>
      </c>
      <c r="S89" t="str">
        <f t="shared" si="28"/>
        <v/>
      </c>
    </row>
    <row r="90" spans="1:19">
      <c r="A90">
        <v>1</v>
      </c>
      <c r="B90">
        <v>1</v>
      </c>
      <c r="C90">
        <v>95</v>
      </c>
      <c r="D90">
        <v>25</v>
      </c>
      <c r="E90" s="24">
        <v>0.23300000000000001</v>
      </c>
      <c r="H90">
        <f t="shared" si="19"/>
        <v>80</v>
      </c>
      <c r="I90">
        <f t="shared" si="20"/>
        <v>0.221</v>
      </c>
      <c r="J90">
        <f t="shared" si="21"/>
        <v>0</v>
      </c>
      <c r="K90">
        <f t="shared" si="22"/>
        <v>0.222</v>
      </c>
      <c r="L90">
        <f>ROWS($A$5:A84)</f>
        <v>80</v>
      </c>
      <c r="M90">
        <f>SUM($A$5:A84)</f>
        <v>7</v>
      </c>
      <c r="N90">
        <f t="shared" si="23"/>
        <v>300</v>
      </c>
      <c r="O90">
        <f t="shared" si="24"/>
        <v>75</v>
      </c>
      <c r="P90">
        <f t="shared" si="25"/>
        <v>8.7499999999999994E-2</v>
      </c>
      <c r="Q90">
        <f t="shared" si="26"/>
        <v>0.25</v>
      </c>
      <c r="R90">
        <f t="shared" si="27"/>
        <v>0.32967105263157892</v>
      </c>
      <c r="S90">
        <f t="shared" si="28"/>
        <v>8.7777008310249705E-3</v>
      </c>
    </row>
    <row r="91" spans="1:19">
      <c r="A91">
        <v>1</v>
      </c>
      <c r="B91">
        <v>1</v>
      </c>
      <c r="C91">
        <v>95</v>
      </c>
      <c r="D91">
        <v>25</v>
      </c>
      <c r="E91" s="24">
        <v>0.23300000000000001</v>
      </c>
      <c r="H91">
        <f t="shared" si="19"/>
        <v>81</v>
      </c>
      <c r="I91">
        <f t="shared" si="20"/>
        <v>0.223</v>
      </c>
      <c r="J91">
        <f t="shared" si="21"/>
        <v>0</v>
      </c>
      <c r="K91">
        <f t="shared" si="22"/>
        <v>0.22750000000000001</v>
      </c>
      <c r="L91">
        <f>ROWS($A$5:A85)</f>
        <v>81</v>
      </c>
      <c r="M91">
        <f>SUM($A$5:A85)</f>
        <v>7</v>
      </c>
      <c r="N91">
        <f t="shared" si="23"/>
        <v>299</v>
      </c>
      <c r="O91">
        <f t="shared" si="24"/>
        <v>75</v>
      </c>
      <c r="P91">
        <f t="shared" si="25"/>
        <v>8.6419753086419748E-2</v>
      </c>
      <c r="Q91">
        <f t="shared" si="26"/>
        <v>0.25083612040133779</v>
      </c>
      <c r="R91">
        <f t="shared" si="27"/>
        <v>0.32938080367523537</v>
      </c>
      <c r="S91">
        <f t="shared" si="28"/>
        <v>9.0679497873685233E-3</v>
      </c>
    </row>
    <row r="92" spans="1:19">
      <c r="A92">
        <v>0</v>
      </c>
      <c r="B92">
        <v>4</v>
      </c>
      <c r="C92">
        <v>112</v>
      </c>
      <c r="D92">
        <v>40</v>
      </c>
      <c r="E92" s="24">
        <v>0.23599999999999999</v>
      </c>
      <c r="H92">
        <f t="shared" si="19"/>
        <v>82</v>
      </c>
      <c r="I92">
        <f t="shared" si="20"/>
        <v>0.23200000000000001</v>
      </c>
      <c r="J92">
        <f t="shared" si="21"/>
        <v>1</v>
      </c>
      <c r="K92" t="str">
        <f t="shared" si="22"/>
        <v/>
      </c>
      <c r="L92">
        <f>ROWS($A$5:A86)</f>
        <v>82</v>
      </c>
      <c r="M92">
        <f>SUM($A$5:A86)</f>
        <v>8</v>
      </c>
      <c r="N92">
        <f t="shared" si="23"/>
        <v>298</v>
      </c>
      <c r="O92">
        <f t="shared" si="24"/>
        <v>74</v>
      </c>
      <c r="P92">
        <f t="shared" si="25"/>
        <v>9.7560975609756101E-2</v>
      </c>
      <c r="Q92">
        <f t="shared" si="26"/>
        <v>0.24832214765100671</v>
      </c>
      <c r="R92" t="str">
        <f t="shared" si="27"/>
        <v/>
      </c>
      <c r="S92" t="str">
        <f t="shared" si="28"/>
        <v/>
      </c>
    </row>
    <row r="93" spans="1:19">
      <c r="A93">
        <v>0</v>
      </c>
      <c r="B93">
        <v>8</v>
      </c>
      <c r="C93">
        <v>110</v>
      </c>
      <c r="D93">
        <v>0</v>
      </c>
      <c r="E93" s="24">
        <v>0.23699999999999999</v>
      </c>
      <c r="H93">
        <f t="shared" si="19"/>
        <v>83</v>
      </c>
      <c r="I93">
        <f t="shared" si="20"/>
        <v>0.23200000000000001</v>
      </c>
      <c r="J93">
        <f t="shared" si="21"/>
        <v>1</v>
      </c>
      <c r="K93">
        <f t="shared" si="22"/>
        <v>0.23250000000000001</v>
      </c>
      <c r="L93">
        <f>ROWS($A$5:A87)</f>
        <v>83</v>
      </c>
      <c r="M93">
        <f>SUM($A$5:A87)</f>
        <v>9</v>
      </c>
      <c r="N93">
        <f t="shared" si="23"/>
        <v>297</v>
      </c>
      <c r="O93">
        <f t="shared" si="24"/>
        <v>73</v>
      </c>
      <c r="P93">
        <f t="shared" si="25"/>
        <v>0.10843373493975904</v>
      </c>
      <c r="Q93">
        <f t="shared" si="26"/>
        <v>0.24579124579124578</v>
      </c>
      <c r="R93">
        <f t="shared" si="27"/>
        <v>0.33200702864621701</v>
      </c>
      <c r="S93">
        <f t="shared" si="28"/>
        <v>6.4417248163868845E-3</v>
      </c>
    </row>
    <row r="94" spans="1:19">
      <c r="A94">
        <v>0</v>
      </c>
      <c r="B94">
        <v>8</v>
      </c>
      <c r="C94">
        <v>110</v>
      </c>
      <c r="D94">
        <v>0</v>
      </c>
      <c r="E94" s="24">
        <v>0.23699999999999999</v>
      </c>
      <c r="H94">
        <f t="shared" si="19"/>
        <v>84</v>
      </c>
      <c r="I94">
        <f t="shared" si="20"/>
        <v>0.23300000000000001</v>
      </c>
      <c r="J94">
        <f t="shared" si="21"/>
        <v>0</v>
      </c>
      <c r="K94" t="str">
        <f t="shared" si="22"/>
        <v/>
      </c>
      <c r="L94">
        <f>ROWS($A$5:A88)</f>
        <v>84</v>
      </c>
      <c r="M94">
        <f>SUM($A$5:A88)</f>
        <v>9</v>
      </c>
      <c r="N94">
        <f t="shared" si="23"/>
        <v>296</v>
      </c>
      <c r="O94">
        <f t="shared" si="24"/>
        <v>73</v>
      </c>
      <c r="P94">
        <f t="shared" si="25"/>
        <v>0.10714285714285714</v>
      </c>
      <c r="Q94">
        <f t="shared" si="26"/>
        <v>0.24662162162162163</v>
      </c>
      <c r="R94" t="str">
        <f t="shared" si="27"/>
        <v/>
      </c>
      <c r="S94" t="str">
        <f t="shared" si="28"/>
        <v/>
      </c>
    </row>
    <row r="95" spans="1:19">
      <c r="A95">
        <v>0</v>
      </c>
      <c r="B95">
        <v>0</v>
      </c>
      <c r="C95">
        <v>102</v>
      </c>
      <c r="D95">
        <v>40</v>
      </c>
      <c r="E95" s="24">
        <v>0.23799999999999999</v>
      </c>
      <c r="H95">
        <f t="shared" si="19"/>
        <v>85</v>
      </c>
      <c r="I95">
        <f t="shared" si="20"/>
        <v>0.23300000000000001</v>
      </c>
      <c r="J95">
        <f t="shared" si="21"/>
        <v>0</v>
      </c>
      <c r="K95" t="str">
        <f t="shared" si="22"/>
        <v/>
      </c>
      <c r="L95">
        <f>ROWS($A$5:A89)</f>
        <v>85</v>
      </c>
      <c r="M95">
        <f>SUM($A$5:A89)</f>
        <v>9</v>
      </c>
      <c r="N95">
        <f t="shared" si="23"/>
        <v>295</v>
      </c>
      <c r="O95">
        <f t="shared" si="24"/>
        <v>73</v>
      </c>
      <c r="P95">
        <f t="shared" si="25"/>
        <v>0.10588235294117647</v>
      </c>
      <c r="Q95">
        <f t="shared" si="26"/>
        <v>0.24745762711864408</v>
      </c>
      <c r="R95" t="str">
        <f t="shared" si="27"/>
        <v/>
      </c>
      <c r="S95" t="str">
        <f t="shared" si="28"/>
        <v/>
      </c>
    </row>
    <row r="96" spans="1:19">
      <c r="A96">
        <v>1</v>
      </c>
      <c r="B96">
        <v>6</v>
      </c>
      <c r="C96">
        <v>115</v>
      </c>
      <c r="D96">
        <v>39</v>
      </c>
      <c r="E96" s="24">
        <v>0.245</v>
      </c>
      <c r="H96">
        <f t="shared" si="19"/>
        <v>86</v>
      </c>
      <c r="I96">
        <f t="shared" si="20"/>
        <v>0.23300000000000001</v>
      </c>
      <c r="J96">
        <f t="shared" si="21"/>
        <v>1</v>
      </c>
      <c r="K96" t="str">
        <f t="shared" si="22"/>
        <v/>
      </c>
      <c r="L96">
        <f>ROWS($A$5:A90)</f>
        <v>86</v>
      </c>
      <c r="M96">
        <f>SUM($A$5:A90)</f>
        <v>10</v>
      </c>
      <c r="N96">
        <f t="shared" si="23"/>
        <v>294</v>
      </c>
      <c r="O96">
        <f t="shared" si="24"/>
        <v>72</v>
      </c>
      <c r="P96">
        <f t="shared" si="25"/>
        <v>0.11627906976744186</v>
      </c>
      <c r="Q96">
        <f t="shared" si="26"/>
        <v>0.24489795918367346</v>
      </c>
      <c r="R96" t="str">
        <f t="shared" si="27"/>
        <v/>
      </c>
      <c r="S96" t="str">
        <f t="shared" si="28"/>
        <v/>
      </c>
    </row>
    <row r="97" spans="1:19">
      <c r="A97">
        <v>0</v>
      </c>
      <c r="B97">
        <v>2</v>
      </c>
      <c r="C97">
        <v>112</v>
      </c>
      <c r="D97">
        <v>42</v>
      </c>
      <c r="E97" s="24">
        <v>0.246</v>
      </c>
      <c r="H97">
        <f t="shared" si="19"/>
        <v>87</v>
      </c>
      <c r="I97">
        <f t="shared" si="20"/>
        <v>0.23300000000000001</v>
      </c>
      <c r="J97">
        <f t="shared" si="21"/>
        <v>1</v>
      </c>
      <c r="K97">
        <f t="shared" si="22"/>
        <v>0.23449999999999999</v>
      </c>
      <c r="L97">
        <f>ROWS($A$5:A91)</f>
        <v>87</v>
      </c>
      <c r="M97">
        <f>SUM($A$5:A91)</f>
        <v>11</v>
      </c>
      <c r="N97">
        <f t="shared" si="23"/>
        <v>293</v>
      </c>
      <c r="O97">
        <f t="shared" si="24"/>
        <v>71</v>
      </c>
      <c r="P97">
        <f t="shared" si="25"/>
        <v>0.12643678160919541</v>
      </c>
      <c r="Q97">
        <f t="shared" si="26"/>
        <v>0.24232081911262798</v>
      </c>
      <c r="R97">
        <f t="shared" si="27"/>
        <v>0.33370745918580136</v>
      </c>
      <c r="S97">
        <f t="shared" si="28"/>
        <v>4.7412942768025323E-3</v>
      </c>
    </row>
    <row r="98" spans="1:19">
      <c r="A98">
        <v>1</v>
      </c>
      <c r="B98">
        <v>0</v>
      </c>
      <c r="C98">
        <v>95</v>
      </c>
      <c r="D98">
        <v>25</v>
      </c>
      <c r="E98" s="24">
        <v>0.247</v>
      </c>
      <c r="H98">
        <f t="shared" si="19"/>
        <v>88</v>
      </c>
      <c r="I98">
        <f t="shared" si="20"/>
        <v>0.23599999999999999</v>
      </c>
      <c r="J98">
        <f t="shared" si="21"/>
        <v>0</v>
      </c>
      <c r="K98">
        <f t="shared" si="22"/>
        <v>0.23649999999999999</v>
      </c>
      <c r="L98">
        <f>ROWS($A$5:A92)</f>
        <v>88</v>
      </c>
      <c r="M98">
        <f>SUM($A$5:A92)</f>
        <v>11</v>
      </c>
      <c r="N98">
        <f t="shared" si="23"/>
        <v>292</v>
      </c>
      <c r="O98">
        <f t="shared" si="24"/>
        <v>71</v>
      </c>
      <c r="P98">
        <f t="shared" si="25"/>
        <v>0.125</v>
      </c>
      <c r="Q98">
        <f t="shared" si="26"/>
        <v>0.24315068493150685</v>
      </c>
      <c r="R98">
        <f t="shared" si="27"/>
        <v>0.33348053352559481</v>
      </c>
      <c r="S98">
        <f t="shared" si="28"/>
        <v>4.9682199370090774E-3</v>
      </c>
    </row>
    <row r="99" spans="1:19">
      <c r="A99">
        <v>0</v>
      </c>
      <c r="B99">
        <v>6</v>
      </c>
      <c r="C99">
        <v>114</v>
      </c>
      <c r="D99">
        <v>0</v>
      </c>
      <c r="E99" s="24">
        <v>0.247</v>
      </c>
      <c r="H99">
        <f t="shared" si="19"/>
        <v>89</v>
      </c>
      <c r="I99">
        <f t="shared" si="20"/>
        <v>0.23699999999999999</v>
      </c>
      <c r="J99">
        <f t="shared" si="21"/>
        <v>0</v>
      </c>
      <c r="K99" t="str">
        <f t="shared" si="22"/>
        <v/>
      </c>
      <c r="L99">
        <f>ROWS($A$5:A93)</f>
        <v>89</v>
      </c>
      <c r="M99">
        <f>SUM($A$5:A93)</f>
        <v>11</v>
      </c>
      <c r="N99">
        <f t="shared" si="23"/>
        <v>291</v>
      </c>
      <c r="O99">
        <f t="shared" si="24"/>
        <v>71</v>
      </c>
      <c r="P99">
        <f t="shared" si="25"/>
        <v>0.12359550561797752</v>
      </c>
      <c r="Q99">
        <f t="shared" si="26"/>
        <v>0.24398625429553264</v>
      </c>
      <c r="R99" t="str">
        <f t="shared" si="27"/>
        <v/>
      </c>
      <c r="S99" t="str">
        <f t="shared" si="28"/>
        <v/>
      </c>
    </row>
    <row r="100" spans="1:19">
      <c r="A100">
        <v>0</v>
      </c>
      <c r="B100">
        <v>1</v>
      </c>
      <c r="C100">
        <v>73</v>
      </c>
      <c r="D100">
        <v>10</v>
      </c>
      <c r="E100" s="24">
        <v>0.248</v>
      </c>
      <c r="H100">
        <f t="shared" si="19"/>
        <v>90</v>
      </c>
      <c r="I100">
        <f t="shared" si="20"/>
        <v>0.23699999999999999</v>
      </c>
      <c r="J100">
        <f t="shared" si="21"/>
        <v>0</v>
      </c>
      <c r="K100">
        <f t="shared" si="22"/>
        <v>0.23749999999999999</v>
      </c>
      <c r="L100">
        <f>ROWS($A$5:A94)</f>
        <v>90</v>
      </c>
      <c r="M100">
        <f>SUM($A$5:A94)</f>
        <v>11</v>
      </c>
      <c r="N100">
        <f t="shared" si="23"/>
        <v>290</v>
      </c>
      <c r="O100">
        <f t="shared" si="24"/>
        <v>71</v>
      </c>
      <c r="P100">
        <f t="shared" si="25"/>
        <v>0.12222222222222222</v>
      </c>
      <c r="Q100">
        <f t="shared" si="26"/>
        <v>0.24482758620689654</v>
      </c>
      <c r="R100">
        <f t="shared" si="27"/>
        <v>0.33301472070982058</v>
      </c>
      <c r="S100">
        <f t="shared" si="28"/>
        <v>5.4340327527833132E-3</v>
      </c>
    </row>
    <row r="101" spans="1:19">
      <c r="A101">
        <v>0</v>
      </c>
      <c r="B101">
        <v>1</v>
      </c>
      <c r="C101">
        <v>73</v>
      </c>
      <c r="D101">
        <v>10</v>
      </c>
      <c r="E101" s="24">
        <v>0.248</v>
      </c>
      <c r="H101">
        <f t="shared" si="19"/>
        <v>91</v>
      </c>
      <c r="I101">
        <f t="shared" si="20"/>
        <v>0.23799999999999999</v>
      </c>
      <c r="J101">
        <f t="shared" si="21"/>
        <v>0</v>
      </c>
      <c r="K101">
        <f t="shared" si="22"/>
        <v>0.24149999999999999</v>
      </c>
      <c r="L101">
        <f>ROWS($A$5:A95)</f>
        <v>91</v>
      </c>
      <c r="M101">
        <f>SUM($A$5:A95)</f>
        <v>11</v>
      </c>
      <c r="N101">
        <f t="shared" si="23"/>
        <v>289</v>
      </c>
      <c r="O101">
        <f t="shared" si="24"/>
        <v>71</v>
      </c>
      <c r="P101">
        <f t="shared" si="25"/>
        <v>0.12087912087912088</v>
      </c>
      <c r="Q101">
        <f t="shared" si="26"/>
        <v>0.24567474048442905</v>
      </c>
      <c r="R101">
        <f t="shared" si="27"/>
        <v>0.33277591103123794</v>
      </c>
      <c r="S101">
        <f t="shared" si="28"/>
        <v>5.6728424313659542E-3</v>
      </c>
    </row>
    <row r="102" spans="1:19">
      <c r="A102">
        <v>0</v>
      </c>
      <c r="B102">
        <v>13</v>
      </c>
      <c r="C102">
        <v>106</v>
      </c>
      <c r="D102">
        <v>0</v>
      </c>
      <c r="E102" s="24">
        <v>0.251</v>
      </c>
      <c r="H102">
        <f t="shared" si="19"/>
        <v>92</v>
      </c>
      <c r="I102">
        <f t="shared" si="20"/>
        <v>0.245</v>
      </c>
      <c r="J102">
        <f t="shared" si="21"/>
        <v>1</v>
      </c>
      <c r="K102">
        <f t="shared" si="22"/>
        <v>0.2455</v>
      </c>
      <c r="L102">
        <f>ROWS($A$5:A96)</f>
        <v>92</v>
      </c>
      <c r="M102">
        <f>SUM($A$5:A96)</f>
        <v>12</v>
      </c>
      <c r="N102">
        <f t="shared" si="23"/>
        <v>288</v>
      </c>
      <c r="O102">
        <f t="shared" si="24"/>
        <v>70</v>
      </c>
      <c r="P102">
        <f t="shared" si="25"/>
        <v>0.13043478260869565</v>
      </c>
      <c r="Q102">
        <f t="shared" si="26"/>
        <v>0.24305555555555555</v>
      </c>
      <c r="R102">
        <f t="shared" si="27"/>
        <v>0.33379417747266715</v>
      </c>
      <c r="S102">
        <f t="shared" si="28"/>
        <v>4.6545759899367378E-3</v>
      </c>
    </row>
    <row r="103" spans="1:19">
      <c r="A103">
        <v>0</v>
      </c>
      <c r="B103">
        <v>5</v>
      </c>
      <c r="C103">
        <v>117</v>
      </c>
      <c r="D103">
        <v>30</v>
      </c>
      <c r="E103" s="24">
        <v>0.251</v>
      </c>
      <c r="H103">
        <f t="shared" si="19"/>
        <v>93</v>
      </c>
      <c r="I103">
        <f t="shared" si="20"/>
        <v>0.246</v>
      </c>
      <c r="J103">
        <f t="shared" si="21"/>
        <v>0</v>
      </c>
      <c r="K103">
        <f t="shared" si="22"/>
        <v>0.2465</v>
      </c>
      <c r="L103">
        <f>ROWS($A$5:A97)</f>
        <v>93</v>
      </c>
      <c r="M103">
        <f>SUM($A$5:A97)</f>
        <v>12</v>
      </c>
      <c r="N103">
        <f t="shared" si="23"/>
        <v>287</v>
      </c>
      <c r="O103">
        <f t="shared" si="24"/>
        <v>70</v>
      </c>
      <c r="P103">
        <f t="shared" si="25"/>
        <v>0.12903225806451613</v>
      </c>
      <c r="Q103">
        <f t="shared" si="26"/>
        <v>0.24390243902439024</v>
      </c>
      <c r="R103">
        <f t="shared" si="27"/>
        <v>0.33357074827114996</v>
      </c>
      <c r="S103">
        <f t="shared" si="28"/>
        <v>4.8780051914539269E-3</v>
      </c>
    </row>
    <row r="104" spans="1:19">
      <c r="A104">
        <v>0</v>
      </c>
      <c r="B104">
        <v>3</v>
      </c>
      <c r="C104">
        <v>122</v>
      </c>
      <c r="D104">
        <v>0</v>
      </c>
      <c r="E104" s="24">
        <v>0.254</v>
      </c>
      <c r="H104">
        <f t="shared" si="19"/>
        <v>94</v>
      </c>
      <c r="I104">
        <f t="shared" si="20"/>
        <v>0.247</v>
      </c>
      <c r="J104">
        <f t="shared" si="21"/>
        <v>1</v>
      </c>
      <c r="K104" t="str">
        <f t="shared" si="22"/>
        <v/>
      </c>
      <c r="L104">
        <f>ROWS($A$5:A98)</f>
        <v>94</v>
      </c>
      <c r="M104">
        <f>SUM($A$5:A98)</f>
        <v>13</v>
      </c>
      <c r="N104">
        <f t="shared" si="23"/>
        <v>286</v>
      </c>
      <c r="O104">
        <f t="shared" si="24"/>
        <v>69</v>
      </c>
      <c r="P104">
        <f t="shared" si="25"/>
        <v>0.13829787234042554</v>
      </c>
      <c r="Q104">
        <f t="shared" si="26"/>
        <v>0.24125874125874125</v>
      </c>
      <c r="R104" t="str">
        <f t="shared" si="27"/>
        <v/>
      </c>
      <c r="S104" t="str">
        <f t="shared" si="28"/>
        <v/>
      </c>
    </row>
    <row r="105" spans="1:19">
      <c r="A105">
        <v>0</v>
      </c>
      <c r="B105">
        <v>3</v>
      </c>
      <c r="C105">
        <v>122</v>
      </c>
      <c r="D105">
        <v>0</v>
      </c>
      <c r="E105" s="24">
        <v>0.254</v>
      </c>
      <c r="H105">
        <f t="shared" si="19"/>
        <v>95</v>
      </c>
      <c r="I105">
        <f t="shared" si="20"/>
        <v>0.247</v>
      </c>
      <c r="J105">
        <f t="shared" si="21"/>
        <v>0</v>
      </c>
      <c r="K105">
        <f t="shared" si="22"/>
        <v>0.2475</v>
      </c>
      <c r="L105">
        <f>ROWS($A$5:A99)</f>
        <v>95</v>
      </c>
      <c r="M105">
        <f>SUM($A$5:A99)</f>
        <v>13</v>
      </c>
      <c r="N105">
        <f t="shared" si="23"/>
        <v>285</v>
      </c>
      <c r="O105">
        <f t="shared" si="24"/>
        <v>69</v>
      </c>
      <c r="P105">
        <f t="shared" si="25"/>
        <v>0.1368421052631579</v>
      </c>
      <c r="Q105">
        <f t="shared" si="26"/>
        <v>0.24210526315789474</v>
      </c>
      <c r="R105">
        <f t="shared" si="27"/>
        <v>0.33429362880886432</v>
      </c>
      <c r="S105">
        <f t="shared" si="28"/>
        <v>4.1551246537395725E-3</v>
      </c>
    </row>
    <row r="106" spans="1:19">
      <c r="A106">
        <v>0</v>
      </c>
      <c r="B106">
        <v>1</v>
      </c>
      <c r="C106">
        <v>80</v>
      </c>
      <c r="D106">
        <v>0</v>
      </c>
      <c r="E106" s="24">
        <v>0.25800000000000001</v>
      </c>
      <c r="H106">
        <f t="shared" si="19"/>
        <v>96</v>
      </c>
      <c r="I106">
        <f t="shared" si="20"/>
        <v>0.248</v>
      </c>
      <c r="J106">
        <f t="shared" si="21"/>
        <v>0</v>
      </c>
      <c r="K106" t="str">
        <f t="shared" si="22"/>
        <v/>
      </c>
      <c r="L106">
        <f>ROWS($A$5:A100)</f>
        <v>96</v>
      </c>
      <c r="M106">
        <f>SUM($A$5:A100)</f>
        <v>13</v>
      </c>
      <c r="N106">
        <f t="shared" si="23"/>
        <v>284</v>
      </c>
      <c r="O106">
        <f t="shared" si="24"/>
        <v>69</v>
      </c>
      <c r="P106">
        <f t="shared" si="25"/>
        <v>0.13541666666666666</v>
      </c>
      <c r="Q106">
        <f t="shared" si="26"/>
        <v>0.24295774647887325</v>
      </c>
      <c r="R106" t="str">
        <f t="shared" si="27"/>
        <v/>
      </c>
      <c r="S106" t="str">
        <f t="shared" si="28"/>
        <v/>
      </c>
    </row>
    <row r="107" spans="1:19">
      <c r="A107">
        <v>1</v>
      </c>
      <c r="B107">
        <v>0</v>
      </c>
      <c r="C107">
        <v>123</v>
      </c>
      <c r="D107">
        <v>0</v>
      </c>
      <c r="E107" s="24">
        <v>0.25800000000000001</v>
      </c>
      <c r="H107">
        <f t="shared" si="19"/>
        <v>97</v>
      </c>
      <c r="I107">
        <f t="shared" si="20"/>
        <v>0.248</v>
      </c>
      <c r="J107">
        <f t="shared" si="21"/>
        <v>0</v>
      </c>
      <c r="K107">
        <f t="shared" si="22"/>
        <v>0.2495</v>
      </c>
      <c r="L107">
        <f>ROWS($A$5:A101)</f>
        <v>97</v>
      </c>
      <c r="M107">
        <f>SUM($A$5:A101)</f>
        <v>13</v>
      </c>
      <c r="N107">
        <f t="shared" si="23"/>
        <v>283</v>
      </c>
      <c r="O107">
        <f t="shared" si="24"/>
        <v>69</v>
      </c>
      <c r="P107">
        <f t="shared" si="25"/>
        <v>0.13402061855670103</v>
      </c>
      <c r="Q107">
        <f t="shared" si="26"/>
        <v>0.24381625441696114</v>
      </c>
      <c r="R107">
        <f t="shared" si="27"/>
        <v>0.33386531791575041</v>
      </c>
      <c r="S107">
        <f t="shared" si="28"/>
        <v>4.583435546853476E-3</v>
      </c>
    </row>
    <row r="108" spans="1:19">
      <c r="A108">
        <v>1</v>
      </c>
      <c r="B108">
        <v>2</v>
      </c>
      <c r="C108">
        <v>108</v>
      </c>
      <c r="D108">
        <v>0</v>
      </c>
      <c r="E108" s="24">
        <v>0.25900000000000001</v>
      </c>
      <c r="H108">
        <f t="shared" si="19"/>
        <v>98</v>
      </c>
      <c r="I108">
        <f t="shared" si="20"/>
        <v>0.251</v>
      </c>
      <c r="J108">
        <f t="shared" si="21"/>
        <v>0</v>
      </c>
      <c r="K108" t="str">
        <f t="shared" si="22"/>
        <v/>
      </c>
      <c r="L108">
        <f>ROWS($A$5:A102)</f>
        <v>98</v>
      </c>
      <c r="M108">
        <f>SUM($A$5:A102)</f>
        <v>13</v>
      </c>
      <c r="N108">
        <f t="shared" si="23"/>
        <v>282</v>
      </c>
      <c r="O108">
        <f t="shared" si="24"/>
        <v>69</v>
      </c>
      <c r="P108">
        <f t="shared" si="25"/>
        <v>0.1326530612244898</v>
      </c>
      <c r="Q108">
        <f t="shared" si="26"/>
        <v>0.24468085106382978</v>
      </c>
      <c r="R108" t="str">
        <f t="shared" si="27"/>
        <v/>
      </c>
      <c r="S108" t="str">
        <f t="shared" si="28"/>
        <v/>
      </c>
    </row>
    <row r="109" spans="1:19">
      <c r="A109">
        <v>0</v>
      </c>
      <c r="B109">
        <v>0</v>
      </c>
      <c r="C109">
        <v>119</v>
      </c>
      <c r="D109">
        <v>27</v>
      </c>
      <c r="E109" s="24">
        <v>0.25900000000000001</v>
      </c>
      <c r="H109">
        <f t="shared" si="19"/>
        <v>99</v>
      </c>
      <c r="I109">
        <f t="shared" si="20"/>
        <v>0.251</v>
      </c>
      <c r="J109">
        <f t="shared" si="21"/>
        <v>0</v>
      </c>
      <c r="K109">
        <f t="shared" si="22"/>
        <v>0.2525</v>
      </c>
      <c r="L109">
        <f>ROWS($A$5:A103)</f>
        <v>99</v>
      </c>
      <c r="M109">
        <f>SUM($A$5:A103)</f>
        <v>13</v>
      </c>
      <c r="N109">
        <f t="shared" si="23"/>
        <v>281</v>
      </c>
      <c r="O109">
        <f t="shared" si="24"/>
        <v>69</v>
      </c>
      <c r="P109">
        <f t="shared" si="25"/>
        <v>0.13131313131313133</v>
      </c>
      <c r="Q109">
        <f t="shared" si="26"/>
        <v>0.24555160142348753</v>
      </c>
      <c r="R109">
        <f t="shared" si="27"/>
        <v>0.33342036207741393</v>
      </c>
      <c r="S109">
        <f t="shared" si="28"/>
        <v>5.0283913851899564E-3</v>
      </c>
    </row>
    <row r="110" spans="1:19">
      <c r="A110">
        <v>0</v>
      </c>
      <c r="B110">
        <v>0</v>
      </c>
      <c r="C110">
        <v>119</v>
      </c>
      <c r="D110">
        <v>27</v>
      </c>
      <c r="E110" s="24">
        <v>0.25900000000000001</v>
      </c>
      <c r="H110">
        <f t="shared" si="19"/>
        <v>100</v>
      </c>
      <c r="I110">
        <f t="shared" si="20"/>
        <v>0.254</v>
      </c>
      <c r="J110">
        <f t="shared" si="21"/>
        <v>0</v>
      </c>
      <c r="K110" t="str">
        <f t="shared" si="22"/>
        <v/>
      </c>
      <c r="L110">
        <f>ROWS($A$5:A104)</f>
        <v>100</v>
      </c>
      <c r="M110">
        <f>SUM($A$5:A104)</f>
        <v>13</v>
      </c>
      <c r="N110">
        <f t="shared" si="23"/>
        <v>280</v>
      </c>
      <c r="O110">
        <f t="shared" si="24"/>
        <v>69</v>
      </c>
      <c r="P110">
        <f t="shared" si="25"/>
        <v>0.13</v>
      </c>
      <c r="Q110">
        <f t="shared" si="26"/>
        <v>0.24642857142857144</v>
      </c>
      <c r="R110" t="str">
        <f t="shared" si="27"/>
        <v/>
      </c>
      <c r="S110" t="str">
        <f t="shared" si="28"/>
        <v/>
      </c>
    </row>
    <row r="111" spans="1:19">
      <c r="A111">
        <v>0</v>
      </c>
      <c r="B111">
        <v>0</v>
      </c>
      <c r="C111">
        <v>119</v>
      </c>
      <c r="D111">
        <v>27</v>
      </c>
      <c r="E111" s="24">
        <v>0.25900000000000001</v>
      </c>
      <c r="H111">
        <f t="shared" si="19"/>
        <v>101</v>
      </c>
      <c r="I111">
        <f t="shared" si="20"/>
        <v>0.254</v>
      </c>
      <c r="J111">
        <f t="shared" si="21"/>
        <v>0</v>
      </c>
      <c r="K111">
        <f t="shared" si="22"/>
        <v>0.25600000000000001</v>
      </c>
      <c r="L111">
        <f>ROWS($A$5:A105)</f>
        <v>101</v>
      </c>
      <c r="M111">
        <f>SUM($A$5:A105)</f>
        <v>13</v>
      </c>
      <c r="N111">
        <f t="shared" si="23"/>
        <v>279</v>
      </c>
      <c r="O111">
        <f t="shared" si="24"/>
        <v>69</v>
      </c>
      <c r="P111">
        <f t="shared" si="25"/>
        <v>0.12871287128712872</v>
      </c>
      <c r="Q111">
        <f t="shared" si="26"/>
        <v>0.24731182795698925</v>
      </c>
      <c r="R111">
        <f t="shared" si="27"/>
        <v>0.33295903444334241</v>
      </c>
      <c r="S111">
        <f t="shared" si="28"/>
        <v>5.4897190192614853E-3</v>
      </c>
    </row>
    <row r="112" spans="1:19">
      <c r="A112">
        <v>1</v>
      </c>
      <c r="B112">
        <v>8</v>
      </c>
      <c r="C112">
        <v>120</v>
      </c>
      <c r="D112">
        <v>0</v>
      </c>
      <c r="E112" s="24">
        <v>0.25900000000000001</v>
      </c>
      <c r="H112">
        <f t="shared" si="19"/>
        <v>102</v>
      </c>
      <c r="I112">
        <f t="shared" si="20"/>
        <v>0.25800000000000001</v>
      </c>
      <c r="J112">
        <f t="shared" si="21"/>
        <v>0</v>
      </c>
      <c r="K112" t="str">
        <f t="shared" si="22"/>
        <v/>
      </c>
      <c r="L112">
        <f>ROWS($A$5:A106)</f>
        <v>102</v>
      </c>
      <c r="M112">
        <f>SUM($A$5:A106)</f>
        <v>13</v>
      </c>
      <c r="N112">
        <f t="shared" si="23"/>
        <v>278</v>
      </c>
      <c r="O112">
        <f t="shared" si="24"/>
        <v>69</v>
      </c>
      <c r="P112">
        <f t="shared" si="25"/>
        <v>0.12745098039215685</v>
      </c>
      <c r="Q112">
        <f t="shared" si="26"/>
        <v>0.24820143884892087</v>
      </c>
      <c r="R112" t="str">
        <f t="shared" si="27"/>
        <v/>
      </c>
      <c r="S112" t="str">
        <f t="shared" si="28"/>
        <v/>
      </c>
    </row>
    <row r="113" spans="1:19">
      <c r="A113">
        <v>1</v>
      </c>
      <c r="B113">
        <v>8</v>
      </c>
      <c r="C113">
        <v>120</v>
      </c>
      <c r="D113">
        <v>0</v>
      </c>
      <c r="E113" s="24">
        <v>0.25900000000000001</v>
      </c>
      <c r="H113">
        <f t="shared" si="19"/>
        <v>103</v>
      </c>
      <c r="I113">
        <f t="shared" si="20"/>
        <v>0.25800000000000001</v>
      </c>
      <c r="J113">
        <f t="shared" si="21"/>
        <v>1</v>
      </c>
      <c r="K113">
        <f t="shared" si="22"/>
        <v>0.25850000000000001</v>
      </c>
      <c r="L113">
        <f>ROWS($A$5:A107)</f>
        <v>103</v>
      </c>
      <c r="M113">
        <f>SUM($A$5:A107)</f>
        <v>14</v>
      </c>
      <c r="N113">
        <f t="shared" si="23"/>
        <v>277</v>
      </c>
      <c r="O113">
        <f t="shared" si="24"/>
        <v>68</v>
      </c>
      <c r="P113">
        <f t="shared" si="25"/>
        <v>0.13592233009708737</v>
      </c>
      <c r="Q113">
        <f t="shared" si="26"/>
        <v>0.24548736462093862</v>
      </c>
      <c r="R113">
        <f t="shared" si="27"/>
        <v>0.33370498202324717</v>
      </c>
      <c r="S113">
        <f t="shared" si="28"/>
        <v>4.7437714393567254E-3</v>
      </c>
    </row>
    <row r="114" spans="1:19">
      <c r="A114">
        <v>1</v>
      </c>
      <c r="B114">
        <v>8</v>
      </c>
      <c r="C114">
        <v>120</v>
      </c>
      <c r="D114">
        <v>0</v>
      </c>
      <c r="E114" s="24">
        <v>0.25900000000000001</v>
      </c>
      <c r="H114">
        <f t="shared" si="19"/>
        <v>104</v>
      </c>
      <c r="I114">
        <f t="shared" si="20"/>
        <v>0.25900000000000001</v>
      </c>
      <c r="J114">
        <f t="shared" si="21"/>
        <v>1</v>
      </c>
      <c r="K114" t="str">
        <f t="shared" si="22"/>
        <v/>
      </c>
      <c r="L114">
        <f>ROWS($A$5:A108)</f>
        <v>104</v>
      </c>
      <c r="M114">
        <f>SUM($A$5:A108)</f>
        <v>15</v>
      </c>
      <c r="N114">
        <f t="shared" si="23"/>
        <v>276</v>
      </c>
      <c r="O114">
        <f t="shared" si="24"/>
        <v>67</v>
      </c>
      <c r="P114">
        <f t="shared" si="25"/>
        <v>0.14423076923076922</v>
      </c>
      <c r="Q114">
        <f t="shared" si="26"/>
        <v>0.24275362318840579</v>
      </c>
      <c r="R114" t="str">
        <f t="shared" si="27"/>
        <v/>
      </c>
      <c r="S114" t="str">
        <f t="shared" si="28"/>
        <v/>
      </c>
    </row>
    <row r="115" spans="1:19">
      <c r="A115">
        <v>1</v>
      </c>
      <c r="B115">
        <v>8</v>
      </c>
      <c r="C115">
        <v>120</v>
      </c>
      <c r="D115">
        <v>0</v>
      </c>
      <c r="E115" s="24">
        <v>0.25900000000000001</v>
      </c>
      <c r="H115">
        <f t="shared" si="19"/>
        <v>105</v>
      </c>
      <c r="I115">
        <f t="shared" si="20"/>
        <v>0.25900000000000001</v>
      </c>
      <c r="J115">
        <f t="shared" si="21"/>
        <v>0</v>
      </c>
      <c r="K115" t="str">
        <f t="shared" si="22"/>
        <v/>
      </c>
      <c r="L115">
        <f>ROWS($A$5:A109)</f>
        <v>105</v>
      </c>
      <c r="M115">
        <f>SUM($A$5:A109)</f>
        <v>15</v>
      </c>
      <c r="N115">
        <f t="shared" si="23"/>
        <v>275</v>
      </c>
      <c r="O115">
        <f t="shared" si="24"/>
        <v>67</v>
      </c>
      <c r="P115">
        <f t="shared" si="25"/>
        <v>0.14285714285714285</v>
      </c>
      <c r="Q115">
        <f t="shared" si="26"/>
        <v>0.24363636363636362</v>
      </c>
      <c r="R115" t="str">
        <f t="shared" si="27"/>
        <v/>
      </c>
      <c r="S115" t="str">
        <f t="shared" si="28"/>
        <v/>
      </c>
    </row>
    <row r="116" spans="1:19">
      <c r="A116">
        <v>0</v>
      </c>
      <c r="B116">
        <v>12</v>
      </c>
      <c r="C116">
        <v>121</v>
      </c>
      <c r="D116">
        <v>17</v>
      </c>
      <c r="E116" s="24">
        <v>0.25900000000000001</v>
      </c>
      <c r="H116">
        <f t="shared" si="19"/>
        <v>106</v>
      </c>
      <c r="I116">
        <f t="shared" si="20"/>
        <v>0.25900000000000001</v>
      </c>
      <c r="J116">
        <f t="shared" si="21"/>
        <v>0</v>
      </c>
      <c r="K116" t="str">
        <f t="shared" si="22"/>
        <v/>
      </c>
      <c r="L116">
        <f>ROWS($A$5:A110)</f>
        <v>106</v>
      </c>
      <c r="M116">
        <f>SUM($A$5:A110)</f>
        <v>15</v>
      </c>
      <c r="N116">
        <f t="shared" si="23"/>
        <v>274</v>
      </c>
      <c r="O116">
        <f t="shared" si="24"/>
        <v>67</v>
      </c>
      <c r="P116">
        <f t="shared" si="25"/>
        <v>0.14150943396226415</v>
      </c>
      <c r="Q116">
        <f t="shared" si="26"/>
        <v>0.24452554744525548</v>
      </c>
      <c r="R116" t="str">
        <f t="shared" si="27"/>
        <v/>
      </c>
      <c r="S116" t="str">
        <f t="shared" si="28"/>
        <v/>
      </c>
    </row>
    <row r="117" spans="1:19">
      <c r="A117">
        <v>0</v>
      </c>
      <c r="B117">
        <v>1</v>
      </c>
      <c r="C117">
        <v>95</v>
      </c>
      <c r="D117">
        <v>18</v>
      </c>
      <c r="E117" s="24">
        <v>0.26</v>
      </c>
      <c r="H117">
        <f t="shared" si="19"/>
        <v>107</v>
      </c>
      <c r="I117">
        <f t="shared" si="20"/>
        <v>0.25900000000000001</v>
      </c>
      <c r="J117">
        <f t="shared" si="21"/>
        <v>0</v>
      </c>
      <c r="K117" t="str">
        <f t="shared" si="22"/>
        <v/>
      </c>
      <c r="L117">
        <f>ROWS($A$5:A111)</f>
        <v>107</v>
      </c>
      <c r="M117">
        <f>SUM($A$5:A111)</f>
        <v>15</v>
      </c>
      <c r="N117">
        <f t="shared" si="23"/>
        <v>273</v>
      </c>
      <c r="O117">
        <f t="shared" si="24"/>
        <v>67</v>
      </c>
      <c r="P117">
        <f t="shared" si="25"/>
        <v>0.14018691588785046</v>
      </c>
      <c r="Q117">
        <f t="shared" si="26"/>
        <v>0.24542124542124541</v>
      </c>
      <c r="R117" t="str">
        <f t="shared" si="27"/>
        <v/>
      </c>
      <c r="S117" t="str">
        <f t="shared" si="28"/>
        <v/>
      </c>
    </row>
    <row r="118" spans="1:19">
      <c r="A118">
        <v>1</v>
      </c>
      <c r="B118">
        <v>9</v>
      </c>
      <c r="C118">
        <v>112</v>
      </c>
      <c r="D118">
        <v>32</v>
      </c>
      <c r="E118" s="24">
        <v>0.26</v>
      </c>
      <c r="H118">
        <f t="shared" si="19"/>
        <v>108</v>
      </c>
      <c r="I118">
        <f t="shared" si="20"/>
        <v>0.25900000000000001</v>
      </c>
      <c r="J118">
        <f t="shared" si="21"/>
        <v>1</v>
      </c>
      <c r="K118" t="str">
        <f t="shared" si="22"/>
        <v/>
      </c>
      <c r="L118">
        <f>ROWS($A$5:A112)</f>
        <v>108</v>
      </c>
      <c r="M118">
        <f>SUM($A$5:A112)</f>
        <v>16</v>
      </c>
      <c r="N118">
        <f t="shared" si="23"/>
        <v>272</v>
      </c>
      <c r="O118">
        <f t="shared" si="24"/>
        <v>66</v>
      </c>
      <c r="P118">
        <f t="shared" si="25"/>
        <v>0.14814814814814814</v>
      </c>
      <c r="Q118">
        <f t="shared" si="26"/>
        <v>0.24264705882352941</v>
      </c>
      <c r="R118" t="str">
        <f t="shared" si="27"/>
        <v/>
      </c>
      <c r="S118" t="str">
        <f t="shared" si="28"/>
        <v/>
      </c>
    </row>
    <row r="119" spans="1:19">
      <c r="A119">
        <v>0</v>
      </c>
      <c r="B119">
        <v>1</v>
      </c>
      <c r="C119">
        <v>121</v>
      </c>
      <c r="D119">
        <v>39</v>
      </c>
      <c r="E119" s="24">
        <v>0.26100000000000001</v>
      </c>
      <c r="H119">
        <f t="shared" si="19"/>
        <v>109</v>
      </c>
      <c r="I119">
        <f t="shared" si="20"/>
        <v>0.25900000000000001</v>
      </c>
      <c r="J119">
        <f t="shared" si="21"/>
        <v>1</v>
      </c>
      <c r="K119" t="str">
        <f t="shared" si="22"/>
        <v/>
      </c>
      <c r="L119">
        <f>ROWS($A$5:A113)</f>
        <v>109</v>
      </c>
      <c r="M119">
        <f>SUM($A$5:A113)</f>
        <v>17</v>
      </c>
      <c r="N119">
        <f t="shared" si="23"/>
        <v>271</v>
      </c>
      <c r="O119">
        <f t="shared" si="24"/>
        <v>65</v>
      </c>
      <c r="P119">
        <f t="shared" si="25"/>
        <v>0.15596330275229359</v>
      </c>
      <c r="Q119">
        <f t="shared" si="26"/>
        <v>0.23985239852398524</v>
      </c>
      <c r="R119" t="str">
        <f t="shared" si="27"/>
        <v/>
      </c>
      <c r="S119" t="str">
        <f t="shared" si="28"/>
        <v/>
      </c>
    </row>
    <row r="120" spans="1:19">
      <c r="A120">
        <v>0</v>
      </c>
      <c r="B120">
        <v>1</v>
      </c>
      <c r="C120">
        <v>121</v>
      </c>
      <c r="D120">
        <v>39</v>
      </c>
      <c r="E120" s="24">
        <v>0.26100000000000001</v>
      </c>
      <c r="H120">
        <f t="shared" si="19"/>
        <v>110</v>
      </c>
      <c r="I120">
        <f t="shared" si="20"/>
        <v>0.25900000000000001</v>
      </c>
      <c r="J120">
        <f t="shared" si="21"/>
        <v>1</v>
      </c>
      <c r="K120" t="str">
        <f t="shared" si="22"/>
        <v/>
      </c>
      <c r="L120">
        <f>ROWS($A$5:A114)</f>
        <v>110</v>
      </c>
      <c r="M120">
        <f>SUM($A$5:A114)</f>
        <v>18</v>
      </c>
      <c r="N120">
        <f t="shared" si="23"/>
        <v>270</v>
      </c>
      <c r="O120">
        <f t="shared" si="24"/>
        <v>64</v>
      </c>
      <c r="P120">
        <f t="shared" si="25"/>
        <v>0.16363636363636364</v>
      </c>
      <c r="Q120">
        <f t="shared" si="26"/>
        <v>0.23703703703703705</v>
      </c>
      <c r="R120" t="str">
        <f t="shared" si="27"/>
        <v/>
      </c>
      <c r="S120" t="str">
        <f t="shared" si="28"/>
        <v/>
      </c>
    </row>
    <row r="121" spans="1:19">
      <c r="A121">
        <v>0</v>
      </c>
      <c r="B121">
        <v>7</v>
      </c>
      <c r="C121">
        <v>133</v>
      </c>
      <c r="D121">
        <v>15</v>
      </c>
      <c r="E121" s="24">
        <v>0.26200000000000001</v>
      </c>
      <c r="H121">
        <f t="shared" si="19"/>
        <v>111</v>
      </c>
      <c r="I121">
        <f t="shared" si="20"/>
        <v>0.25900000000000001</v>
      </c>
      <c r="J121">
        <f t="shared" si="21"/>
        <v>1</v>
      </c>
      <c r="K121" t="str">
        <f t="shared" si="22"/>
        <v/>
      </c>
      <c r="L121">
        <f>ROWS($A$5:A115)</f>
        <v>111</v>
      </c>
      <c r="M121">
        <f>SUM($A$5:A115)</f>
        <v>19</v>
      </c>
      <c r="N121">
        <f t="shared" si="23"/>
        <v>269</v>
      </c>
      <c r="O121">
        <f t="shared" si="24"/>
        <v>63</v>
      </c>
      <c r="P121">
        <f t="shared" si="25"/>
        <v>0.17117117117117117</v>
      </c>
      <c r="Q121">
        <f t="shared" si="26"/>
        <v>0.2342007434944238</v>
      </c>
      <c r="R121" t="str">
        <f t="shared" si="27"/>
        <v/>
      </c>
      <c r="S121" t="str">
        <f t="shared" si="28"/>
        <v/>
      </c>
    </row>
    <row r="122" spans="1:19">
      <c r="A122">
        <v>0</v>
      </c>
      <c r="B122">
        <v>0</v>
      </c>
      <c r="C122">
        <v>93</v>
      </c>
      <c r="D122">
        <v>0</v>
      </c>
      <c r="E122" s="24">
        <v>0.26300000000000001</v>
      </c>
      <c r="H122">
        <f t="shared" si="19"/>
        <v>112</v>
      </c>
      <c r="I122">
        <f t="shared" si="20"/>
        <v>0.25900000000000001</v>
      </c>
      <c r="J122">
        <f t="shared" si="21"/>
        <v>0</v>
      </c>
      <c r="K122">
        <f t="shared" si="22"/>
        <v>0.25950000000000001</v>
      </c>
      <c r="L122">
        <f>ROWS($A$5:A116)</f>
        <v>112</v>
      </c>
      <c r="M122">
        <f>SUM($A$5:A116)</f>
        <v>19</v>
      </c>
      <c r="N122">
        <f t="shared" si="23"/>
        <v>268</v>
      </c>
      <c r="O122">
        <f t="shared" si="24"/>
        <v>63</v>
      </c>
      <c r="P122">
        <f t="shared" si="25"/>
        <v>0.16964285714285715</v>
      </c>
      <c r="Q122">
        <f t="shared" si="26"/>
        <v>0.23507462686567165</v>
      </c>
      <c r="R122">
        <f t="shared" si="27"/>
        <v>0.3366688643249916</v>
      </c>
      <c r="S122">
        <f t="shared" si="28"/>
        <v>1.7798891376122894E-3</v>
      </c>
    </row>
    <row r="123" spans="1:19">
      <c r="A123">
        <v>0</v>
      </c>
      <c r="B123">
        <v>5</v>
      </c>
      <c r="C123">
        <v>108</v>
      </c>
      <c r="D123">
        <v>43</v>
      </c>
      <c r="E123" s="24">
        <v>0.26300000000000001</v>
      </c>
      <c r="H123">
        <f t="shared" si="19"/>
        <v>113</v>
      </c>
      <c r="I123">
        <f t="shared" si="20"/>
        <v>0.26</v>
      </c>
      <c r="J123">
        <f t="shared" si="21"/>
        <v>0</v>
      </c>
      <c r="K123" t="str">
        <f t="shared" si="22"/>
        <v/>
      </c>
      <c r="L123">
        <f>ROWS($A$5:A117)</f>
        <v>113</v>
      </c>
      <c r="M123">
        <f>SUM($A$5:A117)</f>
        <v>19</v>
      </c>
      <c r="N123">
        <f t="shared" si="23"/>
        <v>267</v>
      </c>
      <c r="O123">
        <f t="shared" si="24"/>
        <v>63</v>
      </c>
      <c r="P123">
        <f t="shared" si="25"/>
        <v>0.16814159292035399</v>
      </c>
      <c r="Q123">
        <f t="shared" si="26"/>
        <v>0.23595505617977527</v>
      </c>
      <c r="R123" t="str">
        <f t="shared" si="27"/>
        <v/>
      </c>
      <c r="S123" t="str">
        <f t="shared" si="28"/>
        <v/>
      </c>
    </row>
    <row r="124" spans="1:19">
      <c r="A124">
        <v>0</v>
      </c>
      <c r="B124">
        <v>5</v>
      </c>
      <c r="C124">
        <v>73</v>
      </c>
      <c r="D124">
        <v>0</v>
      </c>
      <c r="E124" s="24">
        <v>0.26800000000000002</v>
      </c>
      <c r="H124">
        <f t="shared" si="19"/>
        <v>114</v>
      </c>
      <c r="I124">
        <f t="shared" si="20"/>
        <v>0.26</v>
      </c>
      <c r="J124">
        <f t="shared" si="21"/>
        <v>1</v>
      </c>
      <c r="K124">
        <f t="shared" si="22"/>
        <v>0.26050000000000001</v>
      </c>
      <c r="L124">
        <f>ROWS($A$5:A118)</f>
        <v>114</v>
      </c>
      <c r="M124">
        <f>SUM($A$5:A118)</f>
        <v>20</v>
      </c>
      <c r="N124">
        <f t="shared" si="23"/>
        <v>266</v>
      </c>
      <c r="O124">
        <f t="shared" si="24"/>
        <v>62</v>
      </c>
      <c r="P124">
        <f t="shared" si="25"/>
        <v>0.17543859649122806</v>
      </c>
      <c r="Q124">
        <f t="shared" si="26"/>
        <v>0.23308270676691728</v>
      </c>
      <c r="R124">
        <f t="shared" si="27"/>
        <v>0.33705315921382401</v>
      </c>
      <c r="S124">
        <f t="shared" si="28"/>
        <v>1.3955942487798856E-3</v>
      </c>
    </row>
    <row r="125" spans="1:19">
      <c r="A125">
        <v>0</v>
      </c>
      <c r="B125">
        <v>2</v>
      </c>
      <c r="C125">
        <v>130</v>
      </c>
      <c r="D125">
        <v>0</v>
      </c>
      <c r="E125" s="24">
        <v>0.26800000000000002</v>
      </c>
      <c r="H125">
        <f t="shared" si="19"/>
        <v>115</v>
      </c>
      <c r="I125">
        <f t="shared" si="20"/>
        <v>0.26100000000000001</v>
      </c>
      <c r="J125">
        <f t="shared" si="21"/>
        <v>0</v>
      </c>
      <c r="K125" t="str">
        <f t="shared" si="22"/>
        <v/>
      </c>
      <c r="L125">
        <f>ROWS($A$5:A119)</f>
        <v>115</v>
      </c>
      <c r="M125">
        <f>SUM($A$5:A119)</f>
        <v>20</v>
      </c>
      <c r="N125">
        <f t="shared" si="23"/>
        <v>265</v>
      </c>
      <c r="O125">
        <f t="shared" si="24"/>
        <v>62</v>
      </c>
      <c r="P125">
        <f t="shared" si="25"/>
        <v>0.17391304347826086</v>
      </c>
      <c r="Q125">
        <f t="shared" si="26"/>
        <v>0.2339622641509434</v>
      </c>
      <c r="R125" t="str">
        <f t="shared" si="27"/>
        <v/>
      </c>
      <c r="S125" t="str">
        <f t="shared" si="28"/>
        <v/>
      </c>
    </row>
    <row r="126" spans="1:19">
      <c r="A126">
        <v>0</v>
      </c>
      <c r="B126">
        <v>0</v>
      </c>
      <c r="C126">
        <v>74</v>
      </c>
      <c r="D126">
        <v>10</v>
      </c>
      <c r="E126" s="24">
        <v>0.26900000000000002</v>
      </c>
      <c r="H126">
        <f t="shared" si="19"/>
        <v>116</v>
      </c>
      <c r="I126">
        <f t="shared" si="20"/>
        <v>0.26100000000000001</v>
      </c>
      <c r="J126">
        <f t="shared" si="21"/>
        <v>0</v>
      </c>
      <c r="K126">
        <f t="shared" si="22"/>
        <v>0.26150000000000001</v>
      </c>
      <c r="L126">
        <f>ROWS($A$5:A120)</f>
        <v>116</v>
      </c>
      <c r="M126">
        <f>SUM($A$5:A120)</f>
        <v>20</v>
      </c>
      <c r="N126">
        <f t="shared" si="23"/>
        <v>264</v>
      </c>
      <c r="O126">
        <f t="shared" si="24"/>
        <v>62</v>
      </c>
      <c r="P126">
        <f t="shared" si="25"/>
        <v>0.17241379310344829</v>
      </c>
      <c r="Q126">
        <f t="shared" si="26"/>
        <v>0.23484848484848486</v>
      </c>
      <c r="R126">
        <f t="shared" si="27"/>
        <v>0.33679535830171042</v>
      </c>
      <c r="S126">
        <f t="shared" si="28"/>
        <v>1.6533951608934672E-3</v>
      </c>
    </row>
    <row r="127" spans="1:19">
      <c r="A127">
        <v>0</v>
      </c>
      <c r="B127">
        <v>0</v>
      </c>
      <c r="C127">
        <v>74</v>
      </c>
      <c r="D127">
        <v>10</v>
      </c>
      <c r="E127" s="24">
        <v>0.26900000000000002</v>
      </c>
      <c r="H127">
        <f t="shared" si="19"/>
        <v>117</v>
      </c>
      <c r="I127">
        <f t="shared" si="20"/>
        <v>0.26200000000000001</v>
      </c>
      <c r="J127">
        <f t="shared" si="21"/>
        <v>0</v>
      </c>
      <c r="K127">
        <f t="shared" si="22"/>
        <v>0.26250000000000001</v>
      </c>
      <c r="L127">
        <f>ROWS($A$5:A121)</f>
        <v>117</v>
      </c>
      <c r="M127">
        <f>SUM($A$5:A121)</f>
        <v>20</v>
      </c>
      <c r="N127">
        <f t="shared" si="23"/>
        <v>263</v>
      </c>
      <c r="O127">
        <f t="shared" si="24"/>
        <v>62</v>
      </c>
      <c r="P127">
        <f t="shared" si="25"/>
        <v>0.17094017094017094</v>
      </c>
      <c r="Q127">
        <f t="shared" si="26"/>
        <v>0.23574144486692014</v>
      </c>
      <c r="R127">
        <f t="shared" si="27"/>
        <v>0.3366590894707765</v>
      </c>
      <c r="S127">
        <f t="shared" si="28"/>
        <v>1.7896639918273949E-3</v>
      </c>
    </row>
    <row r="128" spans="1:19">
      <c r="A128">
        <v>0</v>
      </c>
      <c r="B128">
        <v>9</v>
      </c>
      <c r="C128">
        <v>72</v>
      </c>
      <c r="D128">
        <v>25</v>
      </c>
      <c r="E128" s="24">
        <v>0.28000000000000003</v>
      </c>
      <c r="H128">
        <f t="shared" si="19"/>
        <v>118</v>
      </c>
      <c r="I128">
        <f t="shared" si="20"/>
        <v>0.26300000000000001</v>
      </c>
      <c r="J128">
        <f t="shared" si="21"/>
        <v>0</v>
      </c>
      <c r="K128" t="str">
        <f t="shared" si="22"/>
        <v/>
      </c>
      <c r="L128">
        <f>ROWS($A$5:A122)</f>
        <v>118</v>
      </c>
      <c r="M128">
        <f>SUM($A$5:A122)</f>
        <v>20</v>
      </c>
      <c r="N128">
        <f t="shared" si="23"/>
        <v>262</v>
      </c>
      <c r="O128">
        <f t="shared" si="24"/>
        <v>62</v>
      </c>
      <c r="P128">
        <f t="shared" si="25"/>
        <v>0.16949152542372881</v>
      </c>
      <c r="Q128">
        <f t="shared" si="26"/>
        <v>0.23664122137404581</v>
      </c>
      <c r="R128" t="str">
        <f t="shared" si="27"/>
        <v/>
      </c>
      <c r="S128" t="str">
        <f t="shared" si="28"/>
        <v/>
      </c>
    </row>
    <row r="129" spans="1:19">
      <c r="A129">
        <v>0</v>
      </c>
      <c r="B129">
        <v>9</v>
      </c>
      <c r="C129">
        <v>72</v>
      </c>
      <c r="D129">
        <v>25</v>
      </c>
      <c r="E129" s="24">
        <v>0.28000000000000003</v>
      </c>
      <c r="H129">
        <f t="shared" si="19"/>
        <v>119</v>
      </c>
      <c r="I129">
        <f t="shared" si="20"/>
        <v>0.26300000000000001</v>
      </c>
      <c r="J129">
        <f t="shared" si="21"/>
        <v>0</v>
      </c>
      <c r="K129">
        <f t="shared" si="22"/>
        <v>0.26550000000000001</v>
      </c>
      <c r="L129">
        <f>ROWS($A$5:A123)</f>
        <v>119</v>
      </c>
      <c r="M129">
        <f>SUM($A$5:A123)</f>
        <v>20</v>
      </c>
      <c r="N129">
        <f t="shared" si="23"/>
        <v>261</v>
      </c>
      <c r="O129">
        <f t="shared" si="24"/>
        <v>62</v>
      </c>
      <c r="P129">
        <f t="shared" si="25"/>
        <v>0.16806722689075632</v>
      </c>
      <c r="Q129">
        <f t="shared" si="26"/>
        <v>0.23754789272030652</v>
      </c>
      <c r="R129">
        <f t="shared" si="27"/>
        <v>0.33637203217645195</v>
      </c>
      <c r="S129">
        <f t="shared" si="28"/>
        <v>2.0767212861519391E-3</v>
      </c>
    </row>
    <row r="130" spans="1:19">
      <c r="A130">
        <v>0</v>
      </c>
      <c r="B130">
        <v>10</v>
      </c>
      <c r="C130">
        <v>129</v>
      </c>
      <c r="D130">
        <v>28</v>
      </c>
      <c r="E130" s="24">
        <v>0.28000000000000003</v>
      </c>
      <c r="H130">
        <f t="shared" si="19"/>
        <v>120</v>
      </c>
      <c r="I130">
        <f t="shared" si="20"/>
        <v>0.26800000000000002</v>
      </c>
      <c r="J130">
        <f t="shared" si="21"/>
        <v>0</v>
      </c>
      <c r="K130" t="str">
        <f t="shared" si="22"/>
        <v/>
      </c>
      <c r="L130">
        <f>ROWS($A$5:A124)</f>
        <v>120</v>
      </c>
      <c r="M130">
        <f>SUM($A$5:A124)</f>
        <v>20</v>
      </c>
      <c r="N130">
        <f t="shared" si="23"/>
        <v>260</v>
      </c>
      <c r="O130">
        <f t="shared" si="24"/>
        <v>62</v>
      </c>
      <c r="P130">
        <f t="shared" si="25"/>
        <v>0.16666666666666666</v>
      </c>
      <c r="Q130">
        <f t="shared" si="26"/>
        <v>0.23846153846153847</v>
      </c>
      <c r="R130" t="str">
        <f t="shared" si="27"/>
        <v/>
      </c>
      <c r="S130" t="str">
        <f t="shared" si="28"/>
        <v/>
      </c>
    </row>
    <row r="131" spans="1:19">
      <c r="A131">
        <v>0</v>
      </c>
      <c r="B131">
        <v>10</v>
      </c>
      <c r="C131">
        <v>129</v>
      </c>
      <c r="D131">
        <v>28</v>
      </c>
      <c r="E131" s="24">
        <v>0.28000000000000003</v>
      </c>
      <c r="H131">
        <f t="shared" si="19"/>
        <v>121</v>
      </c>
      <c r="I131">
        <f t="shared" si="20"/>
        <v>0.26800000000000002</v>
      </c>
      <c r="J131">
        <f t="shared" si="21"/>
        <v>0</v>
      </c>
      <c r="K131">
        <f t="shared" si="22"/>
        <v>0.26850000000000002</v>
      </c>
      <c r="L131">
        <f>ROWS($A$5:A125)</f>
        <v>121</v>
      </c>
      <c r="M131">
        <f>SUM($A$5:A125)</f>
        <v>20</v>
      </c>
      <c r="N131">
        <f t="shared" si="23"/>
        <v>259</v>
      </c>
      <c r="O131">
        <f t="shared" si="24"/>
        <v>62</v>
      </c>
      <c r="P131">
        <f t="shared" si="25"/>
        <v>0.16528925619834711</v>
      </c>
      <c r="Q131">
        <f t="shared" si="26"/>
        <v>0.23938223938223938</v>
      </c>
      <c r="R131">
        <f t="shared" si="27"/>
        <v>0.33606587386491693</v>
      </c>
      <c r="S131">
        <f t="shared" si="28"/>
        <v>2.3828795976869599E-3</v>
      </c>
    </row>
    <row r="132" spans="1:19">
      <c r="A132">
        <v>0</v>
      </c>
      <c r="B132">
        <v>10</v>
      </c>
      <c r="C132">
        <v>129</v>
      </c>
      <c r="D132">
        <v>28</v>
      </c>
      <c r="E132" s="24">
        <v>0.28000000000000003</v>
      </c>
      <c r="H132">
        <f t="shared" si="19"/>
        <v>122</v>
      </c>
      <c r="I132">
        <f t="shared" si="20"/>
        <v>0.26900000000000002</v>
      </c>
      <c r="J132">
        <f t="shared" si="21"/>
        <v>0</v>
      </c>
      <c r="K132" t="str">
        <f t="shared" si="22"/>
        <v/>
      </c>
      <c r="L132">
        <f>ROWS($A$5:A126)</f>
        <v>122</v>
      </c>
      <c r="M132">
        <f>SUM($A$5:A126)</f>
        <v>20</v>
      </c>
      <c r="N132">
        <f t="shared" si="23"/>
        <v>258</v>
      </c>
      <c r="O132">
        <f t="shared" si="24"/>
        <v>62</v>
      </c>
      <c r="P132">
        <f t="shared" si="25"/>
        <v>0.16393442622950818</v>
      </c>
      <c r="Q132">
        <f t="shared" si="26"/>
        <v>0.24031007751937986</v>
      </c>
      <c r="R132" t="str">
        <f t="shared" si="27"/>
        <v/>
      </c>
      <c r="S132" t="str">
        <f t="shared" si="28"/>
        <v/>
      </c>
    </row>
    <row r="133" spans="1:19">
      <c r="A133">
        <v>0</v>
      </c>
      <c r="B133">
        <v>9</v>
      </c>
      <c r="C133">
        <v>124</v>
      </c>
      <c r="D133">
        <v>33</v>
      </c>
      <c r="E133" s="24">
        <v>0.28199999999999997</v>
      </c>
      <c r="H133">
        <f t="shared" si="19"/>
        <v>123</v>
      </c>
      <c r="I133">
        <f t="shared" si="20"/>
        <v>0.26900000000000002</v>
      </c>
      <c r="J133">
        <f t="shared" si="21"/>
        <v>0</v>
      </c>
      <c r="K133">
        <f t="shared" si="22"/>
        <v>0.27450000000000002</v>
      </c>
      <c r="L133">
        <f>ROWS($A$5:A127)</f>
        <v>123</v>
      </c>
      <c r="M133">
        <f>SUM($A$5:A127)</f>
        <v>20</v>
      </c>
      <c r="N133">
        <f t="shared" si="23"/>
        <v>257</v>
      </c>
      <c r="O133">
        <f t="shared" si="24"/>
        <v>62</v>
      </c>
      <c r="P133">
        <f t="shared" si="25"/>
        <v>0.16260162601626016</v>
      </c>
      <c r="Q133">
        <f t="shared" si="26"/>
        <v>0.24124513618677043</v>
      </c>
      <c r="R133">
        <f t="shared" si="27"/>
        <v>0.33574088966365806</v>
      </c>
      <c r="S133">
        <f t="shared" si="28"/>
        <v>2.707863798945831E-3</v>
      </c>
    </row>
    <row r="134" spans="1:19">
      <c r="A134">
        <v>0</v>
      </c>
      <c r="B134">
        <v>9</v>
      </c>
      <c r="C134">
        <v>124</v>
      </c>
      <c r="D134">
        <v>33</v>
      </c>
      <c r="E134" s="24">
        <v>0.28199999999999997</v>
      </c>
      <c r="H134">
        <f t="shared" si="19"/>
        <v>124</v>
      </c>
      <c r="I134">
        <f t="shared" si="20"/>
        <v>0.28000000000000003</v>
      </c>
      <c r="J134">
        <f t="shared" si="21"/>
        <v>0</v>
      </c>
      <c r="K134" t="str">
        <f t="shared" si="22"/>
        <v/>
      </c>
      <c r="L134">
        <f>ROWS($A$5:A128)</f>
        <v>124</v>
      </c>
      <c r="M134">
        <f>SUM($A$5:A128)</f>
        <v>20</v>
      </c>
      <c r="N134">
        <f t="shared" si="23"/>
        <v>256</v>
      </c>
      <c r="O134">
        <f t="shared" si="24"/>
        <v>62</v>
      </c>
      <c r="P134">
        <f t="shared" si="25"/>
        <v>0.16129032258064516</v>
      </c>
      <c r="Q134">
        <f t="shared" si="26"/>
        <v>0.2421875</v>
      </c>
      <c r="R134" t="str">
        <f t="shared" si="27"/>
        <v/>
      </c>
      <c r="S134" t="str">
        <f t="shared" si="28"/>
        <v/>
      </c>
    </row>
    <row r="135" spans="1:19">
      <c r="A135">
        <v>0</v>
      </c>
      <c r="B135">
        <v>1</v>
      </c>
      <c r="C135">
        <v>81</v>
      </c>
      <c r="D135">
        <v>18</v>
      </c>
      <c r="E135" s="24">
        <v>0.28299999999999997</v>
      </c>
      <c r="H135">
        <f t="shared" si="19"/>
        <v>125</v>
      </c>
      <c r="I135">
        <f t="shared" si="20"/>
        <v>0.28000000000000003</v>
      </c>
      <c r="J135">
        <f t="shared" si="21"/>
        <v>0</v>
      </c>
      <c r="K135" t="str">
        <f t="shared" si="22"/>
        <v/>
      </c>
      <c r="L135">
        <f>ROWS($A$5:A129)</f>
        <v>125</v>
      </c>
      <c r="M135">
        <f>SUM($A$5:A129)</f>
        <v>20</v>
      </c>
      <c r="N135">
        <f t="shared" si="23"/>
        <v>255</v>
      </c>
      <c r="O135">
        <f t="shared" si="24"/>
        <v>62</v>
      </c>
      <c r="P135">
        <f t="shared" si="25"/>
        <v>0.16</v>
      </c>
      <c r="Q135">
        <f t="shared" si="26"/>
        <v>0.24313725490196078</v>
      </c>
      <c r="R135" t="str">
        <f t="shared" si="27"/>
        <v/>
      </c>
      <c r="S135" t="str">
        <f t="shared" si="28"/>
        <v/>
      </c>
    </row>
    <row r="136" spans="1:19">
      <c r="A136">
        <v>0</v>
      </c>
      <c r="B136">
        <v>1</v>
      </c>
      <c r="C136">
        <v>81</v>
      </c>
      <c r="D136">
        <v>18</v>
      </c>
      <c r="E136" s="24">
        <v>0.28299999999999997</v>
      </c>
      <c r="H136">
        <f t="shared" si="19"/>
        <v>126</v>
      </c>
      <c r="I136">
        <f t="shared" si="20"/>
        <v>0.28000000000000003</v>
      </c>
      <c r="J136">
        <f t="shared" si="21"/>
        <v>0</v>
      </c>
      <c r="K136" t="str">
        <f t="shared" si="22"/>
        <v/>
      </c>
      <c r="L136">
        <f>ROWS($A$5:A130)</f>
        <v>126</v>
      </c>
      <c r="M136">
        <f>SUM($A$5:A130)</f>
        <v>20</v>
      </c>
      <c r="N136">
        <f t="shared" si="23"/>
        <v>254</v>
      </c>
      <c r="O136">
        <f t="shared" si="24"/>
        <v>62</v>
      </c>
      <c r="P136">
        <f t="shared" si="25"/>
        <v>0.15873015873015872</v>
      </c>
      <c r="Q136">
        <f t="shared" si="26"/>
        <v>0.24409448818897639</v>
      </c>
      <c r="R136" t="str">
        <f t="shared" si="27"/>
        <v/>
      </c>
      <c r="S136" t="str">
        <f t="shared" si="28"/>
        <v/>
      </c>
    </row>
    <row r="137" spans="1:19">
      <c r="A137">
        <v>0</v>
      </c>
      <c r="B137">
        <v>3</v>
      </c>
      <c r="C137">
        <v>99</v>
      </c>
      <c r="D137">
        <v>11</v>
      </c>
      <c r="E137" s="24">
        <v>0.28399999999999997</v>
      </c>
      <c r="H137">
        <f t="shared" si="19"/>
        <v>127</v>
      </c>
      <c r="I137">
        <f t="shared" si="20"/>
        <v>0.28000000000000003</v>
      </c>
      <c r="J137">
        <f t="shared" si="21"/>
        <v>0</v>
      </c>
      <c r="K137" t="str">
        <f t="shared" si="22"/>
        <v/>
      </c>
      <c r="L137">
        <f>ROWS($A$5:A131)</f>
        <v>127</v>
      </c>
      <c r="M137">
        <f>SUM($A$5:A131)</f>
        <v>20</v>
      </c>
      <c r="N137">
        <f t="shared" si="23"/>
        <v>253</v>
      </c>
      <c r="O137">
        <f t="shared" si="24"/>
        <v>62</v>
      </c>
      <c r="P137">
        <f t="shared" si="25"/>
        <v>0.15748031496062992</v>
      </c>
      <c r="Q137">
        <f t="shared" si="26"/>
        <v>0.24505928853754941</v>
      </c>
      <c r="R137" t="str">
        <f t="shared" si="27"/>
        <v/>
      </c>
      <c r="S137" t="str">
        <f t="shared" si="28"/>
        <v/>
      </c>
    </row>
    <row r="138" spans="1:19">
      <c r="A138">
        <v>0</v>
      </c>
      <c r="B138">
        <v>2</v>
      </c>
      <c r="C138">
        <v>129</v>
      </c>
      <c r="D138">
        <v>0</v>
      </c>
      <c r="E138" s="24">
        <v>0.28399999999999997</v>
      </c>
      <c r="H138">
        <f t="shared" si="19"/>
        <v>128</v>
      </c>
      <c r="I138">
        <f t="shared" si="20"/>
        <v>0.28000000000000003</v>
      </c>
      <c r="J138">
        <f t="shared" si="21"/>
        <v>0</v>
      </c>
      <c r="K138">
        <f t="shared" si="22"/>
        <v>0.28100000000000003</v>
      </c>
      <c r="L138">
        <f>ROWS($A$5:A132)</f>
        <v>128</v>
      </c>
      <c r="M138">
        <f>SUM($A$5:A132)</f>
        <v>20</v>
      </c>
      <c r="N138">
        <f t="shared" si="23"/>
        <v>252</v>
      </c>
      <c r="O138">
        <f t="shared" si="24"/>
        <v>62</v>
      </c>
      <c r="P138">
        <f t="shared" si="25"/>
        <v>0.15625</v>
      </c>
      <c r="Q138">
        <f t="shared" si="26"/>
        <v>0.24603174603174602</v>
      </c>
      <c r="R138">
        <f t="shared" si="27"/>
        <v>0.33484753550543023</v>
      </c>
      <c r="S138">
        <f t="shared" si="28"/>
        <v>3.6012179571736636E-3</v>
      </c>
    </row>
    <row r="139" spans="1:19">
      <c r="A139">
        <v>0</v>
      </c>
      <c r="B139">
        <v>5</v>
      </c>
      <c r="C139">
        <v>106</v>
      </c>
      <c r="D139">
        <v>30</v>
      </c>
      <c r="E139" s="24">
        <v>0.28599999999999998</v>
      </c>
      <c r="H139">
        <f t="shared" si="19"/>
        <v>129</v>
      </c>
      <c r="I139">
        <f t="shared" si="20"/>
        <v>0.28199999999999997</v>
      </c>
      <c r="J139">
        <f t="shared" si="21"/>
        <v>0</v>
      </c>
      <c r="K139" t="str">
        <f t="shared" si="22"/>
        <v/>
      </c>
      <c r="L139">
        <f>ROWS($A$5:A133)</f>
        <v>129</v>
      </c>
      <c r="M139">
        <f>SUM($A$5:A133)</f>
        <v>20</v>
      </c>
      <c r="N139">
        <f t="shared" si="23"/>
        <v>251</v>
      </c>
      <c r="O139">
        <f t="shared" si="24"/>
        <v>62</v>
      </c>
      <c r="P139">
        <f t="shared" si="25"/>
        <v>0.15503875968992248</v>
      </c>
      <c r="Q139">
        <f t="shared" si="26"/>
        <v>0.24701195219123506</v>
      </c>
      <c r="R139" t="str">
        <f t="shared" si="27"/>
        <v/>
      </c>
      <c r="S139" t="str">
        <f t="shared" si="28"/>
        <v/>
      </c>
    </row>
    <row r="140" spans="1:19">
      <c r="A140">
        <v>0</v>
      </c>
      <c r="B140">
        <v>5</v>
      </c>
      <c r="C140">
        <v>122</v>
      </c>
      <c r="D140">
        <v>0</v>
      </c>
      <c r="E140" s="24">
        <v>0.28999999999999998</v>
      </c>
      <c r="H140">
        <f t="shared" ref="H140:H203" si="29">ROW()-10</f>
        <v>130</v>
      </c>
      <c r="I140">
        <f t="shared" si="20"/>
        <v>0.28199999999999997</v>
      </c>
      <c r="J140">
        <f t="shared" si="21"/>
        <v>0</v>
      </c>
      <c r="K140">
        <f t="shared" si="22"/>
        <v>0.28249999999999997</v>
      </c>
      <c r="L140">
        <f>ROWS($A$5:A134)</f>
        <v>130</v>
      </c>
      <c r="M140">
        <f>SUM($A$5:A134)</f>
        <v>20</v>
      </c>
      <c r="N140">
        <f t="shared" si="23"/>
        <v>250</v>
      </c>
      <c r="O140">
        <f t="shared" si="24"/>
        <v>62</v>
      </c>
      <c r="P140">
        <f t="shared" si="25"/>
        <v>0.15384615384615385</v>
      </c>
      <c r="Q140">
        <f t="shared" si="26"/>
        <v>0.248</v>
      </c>
      <c r="R140">
        <f t="shared" si="27"/>
        <v>0.33445829959514173</v>
      </c>
      <c r="S140">
        <f t="shared" si="28"/>
        <v>3.9904538674621626E-3</v>
      </c>
    </row>
    <row r="141" spans="1:19">
      <c r="A141">
        <v>0</v>
      </c>
      <c r="B141">
        <v>5</v>
      </c>
      <c r="C141">
        <v>122</v>
      </c>
      <c r="D141">
        <v>0</v>
      </c>
      <c r="E141" s="24">
        <v>0.28999999999999998</v>
      </c>
      <c r="H141">
        <f t="shared" si="29"/>
        <v>131</v>
      </c>
      <c r="I141">
        <f t="shared" si="20"/>
        <v>0.28299999999999997</v>
      </c>
      <c r="J141">
        <f t="shared" si="21"/>
        <v>0</v>
      </c>
      <c r="K141" t="str">
        <f t="shared" si="22"/>
        <v/>
      </c>
      <c r="L141">
        <f>ROWS($A$5:A135)</f>
        <v>131</v>
      </c>
      <c r="M141">
        <f>SUM($A$5:A135)</f>
        <v>20</v>
      </c>
      <c r="N141">
        <f t="shared" si="23"/>
        <v>249</v>
      </c>
      <c r="O141">
        <f t="shared" si="24"/>
        <v>62</v>
      </c>
      <c r="P141">
        <f t="shared" si="25"/>
        <v>0.15267175572519084</v>
      </c>
      <c r="Q141">
        <f t="shared" si="26"/>
        <v>0.24899598393574296</v>
      </c>
      <c r="R141" t="str">
        <f t="shared" si="27"/>
        <v/>
      </c>
      <c r="S141" t="str">
        <f t="shared" si="28"/>
        <v/>
      </c>
    </row>
    <row r="142" spans="1:19">
      <c r="A142">
        <v>0</v>
      </c>
      <c r="B142">
        <v>2</v>
      </c>
      <c r="C142">
        <v>89</v>
      </c>
      <c r="D142">
        <v>30</v>
      </c>
      <c r="E142" s="24">
        <v>0.29199999999999998</v>
      </c>
      <c r="H142">
        <f t="shared" si="29"/>
        <v>132</v>
      </c>
      <c r="I142">
        <f t="shared" si="20"/>
        <v>0.28299999999999997</v>
      </c>
      <c r="J142">
        <f t="shared" si="21"/>
        <v>0</v>
      </c>
      <c r="K142">
        <f t="shared" si="22"/>
        <v>0.28349999999999997</v>
      </c>
      <c r="L142">
        <f>ROWS($A$5:A136)</f>
        <v>132</v>
      </c>
      <c r="M142">
        <f>SUM($A$5:A136)</f>
        <v>20</v>
      </c>
      <c r="N142">
        <f t="shared" si="23"/>
        <v>248</v>
      </c>
      <c r="O142">
        <f t="shared" si="24"/>
        <v>62</v>
      </c>
      <c r="P142">
        <f t="shared" si="25"/>
        <v>0.15151515151515152</v>
      </c>
      <c r="Q142">
        <f t="shared" si="26"/>
        <v>0.25</v>
      </c>
      <c r="R142">
        <f t="shared" si="27"/>
        <v>0.33405103668261565</v>
      </c>
      <c r="S142">
        <f t="shared" si="28"/>
        <v>4.3977167799882366E-3</v>
      </c>
    </row>
    <row r="143" spans="1:19">
      <c r="A143">
        <v>0</v>
      </c>
      <c r="B143">
        <v>3</v>
      </c>
      <c r="C143">
        <v>74</v>
      </c>
      <c r="D143">
        <v>28</v>
      </c>
      <c r="E143" s="24">
        <v>0.29299999999999998</v>
      </c>
      <c r="H143">
        <f t="shared" si="29"/>
        <v>133</v>
      </c>
      <c r="I143">
        <f t="shared" si="20"/>
        <v>0.28399999999999997</v>
      </c>
      <c r="J143">
        <f t="shared" si="21"/>
        <v>0</v>
      </c>
      <c r="K143" t="str">
        <f t="shared" si="22"/>
        <v/>
      </c>
      <c r="L143">
        <f>ROWS($A$5:A137)</f>
        <v>133</v>
      </c>
      <c r="M143">
        <f>SUM($A$5:A137)</f>
        <v>20</v>
      </c>
      <c r="N143">
        <f t="shared" si="23"/>
        <v>247</v>
      </c>
      <c r="O143">
        <f t="shared" si="24"/>
        <v>62</v>
      </c>
      <c r="P143">
        <f t="shared" si="25"/>
        <v>0.15037593984962405</v>
      </c>
      <c r="Q143">
        <f t="shared" si="26"/>
        <v>0.25101214574898784</v>
      </c>
      <c r="R143" t="str">
        <f t="shared" si="27"/>
        <v/>
      </c>
      <c r="S143" t="str">
        <f t="shared" si="28"/>
        <v/>
      </c>
    </row>
    <row r="144" spans="1:19">
      <c r="A144">
        <v>1</v>
      </c>
      <c r="B144">
        <v>1</v>
      </c>
      <c r="C144">
        <v>102</v>
      </c>
      <c r="D144">
        <v>0</v>
      </c>
      <c r="E144" s="24">
        <v>0.29299999999999998</v>
      </c>
      <c r="H144">
        <f t="shared" si="29"/>
        <v>134</v>
      </c>
      <c r="I144">
        <f t="shared" si="20"/>
        <v>0.28399999999999997</v>
      </c>
      <c r="J144">
        <f t="shared" si="21"/>
        <v>0</v>
      </c>
      <c r="K144">
        <f t="shared" si="22"/>
        <v>0.28499999999999998</v>
      </c>
      <c r="L144">
        <f>ROWS($A$5:A138)</f>
        <v>134</v>
      </c>
      <c r="M144">
        <f>SUM($A$5:A138)</f>
        <v>20</v>
      </c>
      <c r="N144">
        <f t="shared" si="23"/>
        <v>246</v>
      </c>
      <c r="O144">
        <f t="shared" si="24"/>
        <v>62</v>
      </c>
      <c r="P144">
        <f t="shared" si="25"/>
        <v>0.14925373134328357</v>
      </c>
      <c r="Q144">
        <f t="shared" si="26"/>
        <v>0.25203252032520324</v>
      </c>
      <c r="R144">
        <f t="shared" si="27"/>
        <v>0.33362583743669327</v>
      </c>
      <c r="S144">
        <f t="shared" si="28"/>
        <v>4.8229160259106174E-3</v>
      </c>
    </row>
    <row r="145" spans="1:19">
      <c r="A145">
        <v>0</v>
      </c>
      <c r="B145">
        <v>1</v>
      </c>
      <c r="C145">
        <v>0</v>
      </c>
      <c r="D145">
        <v>20</v>
      </c>
      <c r="E145" s="24">
        <v>0.29899999999999999</v>
      </c>
      <c r="H145">
        <f t="shared" si="29"/>
        <v>135</v>
      </c>
      <c r="I145">
        <f t="shared" si="20"/>
        <v>0.28599999999999998</v>
      </c>
      <c r="J145">
        <f t="shared" si="21"/>
        <v>0</v>
      </c>
      <c r="K145">
        <f t="shared" si="22"/>
        <v>0.28799999999999998</v>
      </c>
      <c r="L145">
        <f>ROWS($A$5:A139)</f>
        <v>135</v>
      </c>
      <c r="M145">
        <f>SUM($A$5:A139)</f>
        <v>20</v>
      </c>
      <c r="N145">
        <f t="shared" si="23"/>
        <v>245</v>
      </c>
      <c r="O145">
        <f t="shared" si="24"/>
        <v>62</v>
      </c>
      <c r="P145">
        <f t="shared" si="25"/>
        <v>0.14814814814814814</v>
      </c>
      <c r="Q145">
        <f t="shared" si="26"/>
        <v>0.2530612244897959</v>
      </c>
      <c r="R145">
        <f t="shared" si="27"/>
        <v>0.33340653220352467</v>
      </c>
      <c r="S145">
        <f t="shared" si="28"/>
        <v>5.0422212590792159E-3</v>
      </c>
    </row>
    <row r="146" spans="1:19">
      <c r="A146">
        <v>0</v>
      </c>
      <c r="B146">
        <v>0</v>
      </c>
      <c r="C146">
        <v>98</v>
      </c>
      <c r="D146">
        <v>15</v>
      </c>
      <c r="E146" s="24">
        <v>0.29899999999999999</v>
      </c>
      <c r="H146">
        <f t="shared" si="29"/>
        <v>136</v>
      </c>
      <c r="I146">
        <f t="shared" si="20"/>
        <v>0.28999999999999998</v>
      </c>
      <c r="J146">
        <f t="shared" si="21"/>
        <v>0</v>
      </c>
      <c r="K146" t="str">
        <f t="shared" si="22"/>
        <v/>
      </c>
      <c r="L146">
        <f>ROWS($A$5:A140)</f>
        <v>136</v>
      </c>
      <c r="M146">
        <f>SUM($A$5:A140)</f>
        <v>20</v>
      </c>
      <c r="N146">
        <f t="shared" si="23"/>
        <v>244</v>
      </c>
      <c r="O146">
        <f t="shared" si="24"/>
        <v>62</v>
      </c>
      <c r="P146">
        <f t="shared" si="25"/>
        <v>0.14705882352941177</v>
      </c>
      <c r="Q146">
        <f t="shared" si="26"/>
        <v>0.25409836065573771</v>
      </c>
      <c r="R146" t="str">
        <f t="shared" si="27"/>
        <v/>
      </c>
      <c r="S146" t="str">
        <f t="shared" si="28"/>
        <v/>
      </c>
    </row>
    <row r="147" spans="1:19">
      <c r="A147">
        <v>0</v>
      </c>
      <c r="B147">
        <v>0</v>
      </c>
      <c r="C147">
        <v>98</v>
      </c>
      <c r="D147">
        <v>15</v>
      </c>
      <c r="E147" s="24">
        <v>0.29899999999999999</v>
      </c>
      <c r="H147">
        <f t="shared" si="29"/>
        <v>137</v>
      </c>
      <c r="I147">
        <f t="shared" si="20"/>
        <v>0.28999999999999998</v>
      </c>
      <c r="J147">
        <f t="shared" si="21"/>
        <v>0</v>
      </c>
      <c r="K147">
        <f t="shared" si="22"/>
        <v>0.29099999999999998</v>
      </c>
      <c r="L147">
        <f>ROWS($A$5:A141)</f>
        <v>137</v>
      </c>
      <c r="M147">
        <f>SUM($A$5:A141)</f>
        <v>20</v>
      </c>
      <c r="N147">
        <f t="shared" si="23"/>
        <v>243</v>
      </c>
      <c r="O147">
        <f t="shared" si="24"/>
        <v>62</v>
      </c>
      <c r="P147">
        <f t="shared" si="25"/>
        <v>0.145985401459854</v>
      </c>
      <c r="Q147">
        <f t="shared" si="26"/>
        <v>0.2551440329218107</v>
      </c>
      <c r="R147">
        <f t="shared" si="27"/>
        <v>0.33295453647184559</v>
      </c>
      <c r="S147">
        <f t="shared" si="28"/>
        <v>5.4942169907583049E-3</v>
      </c>
    </row>
    <row r="148" spans="1:19">
      <c r="A148">
        <v>0</v>
      </c>
      <c r="B148">
        <v>11</v>
      </c>
      <c r="C148">
        <v>85</v>
      </c>
      <c r="D148">
        <v>0</v>
      </c>
      <c r="E148" s="24">
        <v>0.3</v>
      </c>
      <c r="H148">
        <f t="shared" si="29"/>
        <v>138</v>
      </c>
      <c r="I148">
        <f t="shared" si="20"/>
        <v>0.29199999999999998</v>
      </c>
      <c r="J148">
        <f t="shared" si="21"/>
        <v>0</v>
      </c>
      <c r="K148">
        <f t="shared" si="22"/>
        <v>0.29249999999999998</v>
      </c>
      <c r="L148">
        <f>ROWS($A$5:A142)</f>
        <v>138</v>
      </c>
      <c r="M148">
        <f>SUM($A$5:A142)</f>
        <v>20</v>
      </c>
      <c r="N148">
        <f t="shared" si="23"/>
        <v>242</v>
      </c>
      <c r="O148">
        <f t="shared" si="24"/>
        <v>62</v>
      </c>
      <c r="P148">
        <f t="shared" si="25"/>
        <v>0.14492753623188406</v>
      </c>
      <c r="Q148">
        <f t="shared" si="26"/>
        <v>0.256198347107438</v>
      </c>
      <c r="R148">
        <f t="shared" si="27"/>
        <v>0.33272185134053239</v>
      </c>
      <c r="S148">
        <f t="shared" si="28"/>
        <v>5.7269021220714977E-3</v>
      </c>
    </row>
    <row r="149" spans="1:19">
      <c r="A149">
        <v>0</v>
      </c>
      <c r="B149">
        <v>11</v>
      </c>
      <c r="C149">
        <v>85</v>
      </c>
      <c r="D149">
        <v>0</v>
      </c>
      <c r="E149" s="24">
        <v>0.3</v>
      </c>
      <c r="H149">
        <f t="shared" si="29"/>
        <v>139</v>
      </c>
      <c r="I149">
        <f t="shared" ref="I149:I212" si="30">E143</f>
        <v>0.29299999999999998</v>
      </c>
      <c r="J149">
        <f t="shared" ref="J149:J212" si="31">A143</f>
        <v>0</v>
      </c>
      <c r="K149" t="str">
        <f t="shared" ref="K149:K212" si="32">IF(E143&lt;&gt;E144, (E143+E144)/2, "")</f>
        <v/>
      </c>
      <c r="L149">
        <f>ROWS($A$5:A143)</f>
        <v>139</v>
      </c>
      <c r="M149">
        <f>SUM($A$5:A143)</f>
        <v>20</v>
      </c>
      <c r="N149">
        <f t="shared" ref="N149:N212" si="33">I$4 - L149</f>
        <v>241</v>
      </c>
      <c r="O149">
        <f t="shared" ref="O149:O212" si="34">I$5 - M149</f>
        <v>62</v>
      </c>
      <c r="P149">
        <f t="shared" ref="P149:P212" si="35">IF(L149=0,"", M149/L149)</f>
        <v>0.14388489208633093</v>
      </c>
      <c r="Q149">
        <f t="shared" ref="Q149:Q212" si="36">IF(N149=0,"", O149/N149)</f>
        <v>0.25726141078838172</v>
      </c>
      <c r="R149" t="str">
        <f t="shared" ref="R149:R212" si="37">IF(K149="","",(L149/I$4)*(2*P149*(1-P149)) + (N149/I$4)*(2*Q149*(1-Q149)))</f>
        <v/>
      </c>
      <c r="S149" t="str">
        <f t="shared" ref="S149:S212" si="38">IF(K149="","", $I$7 - R149)</f>
        <v/>
      </c>
    </row>
    <row r="150" spans="1:19">
      <c r="A150">
        <v>0</v>
      </c>
      <c r="B150">
        <v>11</v>
      </c>
      <c r="C150">
        <v>85</v>
      </c>
      <c r="D150">
        <v>0</v>
      </c>
      <c r="E150" s="24">
        <v>0.3</v>
      </c>
      <c r="H150">
        <f t="shared" si="29"/>
        <v>140</v>
      </c>
      <c r="I150">
        <f t="shared" si="30"/>
        <v>0.29299999999999998</v>
      </c>
      <c r="J150">
        <f t="shared" si="31"/>
        <v>1</v>
      </c>
      <c r="K150">
        <f t="shared" si="32"/>
        <v>0.29599999999999999</v>
      </c>
      <c r="L150">
        <f>ROWS($A$5:A144)</f>
        <v>140</v>
      </c>
      <c r="M150">
        <f>SUM($A$5:A144)</f>
        <v>21</v>
      </c>
      <c r="N150">
        <f t="shared" si="33"/>
        <v>240</v>
      </c>
      <c r="O150">
        <f t="shared" si="34"/>
        <v>61</v>
      </c>
      <c r="P150">
        <f t="shared" si="35"/>
        <v>0.15</v>
      </c>
      <c r="Q150">
        <f t="shared" si="36"/>
        <v>0.25416666666666665</v>
      </c>
      <c r="R150">
        <f t="shared" si="37"/>
        <v>0.3333991228070175</v>
      </c>
      <c r="S150">
        <f t="shared" si="38"/>
        <v>5.0496306555863901E-3</v>
      </c>
    </row>
    <row r="151" spans="1:19">
      <c r="A151">
        <v>0</v>
      </c>
      <c r="B151">
        <v>2</v>
      </c>
      <c r="C151">
        <v>129</v>
      </c>
      <c r="D151">
        <v>0</v>
      </c>
      <c r="E151" s="24">
        <v>0.30399999999999999</v>
      </c>
      <c r="H151">
        <f t="shared" si="29"/>
        <v>141</v>
      </c>
      <c r="I151">
        <f t="shared" si="30"/>
        <v>0.29899999999999999</v>
      </c>
      <c r="J151">
        <f t="shared" si="31"/>
        <v>0</v>
      </c>
      <c r="K151" t="str">
        <f t="shared" si="32"/>
        <v/>
      </c>
      <c r="L151">
        <f>ROWS($A$5:A145)</f>
        <v>141</v>
      </c>
      <c r="M151">
        <f>SUM($A$5:A145)</f>
        <v>21</v>
      </c>
      <c r="N151">
        <f t="shared" si="33"/>
        <v>239</v>
      </c>
      <c r="O151">
        <f t="shared" si="34"/>
        <v>61</v>
      </c>
      <c r="P151">
        <f t="shared" si="35"/>
        <v>0.14893617021276595</v>
      </c>
      <c r="Q151">
        <f t="shared" si="36"/>
        <v>0.25523012552301255</v>
      </c>
      <c r="R151" t="str">
        <f t="shared" si="37"/>
        <v/>
      </c>
      <c r="S151" t="str">
        <f t="shared" si="38"/>
        <v/>
      </c>
    </row>
    <row r="152" spans="1:19">
      <c r="A152">
        <v>0</v>
      </c>
      <c r="B152">
        <v>2</v>
      </c>
      <c r="C152">
        <v>129</v>
      </c>
      <c r="D152">
        <v>0</v>
      </c>
      <c r="E152" s="24">
        <v>0.30399999999999999</v>
      </c>
      <c r="H152">
        <f t="shared" si="29"/>
        <v>142</v>
      </c>
      <c r="I152">
        <f t="shared" si="30"/>
        <v>0.29899999999999999</v>
      </c>
      <c r="J152">
        <f t="shared" si="31"/>
        <v>0</v>
      </c>
      <c r="K152" t="str">
        <f t="shared" si="32"/>
        <v/>
      </c>
      <c r="L152">
        <f>ROWS($A$5:A146)</f>
        <v>142</v>
      </c>
      <c r="M152">
        <f>SUM($A$5:A146)</f>
        <v>21</v>
      </c>
      <c r="N152">
        <f t="shared" si="33"/>
        <v>238</v>
      </c>
      <c r="O152">
        <f t="shared" si="34"/>
        <v>61</v>
      </c>
      <c r="P152">
        <f t="shared" si="35"/>
        <v>0.14788732394366197</v>
      </c>
      <c r="Q152">
        <f t="shared" si="36"/>
        <v>0.25630252100840334</v>
      </c>
      <c r="R152" t="str">
        <f t="shared" si="37"/>
        <v/>
      </c>
      <c r="S152" t="str">
        <f t="shared" si="38"/>
        <v/>
      </c>
    </row>
    <row r="153" spans="1:19">
      <c r="A153">
        <v>0</v>
      </c>
      <c r="B153">
        <v>7</v>
      </c>
      <c r="C153">
        <v>105</v>
      </c>
      <c r="D153">
        <v>0</v>
      </c>
      <c r="E153" s="24">
        <v>0.30499999999999999</v>
      </c>
      <c r="H153">
        <f t="shared" si="29"/>
        <v>143</v>
      </c>
      <c r="I153">
        <f t="shared" si="30"/>
        <v>0.29899999999999999</v>
      </c>
      <c r="J153">
        <f t="shared" si="31"/>
        <v>0</v>
      </c>
      <c r="K153">
        <f t="shared" si="32"/>
        <v>0.29949999999999999</v>
      </c>
      <c r="L153">
        <f>ROWS($A$5:A147)</f>
        <v>143</v>
      </c>
      <c r="M153">
        <f>SUM($A$5:A147)</f>
        <v>21</v>
      </c>
      <c r="N153">
        <f t="shared" si="33"/>
        <v>237</v>
      </c>
      <c r="O153">
        <f t="shared" si="34"/>
        <v>61</v>
      </c>
      <c r="P153">
        <f t="shared" si="35"/>
        <v>0.14685314685314685</v>
      </c>
      <c r="Q153">
        <f t="shared" si="36"/>
        <v>0.25738396624472576</v>
      </c>
      <c r="R153">
        <f t="shared" si="37"/>
        <v>0.33271401039555604</v>
      </c>
      <c r="S153">
        <f t="shared" si="38"/>
        <v>5.7347430670478539E-3</v>
      </c>
    </row>
    <row r="154" spans="1:19">
      <c r="A154">
        <v>0</v>
      </c>
      <c r="B154">
        <v>3</v>
      </c>
      <c r="C154">
        <v>124</v>
      </c>
      <c r="D154">
        <v>33</v>
      </c>
      <c r="E154" s="24">
        <v>0.30499999999999999</v>
      </c>
      <c r="H154">
        <f t="shared" si="29"/>
        <v>144</v>
      </c>
      <c r="I154">
        <f t="shared" si="30"/>
        <v>0.3</v>
      </c>
      <c r="J154">
        <f t="shared" si="31"/>
        <v>0</v>
      </c>
      <c r="K154" t="str">
        <f t="shared" si="32"/>
        <v/>
      </c>
      <c r="L154">
        <f>ROWS($A$5:A148)</f>
        <v>144</v>
      </c>
      <c r="M154">
        <f>SUM($A$5:A148)</f>
        <v>21</v>
      </c>
      <c r="N154">
        <f t="shared" si="33"/>
        <v>236</v>
      </c>
      <c r="O154">
        <f t="shared" si="34"/>
        <v>61</v>
      </c>
      <c r="P154">
        <f t="shared" si="35"/>
        <v>0.14583333333333334</v>
      </c>
      <c r="Q154">
        <f t="shared" si="36"/>
        <v>0.25847457627118642</v>
      </c>
      <c r="R154" t="str">
        <f t="shared" si="37"/>
        <v/>
      </c>
      <c r="S154" t="str">
        <f t="shared" si="38"/>
        <v/>
      </c>
    </row>
    <row r="155" spans="1:19">
      <c r="A155">
        <v>0</v>
      </c>
      <c r="B155">
        <v>3</v>
      </c>
      <c r="C155">
        <v>124</v>
      </c>
      <c r="D155">
        <v>33</v>
      </c>
      <c r="E155" s="24">
        <v>0.30499999999999999</v>
      </c>
      <c r="H155">
        <f t="shared" si="29"/>
        <v>145</v>
      </c>
      <c r="I155">
        <f t="shared" si="30"/>
        <v>0.3</v>
      </c>
      <c r="J155">
        <f t="shared" si="31"/>
        <v>0</v>
      </c>
      <c r="K155" t="str">
        <f t="shared" si="32"/>
        <v/>
      </c>
      <c r="L155">
        <f>ROWS($A$5:A149)</f>
        <v>145</v>
      </c>
      <c r="M155">
        <f>SUM($A$5:A149)</f>
        <v>21</v>
      </c>
      <c r="N155">
        <f t="shared" si="33"/>
        <v>235</v>
      </c>
      <c r="O155">
        <f t="shared" si="34"/>
        <v>61</v>
      </c>
      <c r="P155">
        <f t="shared" si="35"/>
        <v>0.14482758620689656</v>
      </c>
      <c r="Q155">
        <f t="shared" si="36"/>
        <v>0.25957446808510637</v>
      </c>
      <c r="R155" t="str">
        <f t="shared" si="37"/>
        <v/>
      </c>
      <c r="S155" t="str">
        <f t="shared" si="38"/>
        <v/>
      </c>
    </row>
    <row r="156" spans="1:19">
      <c r="A156">
        <v>0</v>
      </c>
      <c r="B156">
        <v>3</v>
      </c>
      <c r="C156">
        <v>81</v>
      </c>
      <c r="D156">
        <v>16</v>
      </c>
      <c r="E156" s="24">
        <v>0.30599999999999999</v>
      </c>
      <c r="H156">
        <f t="shared" si="29"/>
        <v>146</v>
      </c>
      <c r="I156">
        <f t="shared" si="30"/>
        <v>0.3</v>
      </c>
      <c r="J156">
        <f t="shared" si="31"/>
        <v>0</v>
      </c>
      <c r="K156">
        <f t="shared" si="32"/>
        <v>0.30199999999999999</v>
      </c>
      <c r="L156">
        <f>ROWS($A$5:A150)</f>
        <v>146</v>
      </c>
      <c r="M156">
        <f>SUM($A$5:A150)</f>
        <v>21</v>
      </c>
      <c r="N156">
        <f t="shared" si="33"/>
        <v>234</v>
      </c>
      <c r="O156">
        <f t="shared" si="34"/>
        <v>61</v>
      </c>
      <c r="P156">
        <f t="shared" si="35"/>
        <v>0.14383561643835616</v>
      </c>
      <c r="Q156">
        <f t="shared" si="36"/>
        <v>0.2606837606837607</v>
      </c>
      <c r="R156">
        <f t="shared" si="37"/>
        <v>0.3319881192267638</v>
      </c>
      <c r="S156">
        <f t="shared" si="38"/>
        <v>6.4606342358400903E-3</v>
      </c>
    </row>
    <row r="157" spans="1:19">
      <c r="A157">
        <v>0</v>
      </c>
      <c r="B157">
        <v>4</v>
      </c>
      <c r="C157">
        <v>85</v>
      </c>
      <c r="D157">
        <v>22</v>
      </c>
      <c r="E157" s="24">
        <v>0.30599999999999999</v>
      </c>
      <c r="H157">
        <f t="shared" si="29"/>
        <v>147</v>
      </c>
      <c r="I157">
        <f t="shared" si="30"/>
        <v>0.30399999999999999</v>
      </c>
      <c r="J157">
        <f t="shared" si="31"/>
        <v>0</v>
      </c>
      <c r="K157" t="str">
        <f t="shared" si="32"/>
        <v/>
      </c>
      <c r="L157">
        <f>ROWS($A$5:A151)</f>
        <v>147</v>
      </c>
      <c r="M157">
        <f>SUM($A$5:A151)</f>
        <v>21</v>
      </c>
      <c r="N157">
        <f t="shared" si="33"/>
        <v>233</v>
      </c>
      <c r="O157">
        <f t="shared" si="34"/>
        <v>61</v>
      </c>
      <c r="P157">
        <f t="shared" si="35"/>
        <v>0.14285714285714285</v>
      </c>
      <c r="Q157">
        <f t="shared" si="36"/>
        <v>0.26180257510729615</v>
      </c>
      <c r="R157" t="str">
        <f t="shared" si="37"/>
        <v/>
      </c>
      <c r="S157" t="str">
        <f t="shared" si="38"/>
        <v/>
      </c>
    </row>
    <row r="158" spans="1:19">
      <c r="A158">
        <v>0</v>
      </c>
      <c r="B158">
        <v>4</v>
      </c>
      <c r="C158">
        <v>85</v>
      </c>
      <c r="D158">
        <v>22</v>
      </c>
      <c r="E158" s="24">
        <v>0.30599999999999999</v>
      </c>
      <c r="H158">
        <f t="shared" si="29"/>
        <v>148</v>
      </c>
      <c r="I158">
        <f t="shared" si="30"/>
        <v>0.30399999999999999</v>
      </c>
      <c r="J158">
        <f t="shared" si="31"/>
        <v>0</v>
      </c>
      <c r="K158">
        <f t="shared" si="32"/>
        <v>0.30449999999999999</v>
      </c>
      <c r="L158">
        <f>ROWS($A$5:A152)</f>
        <v>148</v>
      </c>
      <c r="M158">
        <f>SUM($A$5:A152)</f>
        <v>21</v>
      </c>
      <c r="N158">
        <f t="shared" si="33"/>
        <v>232</v>
      </c>
      <c r="O158">
        <f t="shared" si="34"/>
        <v>61</v>
      </c>
      <c r="P158">
        <f t="shared" si="35"/>
        <v>0.14189189189189189</v>
      </c>
      <c r="Q158">
        <f t="shared" si="36"/>
        <v>0.26293103448275862</v>
      </c>
      <c r="R158">
        <f t="shared" si="37"/>
        <v>0.33148145877274732</v>
      </c>
      <c r="S158">
        <f t="shared" si="38"/>
        <v>6.9672946898565735E-3</v>
      </c>
    </row>
    <row r="159" spans="1:19">
      <c r="A159">
        <v>0</v>
      </c>
      <c r="B159">
        <v>2</v>
      </c>
      <c r="C159">
        <v>112</v>
      </c>
      <c r="D159">
        <v>22</v>
      </c>
      <c r="E159" s="24">
        <v>0.307</v>
      </c>
      <c r="H159">
        <f t="shared" si="29"/>
        <v>149</v>
      </c>
      <c r="I159">
        <f t="shared" si="30"/>
        <v>0.30499999999999999</v>
      </c>
      <c r="J159">
        <f t="shared" si="31"/>
        <v>0</v>
      </c>
      <c r="K159" t="str">
        <f t="shared" si="32"/>
        <v/>
      </c>
      <c r="L159">
        <f>ROWS($A$5:A153)</f>
        <v>149</v>
      </c>
      <c r="M159">
        <f>SUM($A$5:A153)</f>
        <v>21</v>
      </c>
      <c r="N159">
        <f t="shared" si="33"/>
        <v>231</v>
      </c>
      <c r="O159">
        <f t="shared" si="34"/>
        <v>61</v>
      </c>
      <c r="P159">
        <f t="shared" si="35"/>
        <v>0.14093959731543623</v>
      </c>
      <c r="Q159">
        <f t="shared" si="36"/>
        <v>0.26406926406926406</v>
      </c>
      <c r="R159" t="str">
        <f t="shared" si="37"/>
        <v/>
      </c>
      <c r="S159" t="str">
        <f t="shared" si="38"/>
        <v/>
      </c>
    </row>
    <row r="160" spans="1:19">
      <c r="A160">
        <v>0</v>
      </c>
      <c r="B160">
        <v>2</v>
      </c>
      <c r="C160">
        <v>112</v>
      </c>
      <c r="D160">
        <v>22</v>
      </c>
      <c r="E160" s="24">
        <v>0.307</v>
      </c>
      <c r="H160">
        <f t="shared" si="29"/>
        <v>150</v>
      </c>
      <c r="I160">
        <f t="shared" si="30"/>
        <v>0.30499999999999999</v>
      </c>
      <c r="J160">
        <f t="shared" si="31"/>
        <v>0</v>
      </c>
      <c r="K160" t="str">
        <f t="shared" si="32"/>
        <v/>
      </c>
      <c r="L160">
        <f>ROWS($A$5:A154)</f>
        <v>150</v>
      </c>
      <c r="M160">
        <f>SUM($A$5:A154)</f>
        <v>21</v>
      </c>
      <c r="N160">
        <f t="shared" si="33"/>
        <v>230</v>
      </c>
      <c r="O160">
        <f t="shared" si="34"/>
        <v>61</v>
      </c>
      <c r="P160">
        <f t="shared" si="35"/>
        <v>0.14000000000000001</v>
      </c>
      <c r="Q160">
        <f t="shared" si="36"/>
        <v>0.26521739130434785</v>
      </c>
      <c r="R160" t="str">
        <f t="shared" si="37"/>
        <v/>
      </c>
      <c r="S160" t="str">
        <f t="shared" si="38"/>
        <v/>
      </c>
    </row>
    <row r="161" spans="1:19">
      <c r="A161">
        <v>0</v>
      </c>
      <c r="B161">
        <v>2</v>
      </c>
      <c r="C161">
        <v>117</v>
      </c>
      <c r="D161">
        <v>19</v>
      </c>
      <c r="E161" s="24">
        <v>0.313</v>
      </c>
      <c r="H161">
        <f t="shared" si="29"/>
        <v>151</v>
      </c>
      <c r="I161">
        <f t="shared" si="30"/>
        <v>0.30499999999999999</v>
      </c>
      <c r="J161">
        <f t="shared" si="31"/>
        <v>0</v>
      </c>
      <c r="K161">
        <f t="shared" si="32"/>
        <v>0.30549999999999999</v>
      </c>
      <c r="L161">
        <f>ROWS($A$5:A155)</f>
        <v>151</v>
      </c>
      <c r="M161">
        <f>SUM($A$5:A155)</f>
        <v>21</v>
      </c>
      <c r="N161">
        <f t="shared" si="33"/>
        <v>229</v>
      </c>
      <c r="O161">
        <f t="shared" si="34"/>
        <v>61</v>
      </c>
      <c r="P161">
        <f t="shared" si="35"/>
        <v>0.13907284768211919</v>
      </c>
      <c r="Q161">
        <f t="shared" si="36"/>
        <v>0.26637554585152839</v>
      </c>
      <c r="R161">
        <f t="shared" si="37"/>
        <v>0.330687167903854</v>
      </c>
      <c r="S161">
        <f t="shared" si="38"/>
        <v>7.761585558749895E-3</v>
      </c>
    </row>
    <row r="162" spans="1:19">
      <c r="A162">
        <v>0</v>
      </c>
      <c r="B162">
        <v>4</v>
      </c>
      <c r="C162">
        <v>83</v>
      </c>
      <c r="D162">
        <v>19</v>
      </c>
      <c r="E162" s="24">
        <v>0.317</v>
      </c>
      <c r="H162">
        <f t="shared" si="29"/>
        <v>152</v>
      </c>
      <c r="I162">
        <f t="shared" si="30"/>
        <v>0.30599999999999999</v>
      </c>
      <c r="J162">
        <f t="shared" si="31"/>
        <v>0</v>
      </c>
      <c r="K162" t="str">
        <f t="shared" si="32"/>
        <v/>
      </c>
      <c r="L162">
        <f>ROWS($A$5:A156)</f>
        <v>152</v>
      </c>
      <c r="M162">
        <f>SUM($A$5:A156)</f>
        <v>21</v>
      </c>
      <c r="N162">
        <f t="shared" si="33"/>
        <v>228</v>
      </c>
      <c r="O162">
        <f t="shared" si="34"/>
        <v>61</v>
      </c>
      <c r="P162">
        <f t="shared" si="35"/>
        <v>0.13815789473684212</v>
      </c>
      <c r="Q162">
        <f t="shared" si="36"/>
        <v>0.26754385964912281</v>
      </c>
      <c r="R162" t="str">
        <f t="shared" si="37"/>
        <v/>
      </c>
      <c r="S162" t="str">
        <f t="shared" si="38"/>
        <v/>
      </c>
    </row>
    <row r="163" spans="1:19">
      <c r="A163">
        <v>0</v>
      </c>
      <c r="B163">
        <v>2</v>
      </c>
      <c r="C163">
        <v>108</v>
      </c>
      <c r="D163">
        <v>26</v>
      </c>
      <c r="E163" s="24">
        <v>0.318</v>
      </c>
      <c r="H163">
        <f t="shared" si="29"/>
        <v>153</v>
      </c>
      <c r="I163">
        <f t="shared" si="30"/>
        <v>0.30599999999999999</v>
      </c>
      <c r="J163">
        <f t="shared" si="31"/>
        <v>0</v>
      </c>
      <c r="K163" t="str">
        <f t="shared" si="32"/>
        <v/>
      </c>
      <c r="L163">
        <f>ROWS($A$5:A157)</f>
        <v>153</v>
      </c>
      <c r="M163">
        <f>SUM($A$5:A157)</f>
        <v>21</v>
      </c>
      <c r="N163">
        <f t="shared" si="33"/>
        <v>227</v>
      </c>
      <c r="O163">
        <f t="shared" si="34"/>
        <v>61</v>
      </c>
      <c r="P163">
        <f t="shared" si="35"/>
        <v>0.13725490196078433</v>
      </c>
      <c r="Q163">
        <f t="shared" si="36"/>
        <v>0.2687224669603524</v>
      </c>
      <c r="R163" t="str">
        <f t="shared" si="37"/>
        <v/>
      </c>
      <c r="S163" t="str">
        <f t="shared" si="38"/>
        <v/>
      </c>
    </row>
    <row r="164" spans="1:19">
      <c r="A164">
        <v>0</v>
      </c>
      <c r="B164">
        <v>6</v>
      </c>
      <c r="C164">
        <v>103</v>
      </c>
      <c r="D164">
        <v>32</v>
      </c>
      <c r="E164" s="24">
        <v>0.32400000000000001</v>
      </c>
      <c r="H164">
        <f t="shared" si="29"/>
        <v>154</v>
      </c>
      <c r="I164">
        <f t="shared" si="30"/>
        <v>0.30599999999999999</v>
      </c>
      <c r="J164">
        <f t="shared" si="31"/>
        <v>0</v>
      </c>
      <c r="K164">
        <f t="shared" si="32"/>
        <v>0.30649999999999999</v>
      </c>
      <c r="L164">
        <f>ROWS($A$5:A158)</f>
        <v>154</v>
      </c>
      <c r="M164">
        <f>SUM($A$5:A158)</f>
        <v>21</v>
      </c>
      <c r="N164">
        <f t="shared" si="33"/>
        <v>226</v>
      </c>
      <c r="O164">
        <f t="shared" si="34"/>
        <v>61</v>
      </c>
      <c r="P164">
        <f t="shared" si="35"/>
        <v>0.13636363636363635</v>
      </c>
      <c r="Q164">
        <f t="shared" si="36"/>
        <v>0.26991150442477874</v>
      </c>
      <c r="R164">
        <f t="shared" si="37"/>
        <v>0.32985137824448485</v>
      </c>
      <c r="S164">
        <f t="shared" si="38"/>
        <v>8.597375218119041E-3</v>
      </c>
    </row>
    <row r="165" spans="1:19">
      <c r="A165">
        <v>0</v>
      </c>
      <c r="B165">
        <v>1</v>
      </c>
      <c r="C165">
        <v>95</v>
      </c>
      <c r="D165">
        <v>13</v>
      </c>
      <c r="E165" s="24">
        <v>0.33400000000000002</v>
      </c>
      <c r="H165">
        <f t="shared" si="29"/>
        <v>155</v>
      </c>
      <c r="I165">
        <f t="shared" si="30"/>
        <v>0.307</v>
      </c>
      <c r="J165">
        <f t="shared" si="31"/>
        <v>0</v>
      </c>
      <c r="K165" t="str">
        <f t="shared" si="32"/>
        <v/>
      </c>
      <c r="L165">
        <f>ROWS($A$5:A159)</f>
        <v>155</v>
      </c>
      <c r="M165">
        <f>SUM($A$5:A159)</f>
        <v>21</v>
      </c>
      <c r="N165">
        <f t="shared" si="33"/>
        <v>225</v>
      </c>
      <c r="O165">
        <f t="shared" si="34"/>
        <v>61</v>
      </c>
      <c r="P165">
        <f t="shared" si="35"/>
        <v>0.13548387096774195</v>
      </c>
      <c r="Q165">
        <f t="shared" si="36"/>
        <v>0.27111111111111114</v>
      </c>
      <c r="R165" t="str">
        <f t="shared" si="37"/>
        <v/>
      </c>
      <c r="S165" t="str">
        <f t="shared" si="38"/>
        <v/>
      </c>
    </row>
    <row r="166" spans="1:19">
      <c r="A166">
        <v>0</v>
      </c>
      <c r="B166">
        <v>1</v>
      </c>
      <c r="C166">
        <v>95</v>
      </c>
      <c r="D166">
        <v>13</v>
      </c>
      <c r="E166" s="24">
        <v>0.33400000000000002</v>
      </c>
      <c r="H166">
        <f t="shared" si="29"/>
        <v>156</v>
      </c>
      <c r="I166">
        <f t="shared" si="30"/>
        <v>0.307</v>
      </c>
      <c r="J166">
        <f t="shared" si="31"/>
        <v>0</v>
      </c>
      <c r="K166">
        <f t="shared" si="32"/>
        <v>0.31</v>
      </c>
      <c r="L166">
        <f>ROWS($A$5:A160)</f>
        <v>156</v>
      </c>
      <c r="M166">
        <f>SUM($A$5:A160)</f>
        <v>21</v>
      </c>
      <c r="N166">
        <f t="shared" si="33"/>
        <v>224</v>
      </c>
      <c r="O166">
        <f t="shared" si="34"/>
        <v>61</v>
      </c>
      <c r="P166">
        <f t="shared" si="35"/>
        <v>0.13461538461538461</v>
      </c>
      <c r="Q166">
        <f t="shared" si="36"/>
        <v>0.27232142857142855</v>
      </c>
      <c r="R166">
        <f t="shared" si="37"/>
        <v>0.32927089358010403</v>
      </c>
      <c r="S166">
        <f t="shared" si="38"/>
        <v>9.1778598824998614E-3</v>
      </c>
    </row>
    <row r="167" spans="1:19">
      <c r="A167">
        <v>0</v>
      </c>
      <c r="B167">
        <v>3</v>
      </c>
      <c r="C167">
        <v>83</v>
      </c>
      <c r="D167">
        <v>31</v>
      </c>
      <c r="E167" s="24">
        <v>0.33600000000000002</v>
      </c>
      <c r="H167">
        <f t="shared" si="29"/>
        <v>157</v>
      </c>
      <c r="I167">
        <f t="shared" si="30"/>
        <v>0.313</v>
      </c>
      <c r="J167">
        <f t="shared" si="31"/>
        <v>0</v>
      </c>
      <c r="K167">
        <f t="shared" si="32"/>
        <v>0.315</v>
      </c>
      <c r="L167">
        <f>ROWS($A$5:A161)</f>
        <v>157</v>
      </c>
      <c r="M167">
        <f>SUM($A$5:A161)</f>
        <v>21</v>
      </c>
      <c r="N167">
        <f t="shared" si="33"/>
        <v>223</v>
      </c>
      <c r="O167">
        <f t="shared" si="34"/>
        <v>61</v>
      </c>
      <c r="P167">
        <f t="shared" si="35"/>
        <v>0.13375796178343949</v>
      </c>
      <c r="Q167">
        <f t="shared" si="36"/>
        <v>0.273542600896861</v>
      </c>
      <c r="R167">
        <f t="shared" si="37"/>
        <v>0.32897360077810134</v>
      </c>
      <c r="S167">
        <f t="shared" si="38"/>
        <v>9.4751526845025524E-3</v>
      </c>
    </row>
    <row r="168" spans="1:19">
      <c r="A168">
        <v>0</v>
      </c>
      <c r="B168">
        <v>5</v>
      </c>
      <c r="C168">
        <v>117</v>
      </c>
      <c r="D168">
        <v>0</v>
      </c>
      <c r="E168" s="24">
        <v>0.33700000000000002</v>
      </c>
      <c r="H168">
        <f t="shared" si="29"/>
        <v>158</v>
      </c>
      <c r="I168">
        <f t="shared" si="30"/>
        <v>0.317</v>
      </c>
      <c r="J168">
        <f t="shared" si="31"/>
        <v>0</v>
      </c>
      <c r="K168">
        <f t="shared" si="32"/>
        <v>0.3175</v>
      </c>
      <c r="L168">
        <f>ROWS($A$5:A162)</f>
        <v>158</v>
      </c>
      <c r="M168">
        <f>SUM($A$5:A162)</f>
        <v>21</v>
      </c>
      <c r="N168">
        <f t="shared" si="33"/>
        <v>222</v>
      </c>
      <c r="O168">
        <f t="shared" si="34"/>
        <v>61</v>
      </c>
      <c r="P168">
        <f t="shared" si="35"/>
        <v>0.13291139240506328</v>
      </c>
      <c r="Q168">
        <f t="shared" si="36"/>
        <v>0.2747747747747748</v>
      </c>
      <c r="R168">
        <f t="shared" si="37"/>
        <v>0.32867157630648636</v>
      </c>
      <c r="S168">
        <f t="shared" si="38"/>
        <v>9.7771771561175336E-3</v>
      </c>
    </row>
    <row r="169" spans="1:19">
      <c r="A169">
        <v>0</v>
      </c>
      <c r="B169">
        <v>4</v>
      </c>
      <c r="C169">
        <v>96</v>
      </c>
      <c r="D169">
        <v>17</v>
      </c>
      <c r="E169" s="24">
        <v>0.34</v>
      </c>
      <c r="H169">
        <f t="shared" si="29"/>
        <v>159</v>
      </c>
      <c r="I169">
        <f t="shared" si="30"/>
        <v>0.318</v>
      </c>
      <c r="J169">
        <f t="shared" si="31"/>
        <v>0</v>
      </c>
      <c r="K169">
        <f t="shared" si="32"/>
        <v>0.32100000000000001</v>
      </c>
      <c r="L169">
        <f>ROWS($A$5:A163)</f>
        <v>159</v>
      </c>
      <c r="M169">
        <f>SUM($A$5:A163)</f>
        <v>21</v>
      </c>
      <c r="N169">
        <f t="shared" si="33"/>
        <v>221</v>
      </c>
      <c r="O169">
        <f t="shared" si="34"/>
        <v>61</v>
      </c>
      <c r="P169">
        <f t="shared" si="35"/>
        <v>0.13207547169811321</v>
      </c>
      <c r="Q169">
        <f t="shared" si="36"/>
        <v>0.27601809954751133</v>
      </c>
      <c r="R169">
        <f t="shared" si="37"/>
        <v>0.32836479485232334</v>
      </c>
      <c r="S169">
        <f t="shared" si="38"/>
        <v>1.0083958610280552E-2</v>
      </c>
    </row>
    <row r="170" spans="1:19">
      <c r="A170">
        <v>0</v>
      </c>
      <c r="B170">
        <v>4</v>
      </c>
      <c r="C170">
        <v>96</v>
      </c>
      <c r="D170">
        <v>17</v>
      </c>
      <c r="E170" s="24">
        <v>0.34</v>
      </c>
      <c r="H170">
        <f t="shared" si="29"/>
        <v>160</v>
      </c>
      <c r="I170">
        <f t="shared" si="30"/>
        <v>0.32400000000000001</v>
      </c>
      <c r="J170">
        <f t="shared" si="31"/>
        <v>0</v>
      </c>
      <c r="K170">
        <f t="shared" si="32"/>
        <v>0.32900000000000001</v>
      </c>
      <c r="L170">
        <f>ROWS($A$5:A164)</f>
        <v>160</v>
      </c>
      <c r="M170">
        <f>SUM($A$5:A164)</f>
        <v>21</v>
      </c>
      <c r="N170">
        <f t="shared" si="33"/>
        <v>220</v>
      </c>
      <c r="O170">
        <f t="shared" si="34"/>
        <v>61</v>
      </c>
      <c r="P170">
        <f t="shared" si="35"/>
        <v>0.13125000000000001</v>
      </c>
      <c r="Q170">
        <f t="shared" si="36"/>
        <v>0.27727272727272728</v>
      </c>
      <c r="R170">
        <f t="shared" si="37"/>
        <v>0.32805322966507178</v>
      </c>
      <c r="S170">
        <f t="shared" si="38"/>
        <v>1.0395523797532114E-2</v>
      </c>
    </row>
    <row r="171" spans="1:19">
      <c r="A171">
        <v>0</v>
      </c>
      <c r="B171">
        <v>2</v>
      </c>
      <c r="C171">
        <v>122</v>
      </c>
      <c r="D171">
        <v>27</v>
      </c>
      <c r="E171" s="24">
        <v>0.34</v>
      </c>
      <c r="H171">
        <f t="shared" si="29"/>
        <v>161</v>
      </c>
      <c r="I171">
        <f t="shared" si="30"/>
        <v>0.33400000000000002</v>
      </c>
      <c r="J171">
        <f t="shared" si="31"/>
        <v>0</v>
      </c>
      <c r="K171" t="str">
        <f t="shared" si="32"/>
        <v/>
      </c>
      <c r="L171">
        <f>ROWS($A$5:A165)</f>
        <v>161</v>
      </c>
      <c r="M171">
        <f>SUM($A$5:A165)</f>
        <v>21</v>
      </c>
      <c r="N171">
        <f t="shared" si="33"/>
        <v>219</v>
      </c>
      <c r="O171">
        <f t="shared" si="34"/>
        <v>61</v>
      </c>
      <c r="P171">
        <f t="shared" si="35"/>
        <v>0.13043478260869565</v>
      </c>
      <c r="Q171">
        <f t="shared" si="36"/>
        <v>0.27853881278538811</v>
      </c>
      <c r="R171" t="str">
        <f t="shared" si="37"/>
        <v/>
      </c>
      <c r="S171" t="str">
        <f t="shared" si="38"/>
        <v/>
      </c>
    </row>
    <row r="172" spans="1:19">
      <c r="A172">
        <v>0</v>
      </c>
      <c r="B172">
        <v>2</v>
      </c>
      <c r="C172">
        <v>122</v>
      </c>
      <c r="D172">
        <v>27</v>
      </c>
      <c r="E172" s="24">
        <v>0.34</v>
      </c>
      <c r="H172">
        <f t="shared" si="29"/>
        <v>162</v>
      </c>
      <c r="I172">
        <f t="shared" si="30"/>
        <v>0.33400000000000002</v>
      </c>
      <c r="J172">
        <f t="shared" si="31"/>
        <v>0</v>
      </c>
      <c r="K172">
        <f t="shared" si="32"/>
        <v>0.33500000000000002</v>
      </c>
      <c r="L172">
        <f>ROWS($A$5:A166)</f>
        <v>162</v>
      </c>
      <c r="M172">
        <f>SUM($A$5:A166)</f>
        <v>21</v>
      </c>
      <c r="N172">
        <f t="shared" si="33"/>
        <v>218</v>
      </c>
      <c r="O172">
        <f t="shared" si="34"/>
        <v>61</v>
      </c>
      <c r="P172">
        <f t="shared" si="35"/>
        <v>0.12962962962962962</v>
      </c>
      <c r="Q172">
        <f t="shared" si="36"/>
        <v>0.27981651376146788</v>
      </c>
      <c r="R172">
        <f t="shared" si="37"/>
        <v>0.32741563388593808</v>
      </c>
      <c r="S172">
        <f t="shared" si="38"/>
        <v>1.1033119576665806E-2</v>
      </c>
    </row>
    <row r="173" spans="1:19">
      <c r="A173">
        <v>0</v>
      </c>
      <c r="B173">
        <v>2</v>
      </c>
      <c r="C173">
        <v>122</v>
      </c>
      <c r="D173">
        <v>27</v>
      </c>
      <c r="E173" s="24">
        <v>0.34</v>
      </c>
      <c r="H173">
        <f t="shared" si="29"/>
        <v>163</v>
      </c>
      <c r="I173">
        <f t="shared" si="30"/>
        <v>0.33600000000000002</v>
      </c>
      <c r="J173">
        <f t="shared" si="31"/>
        <v>0</v>
      </c>
      <c r="K173">
        <f t="shared" si="32"/>
        <v>0.33650000000000002</v>
      </c>
      <c r="L173">
        <f>ROWS($A$5:A167)</f>
        <v>163</v>
      </c>
      <c r="M173">
        <f>SUM($A$5:A167)</f>
        <v>21</v>
      </c>
      <c r="N173">
        <f t="shared" si="33"/>
        <v>217</v>
      </c>
      <c r="O173">
        <f t="shared" si="34"/>
        <v>61</v>
      </c>
      <c r="P173">
        <f t="shared" si="35"/>
        <v>0.12883435582822086</v>
      </c>
      <c r="Q173">
        <f t="shared" si="36"/>
        <v>0.28110599078341014</v>
      </c>
      <c r="R173">
        <f t="shared" si="37"/>
        <v>0.32708954257799655</v>
      </c>
      <c r="S173">
        <f t="shared" si="38"/>
        <v>1.135921088460734E-2</v>
      </c>
    </row>
    <row r="174" spans="1:19">
      <c r="A174">
        <v>0</v>
      </c>
      <c r="B174">
        <v>2</v>
      </c>
      <c r="C174">
        <v>122</v>
      </c>
      <c r="D174">
        <v>27</v>
      </c>
      <c r="E174" s="24">
        <v>0.34</v>
      </c>
      <c r="H174">
        <f t="shared" si="29"/>
        <v>164</v>
      </c>
      <c r="I174">
        <f t="shared" si="30"/>
        <v>0.33700000000000002</v>
      </c>
      <c r="J174">
        <f t="shared" si="31"/>
        <v>0</v>
      </c>
      <c r="K174">
        <f t="shared" si="32"/>
        <v>0.33850000000000002</v>
      </c>
      <c r="L174">
        <f>ROWS($A$5:A168)</f>
        <v>164</v>
      </c>
      <c r="M174">
        <f>SUM($A$5:A168)</f>
        <v>21</v>
      </c>
      <c r="N174">
        <f t="shared" si="33"/>
        <v>216</v>
      </c>
      <c r="O174">
        <f t="shared" si="34"/>
        <v>61</v>
      </c>
      <c r="P174">
        <f t="shared" si="35"/>
        <v>0.12804878048780488</v>
      </c>
      <c r="Q174">
        <f t="shared" si="36"/>
        <v>0.28240740740740738</v>
      </c>
      <c r="R174">
        <f t="shared" si="37"/>
        <v>0.32675854609423283</v>
      </c>
      <c r="S174">
        <f t="shared" si="38"/>
        <v>1.1690207368371064E-2</v>
      </c>
    </row>
    <row r="175" spans="1:19">
      <c r="A175">
        <v>0</v>
      </c>
      <c r="B175">
        <v>0</v>
      </c>
      <c r="C175">
        <v>94</v>
      </c>
      <c r="D175">
        <v>27</v>
      </c>
      <c r="E175" s="24">
        <v>0.34699999999999998</v>
      </c>
      <c r="H175">
        <f t="shared" si="29"/>
        <v>165</v>
      </c>
      <c r="I175">
        <f t="shared" si="30"/>
        <v>0.34</v>
      </c>
      <c r="J175">
        <f t="shared" si="31"/>
        <v>0</v>
      </c>
      <c r="K175" t="str">
        <f t="shared" si="32"/>
        <v/>
      </c>
      <c r="L175">
        <f>ROWS($A$5:A169)</f>
        <v>165</v>
      </c>
      <c r="M175">
        <f>SUM($A$5:A169)</f>
        <v>21</v>
      </c>
      <c r="N175">
        <f t="shared" si="33"/>
        <v>215</v>
      </c>
      <c r="O175">
        <f t="shared" si="34"/>
        <v>61</v>
      </c>
      <c r="P175">
        <f t="shared" si="35"/>
        <v>0.12727272727272726</v>
      </c>
      <c r="Q175">
        <f t="shared" si="36"/>
        <v>0.28372093023255812</v>
      </c>
      <c r="R175" t="str">
        <f t="shared" si="37"/>
        <v/>
      </c>
      <c r="S175" t="str">
        <f t="shared" si="38"/>
        <v/>
      </c>
    </row>
    <row r="176" spans="1:19">
      <c r="A176">
        <v>0</v>
      </c>
      <c r="B176">
        <v>5</v>
      </c>
      <c r="C176">
        <v>86</v>
      </c>
      <c r="D176">
        <v>28</v>
      </c>
      <c r="E176" s="24">
        <v>0.36399999999999999</v>
      </c>
      <c r="H176">
        <f t="shared" si="29"/>
        <v>166</v>
      </c>
      <c r="I176">
        <f t="shared" si="30"/>
        <v>0.34</v>
      </c>
      <c r="J176">
        <f t="shared" si="31"/>
        <v>0</v>
      </c>
      <c r="K176" t="str">
        <f t="shared" si="32"/>
        <v/>
      </c>
      <c r="L176">
        <f>ROWS($A$5:A170)</f>
        <v>166</v>
      </c>
      <c r="M176">
        <f>SUM($A$5:A170)</f>
        <v>21</v>
      </c>
      <c r="N176">
        <f t="shared" si="33"/>
        <v>214</v>
      </c>
      <c r="O176">
        <f t="shared" si="34"/>
        <v>61</v>
      </c>
      <c r="P176">
        <f t="shared" si="35"/>
        <v>0.12650602409638553</v>
      </c>
      <c r="Q176">
        <f t="shared" si="36"/>
        <v>0.28504672897196259</v>
      </c>
      <c r="R176" t="str">
        <f t="shared" si="37"/>
        <v/>
      </c>
      <c r="S176" t="str">
        <f t="shared" si="38"/>
        <v/>
      </c>
    </row>
    <row r="177" spans="1:19">
      <c r="A177">
        <v>0</v>
      </c>
      <c r="B177">
        <v>5</v>
      </c>
      <c r="C177">
        <v>86</v>
      </c>
      <c r="D177">
        <v>28</v>
      </c>
      <c r="E177" s="24">
        <v>0.36399999999999999</v>
      </c>
      <c r="H177">
        <f t="shared" si="29"/>
        <v>167</v>
      </c>
      <c r="I177">
        <f t="shared" si="30"/>
        <v>0.34</v>
      </c>
      <c r="J177">
        <f t="shared" si="31"/>
        <v>0</v>
      </c>
      <c r="K177" t="str">
        <f t="shared" si="32"/>
        <v/>
      </c>
      <c r="L177">
        <f>ROWS($A$5:A171)</f>
        <v>167</v>
      </c>
      <c r="M177">
        <f>SUM($A$5:A171)</f>
        <v>21</v>
      </c>
      <c r="N177">
        <f t="shared" si="33"/>
        <v>213</v>
      </c>
      <c r="O177">
        <f t="shared" si="34"/>
        <v>61</v>
      </c>
      <c r="P177">
        <f t="shared" si="35"/>
        <v>0.12574850299401197</v>
      </c>
      <c r="Q177">
        <f t="shared" si="36"/>
        <v>0.28638497652582162</v>
      </c>
      <c r="R177" t="str">
        <f t="shared" si="37"/>
        <v/>
      </c>
      <c r="S177" t="str">
        <f t="shared" si="38"/>
        <v/>
      </c>
    </row>
    <row r="178" spans="1:19">
      <c r="A178">
        <v>0</v>
      </c>
      <c r="B178">
        <v>5</v>
      </c>
      <c r="C178">
        <v>86</v>
      </c>
      <c r="D178">
        <v>28</v>
      </c>
      <c r="E178" s="24">
        <v>0.36399999999999999</v>
      </c>
      <c r="H178">
        <f t="shared" si="29"/>
        <v>168</v>
      </c>
      <c r="I178">
        <f t="shared" si="30"/>
        <v>0.34</v>
      </c>
      <c r="J178">
        <f t="shared" si="31"/>
        <v>0</v>
      </c>
      <c r="K178" t="str">
        <f t="shared" si="32"/>
        <v/>
      </c>
      <c r="L178">
        <f>ROWS($A$5:A172)</f>
        <v>168</v>
      </c>
      <c r="M178">
        <f>SUM($A$5:A172)</f>
        <v>21</v>
      </c>
      <c r="N178">
        <f t="shared" si="33"/>
        <v>212</v>
      </c>
      <c r="O178">
        <f t="shared" si="34"/>
        <v>61</v>
      </c>
      <c r="P178">
        <f t="shared" si="35"/>
        <v>0.125</v>
      </c>
      <c r="Q178">
        <f t="shared" si="36"/>
        <v>0.28773584905660377</v>
      </c>
      <c r="R178" t="str">
        <f t="shared" si="37"/>
        <v/>
      </c>
      <c r="S178" t="str">
        <f t="shared" si="38"/>
        <v/>
      </c>
    </row>
    <row r="179" spans="1:19">
      <c r="A179">
        <v>0</v>
      </c>
      <c r="B179">
        <v>5</v>
      </c>
      <c r="C179">
        <v>86</v>
      </c>
      <c r="D179">
        <v>28</v>
      </c>
      <c r="E179" s="24">
        <v>0.36399999999999999</v>
      </c>
      <c r="H179">
        <f t="shared" si="29"/>
        <v>169</v>
      </c>
      <c r="I179">
        <f t="shared" si="30"/>
        <v>0.34</v>
      </c>
      <c r="J179">
        <f t="shared" si="31"/>
        <v>0</v>
      </c>
      <c r="K179" t="str">
        <f t="shared" si="32"/>
        <v/>
      </c>
      <c r="L179">
        <f>ROWS($A$5:A173)</f>
        <v>169</v>
      </c>
      <c r="M179">
        <f>SUM($A$5:A173)</f>
        <v>21</v>
      </c>
      <c r="N179">
        <f t="shared" si="33"/>
        <v>211</v>
      </c>
      <c r="O179">
        <f t="shared" si="34"/>
        <v>61</v>
      </c>
      <c r="P179">
        <f t="shared" si="35"/>
        <v>0.1242603550295858</v>
      </c>
      <c r="Q179">
        <f t="shared" si="36"/>
        <v>0.2890995260663507</v>
      </c>
      <c r="R179" t="str">
        <f t="shared" si="37"/>
        <v/>
      </c>
      <c r="S179" t="str">
        <f t="shared" si="38"/>
        <v/>
      </c>
    </row>
    <row r="180" spans="1:19">
      <c r="A180">
        <v>0</v>
      </c>
      <c r="B180">
        <v>1</v>
      </c>
      <c r="C180">
        <v>88</v>
      </c>
      <c r="D180">
        <v>29</v>
      </c>
      <c r="E180" s="24">
        <v>0.36499999999999999</v>
      </c>
      <c r="H180">
        <f t="shared" si="29"/>
        <v>170</v>
      </c>
      <c r="I180">
        <f t="shared" si="30"/>
        <v>0.34</v>
      </c>
      <c r="J180">
        <f t="shared" si="31"/>
        <v>0</v>
      </c>
      <c r="K180">
        <f t="shared" si="32"/>
        <v>0.34350000000000003</v>
      </c>
      <c r="L180">
        <f>ROWS($A$5:A174)</f>
        <v>170</v>
      </c>
      <c r="M180">
        <f>SUM($A$5:A174)</f>
        <v>21</v>
      </c>
      <c r="N180">
        <f t="shared" si="33"/>
        <v>210</v>
      </c>
      <c r="O180">
        <f t="shared" si="34"/>
        <v>61</v>
      </c>
      <c r="P180">
        <f t="shared" si="35"/>
        <v>0.12352941176470589</v>
      </c>
      <c r="Q180">
        <f t="shared" si="36"/>
        <v>0.2904761904761905</v>
      </c>
      <c r="R180">
        <f t="shared" si="37"/>
        <v>0.32466755123101876</v>
      </c>
      <c r="S180">
        <f t="shared" si="38"/>
        <v>1.3781202231585132E-2</v>
      </c>
    </row>
    <row r="181" spans="1:19">
      <c r="A181">
        <v>0</v>
      </c>
      <c r="B181">
        <v>1</v>
      </c>
      <c r="C181">
        <v>88</v>
      </c>
      <c r="D181">
        <v>29</v>
      </c>
      <c r="E181" s="24">
        <v>0.36499999999999999</v>
      </c>
      <c r="H181">
        <f t="shared" si="29"/>
        <v>171</v>
      </c>
      <c r="I181">
        <f t="shared" si="30"/>
        <v>0.34699999999999998</v>
      </c>
      <c r="J181">
        <f t="shared" si="31"/>
        <v>0</v>
      </c>
      <c r="K181">
        <f t="shared" si="32"/>
        <v>0.35549999999999998</v>
      </c>
      <c r="L181">
        <f>ROWS($A$5:A175)</f>
        <v>171</v>
      </c>
      <c r="M181">
        <f>SUM($A$5:A175)</f>
        <v>21</v>
      </c>
      <c r="N181">
        <f t="shared" si="33"/>
        <v>209</v>
      </c>
      <c r="O181">
        <f t="shared" si="34"/>
        <v>61</v>
      </c>
      <c r="P181">
        <f t="shared" si="35"/>
        <v>0.12280701754385964</v>
      </c>
      <c r="Q181">
        <f t="shared" si="36"/>
        <v>0.291866028708134</v>
      </c>
      <c r="R181">
        <f t="shared" si="37"/>
        <v>0.32430118358096199</v>
      </c>
      <c r="S181">
        <f t="shared" si="38"/>
        <v>1.4147569881641897E-2</v>
      </c>
    </row>
    <row r="182" spans="1:19">
      <c r="A182">
        <v>0</v>
      </c>
      <c r="B182">
        <v>0</v>
      </c>
      <c r="C182">
        <v>95</v>
      </c>
      <c r="D182">
        <v>39</v>
      </c>
      <c r="E182" s="24">
        <v>0.36599999999999999</v>
      </c>
      <c r="H182">
        <f t="shared" si="29"/>
        <v>172</v>
      </c>
      <c r="I182">
        <f t="shared" si="30"/>
        <v>0.36399999999999999</v>
      </c>
      <c r="J182">
        <f t="shared" si="31"/>
        <v>0</v>
      </c>
      <c r="K182" t="str">
        <f t="shared" si="32"/>
        <v/>
      </c>
      <c r="L182">
        <f>ROWS($A$5:A176)</f>
        <v>172</v>
      </c>
      <c r="M182">
        <f>SUM($A$5:A176)</f>
        <v>21</v>
      </c>
      <c r="N182">
        <f t="shared" si="33"/>
        <v>208</v>
      </c>
      <c r="O182">
        <f t="shared" si="34"/>
        <v>61</v>
      </c>
      <c r="P182">
        <f t="shared" si="35"/>
        <v>0.12209302325581395</v>
      </c>
      <c r="Q182">
        <f t="shared" si="36"/>
        <v>0.29326923076923078</v>
      </c>
      <c r="R182" t="str">
        <f t="shared" si="37"/>
        <v/>
      </c>
      <c r="S182" t="str">
        <f t="shared" si="38"/>
        <v/>
      </c>
    </row>
    <row r="183" spans="1:19">
      <c r="A183">
        <v>0</v>
      </c>
      <c r="B183">
        <v>2</v>
      </c>
      <c r="C183">
        <v>75</v>
      </c>
      <c r="D183">
        <v>24</v>
      </c>
      <c r="E183" s="24">
        <v>0.37</v>
      </c>
      <c r="H183">
        <f t="shared" si="29"/>
        <v>173</v>
      </c>
      <c r="I183">
        <f t="shared" si="30"/>
        <v>0.36399999999999999</v>
      </c>
      <c r="J183">
        <f t="shared" si="31"/>
        <v>0</v>
      </c>
      <c r="K183" t="str">
        <f t="shared" si="32"/>
        <v/>
      </c>
      <c r="L183">
        <f>ROWS($A$5:A177)</f>
        <v>173</v>
      </c>
      <c r="M183">
        <f>SUM($A$5:A177)</f>
        <v>21</v>
      </c>
      <c r="N183">
        <f t="shared" si="33"/>
        <v>207</v>
      </c>
      <c r="O183">
        <f t="shared" si="34"/>
        <v>61</v>
      </c>
      <c r="P183">
        <f t="shared" si="35"/>
        <v>0.12138728323699421</v>
      </c>
      <c r="Q183">
        <f t="shared" si="36"/>
        <v>0.29468599033816423</v>
      </c>
      <c r="R183" t="str">
        <f t="shared" si="37"/>
        <v/>
      </c>
      <c r="S183" t="str">
        <f t="shared" si="38"/>
        <v/>
      </c>
    </row>
    <row r="184" spans="1:19">
      <c r="A184">
        <v>0</v>
      </c>
      <c r="B184">
        <v>9</v>
      </c>
      <c r="C184">
        <v>123</v>
      </c>
      <c r="D184">
        <v>44</v>
      </c>
      <c r="E184" s="24">
        <v>0.374</v>
      </c>
      <c r="H184">
        <f t="shared" si="29"/>
        <v>174</v>
      </c>
      <c r="I184">
        <f t="shared" si="30"/>
        <v>0.36399999999999999</v>
      </c>
      <c r="J184">
        <f t="shared" si="31"/>
        <v>0</v>
      </c>
      <c r="K184" t="str">
        <f t="shared" si="32"/>
        <v/>
      </c>
      <c r="L184">
        <f>ROWS($A$5:A178)</f>
        <v>174</v>
      </c>
      <c r="M184">
        <f>SUM($A$5:A178)</f>
        <v>21</v>
      </c>
      <c r="N184">
        <f t="shared" si="33"/>
        <v>206</v>
      </c>
      <c r="O184">
        <f t="shared" si="34"/>
        <v>61</v>
      </c>
      <c r="P184">
        <f t="shared" si="35"/>
        <v>0.1206896551724138</v>
      </c>
      <c r="Q184">
        <f t="shared" si="36"/>
        <v>0.29611650485436891</v>
      </c>
      <c r="R184" t="str">
        <f t="shared" si="37"/>
        <v/>
      </c>
      <c r="S184" t="str">
        <f t="shared" si="38"/>
        <v/>
      </c>
    </row>
    <row r="185" spans="1:19">
      <c r="A185">
        <v>0</v>
      </c>
      <c r="B185">
        <v>9</v>
      </c>
      <c r="C185">
        <v>123</v>
      </c>
      <c r="D185">
        <v>44</v>
      </c>
      <c r="E185" s="24">
        <v>0.374</v>
      </c>
      <c r="H185">
        <f t="shared" si="29"/>
        <v>175</v>
      </c>
      <c r="I185">
        <f t="shared" si="30"/>
        <v>0.36399999999999999</v>
      </c>
      <c r="J185">
        <f t="shared" si="31"/>
        <v>0</v>
      </c>
      <c r="K185">
        <f t="shared" si="32"/>
        <v>0.36449999999999999</v>
      </c>
      <c r="L185">
        <f>ROWS($A$5:A179)</f>
        <v>175</v>
      </c>
      <c r="M185">
        <f>SUM($A$5:A179)</f>
        <v>21</v>
      </c>
      <c r="N185">
        <f t="shared" si="33"/>
        <v>205</v>
      </c>
      <c r="O185">
        <f t="shared" si="34"/>
        <v>61</v>
      </c>
      <c r="P185">
        <f t="shared" si="35"/>
        <v>0.12</v>
      </c>
      <c r="Q185">
        <f t="shared" si="36"/>
        <v>0.29756097560975608</v>
      </c>
      <c r="R185">
        <f t="shared" si="37"/>
        <v>0.32278305519897305</v>
      </c>
      <c r="S185">
        <f t="shared" si="38"/>
        <v>1.5665698263630845E-2</v>
      </c>
    </row>
    <row r="186" spans="1:19">
      <c r="A186">
        <v>0</v>
      </c>
      <c r="B186">
        <v>9</v>
      </c>
      <c r="C186">
        <v>123</v>
      </c>
      <c r="D186">
        <v>44</v>
      </c>
      <c r="E186" s="24">
        <v>0.374</v>
      </c>
      <c r="H186">
        <f t="shared" si="29"/>
        <v>176</v>
      </c>
      <c r="I186">
        <f t="shared" si="30"/>
        <v>0.36499999999999999</v>
      </c>
      <c r="J186">
        <f t="shared" si="31"/>
        <v>0</v>
      </c>
      <c r="K186" t="str">
        <f t="shared" si="32"/>
        <v/>
      </c>
      <c r="L186">
        <f>ROWS($A$5:A180)</f>
        <v>176</v>
      </c>
      <c r="M186">
        <f>SUM($A$5:A180)</f>
        <v>21</v>
      </c>
      <c r="N186">
        <f t="shared" si="33"/>
        <v>204</v>
      </c>
      <c r="O186">
        <f t="shared" si="34"/>
        <v>61</v>
      </c>
      <c r="P186">
        <f t="shared" si="35"/>
        <v>0.11931818181818182</v>
      </c>
      <c r="Q186">
        <f t="shared" si="36"/>
        <v>0.29901960784313725</v>
      </c>
      <c r="R186" t="str">
        <f t="shared" si="37"/>
        <v/>
      </c>
      <c r="S186" t="str">
        <f t="shared" si="38"/>
        <v/>
      </c>
    </row>
    <row r="187" spans="1:19">
      <c r="A187">
        <v>1</v>
      </c>
      <c r="B187">
        <v>4</v>
      </c>
      <c r="C187">
        <v>115</v>
      </c>
      <c r="D187">
        <v>0</v>
      </c>
      <c r="E187" s="24">
        <v>0.376</v>
      </c>
      <c r="H187">
        <f t="shared" si="29"/>
        <v>177</v>
      </c>
      <c r="I187">
        <f t="shared" si="30"/>
        <v>0.36499999999999999</v>
      </c>
      <c r="J187">
        <f t="shared" si="31"/>
        <v>0</v>
      </c>
      <c r="K187">
        <f t="shared" si="32"/>
        <v>0.36549999999999999</v>
      </c>
      <c r="L187">
        <f>ROWS($A$5:A181)</f>
        <v>177</v>
      </c>
      <c r="M187">
        <f>SUM($A$5:A181)</f>
        <v>21</v>
      </c>
      <c r="N187">
        <f t="shared" si="33"/>
        <v>203</v>
      </c>
      <c r="O187">
        <f t="shared" si="34"/>
        <v>61</v>
      </c>
      <c r="P187">
        <f t="shared" si="35"/>
        <v>0.11864406779661017</v>
      </c>
      <c r="Q187">
        <f t="shared" si="36"/>
        <v>0.30049261083743845</v>
      </c>
      <c r="R187">
        <f t="shared" si="37"/>
        <v>0.32199171218519707</v>
      </c>
      <c r="S187">
        <f t="shared" si="38"/>
        <v>1.6457041277406825E-2</v>
      </c>
    </row>
    <row r="188" spans="1:19">
      <c r="A188">
        <v>0</v>
      </c>
      <c r="B188">
        <v>12</v>
      </c>
      <c r="C188">
        <v>88</v>
      </c>
      <c r="D188">
        <v>40</v>
      </c>
      <c r="E188" s="24">
        <v>0.378</v>
      </c>
      <c r="H188">
        <f t="shared" si="29"/>
        <v>178</v>
      </c>
      <c r="I188">
        <f t="shared" si="30"/>
        <v>0.36599999999999999</v>
      </c>
      <c r="J188">
        <f t="shared" si="31"/>
        <v>0</v>
      </c>
      <c r="K188">
        <f t="shared" si="32"/>
        <v>0.36799999999999999</v>
      </c>
      <c r="L188">
        <f>ROWS($A$5:A182)</f>
        <v>178</v>
      </c>
      <c r="M188">
        <f>SUM($A$5:A182)</f>
        <v>21</v>
      </c>
      <c r="N188">
        <f t="shared" si="33"/>
        <v>202</v>
      </c>
      <c r="O188">
        <f t="shared" si="34"/>
        <v>61</v>
      </c>
      <c r="P188">
        <f t="shared" si="35"/>
        <v>0.11797752808988764</v>
      </c>
      <c r="Q188">
        <f t="shared" si="36"/>
        <v>0.30198019801980197</v>
      </c>
      <c r="R188">
        <f t="shared" si="37"/>
        <v>0.32158778858370751</v>
      </c>
      <c r="S188">
        <f t="shared" si="38"/>
        <v>1.6860964878896378E-2</v>
      </c>
    </row>
    <row r="189" spans="1:19">
      <c r="A189">
        <v>1</v>
      </c>
      <c r="B189">
        <v>5</v>
      </c>
      <c r="C189">
        <v>97</v>
      </c>
      <c r="D189">
        <v>27</v>
      </c>
      <c r="E189" s="24">
        <v>0.378</v>
      </c>
      <c r="H189">
        <f t="shared" si="29"/>
        <v>179</v>
      </c>
      <c r="I189">
        <f t="shared" si="30"/>
        <v>0.37</v>
      </c>
      <c r="J189">
        <f t="shared" si="31"/>
        <v>0</v>
      </c>
      <c r="K189">
        <f t="shared" si="32"/>
        <v>0.372</v>
      </c>
      <c r="L189">
        <f>ROWS($A$5:A183)</f>
        <v>179</v>
      </c>
      <c r="M189">
        <f>SUM($A$5:A183)</f>
        <v>21</v>
      </c>
      <c r="N189">
        <f t="shared" si="33"/>
        <v>201</v>
      </c>
      <c r="O189">
        <f t="shared" si="34"/>
        <v>61</v>
      </c>
      <c r="P189">
        <f t="shared" si="35"/>
        <v>0.11731843575418995</v>
      </c>
      <c r="Q189">
        <f t="shared" si="36"/>
        <v>0.30348258706467662</v>
      </c>
      <c r="R189">
        <f t="shared" si="37"/>
        <v>0.32117828967482492</v>
      </c>
      <c r="S189">
        <f t="shared" si="38"/>
        <v>1.7270463787778967E-2</v>
      </c>
    </row>
    <row r="190" spans="1:19">
      <c r="A190">
        <v>1</v>
      </c>
      <c r="B190">
        <v>4</v>
      </c>
      <c r="C190">
        <v>117</v>
      </c>
      <c r="D190">
        <v>12</v>
      </c>
      <c r="E190" s="24">
        <v>0.38</v>
      </c>
      <c r="H190">
        <f t="shared" si="29"/>
        <v>180</v>
      </c>
      <c r="I190">
        <f t="shared" si="30"/>
        <v>0.374</v>
      </c>
      <c r="J190">
        <f t="shared" si="31"/>
        <v>0</v>
      </c>
      <c r="K190" t="str">
        <f t="shared" si="32"/>
        <v/>
      </c>
      <c r="L190">
        <f>ROWS($A$5:A184)</f>
        <v>180</v>
      </c>
      <c r="M190">
        <f>SUM($A$5:A184)</f>
        <v>21</v>
      </c>
      <c r="N190">
        <f t="shared" si="33"/>
        <v>200</v>
      </c>
      <c r="O190">
        <f t="shared" si="34"/>
        <v>61</v>
      </c>
      <c r="P190">
        <f t="shared" si="35"/>
        <v>0.11666666666666667</v>
      </c>
      <c r="Q190">
        <f t="shared" si="36"/>
        <v>0.30499999999999999</v>
      </c>
      <c r="R190" t="str">
        <f t="shared" si="37"/>
        <v/>
      </c>
      <c r="S190" t="str">
        <f t="shared" si="38"/>
        <v/>
      </c>
    </row>
    <row r="191" spans="1:19">
      <c r="A191">
        <v>0</v>
      </c>
      <c r="B191">
        <v>6</v>
      </c>
      <c r="C191">
        <v>85</v>
      </c>
      <c r="D191">
        <v>0</v>
      </c>
      <c r="E191" s="24">
        <v>0.38200000000000001</v>
      </c>
      <c r="H191">
        <f t="shared" si="29"/>
        <v>181</v>
      </c>
      <c r="I191">
        <f t="shared" si="30"/>
        <v>0.374</v>
      </c>
      <c r="J191">
        <f t="shared" si="31"/>
        <v>0</v>
      </c>
      <c r="K191" t="str">
        <f t="shared" si="32"/>
        <v/>
      </c>
      <c r="L191">
        <f>ROWS($A$5:A185)</f>
        <v>181</v>
      </c>
      <c r="M191">
        <f>SUM($A$5:A185)</f>
        <v>21</v>
      </c>
      <c r="N191">
        <f t="shared" si="33"/>
        <v>199</v>
      </c>
      <c r="O191">
        <f t="shared" si="34"/>
        <v>61</v>
      </c>
      <c r="P191">
        <f t="shared" si="35"/>
        <v>0.11602209944751381</v>
      </c>
      <c r="Q191">
        <f t="shared" si="36"/>
        <v>0.30653266331658291</v>
      </c>
      <c r="R191" t="str">
        <f t="shared" si="37"/>
        <v/>
      </c>
      <c r="S191" t="str">
        <f t="shared" si="38"/>
        <v/>
      </c>
    </row>
    <row r="192" spans="1:19">
      <c r="A192">
        <v>0</v>
      </c>
      <c r="B192">
        <v>6</v>
      </c>
      <c r="C192">
        <v>85</v>
      </c>
      <c r="D192">
        <v>0</v>
      </c>
      <c r="E192" s="24">
        <v>0.38200000000000001</v>
      </c>
      <c r="H192">
        <f t="shared" si="29"/>
        <v>182</v>
      </c>
      <c r="I192">
        <f t="shared" si="30"/>
        <v>0.374</v>
      </c>
      <c r="J192">
        <f t="shared" si="31"/>
        <v>0</v>
      </c>
      <c r="K192">
        <f t="shared" si="32"/>
        <v>0.375</v>
      </c>
      <c r="L192">
        <f>ROWS($A$5:A186)</f>
        <v>182</v>
      </c>
      <c r="M192">
        <f>SUM($A$5:A186)</f>
        <v>21</v>
      </c>
      <c r="N192">
        <f t="shared" si="33"/>
        <v>198</v>
      </c>
      <c r="O192">
        <f t="shared" si="34"/>
        <v>61</v>
      </c>
      <c r="P192">
        <f t="shared" si="35"/>
        <v>0.11538461538461539</v>
      </c>
      <c r="Q192">
        <f t="shared" si="36"/>
        <v>0.30808080808080807</v>
      </c>
      <c r="R192">
        <f t="shared" si="37"/>
        <v>0.31991575675786199</v>
      </c>
      <c r="S192">
        <f t="shared" si="38"/>
        <v>1.85329967047419E-2</v>
      </c>
    </row>
    <row r="193" spans="1:19">
      <c r="A193">
        <v>0</v>
      </c>
      <c r="B193">
        <v>7</v>
      </c>
      <c r="C193">
        <v>62</v>
      </c>
      <c r="D193">
        <v>0</v>
      </c>
      <c r="E193" s="24">
        <v>0.39100000000000001</v>
      </c>
      <c r="H193">
        <f t="shared" si="29"/>
        <v>183</v>
      </c>
      <c r="I193">
        <f t="shared" si="30"/>
        <v>0.376</v>
      </c>
      <c r="J193">
        <f t="shared" si="31"/>
        <v>1</v>
      </c>
      <c r="K193">
        <f t="shared" si="32"/>
        <v>0.377</v>
      </c>
      <c r="L193">
        <f>ROWS($A$5:A187)</f>
        <v>183</v>
      </c>
      <c r="M193">
        <f>SUM($A$5:A187)</f>
        <v>22</v>
      </c>
      <c r="N193">
        <f t="shared" si="33"/>
        <v>197</v>
      </c>
      <c r="O193">
        <f t="shared" si="34"/>
        <v>60</v>
      </c>
      <c r="P193">
        <f t="shared" si="35"/>
        <v>0.12021857923497267</v>
      </c>
      <c r="Q193">
        <f t="shared" si="36"/>
        <v>0.30456852791878175</v>
      </c>
      <c r="R193">
        <f t="shared" si="37"/>
        <v>0.32147936621949313</v>
      </c>
      <c r="S193">
        <f t="shared" si="38"/>
        <v>1.6969387243110756E-2</v>
      </c>
    </row>
    <row r="194" spans="1:19">
      <c r="A194">
        <v>0</v>
      </c>
      <c r="B194">
        <v>7</v>
      </c>
      <c r="C194">
        <v>62</v>
      </c>
      <c r="D194">
        <v>0</v>
      </c>
      <c r="E194" s="24">
        <v>0.39100000000000001</v>
      </c>
      <c r="H194">
        <f t="shared" si="29"/>
        <v>184</v>
      </c>
      <c r="I194">
        <f t="shared" si="30"/>
        <v>0.378</v>
      </c>
      <c r="J194">
        <f t="shared" si="31"/>
        <v>0</v>
      </c>
      <c r="K194" t="str">
        <f t="shared" si="32"/>
        <v/>
      </c>
      <c r="L194">
        <f>ROWS($A$5:A188)</f>
        <v>184</v>
      </c>
      <c r="M194">
        <f>SUM($A$5:A188)</f>
        <v>22</v>
      </c>
      <c r="N194">
        <f t="shared" si="33"/>
        <v>196</v>
      </c>
      <c r="O194">
        <f t="shared" si="34"/>
        <v>60</v>
      </c>
      <c r="P194">
        <f t="shared" si="35"/>
        <v>0.11956521739130435</v>
      </c>
      <c r="Q194">
        <f t="shared" si="36"/>
        <v>0.30612244897959184</v>
      </c>
      <c r="R194" t="str">
        <f t="shared" si="37"/>
        <v/>
      </c>
      <c r="S194" t="str">
        <f t="shared" si="38"/>
        <v/>
      </c>
    </row>
    <row r="195" spans="1:19">
      <c r="A195">
        <v>0</v>
      </c>
      <c r="B195">
        <v>0</v>
      </c>
      <c r="C195">
        <v>132</v>
      </c>
      <c r="D195">
        <v>0</v>
      </c>
      <c r="E195" s="24">
        <v>0.39300000000000002</v>
      </c>
      <c r="H195">
        <f t="shared" si="29"/>
        <v>185</v>
      </c>
      <c r="I195">
        <f t="shared" si="30"/>
        <v>0.378</v>
      </c>
      <c r="J195">
        <f t="shared" si="31"/>
        <v>1</v>
      </c>
      <c r="K195">
        <f t="shared" si="32"/>
        <v>0.379</v>
      </c>
      <c r="L195">
        <f>ROWS($A$5:A189)</f>
        <v>185</v>
      </c>
      <c r="M195">
        <f>SUM($A$5:A189)</f>
        <v>23</v>
      </c>
      <c r="N195">
        <f t="shared" si="33"/>
        <v>195</v>
      </c>
      <c r="O195">
        <f t="shared" si="34"/>
        <v>59</v>
      </c>
      <c r="P195">
        <f t="shared" si="35"/>
        <v>0.12432432432432433</v>
      </c>
      <c r="Q195">
        <f t="shared" si="36"/>
        <v>0.30256410256410254</v>
      </c>
      <c r="R195">
        <f t="shared" si="37"/>
        <v>0.32257504468030784</v>
      </c>
      <c r="S195">
        <f t="shared" si="38"/>
        <v>1.5873708782296048E-2</v>
      </c>
    </row>
    <row r="196" spans="1:19">
      <c r="A196">
        <v>0</v>
      </c>
      <c r="B196">
        <v>0</v>
      </c>
      <c r="C196">
        <v>132</v>
      </c>
      <c r="D196">
        <v>0</v>
      </c>
      <c r="E196" s="24">
        <v>0.39300000000000002</v>
      </c>
      <c r="H196">
        <f t="shared" si="29"/>
        <v>186</v>
      </c>
      <c r="I196">
        <f t="shared" si="30"/>
        <v>0.38</v>
      </c>
      <c r="J196">
        <f t="shared" si="31"/>
        <v>1</v>
      </c>
      <c r="K196">
        <f t="shared" si="32"/>
        <v>0.38100000000000001</v>
      </c>
      <c r="L196">
        <f>ROWS($A$5:A190)</f>
        <v>186</v>
      </c>
      <c r="M196">
        <f>SUM($A$5:A190)</f>
        <v>24</v>
      </c>
      <c r="N196">
        <f t="shared" si="33"/>
        <v>194</v>
      </c>
      <c r="O196">
        <f t="shared" si="34"/>
        <v>58</v>
      </c>
      <c r="P196">
        <f t="shared" si="35"/>
        <v>0.12903225806451613</v>
      </c>
      <c r="Q196">
        <f t="shared" si="36"/>
        <v>0.29896907216494845</v>
      </c>
      <c r="R196">
        <f t="shared" si="37"/>
        <v>0.32401589274149795</v>
      </c>
      <c r="S196">
        <f t="shared" si="38"/>
        <v>1.4432860721105945E-2</v>
      </c>
    </row>
    <row r="197" spans="1:19">
      <c r="A197">
        <v>0</v>
      </c>
      <c r="B197">
        <v>3</v>
      </c>
      <c r="C197">
        <v>102</v>
      </c>
      <c r="D197">
        <v>20</v>
      </c>
      <c r="E197" s="24">
        <v>0.4</v>
      </c>
      <c r="H197">
        <f t="shared" si="29"/>
        <v>187</v>
      </c>
      <c r="I197">
        <f t="shared" si="30"/>
        <v>0.38200000000000001</v>
      </c>
      <c r="J197">
        <f t="shared" si="31"/>
        <v>0</v>
      </c>
      <c r="K197" t="str">
        <f t="shared" si="32"/>
        <v/>
      </c>
      <c r="L197">
        <f>ROWS($A$5:A191)</f>
        <v>187</v>
      </c>
      <c r="M197">
        <f>SUM($A$5:A191)</f>
        <v>24</v>
      </c>
      <c r="N197">
        <f t="shared" si="33"/>
        <v>193</v>
      </c>
      <c r="O197">
        <f t="shared" si="34"/>
        <v>58</v>
      </c>
      <c r="P197">
        <f t="shared" si="35"/>
        <v>0.12834224598930483</v>
      </c>
      <c r="Q197">
        <f t="shared" si="36"/>
        <v>0.30051813471502592</v>
      </c>
      <c r="R197" t="str">
        <f t="shared" si="37"/>
        <v/>
      </c>
      <c r="S197" t="str">
        <f t="shared" si="38"/>
        <v/>
      </c>
    </row>
    <row r="198" spans="1:19">
      <c r="A198">
        <v>0</v>
      </c>
      <c r="B198">
        <v>1</v>
      </c>
      <c r="C198">
        <v>108</v>
      </c>
      <c r="D198">
        <v>19</v>
      </c>
      <c r="E198" s="24">
        <v>0.4</v>
      </c>
      <c r="H198">
        <f t="shared" si="29"/>
        <v>188</v>
      </c>
      <c r="I198">
        <f t="shared" si="30"/>
        <v>0.38200000000000001</v>
      </c>
      <c r="J198">
        <f t="shared" si="31"/>
        <v>0</v>
      </c>
      <c r="K198">
        <f t="shared" si="32"/>
        <v>0.38650000000000001</v>
      </c>
      <c r="L198">
        <f>ROWS($A$5:A192)</f>
        <v>188</v>
      </c>
      <c r="M198">
        <f>SUM($A$5:A192)</f>
        <v>24</v>
      </c>
      <c r="N198">
        <f t="shared" si="33"/>
        <v>192</v>
      </c>
      <c r="O198">
        <f t="shared" si="34"/>
        <v>58</v>
      </c>
      <c r="P198">
        <f t="shared" si="35"/>
        <v>0.1276595744680851</v>
      </c>
      <c r="Q198">
        <f t="shared" si="36"/>
        <v>0.30208333333333331</v>
      </c>
      <c r="R198">
        <f t="shared" si="37"/>
        <v>0.32323861515490854</v>
      </c>
      <c r="S198">
        <f t="shared" si="38"/>
        <v>1.5210138307695353E-2</v>
      </c>
    </row>
    <row r="199" spans="1:19">
      <c r="A199">
        <v>1</v>
      </c>
      <c r="B199">
        <v>3</v>
      </c>
      <c r="C199">
        <v>132</v>
      </c>
      <c r="D199">
        <v>0</v>
      </c>
      <c r="E199" s="24">
        <v>0.40200000000000002</v>
      </c>
      <c r="H199">
        <f t="shared" si="29"/>
        <v>189</v>
      </c>
      <c r="I199">
        <f t="shared" si="30"/>
        <v>0.39100000000000001</v>
      </c>
      <c r="J199">
        <f t="shared" si="31"/>
        <v>0</v>
      </c>
      <c r="K199" t="str">
        <f t="shared" si="32"/>
        <v/>
      </c>
      <c r="L199">
        <f>ROWS($A$5:A193)</f>
        <v>189</v>
      </c>
      <c r="M199">
        <f>SUM($A$5:A193)</f>
        <v>24</v>
      </c>
      <c r="N199">
        <f t="shared" si="33"/>
        <v>191</v>
      </c>
      <c r="O199">
        <f t="shared" si="34"/>
        <v>58</v>
      </c>
      <c r="P199">
        <f t="shared" si="35"/>
        <v>0.12698412698412698</v>
      </c>
      <c r="Q199">
        <f t="shared" si="36"/>
        <v>0.30366492146596857</v>
      </c>
      <c r="R199" t="str">
        <f t="shared" si="37"/>
        <v/>
      </c>
      <c r="S199" t="str">
        <f t="shared" si="38"/>
        <v/>
      </c>
    </row>
    <row r="200" spans="1:19">
      <c r="A200">
        <v>1</v>
      </c>
      <c r="B200">
        <v>1</v>
      </c>
      <c r="C200">
        <v>117</v>
      </c>
      <c r="D200">
        <v>24</v>
      </c>
      <c r="E200" s="24">
        <v>0.40300000000000002</v>
      </c>
      <c r="H200">
        <f t="shared" si="29"/>
        <v>190</v>
      </c>
      <c r="I200">
        <f t="shared" si="30"/>
        <v>0.39100000000000001</v>
      </c>
      <c r="J200">
        <f t="shared" si="31"/>
        <v>0</v>
      </c>
      <c r="K200">
        <f t="shared" si="32"/>
        <v>0.39200000000000002</v>
      </c>
      <c r="L200">
        <f>ROWS($A$5:A194)</f>
        <v>190</v>
      </c>
      <c r="M200">
        <f>SUM($A$5:A194)</f>
        <v>24</v>
      </c>
      <c r="N200">
        <f t="shared" si="33"/>
        <v>190</v>
      </c>
      <c r="O200">
        <f t="shared" si="34"/>
        <v>58</v>
      </c>
      <c r="P200">
        <f t="shared" si="35"/>
        <v>0.12631578947368421</v>
      </c>
      <c r="Q200">
        <f t="shared" si="36"/>
        <v>0.30526315789473685</v>
      </c>
      <c r="R200">
        <f t="shared" si="37"/>
        <v>0.32243767313019389</v>
      </c>
      <c r="S200">
        <f t="shared" si="38"/>
        <v>1.6011080332409999E-2</v>
      </c>
    </row>
    <row r="201" spans="1:19">
      <c r="A201">
        <v>0</v>
      </c>
      <c r="B201">
        <v>1</v>
      </c>
      <c r="C201">
        <v>109</v>
      </c>
      <c r="D201">
        <v>18</v>
      </c>
      <c r="E201" s="24">
        <v>0.40699999999999997</v>
      </c>
      <c r="H201">
        <f t="shared" si="29"/>
        <v>191</v>
      </c>
      <c r="I201">
        <f t="shared" si="30"/>
        <v>0.39300000000000002</v>
      </c>
      <c r="J201">
        <f t="shared" si="31"/>
        <v>0</v>
      </c>
      <c r="K201" t="str">
        <f t="shared" si="32"/>
        <v/>
      </c>
      <c r="L201">
        <f>ROWS($A$5:A195)</f>
        <v>191</v>
      </c>
      <c r="M201">
        <f>SUM($A$5:A195)</f>
        <v>24</v>
      </c>
      <c r="N201">
        <f t="shared" si="33"/>
        <v>189</v>
      </c>
      <c r="O201">
        <f t="shared" si="34"/>
        <v>58</v>
      </c>
      <c r="P201">
        <f t="shared" si="35"/>
        <v>0.1256544502617801</v>
      </c>
      <c r="Q201">
        <f t="shared" si="36"/>
        <v>0.30687830687830686</v>
      </c>
      <c r="R201" t="str">
        <f t="shared" si="37"/>
        <v/>
      </c>
      <c r="S201" t="str">
        <f t="shared" si="38"/>
        <v/>
      </c>
    </row>
    <row r="202" spans="1:19">
      <c r="A202">
        <v>0</v>
      </c>
      <c r="B202">
        <v>8</v>
      </c>
      <c r="C202">
        <v>120</v>
      </c>
      <c r="D202">
        <v>0</v>
      </c>
      <c r="E202" s="24">
        <v>0.40899999999999997</v>
      </c>
      <c r="H202">
        <f t="shared" si="29"/>
        <v>192</v>
      </c>
      <c r="I202">
        <f t="shared" si="30"/>
        <v>0.39300000000000002</v>
      </c>
      <c r="J202">
        <f t="shared" si="31"/>
        <v>0</v>
      </c>
      <c r="K202">
        <f t="shared" si="32"/>
        <v>0.39650000000000002</v>
      </c>
      <c r="L202">
        <f>ROWS($A$5:A196)</f>
        <v>192</v>
      </c>
      <c r="M202">
        <f>SUM($A$5:A196)</f>
        <v>24</v>
      </c>
      <c r="N202">
        <f t="shared" si="33"/>
        <v>188</v>
      </c>
      <c r="O202">
        <f t="shared" si="34"/>
        <v>58</v>
      </c>
      <c r="P202">
        <f t="shared" si="35"/>
        <v>0.125</v>
      </c>
      <c r="Q202">
        <f t="shared" si="36"/>
        <v>0.30851063829787234</v>
      </c>
      <c r="R202">
        <f t="shared" si="37"/>
        <v>0.32161254199328104</v>
      </c>
      <c r="S202">
        <f t="shared" si="38"/>
        <v>1.6836211469322848E-2</v>
      </c>
    </row>
    <row r="203" spans="1:19">
      <c r="A203">
        <v>0</v>
      </c>
      <c r="B203">
        <v>1</v>
      </c>
      <c r="C203">
        <v>71</v>
      </c>
      <c r="D203">
        <v>0</v>
      </c>
      <c r="E203" s="24">
        <v>0.41599999999999998</v>
      </c>
      <c r="H203">
        <f t="shared" si="29"/>
        <v>193</v>
      </c>
      <c r="I203">
        <f t="shared" si="30"/>
        <v>0.4</v>
      </c>
      <c r="J203">
        <f t="shared" si="31"/>
        <v>0</v>
      </c>
      <c r="K203" t="str">
        <f t="shared" si="32"/>
        <v/>
      </c>
      <c r="L203">
        <f>ROWS($A$5:A197)</f>
        <v>193</v>
      </c>
      <c r="M203">
        <f>SUM($A$5:A197)</f>
        <v>24</v>
      </c>
      <c r="N203">
        <f t="shared" si="33"/>
        <v>187</v>
      </c>
      <c r="O203">
        <f t="shared" si="34"/>
        <v>58</v>
      </c>
      <c r="P203">
        <f t="shared" si="35"/>
        <v>0.12435233160621761</v>
      </c>
      <c r="Q203">
        <f t="shared" si="36"/>
        <v>0.31016042780748665</v>
      </c>
      <c r="R203" t="str">
        <f t="shared" si="37"/>
        <v/>
      </c>
      <c r="S203" t="str">
        <f t="shared" si="38"/>
        <v/>
      </c>
    </row>
    <row r="204" spans="1:19">
      <c r="A204">
        <v>0</v>
      </c>
      <c r="B204">
        <v>1</v>
      </c>
      <c r="C204">
        <v>71</v>
      </c>
      <c r="D204">
        <v>0</v>
      </c>
      <c r="E204" s="24">
        <v>0.41599999999999998</v>
      </c>
      <c r="H204">
        <f t="shared" ref="H204:H267" si="39">ROW()-10</f>
        <v>194</v>
      </c>
      <c r="I204">
        <f t="shared" si="30"/>
        <v>0.4</v>
      </c>
      <c r="J204">
        <f t="shared" si="31"/>
        <v>0</v>
      </c>
      <c r="K204">
        <f t="shared" si="32"/>
        <v>0.40100000000000002</v>
      </c>
      <c r="L204">
        <f>ROWS($A$5:A198)</f>
        <v>194</v>
      </c>
      <c r="M204">
        <f>SUM($A$5:A198)</f>
        <v>24</v>
      </c>
      <c r="N204">
        <f t="shared" si="33"/>
        <v>186</v>
      </c>
      <c r="O204">
        <f t="shared" si="34"/>
        <v>58</v>
      </c>
      <c r="P204">
        <f t="shared" si="35"/>
        <v>0.12371134020618557</v>
      </c>
      <c r="Q204">
        <f t="shared" si="36"/>
        <v>0.31182795698924731</v>
      </c>
      <c r="R204">
        <f t="shared" si="37"/>
        <v>0.3207626648930274</v>
      </c>
      <c r="S204">
        <f t="shared" si="38"/>
        <v>1.7686088569576486E-2</v>
      </c>
    </row>
    <row r="205" spans="1:19">
      <c r="A205">
        <v>0</v>
      </c>
      <c r="B205">
        <v>1</v>
      </c>
      <c r="C205">
        <v>93</v>
      </c>
      <c r="D205">
        <v>11</v>
      </c>
      <c r="E205" s="24">
        <v>0.41699999999999998</v>
      </c>
      <c r="H205">
        <f t="shared" si="39"/>
        <v>195</v>
      </c>
      <c r="I205">
        <f t="shared" si="30"/>
        <v>0.40200000000000002</v>
      </c>
      <c r="J205">
        <f t="shared" si="31"/>
        <v>1</v>
      </c>
      <c r="K205">
        <f t="shared" si="32"/>
        <v>0.40250000000000002</v>
      </c>
      <c r="L205">
        <f>ROWS($A$5:A199)</f>
        <v>195</v>
      </c>
      <c r="M205">
        <f>SUM($A$5:A199)</f>
        <v>25</v>
      </c>
      <c r="N205">
        <f t="shared" si="33"/>
        <v>185</v>
      </c>
      <c r="O205">
        <f t="shared" si="34"/>
        <v>57</v>
      </c>
      <c r="P205">
        <f t="shared" si="35"/>
        <v>0.12820512820512819</v>
      </c>
      <c r="Q205">
        <f t="shared" si="36"/>
        <v>0.30810810810810813</v>
      </c>
      <c r="R205">
        <f t="shared" si="37"/>
        <v>0.32227741911952446</v>
      </c>
      <c r="S205">
        <f t="shared" si="38"/>
        <v>1.6171334343079435E-2</v>
      </c>
    </row>
    <row r="206" spans="1:19">
      <c r="A206">
        <v>0</v>
      </c>
      <c r="B206">
        <v>4</v>
      </c>
      <c r="C206">
        <v>132</v>
      </c>
      <c r="D206">
        <v>31</v>
      </c>
      <c r="E206" s="24">
        <v>0.41899999999999998</v>
      </c>
      <c r="H206">
        <f t="shared" si="39"/>
        <v>196</v>
      </c>
      <c r="I206">
        <f t="shared" si="30"/>
        <v>0.40300000000000002</v>
      </c>
      <c r="J206">
        <f t="shared" si="31"/>
        <v>1</v>
      </c>
      <c r="K206">
        <f t="shared" si="32"/>
        <v>0.40500000000000003</v>
      </c>
      <c r="L206">
        <f>ROWS($A$5:A200)</f>
        <v>196</v>
      </c>
      <c r="M206">
        <f>SUM($A$5:A200)</f>
        <v>26</v>
      </c>
      <c r="N206">
        <f t="shared" si="33"/>
        <v>184</v>
      </c>
      <c r="O206">
        <f t="shared" si="34"/>
        <v>56</v>
      </c>
      <c r="P206">
        <f t="shared" si="35"/>
        <v>0.1326530612244898</v>
      </c>
      <c r="Q206">
        <f t="shared" si="36"/>
        <v>0.30434782608695654</v>
      </c>
      <c r="R206">
        <f t="shared" si="37"/>
        <v>0.32372390603838791</v>
      </c>
      <c r="S206">
        <f t="shared" si="38"/>
        <v>1.4724847424215981E-2</v>
      </c>
    </row>
    <row r="207" spans="1:19">
      <c r="A207">
        <v>0</v>
      </c>
      <c r="B207">
        <v>1</v>
      </c>
      <c r="C207">
        <v>88</v>
      </c>
      <c r="D207">
        <v>24</v>
      </c>
      <c r="E207" s="24">
        <v>0.42199999999999999</v>
      </c>
      <c r="H207">
        <f t="shared" si="39"/>
        <v>197</v>
      </c>
      <c r="I207">
        <f t="shared" si="30"/>
        <v>0.40699999999999997</v>
      </c>
      <c r="J207">
        <f t="shared" si="31"/>
        <v>0</v>
      </c>
      <c r="K207">
        <f t="shared" si="32"/>
        <v>0.40799999999999997</v>
      </c>
      <c r="L207">
        <f>ROWS($A$5:A201)</f>
        <v>197</v>
      </c>
      <c r="M207">
        <f>SUM($A$5:A201)</f>
        <v>26</v>
      </c>
      <c r="N207">
        <f t="shared" si="33"/>
        <v>183</v>
      </c>
      <c r="O207">
        <f t="shared" si="34"/>
        <v>56</v>
      </c>
      <c r="P207">
        <f t="shared" si="35"/>
        <v>0.13197969543147209</v>
      </c>
      <c r="Q207">
        <f t="shared" si="36"/>
        <v>0.30601092896174864</v>
      </c>
      <c r="R207">
        <f t="shared" si="37"/>
        <v>0.32332587314170419</v>
      </c>
      <c r="S207">
        <f t="shared" si="38"/>
        <v>1.5122880320899701E-2</v>
      </c>
    </row>
    <row r="208" spans="1:19">
      <c r="A208">
        <v>0</v>
      </c>
      <c r="B208">
        <v>2</v>
      </c>
      <c r="C208">
        <v>106</v>
      </c>
      <c r="D208">
        <v>27</v>
      </c>
      <c r="E208" s="24">
        <v>0.42599999999999999</v>
      </c>
      <c r="H208">
        <f t="shared" si="39"/>
        <v>198</v>
      </c>
      <c r="I208">
        <f t="shared" si="30"/>
        <v>0.40899999999999997</v>
      </c>
      <c r="J208">
        <f t="shared" si="31"/>
        <v>0</v>
      </c>
      <c r="K208">
        <f t="shared" si="32"/>
        <v>0.41249999999999998</v>
      </c>
      <c r="L208">
        <f>ROWS($A$5:A202)</f>
        <v>198</v>
      </c>
      <c r="M208">
        <f>SUM($A$5:A202)</f>
        <v>26</v>
      </c>
      <c r="N208">
        <f t="shared" si="33"/>
        <v>182</v>
      </c>
      <c r="O208">
        <f t="shared" si="34"/>
        <v>56</v>
      </c>
      <c r="P208">
        <f t="shared" si="35"/>
        <v>0.13131313131313133</v>
      </c>
      <c r="Q208">
        <f t="shared" si="36"/>
        <v>0.30769230769230771</v>
      </c>
      <c r="R208">
        <f t="shared" si="37"/>
        <v>0.32292152292152293</v>
      </c>
      <c r="S208">
        <f t="shared" si="38"/>
        <v>1.5527230541080961E-2</v>
      </c>
    </row>
    <row r="209" spans="1:19">
      <c r="A209">
        <v>0</v>
      </c>
      <c r="B209">
        <v>3</v>
      </c>
      <c r="C209">
        <v>111</v>
      </c>
      <c r="D209">
        <v>31</v>
      </c>
      <c r="E209" s="24">
        <v>0.43</v>
      </c>
      <c r="H209">
        <f t="shared" si="39"/>
        <v>199</v>
      </c>
      <c r="I209">
        <f t="shared" si="30"/>
        <v>0.41599999999999998</v>
      </c>
      <c r="J209">
        <f t="shared" si="31"/>
        <v>0</v>
      </c>
      <c r="K209" t="str">
        <f t="shared" si="32"/>
        <v/>
      </c>
      <c r="L209">
        <f>ROWS($A$5:A203)</f>
        <v>199</v>
      </c>
      <c r="M209">
        <f>SUM($A$5:A203)</f>
        <v>26</v>
      </c>
      <c r="N209">
        <f t="shared" si="33"/>
        <v>181</v>
      </c>
      <c r="O209">
        <f t="shared" si="34"/>
        <v>56</v>
      </c>
      <c r="P209">
        <f t="shared" si="35"/>
        <v>0.1306532663316583</v>
      </c>
      <c r="Q209">
        <f t="shared" si="36"/>
        <v>0.30939226519337015</v>
      </c>
      <c r="R209" t="str">
        <f t="shared" si="37"/>
        <v/>
      </c>
      <c r="S209" t="str">
        <f t="shared" si="38"/>
        <v/>
      </c>
    </row>
    <row r="210" spans="1:19">
      <c r="A210">
        <v>0</v>
      </c>
      <c r="B210">
        <v>0</v>
      </c>
      <c r="C210">
        <v>78</v>
      </c>
      <c r="D210">
        <v>29</v>
      </c>
      <c r="E210" s="24">
        <v>0.434</v>
      </c>
      <c r="H210">
        <f t="shared" si="39"/>
        <v>200</v>
      </c>
      <c r="I210">
        <f t="shared" si="30"/>
        <v>0.41599999999999998</v>
      </c>
      <c r="J210">
        <f t="shared" si="31"/>
        <v>0</v>
      </c>
      <c r="K210">
        <f t="shared" si="32"/>
        <v>0.41649999999999998</v>
      </c>
      <c r="L210">
        <f>ROWS($A$5:A204)</f>
        <v>200</v>
      </c>
      <c r="M210">
        <f>SUM($A$5:A204)</f>
        <v>26</v>
      </c>
      <c r="N210">
        <f t="shared" si="33"/>
        <v>180</v>
      </c>
      <c r="O210">
        <f t="shared" si="34"/>
        <v>56</v>
      </c>
      <c r="P210">
        <f t="shared" si="35"/>
        <v>0.13</v>
      </c>
      <c r="Q210">
        <f t="shared" si="36"/>
        <v>0.31111111111111112</v>
      </c>
      <c r="R210">
        <f t="shared" si="37"/>
        <v>0.32209356725146199</v>
      </c>
      <c r="S210">
        <f t="shared" si="38"/>
        <v>1.6355186211141903E-2</v>
      </c>
    </row>
    <row r="211" spans="1:19">
      <c r="A211">
        <v>0</v>
      </c>
      <c r="B211">
        <v>5</v>
      </c>
      <c r="C211">
        <v>126</v>
      </c>
      <c r="D211">
        <v>27</v>
      </c>
      <c r="E211" s="24">
        <v>0.439</v>
      </c>
      <c r="H211">
        <f t="shared" si="39"/>
        <v>201</v>
      </c>
      <c r="I211">
        <f t="shared" si="30"/>
        <v>0.41699999999999998</v>
      </c>
      <c r="J211">
        <f t="shared" si="31"/>
        <v>0</v>
      </c>
      <c r="K211">
        <f t="shared" si="32"/>
        <v>0.41799999999999998</v>
      </c>
      <c r="L211">
        <f>ROWS($A$5:A205)</f>
        <v>201</v>
      </c>
      <c r="M211">
        <f>SUM($A$5:A205)</f>
        <v>26</v>
      </c>
      <c r="N211">
        <f t="shared" si="33"/>
        <v>179</v>
      </c>
      <c r="O211">
        <f t="shared" si="34"/>
        <v>56</v>
      </c>
      <c r="P211">
        <f t="shared" si="35"/>
        <v>0.12935323383084577</v>
      </c>
      <c r="Q211">
        <f t="shared" si="36"/>
        <v>0.31284916201117319</v>
      </c>
      <c r="R211">
        <f t="shared" si="37"/>
        <v>0.32166980446195953</v>
      </c>
      <c r="S211">
        <f t="shared" si="38"/>
        <v>1.6778949000644361E-2</v>
      </c>
    </row>
    <row r="212" spans="1:19">
      <c r="A212">
        <v>1</v>
      </c>
      <c r="B212">
        <v>7</v>
      </c>
      <c r="C212">
        <v>129</v>
      </c>
      <c r="D212">
        <v>49</v>
      </c>
      <c r="E212" s="24">
        <v>0.439</v>
      </c>
      <c r="H212">
        <f t="shared" si="39"/>
        <v>202</v>
      </c>
      <c r="I212">
        <f t="shared" si="30"/>
        <v>0.41899999999999998</v>
      </c>
      <c r="J212">
        <f t="shared" si="31"/>
        <v>0</v>
      </c>
      <c r="K212">
        <f t="shared" si="32"/>
        <v>0.42049999999999998</v>
      </c>
      <c r="L212">
        <f>ROWS($A$5:A206)</f>
        <v>202</v>
      </c>
      <c r="M212">
        <f>SUM($A$5:A206)</f>
        <v>26</v>
      </c>
      <c r="N212">
        <f t="shared" si="33"/>
        <v>178</v>
      </c>
      <c r="O212">
        <f t="shared" si="34"/>
        <v>56</v>
      </c>
      <c r="P212">
        <f t="shared" si="35"/>
        <v>0.12871287128712872</v>
      </c>
      <c r="Q212">
        <f t="shared" si="36"/>
        <v>0.3146067415730337</v>
      </c>
      <c r="R212">
        <f t="shared" si="37"/>
        <v>0.32123940957076191</v>
      </c>
      <c r="S212">
        <f t="shared" si="38"/>
        <v>1.7209343891841977E-2</v>
      </c>
    </row>
    <row r="213" spans="1:19">
      <c r="A213">
        <v>0</v>
      </c>
      <c r="B213">
        <v>4</v>
      </c>
      <c r="C213">
        <v>97</v>
      </c>
      <c r="D213">
        <v>23</v>
      </c>
      <c r="E213" s="24">
        <v>0.443</v>
      </c>
      <c r="H213">
        <f t="shared" si="39"/>
        <v>203</v>
      </c>
      <c r="I213">
        <f t="shared" ref="I213:I276" si="40">E207</f>
        <v>0.42199999999999999</v>
      </c>
      <c r="J213">
        <f t="shared" ref="J213:J276" si="41">A207</f>
        <v>0</v>
      </c>
      <c r="K213">
        <f t="shared" ref="K213:K276" si="42">IF(E207&lt;&gt;E208, (E207+E208)/2, "")</f>
        <v>0.42399999999999999</v>
      </c>
      <c r="L213">
        <f>ROWS($A$5:A207)</f>
        <v>203</v>
      </c>
      <c r="M213">
        <f>SUM($A$5:A207)</f>
        <v>26</v>
      </c>
      <c r="N213">
        <f t="shared" ref="N213:N276" si="43">I$4 - L213</f>
        <v>177</v>
      </c>
      <c r="O213">
        <f t="shared" ref="O213:O276" si="44">I$5 - M213</f>
        <v>56</v>
      </c>
      <c r="P213">
        <f t="shared" ref="P213:P276" si="45">IF(L213=0,"", M213/L213)</f>
        <v>0.12807881773399016</v>
      </c>
      <c r="Q213">
        <f t="shared" ref="Q213:Q276" si="46">IF(N213=0,"", O213/N213)</f>
        <v>0.31638418079096048</v>
      </c>
      <c r="R213">
        <f t="shared" ref="R213:R276" si="47">IF(K213="","",(L213/I$4)*(2*P213*(1-P213)) + (N213/I$4)*(2*Q213*(1-Q213)))</f>
        <v>0.32080229797169724</v>
      </c>
      <c r="S213">
        <f t="shared" ref="S213:S276" si="48">IF(K213="","", $I$7 - R213)</f>
        <v>1.7646455490906654E-2</v>
      </c>
    </row>
    <row r="214" spans="1:19">
      <c r="A214">
        <v>0</v>
      </c>
      <c r="B214">
        <v>4</v>
      </c>
      <c r="C214">
        <v>91</v>
      </c>
      <c r="D214">
        <v>32</v>
      </c>
      <c r="E214" s="24">
        <v>0.44600000000000001</v>
      </c>
      <c r="H214">
        <f t="shared" si="39"/>
        <v>204</v>
      </c>
      <c r="I214">
        <f t="shared" si="40"/>
        <v>0.42599999999999999</v>
      </c>
      <c r="J214">
        <f t="shared" si="41"/>
        <v>0</v>
      </c>
      <c r="K214">
        <f t="shared" si="42"/>
        <v>0.42799999999999999</v>
      </c>
      <c r="L214">
        <f>ROWS($A$5:A208)</f>
        <v>204</v>
      </c>
      <c r="M214">
        <f>SUM($A$5:A208)</f>
        <v>26</v>
      </c>
      <c r="N214">
        <f t="shared" si="43"/>
        <v>176</v>
      </c>
      <c r="O214">
        <f t="shared" si="44"/>
        <v>56</v>
      </c>
      <c r="P214">
        <f t="shared" si="45"/>
        <v>0.12745098039215685</v>
      </c>
      <c r="Q214">
        <f t="shared" si="46"/>
        <v>0.31818181818181818</v>
      </c>
      <c r="R214">
        <f t="shared" si="47"/>
        <v>0.32035838258748478</v>
      </c>
      <c r="S214">
        <f t="shared" si="48"/>
        <v>1.8090370875119111E-2</v>
      </c>
    </row>
    <row r="215" spans="1:19">
      <c r="A215">
        <v>0</v>
      </c>
      <c r="B215">
        <v>3</v>
      </c>
      <c r="C215">
        <v>120</v>
      </c>
      <c r="D215">
        <v>30</v>
      </c>
      <c r="E215" s="24">
        <v>0.45200000000000001</v>
      </c>
      <c r="H215">
        <f t="shared" si="39"/>
        <v>205</v>
      </c>
      <c r="I215">
        <f t="shared" si="40"/>
        <v>0.43</v>
      </c>
      <c r="J215">
        <f t="shared" si="41"/>
        <v>0</v>
      </c>
      <c r="K215">
        <f t="shared" si="42"/>
        <v>0.432</v>
      </c>
      <c r="L215">
        <f>ROWS($A$5:A209)</f>
        <v>205</v>
      </c>
      <c r="M215">
        <f>SUM($A$5:A209)</f>
        <v>26</v>
      </c>
      <c r="N215">
        <f t="shared" si="43"/>
        <v>175</v>
      </c>
      <c r="O215">
        <f t="shared" si="44"/>
        <v>56</v>
      </c>
      <c r="P215">
        <f t="shared" si="45"/>
        <v>0.12682926829268293</v>
      </c>
      <c r="Q215">
        <f t="shared" si="46"/>
        <v>0.32</v>
      </c>
      <c r="R215">
        <f t="shared" si="47"/>
        <v>0.31990757381258023</v>
      </c>
      <c r="S215">
        <f t="shared" si="48"/>
        <v>1.8541179650023665E-2</v>
      </c>
    </row>
    <row r="216" spans="1:19">
      <c r="A216">
        <v>0</v>
      </c>
      <c r="B216">
        <v>3</v>
      </c>
      <c r="C216">
        <v>120</v>
      </c>
      <c r="D216">
        <v>30</v>
      </c>
      <c r="E216" s="24">
        <v>0.45200000000000001</v>
      </c>
      <c r="H216">
        <f t="shared" si="39"/>
        <v>206</v>
      </c>
      <c r="I216">
        <f t="shared" si="40"/>
        <v>0.434</v>
      </c>
      <c r="J216">
        <f t="shared" si="41"/>
        <v>0</v>
      </c>
      <c r="K216">
        <f t="shared" si="42"/>
        <v>0.4365</v>
      </c>
      <c r="L216">
        <f>ROWS($A$5:A210)</f>
        <v>206</v>
      </c>
      <c r="M216">
        <f>SUM($A$5:A210)</f>
        <v>26</v>
      </c>
      <c r="N216">
        <f t="shared" si="43"/>
        <v>174</v>
      </c>
      <c r="O216">
        <f t="shared" si="44"/>
        <v>56</v>
      </c>
      <c r="P216">
        <f t="shared" si="45"/>
        <v>0.12621359223300971</v>
      </c>
      <c r="Q216">
        <f t="shared" si="46"/>
        <v>0.32183908045977011</v>
      </c>
      <c r="R216">
        <f t="shared" si="47"/>
        <v>0.31944977945365588</v>
      </c>
      <c r="S216">
        <f t="shared" si="48"/>
        <v>1.8998974008948011E-2</v>
      </c>
    </row>
    <row r="217" spans="1:19">
      <c r="A217">
        <v>0</v>
      </c>
      <c r="B217">
        <v>3</v>
      </c>
      <c r="C217">
        <v>120</v>
      </c>
      <c r="D217">
        <v>30</v>
      </c>
      <c r="E217" s="24">
        <v>0.45200000000000001</v>
      </c>
      <c r="H217">
        <f t="shared" si="39"/>
        <v>207</v>
      </c>
      <c r="I217">
        <f t="shared" si="40"/>
        <v>0.439</v>
      </c>
      <c r="J217">
        <f t="shared" si="41"/>
        <v>0</v>
      </c>
      <c r="K217" t="str">
        <f t="shared" si="42"/>
        <v/>
      </c>
      <c r="L217">
        <f>ROWS($A$5:A211)</f>
        <v>207</v>
      </c>
      <c r="M217">
        <f>SUM($A$5:A211)</f>
        <v>26</v>
      </c>
      <c r="N217">
        <f t="shared" si="43"/>
        <v>173</v>
      </c>
      <c r="O217">
        <f t="shared" si="44"/>
        <v>56</v>
      </c>
      <c r="P217">
        <f t="shared" si="45"/>
        <v>0.12560386473429952</v>
      </c>
      <c r="Q217">
        <f t="shared" si="46"/>
        <v>0.32369942196531792</v>
      </c>
      <c r="R217" t="str">
        <f t="shared" si="47"/>
        <v/>
      </c>
      <c r="S217" t="str">
        <f t="shared" si="48"/>
        <v/>
      </c>
    </row>
    <row r="218" spans="1:19">
      <c r="A218">
        <v>0</v>
      </c>
      <c r="B218">
        <v>0</v>
      </c>
      <c r="C218">
        <v>104</v>
      </c>
      <c r="D218">
        <v>23</v>
      </c>
      <c r="E218" s="24">
        <v>0.45400000000000001</v>
      </c>
      <c r="H218">
        <f t="shared" si="39"/>
        <v>208</v>
      </c>
      <c r="I218">
        <f t="shared" si="40"/>
        <v>0.439</v>
      </c>
      <c r="J218">
        <f t="shared" si="41"/>
        <v>1</v>
      </c>
      <c r="K218">
        <f t="shared" si="42"/>
        <v>0.441</v>
      </c>
      <c r="L218">
        <f>ROWS($A$5:A212)</f>
        <v>208</v>
      </c>
      <c r="M218">
        <f>SUM($A$5:A212)</f>
        <v>27</v>
      </c>
      <c r="N218">
        <f t="shared" si="43"/>
        <v>172</v>
      </c>
      <c r="O218">
        <f t="shared" si="44"/>
        <v>55</v>
      </c>
      <c r="P218">
        <f t="shared" si="45"/>
        <v>0.12980769230769232</v>
      </c>
      <c r="Q218">
        <f t="shared" si="46"/>
        <v>0.31976744186046513</v>
      </c>
      <c r="R218">
        <f t="shared" si="47"/>
        <v>0.32056833160719334</v>
      </c>
      <c r="S218">
        <f t="shared" si="48"/>
        <v>1.7880421855410555E-2</v>
      </c>
    </row>
    <row r="219" spans="1:19">
      <c r="A219">
        <v>0</v>
      </c>
      <c r="B219">
        <v>8</v>
      </c>
      <c r="C219">
        <v>84</v>
      </c>
      <c r="D219">
        <v>31</v>
      </c>
      <c r="E219" s="24">
        <v>0.45700000000000002</v>
      </c>
      <c r="H219">
        <f t="shared" si="39"/>
        <v>209</v>
      </c>
      <c r="I219">
        <f t="shared" si="40"/>
        <v>0.443</v>
      </c>
      <c r="J219">
        <f t="shared" si="41"/>
        <v>0</v>
      </c>
      <c r="K219">
        <f t="shared" si="42"/>
        <v>0.44450000000000001</v>
      </c>
      <c r="L219">
        <f>ROWS($A$5:A213)</f>
        <v>209</v>
      </c>
      <c r="M219">
        <f>SUM($A$5:A213)</f>
        <v>27</v>
      </c>
      <c r="N219">
        <f t="shared" si="43"/>
        <v>171</v>
      </c>
      <c r="O219">
        <f t="shared" si="44"/>
        <v>55</v>
      </c>
      <c r="P219">
        <f t="shared" si="45"/>
        <v>0.12918660287081341</v>
      </c>
      <c r="Q219">
        <f t="shared" si="46"/>
        <v>0.32163742690058478</v>
      </c>
      <c r="R219">
        <f t="shared" si="47"/>
        <v>0.32011528022608354</v>
      </c>
      <c r="S219">
        <f t="shared" si="48"/>
        <v>1.8333473236520348E-2</v>
      </c>
    </row>
    <row r="220" spans="1:19">
      <c r="A220">
        <v>0</v>
      </c>
      <c r="B220">
        <v>8</v>
      </c>
      <c r="C220">
        <v>84</v>
      </c>
      <c r="D220">
        <v>31</v>
      </c>
      <c r="E220" s="24">
        <v>0.45700000000000002</v>
      </c>
      <c r="H220">
        <f t="shared" si="39"/>
        <v>210</v>
      </c>
      <c r="I220">
        <f t="shared" si="40"/>
        <v>0.44600000000000001</v>
      </c>
      <c r="J220">
        <f t="shared" si="41"/>
        <v>0</v>
      </c>
      <c r="K220">
        <f t="shared" si="42"/>
        <v>0.44900000000000001</v>
      </c>
      <c r="L220">
        <f>ROWS($A$5:A214)</f>
        <v>210</v>
      </c>
      <c r="M220">
        <f>SUM($A$5:A214)</f>
        <v>27</v>
      </c>
      <c r="N220">
        <f t="shared" si="43"/>
        <v>170</v>
      </c>
      <c r="O220">
        <f t="shared" si="44"/>
        <v>55</v>
      </c>
      <c r="P220">
        <f t="shared" si="45"/>
        <v>0.12857142857142856</v>
      </c>
      <c r="Q220">
        <f t="shared" si="46"/>
        <v>0.3235294117647059</v>
      </c>
      <c r="R220">
        <f t="shared" si="47"/>
        <v>0.31965501990269796</v>
      </c>
      <c r="S220">
        <f t="shared" si="48"/>
        <v>1.8793733559905934E-2</v>
      </c>
    </row>
    <row r="221" spans="1:19">
      <c r="A221">
        <v>0</v>
      </c>
      <c r="B221">
        <v>8</v>
      </c>
      <c r="C221">
        <v>84</v>
      </c>
      <c r="D221">
        <v>31</v>
      </c>
      <c r="E221" s="24">
        <v>0.45700000000000002</v>
      </c>
      <c r="H221">
        <f t="shared" si="39"/>
        <v>211</v>
      </c>
      <c r="I221">
        <f t="shared" si="40"/>
        <v>0.45200000000000001</v>
      </c>
      <c r="J221">
        <f t="shared" si="41"/>
        <v>0</v>
      </c>
      <c r="K221" t="str">
        <f t="shared" si="42"/>
        <v/>
      </c>
      <c r="L221">
        <f>ROWS($A$5:A215)</f>
        <v>211</v>
      </c>
      <c r="M221">
        <f>SUM($A$5:A215)</f>
        <v>27</v>
      </c>
      <c r="N221">
        <f t="shared" si="43"/>
        <v>169</v>
      </c>
      <c r="O221">
        <f t="shared" si="44"/>
        <v>55</v>
      </c>
      <c r="P221">
        <f t="shared" si="45"/>
        <v>0.12796208530805686</v>
      </c>
      <c r="Q221">
        <f t="shared" si="46"/>
        <v>0.32544378698224852</v>
      </c>
      <c r="R221" t="str">
        <f t="shared" si="47"/>
        <v/>
      </c>
      <c r="S221" t="str">
        <f t="shared" si="48"/>
        <v/>
      </c>
    </row>
    <row r="222" spans="1:19">
      <c r="A222">
        <v>0</v>
      </c>
      <c r="B222">
        <v>8</v>
      </c>
      <c r="C222">
        <v>84</v>
      </c>
      <c r="D222">
        <v>31</v>
      </c>
      <c r="E222" s="24">
        <v>0.45700000000000002</v>
      </c>
      <c r="H222">
        <f t="shared" si="39"/>
        <v>212</v>
      </c>
      <c r="I222">
        <f t="shared" si="40"/>
        <v>0.45200000000000001</v>
      </c>
      <c r="J222">
        <f t="shared" si="41"/>
        <v>0</v>
      </c>
      <c r="K222" t="str">
        <f t="shared" si="42"/>
        <v/>
      </c>
      <c r="L222">
        <f>ROWS($A$5:A216)</f>
        <v>212</v>
      </c>
      <c r="M222">
        <f>SUM($A$5:A216)</f>
        <v>27</v>
      </c>
      <c r="N222">
        <f t="shared" si="43"/>
        <v>168</v>
      </c>
      <c r="O222">
        <f t="shared" si="44"/>
        <v>55</v>
      </c>
      <c r="P222">
        <f t="shared" si="45"/>
        <v>0.12735849056603774</v>
      </c>
      <c r="Q222">
        <f t="shared" si="46"/>
        <v>0.32738095238095238</v>
      </c>
      <c r="R222" t="str">
        <f t="shared" si="47"/>
        <v/>
      </c>
      <c r="S222" t="str">
        <f t="shared" si="48"/>
        <v/>
      </c>
    </row>
    <row r="223" spans="1:19">
      <c r="A223">
        <v>0</v>
      </c>
      <c r="B223">
        <v>8</v>
      </c>
      <c r="C223">
        <v>84</v>
      </c>
      <c r="D223">
        <v>31</v>
      </c>
      <c r="E223" s="24">
        <v>0.45700000000000002</v>
      </c>
      <c r="H223">
        <f t="shared" si="39"/>
        <v>213</v>
      </c>
      <c r="I223">
        <f t="shared" si="40"/>
        <v>0.45200000000000001</v>
      </c>
      <c r="J223">
        <f t="shared" si="41"/>
        <v>0</v>
      </c>
      <c r="K223">
        <f t="shared" si="42"/>
        <v>0.45300000000000001</v>
      </c>
      <c r="L223">
        <f>ROWS($A$5:A217)</f>
        <v>213</v>
      </c>
      <c r="M223">
        <f>SUM($A$5:A217)</f>
        <v>27</v>
      </c>
      <c r="N223">
        <f t="shared" si="43"/>
        <v>167</v>
      </c>
      <c r="O223">
        <f t="shared" si="44"/>
        <v>55</v>
      </c>
      <c r="P223">
        <f t="shared" si="45"/>
        <v>0.12676056338028169</v>
      </c>
      <c r="Q223">
        <f t="shared" si="46"/>
        <v>0.32934131736526945</v>
      </c>
      <c r="R223">
        <f t="shared" si="47"/>
        <v>0.31822995965075029</v>
      </c>
      <c r="S223">
        <f t="shared" si="48"/>
        <v>2.0218793811853597E-2</v>
      </c>
    </row>
    <row r="224" spans="1:19">
      <c r="A224">
        <v>0</v>
      </c>
      <c r="B224">
        <v>4</v>
      </c>
      <c r="C224">
        <v>116</v>
      </c>
      <c r="D224">
        <v>12</v>
      </c>
      <c r="E224" s="24">
        <v>0.46300000000000002</v>
      </c>
      <c r="H224">
        <f t="shared" si="39"/>
        <v>214</v>
      </c>
      <c r="I224">
        <f t="shared" si="40"/>
        <v>0.45400000000000001</v>
      </c>
      <c r="J224">
        <f t="shared" si="41"/>
        <v>0</v>
      </c>
      <c r="K224">
        <f t="shared" si="42"/>
        <v>0.45550000000000002</v>
      </c>
      <c r="L224">
        <f>ROWS($A$5:A218)</f>
        <v>214</v>
      </c>
      <c r="M224">
        <f>SUM($A$5:A218)</f>
        <v>27</v>
      </c>
      <c r="N224">
        <f t="shared" si="43"/>
        <v>166</v>
      </c>
      <c r="O224">
        <f t="shared" si="44"/>
        <v>55</v>
      </c>
      <c r="P224">
        <f t="shared" si="45"/>
        <v>0.12616822429906541</v>
      </c>
      <c r="Q224">
        <f t="shared" si="46"/>
        <v>0.33132530120481929</v>
      </c>
      <c r="R224">
        <f t="shared" si="47"/>
        <v>0.31773982304031667</v>
      </c>
      <c r="S224">
        <f t="shared" si="48"/>
        <v>2.0708930422287219E-2</v>
      </c>
    </row>
    <row r="225" spans="1:19">
      <c r="A225">
        <v>0</v>
      </c>
      <c r="B225">
        <v>1</v>
      </c>
      <c r="C225">
        <v>92</v>
      </c>
      <c r="D225">
        <v>25</v>
      </c>
      <c r="E225" s="24">
        <v>0.48199999999999998</v>
      </c>
      <c r="H225">
        <f t="shared" si="39"/>
        <v>215</v>
      </c>
      <c r="I225">
        <f t="shared" si="40"/>
        <v>0.45700000000000002</v>
      </c>
      <c r="J225">
        <f t="shared" si="41"/>
        <v>0</v>
      </c>
      <c r="K225" t="str">
        <f t="shared" si="42"/>
        <v/>
      </c>
      <c r="L225">
        <f>ROWS($A$5:A219)</f>
        <v>215</v>
      </c>
      <c r="M225">
        <f>SUM($A$5:A219)</f>
        <v>27</v>
      </c>
      <c r="N225">
        <f t="shared" si="43"/>
        <v>165</v>
      </c>
      <c r="O225">
        <f t="shared" si="44"/>
        <v>55</v>
      </c>
      <c r="P225">
        <f t="shared" si="45"/>
        <v>0.12558139534883722</v>
      </c>
      <c r="Q225">
        <f t="shared" si="46"/>
        <v>0.33333333333333331</v>
      </c>
      <c r="R225" t="str">
        <f t="shared" si="47"/>
        <v/>
      </c>
      <c r="S225" t="str">
        <f t="shared" si="48"/>
        <v/>
      </c>
    </row>
    <row r="226" spans="1:19">
      <c r="A226">
        <v>0</v>
      </c>
      <c r="B226">
        <v>1</v>
      </c>
      <c r="C226">
        <v>92</v>
      </c>
      <c r="D226">
        <v>25</v>
      </c>
      <c r="E226" s="24">
        <v>0.48199999999999998</v>
      </c>
      <c r="H226">
        <f t="shared" si="39"/>
        <v>216</v>
      </c>
      <c r="I226">
        <f t="shared" si="40"/>
        <v>0.45700000000000002</v>
      </c>
      <c r="J226">
        <f t="shared" si="41"/>
        <v>0</v>
      </c>
      <c r="K226" t="str">
        <f t="shared" si="42"/>
        <v/>
      </c>
      <c r="L226">
        <f>ROWS($A$5:A220)</f>
        <v>216</v>
      </c>
      <c r="M226">
        <f>SUM($A$5:A220)</f>
        <v>27</v>
      </c>
      <c r="N226">
        <f t="shared" si="43"/>
        <v>164</v>
      </c>
      <c r="O226">
        <f t="shared" si="44"/>
        <v>55</v>
      </c>
      <c r="P226">
        <f t="shared" si="45"/>
        <v>0.125</v>
      </c>
      <c r="Q226">
        <f t="shared" si="46"/>
        <v>0.33536585365853661</v>
      </c>
      <c r="R226" t="str">
        <f t="shared" si="47"/>
        <v/>
      </c>
      <c r="S226" t="str">
        <f t="shared" si="48"/>
        <v/>
      </c>
    </row>
    <row r="227" spans="1:19">
      <c r="A227">
        <v>1</v>
      </c>
      <c r="B227">
        <v>7</v>
      </c>
      <c r="C227">
        <v>100</v>
      </c>
      <c r="D227">
        <v>0</v>
      </c>
      <c r="E227" s="24">
        <v>0.48399999999999999</v>
      </c>
      <c r="H227">
        <f t="shared" si="39"/>
        <v>217</v>
      </c>
      <c r="I227">
        <f t="shared" si="40"/>
        <v>0.45700000000000002</v>
      </c>
      <c r="J227">
        <f t="shared" si="41"/>
        <v>0</v>
      </c>
      <c r="K227" t="str">
        <f t="shared" si="42"/>
        <v/>
      </c>
      <c r="L227">
        <f>ROWS($A$5:A221)</f>
        <v>217</v>
      </c>
      <c r="M227">
        <f>SUM($A$5:A221)</f>
        <v>27</v>
      </c>
      <c r="N227">
        <f t="shared" si="43"/>
        <v>163</v>
      </c>
      <c r="O227">
        <f t="shared" si="44"/>
        <v>55</v>
      </c>
      <c r="P227">
        <f t="shared" si="45"/>
        <v>0.12442396313364056</v>
      </c>
      <c r="Q227">
        <f t="shared" si="46"/>
        <v>0.33742331288343558</v>
      </c>
      <c r="R227" t="str">
        <f t="shared" si="47"/>
        <v/>
      </c>
      <c r="S227" t="str">
        <f t="shared" si="48"/>
        <v/>
      </c>
    </row>
    <row r="228" spans="1:19">
      <c r="A228">
        <v>1</v>
      </c>
      <c r="B228">
        <v>7</v>
      </c>
      <c r="C228">
        <v>100</v>
      </c>
      <c r="D228">
        <v>0</v>
      </c>
      <c r="E228" s="24">
        <v>0.48399999999999999</v>
      </c>
      <c r="H228">
        <f t="shared" si="39"/>
        <v>218</v>
      </c>
      <c r="I228">
        <f t="shared" si="40"/>
        <v>0.45700000000000002</v>
      </c>
      <c r="J228">
        <f t="shared" si="41"/>
        <v>0</v>
      </c>
      <c r="K228" t="str">
        <f t="shared" si="42"/>
        <v/>
      </c>
      <c r="L228">
        <f>ROWS($A$5:A222)</f>
        <v>218</v>
      </c>
      <c r="M228">
        <f>SUM($A$5:A222)</f>
        <v>27</v>
      </c>
      <c r="N228">
        <f t="shared" si="43"/>
        <v>162</v>
      </c>
      <c r="O228">
        <f t="shared" si="44"/>
        <v>55</v>
      </c>
      <c r="P228">
        <f t="shared" si="45"/>
        <v>0.12385321100917432</v>
      </c>
      <c r="Q228">
        <f t="shared" si="46"/>
        <v>0.33950617283950618</v>
      </c>
      <c r="R228" t="str">
        <f t="shared" si="47"/>
        <v/>
      </c>
      <c r="S228" t="str">
        <f t="shared" si="48"/>
        <v/>
      </c>
    </row>
    <row r="229" spans="1:19">
      <c r="A229">
        <v>0</v>
      </c>
      <c r="B229">
        <v>8</v>
      </c>
      <c r="C229">
        <v>95</v>
      </c>
      <c r="D229">
        <v>0</v>
      </c>
      <c r="E229" s="24">
        <v>0.48499999999999999</v>
      </c>
      <c r="H229">
        <f t="shared" si="39"/>
        <v>219</v>
      </c>
      <c r="I229">
        <f t="shared" si="40"/>
        <v>0.45700000000000002</v>
      </c>
      <c r="J229">
        <f t="shared" si="41"/>
        <v>0</v>
      </c>
      <c r="K229">
        <f t="shared" si="42"/>
        <v>0.46</v>
      </c>
      <c r="L229">
        <f>ROWS($A$5:A223)</f>
        <v>219</v>
      </c>
      <c r="M229">
        <f>SUM($A$5:A223)</f>
        <v>27</v>
      </c>
      <c r="N229">
        <f t="shared" si="43"/>
        <v>161</v>
      </c>
      <c r="O229">
        <f t="shared" si="44"/>
        <v>55</v>
      </c>
      <c r="P229">
        <f t="shared" si="45"/>
        <v>0.12328767123287671</v>
      </c>
      <c r="Q229">
        <f t="shared" si="46"/>
        <v>0.34161490683229812</v>
      </c>
      <c r="R229">
        <f t="shared" si="47"/>
        <v>0.31517059474176801</v>
      </c>
      <c r="S229">
        <f t="shared" si="48"/>
        <v>2.3278158720835884E-2</v>
      </c>
    </row>
    <row r="230" spans="1:19">
      <c r="A230">
        <v>0</v>
      </c>
      <c r="B230">
        <v>1</v>
      </c>
      <c r="C230">
        <v>103</v>
      </c>
      <c r="D230">
        <v>11</v>
      </c>
      <c r="E230" s="24">
        <v>0.49099999999999999</v>
      </c>
      <c r="H230">
        <f t="shared" si="39"/>
        <v>220</v>
      </c>
      <c r="I230">
        <f t="shared" si="40"/>
        <v>0.46300000000000002</v>
      </c>
      <c r="J230">
        <f t="shared" si="41"/>
        <v>0</v>
      </c>
      <c r="K230">
        <f t="shared" si="42"/>
        <v>0.47250000000000003</v>
      </c>
      <c r="L230">
        <f>ROWS($A$5:A224)</f>
        <v>220</v>
      </c>
      <c r="M230">
        <f>SUM($A$5:A224)</f>
        <v>27</v>
      </c>
      <c r="N230">
        <f t="shared" si="43"/>
        <v>160</v>
      </c>
      <c r="O230">
        <f t="shared" si="44"/>
        <v>55</v>
      </c>
      <c r="P230">
        <f t="shared" si="45"/>
        <v>0.12272727272727273</v>
      </c>
      <c r="Q230">
        <f t="shared" si="46"/>
        <v>0.34375</v>
      </c>
      <c r="R230">
        <f t="shared" si="47"/>
        <v>0.31463217703349283</v>
      </c>
      <c r="S230">
        <f t="shared" si="48"/>
        <v>2.3816576429111058E-2</v>
      </c>
    </row>
    <row r="231" spans="1:19">
      <c r="A231">
        <v>0</v>
      </c>
      <c r="B231">
        <v>1</v>
      </c>
      <c r="C231">
        <v>103</v>
      </c>
      <c r="D231">
        <v>11</v>
      </c>
      <c r="E231" s="24">
        <v>0.49099999999999999</v>
      </c>
      <c r="H231">
        <f t="shared" si="39"/>
        <v>221</v>
      </c>
      <c r="I231">
        <f t="shared" si="40"/>
        <v>0.48199999999999998</v>
      </c>
      <c r="J231">
        <f t="shared" si="41"/>
        <v>0</v>
      </c>
      <c r="K231" t="str">
        <f t="shared" si="42"/>
        <v/>
      </c>
      <c r="L231">
        <f>ROWS($A$5:A225)</f>
        <v>221</v>
      </c>
      <c r="M231">
        <f>SUM($A$5:A225)</f>
        <v>27</v>
      </c>
      <c r="N231">
        <f t="shared" si="43"/>
        <v>159</v>
      </c>
      <c r="O231">
        <f t="shared" si="44"/>
        <v>55</v>
      </c>
      <c r="P231">
        <f t="shared" si="45"/>
        <v>0.12217194570135746</v>
      </c>
      <c r="Q231">
        <f t="shared" si="46"/>
        <v>0.34591194968553457</v>
      </c>
      <c r="R231" t="str">
        <f t="shared" si="47"/>
        <v/>
      </c>
      <c r="S231" t="str">
        <f t="shared" si="48"/>
        <v/>
      </c>
    </row>
    <row r="232" spans="1:19">
      <c r="A232">
        <v>0</v>
      </c>
      <c r="B232">
        <v>0</v>
      </c>
      <c r="C232">
        <v>117</v>
      </c>
      <c r="D232">
        <v>31</v>
      </c>
      <c r="E232" s="24">
        <v>0.49299999999999999</v>
      </c>
      <c r="H232">
        <f t="shared" si="39"/>
        <v>222</v>
      </c>
      <c r="I232">
        <f t="shared" si="40"/>
        <v>0.48199999999999998</v>
      </c>
      <c r="J232">
        <f t="shared" si="41"/>
        <v>0</v>
      </c>
      <c r="K232">
        <f t="shared" si="42"/>
        <v>0.48299999999999998</v>
      </c>
      <c r="L232">
        <f>ROWS($A$5:A226)</f>
        <v>222</v>
      </c>
      <c r="M232">
        <f>SUM($A$5:A226)</f>
        <v>27</v>
      </c>
      <c r="N232">
        <f t="shared" si="43"/>
        <v>158</v>
      </c>
      <c r="O232">
        <f t="shared" si="44"/>
        <v>55</v>
      </c>
      <c r="P232">
        <f t="shared" si="45"/>
        <v>0.12162162162162163</v>
      </c>
      <c r="Q232">
        <f t="shared" si="46"/>
        <v>0.34810126582278483</v>
      </c>
      <c r="R232">
        <f t="shared" si="47"/>
        <v>0.31352971892612136</v>
      </c>
      <c r="S232">
        <f t="shared" si="48"/>
        <v>2.4919034536482532E-2</v>
      </c>
    </row>
    <row r="233" spans="1:19">
      <c r="A233">
        <v>0</v>
      </c>
      <c r="B233">
        <v>0</v>
      </c>
      <c r="C233">
        <v>117</v>
      </c>
      <c r="D233">
        <v>31</v>
      </c>
      <c r="E233" s="24">
        <v>0.49299999999999999</v>
      </c>
      <c r="H233">
        <f t="shared" si="39"/>
        <v>223</v>
      </c>
      <c r="I233">
        <f t="shared" si="40"/>
        <v>0.48399999999999999</v>
      </c>
      <c r="J233">
        <f t="shared" si="41"/>
        <v>1</v>
      </c>
      <c r="K233" t="str">
        <f t="shared" si="42"/>
        <v/>
      </c>
      <c r="L233">
        <f>ROWS($A$5:A227)</f>
        <v>223</v>
      </c>
      <c r="M233">
        <f>SUM($A$5:A227)</f>
        <v>28</v>
      </c>
      <c r="N233">
        <f t="shared" si="43"/>
        <v>157</v>
      </c>
      <c r="O233">
        <f t="shared" si="44"/>
        <v>54</v>
      </c>
      <c r="P233">
        <f t="shared" si="45"/>
        <v>0.12556053811659193</v>
      </c>
      <c r="Q233">
        <f t="shared" si="46"/>
        <v>0.34394904458598724</v>
      </c>
      <c r="R233" t="str">
        <f t="shared" si="47"/>
        <v/>
      </c>
      <c r="S233" t="str">
        <f t="shared" si="48"/>
        <v/>
      </c>
    </row>
    <row r="234" spans="1:19">
      <c r="A234">
        <v>0</v>
      </c>
      <c r="B234">
        <v>0</v>
      </c>
      <c r="C234">
        <v>117</v>
      </c>
      <c r="D234">
        <v>31</v>
      </c>
      <c r="E234" s="24">
        <v>0.49299999999999999</v>
      </c>
      <c r="H234">
        <f t="shared" si="39"/>
        <v>224</v>
      </c>
      <c r="I234">
        <f t="shared" si="40"/>
        <v>0.48399999999999999</v>
      </c>
      <c r="J234">
        <f t="shared" si="41"/>
        <v>1</v>
      </c>
      <c r="K234">
        <f t="shared" si="42"/>
        <v>0.48449999999999999</v>
      </c>
      <c r="L234">
        <f>ROWS($A$5:A228)</f>
        <v>224</v>
      </c>
      <c r="M234">
        <f>SUM($A$5:A228)</f>
        <v>29</v>
      </c>
      <c r="N234">
        <f t="shared" si="43"/>
        <v>156</v>
      </c>
      <c r="O234">
        <f t="shared" si="44"/>
        <v>53</v>
      </c>
      <c r="P234">
        <f t="shared" si="45"/>
        <v>0.12946428571428573</v>
      </c>
      <c r="Q234">
        <f t="shared" si="46"/>
        <v>0.33974358974358976</v>
      </c>
      <c r="R234">
        <f t="shared" si="47"/>
        <v>0.31704802872566029</v>
      </c>
      <c r="S234">
        <f t="shared" si="48"/>
        <v>2.1400724736943599E-2</v>
      </c>
    </row>
    <row r="235" spans="1:19">
      <c r="A235">
        <v>0</v>
      </c>
      <c r="B235">
        <v>0</v>
      </c>
      <c r="C235">
        <v>117</v>
      </c>
      <c r="D235">
        <v>31</v>
      </c>
      <c r="E235" s="24">
        <v>0.49299999999999999</v>
      </c>
      <c r="H235">
        <f t="shared" si="39"/>
        <v>225</v>
      </c>
      <c r="I235">
        <f t="shared" si="40"/>
        <v>0.48499999999999999</v>
      </c>
      <c r="J235">
        <f t="shared" si="41"/>
        <v>0</v>
      </c>
      <c r="K235">
        <f t="shared" si="42"/>
        <v>0.48799999999999999</v>
      </c>
      <c r="L235">
        <f>ROWS($A$5:A229)</f>
        <v>225</v>
      </c>
      <c r="M235">
        <f>SUM($A$5:A229)</f>
        <v>29</v>
      </c>
      <c r="N235">
        <f t="shared" si="43"/>
        <v>155</v>
      </c>
      <c r="O235">
        <f t="shared" si="44"/>
        <v>53</v>
      </c>
      <c r="P235">
        <f t="shared" si="45"/>
        <v>0.12888888888888889</v>
      </c>
      <c r="Q235">
        <f t="shared" si="46"/>
        <v>0.34193548387096773</v>
      </c>
      <c r="R235">
        <f t="shared" si="47"/>
        <v>0.31652442935295227</v>
      </c>
      <c r="S235">
        <f t="shared" si="48"/>
        <v>2.1924324109651616E-2</v>
      </c>
    </row>
    <row r="236" spans="1:19">
      <c r="A236">
        <v>0</v>
      </c>
      <c r="B236">
        <v>3</v>
      </c>
      <c r="C236">
        <v>111</v>
      </c>
      <c r="D236">
        <v>12</v>
      </c>
      <c r="E236" s="24">
        <v>0.495</v>
      </c>
      <c r="H236">
        <f t="shared" si="39"/>
        <v>226</v>
      </c>
      <c r="I236">
        <f t="shared" si="40"/>
        <v>0.49099999999999999</v>
      </c>
      <c r="J236">
        <f t="shared" si="41"/>
        <v>0</v>
      </c>
      <c r="K236" t="str">
        <f t="shared" si="42"/>
        <v/>
      </c>
      <c r="L236">
        <f>ROWS($A$5:A230)</f>
        <v>226</v>
      </c>
      <c r="M236">
        <f>SUM($A$5:A230)</f>
        <v>29</v>
      </c>
      <c r="N236">
        <f t="shared" si="43"/>
        <v>154</v>
      </c>
      <c r="O236">
        <f t="shared" si="44"/>
        <v>53</v>
      </c>
      <c r="P236">
        <f t="shared" si="45"/>
        <v>0.12831858407079647</v>
      </c>
      <c r="Q236">
        <f t="shared" si="46"/>
        <v>0.34415584415584416</v>
      </c>
      <c r="R236" t="str">
        <f t="shared" si="47"/>
        <v/>
      </c>
      <c r="S236" t="str">
        <f t="shared" si="48"/>
        <v/>
      </c>
    </row>
    <row r="237" spans="1:19">
      <c r="A237">
        <v>1</v>
      </c>
      <c r="B237">
        <v>1</v>
      </c>
      <c r="C237">
        <v>88</v>
      </c>
      <c r="D237">
        <v>42</v>
      </c>
      <c r="E237" s="24">
        <v>0.496</v>
      </c>
      <c r="H237">
        <f t="shared" si="39"/>
        <v>227</v>
      </c>
      <c r="I237">
        <f t="shared" si="40"/>
        <v>0.49099999999999999</v>
      </c>
      <c r="J237">
        <f t="shared" si="41"/>
        <v>0</v>
      </c>
      <c r="K237">
        <f t="shared" si="42"/>
        <v>0.49199999999999999</v>
      </c>
      <c r="L237">
        <f>ROWS($A$5:A231)</f>
        <v>227</v>
      </c>
      <c r="M237">
        <f>SUM($A$5:A231)</f>
        <v>29</v>
      </c>
      <c r="N237">
        <f t="shared" si="43"/>
        <v>153</v>
      </c>
      <c r="O237">
        <f t="shared" si="44"/>
        <v>53</v>
      </c>
      <c r="P237">
        <f t="shared" si="45"/>
        <v>0.1277533039647577</v>
      </c>
      <c r="Q237">
        <f t="shared" si="46"/>
        <v>0.34640522875816993</v>
      </c>
      <c r="R237">
        <f t="shared" si="47"/>
        <v>0.31545093189915274</v>
      </c>
      <c r="S237">
        <f t="shared" si="48"/>
        <v>2.2997821563451148E-2</v>
      </c>
    </row>
    <row r="238" spans="1:19">
      <c r="A238">
        <v>0</v>
      </c>
      <c r="B238">
        <v>1</v>
      </c>
      <c r="C238">
        <v>116</v>
      </c>
      <c r="D238">
        <v>29</v>
      </c>
      <c r="E238" s="24">
        <v>0.496</v>
      </c>
      <c r="H238">
        <f t="shared" si="39"/>
        <v>228</v>
      </c>
      <c r="I238">
        <f t="shared" si="40"/>
        <v>0.49299999999999999</v>
      </c>
      <c r="J238">
        <f t="shared" si="41"/>
        <v>0</v>
      </c>
      <c r="K238" t="str">
        <f t="shared" si="42"/>
        <v/>
      </c>
      <c r="L238">
        <f>ROWS($A$5:A232)</f>
        <v>228</v>
      </c>
      <c r="M238">
        <f>SUM($A$5:A232)</f>
        <v>29</v>
      </c>
      <c r="N238">
        <f t="shared" si="43"/>
        <v>152</v>
      </c>
      <c r="O238">
        <f t="shared" si="44"/>
        <v>53</v>
      </c>
      <c r="P238">
        <f t="shared" si="45"/>
        <v>0.12719298245614036</v>
      </c>
      <c r="Q238">
        <f t="shared" si="46"/>
        <v>0.34868421052631576</v>
      </c>
      <c r="R238" t="str">
        <f t="shared" si="47"/>
        <v/>
      </c>
      <c r="S238" t="str">
        <f t="shared" si="48"/>
        <v/>
      </c>
    </row>
    <row r="239" spans="1:19">
      <c r="A239">
        <v>0</v>
      </c>
      <c r="B239">
        <v>1</v>
      </c>
      <c r="C239">
        <v>116</v>
      </c>
      <c r="D239">
        <v>29</v>
      </c>
      <c r="E239" s="24">
        <v>0.496</v>
      </c>
      <c r="H239">
        <f t="shared" si="39"/>
        <v>229</v>
      </c>
      <c r="I239">
        <f t="shared" si="40"/>
        <v>0.49299999999999999</v>
      </c>
      <c r="J239">
        <f t="shared" si="41"/>
        <v>0</v>
      </c>
      <c r="K239" t="str">
        <f t="shared" si="42"/>
        <v/>
      </c>
      <c r="L239">
        <f>ROWS($A$5:A233)</f>
        <v>229</v>
      </c>
      <c r="M239">
        <f>SUM($A$5:A233)</f>
        <v>29</v>
      </c>
      <c r="N239">
        <f t="shared" si="43"/>
        <v>151</v>
      </c>
      <c r="O239">
        <f t="shared" si="44"/>
        <v>53</v>
      </c>
      <c r="P239">
        <f t="shared" si="45"/>
        <v>0.12663755458515283</v>
      </c>
      <c r="Q239">
        <f t="shared" si="46"/>
        <v>0.35099337748344372</v>
      </c>
      <c r="R239" t="str">
        <f t="shared" si="47"/>
        <v/>
      </c>
      <c r="S239" t="str">
        <f t="shared" si="48"/>
        <v/>
      </c>
    </row>
    <row r="240" spans="1:19">
      <c r="A240">
        <v>0</v>
      </c>
      <c r="B240">
        <v>1</v>
      </c>
      <c r="C240">
        <v>87</v>
      </c>
      <c r="D240">
        <v>37</v>
      </c>
      <c r="E240" s="24">
        <v>0.50900000000000001</v>
      </c>
      <c r="H240">
        <f t="shared" si="39"/>
        <v>230</v>
      </c>
      <c r="I240">
        <f t="shared" si="40"/>
        <v>0.49299999999999999</v>
      </c>
      <c r="J240">
        <f t="shared" si="41"/>
        <v>0</v>
      </c>
      <c r="K240" t="str">
        <f t="shared" si="42"/>
        <v/>
      </c>
      <c r="L240">
        <f>ROWS($A$5:A234)</f>
        <v>230</v>
      </c>
      <c r="M240">
        <f>SUM($A$5:A234)</f>
        <v>29</v>
      </c>
      <c r="N240">
        <f t="shared" si="43"/>
        <v>150</v>
      </c>
      <c r="O240">
        <f t="shared" si="44"/>
        <v>53</v>
      </c>
      <c r="P240">
        <f t="shared" si="45"/>
        <v>0.12608695652173912</v>
      </c>
      <c r="Q240">
        <f t="shared" si="46"/>
        <v>0.35333333333333333</v>
      </c>
      <c r="R240" t="str">
        <f t="shared" si="47"/>
        <v/>
      </c>
      <c r="S240" t="str">
        <f t="shared" si="48"/>
        <v/>
      </c>
    </row>
    <row r="241" spans="1:19">
      <c r="A241">
        <v>0</v>
      </c>
      <c r="B241">
        <v>1</v>
      </c>
      <c r="C241">
        <v>87</v>
      </c>
      <c r="D241">
        <v>37</v>
      </c>
      <c r="E241" s="24">
        <v>0.50900000000000001</v>
      </c>
      <c r="H241">
        <f t="shared" si="39"/>
        <v>231</v>
      </c>
      <c r="I241">
        <f t="shared" si="40"/>
        <v>0.49299999999999999</v>
      </c>
      <c r="J241">
        <f t="shared" si="41"/>
        <v>0</v>
      </c>
      <c r="K241">
        <f t="shared" si="42"/>
        <v>0.49399999999999999</v>
      </c>
      <c r="L241">
        <f>ROWS($A$5:A235)</f>
        <v>231</v>
      </c>
      <c r="M241">
        <f>SUM($A$5:A235)</f>
        <v>29</v>
      </c>
      <c r="N241">
        <f t="shared" si="43"/>
        <v>149</v>
      </c>
      <c r="O241">
        <f t="shared" si="44"/>
        <v>53</v>
      </c>
      <c r="P241">
        <f t="shared" si="45"/>
        <v>0.12554112554112554</v>
      </c>
      <c r="Q241">
        <f t="shared" si="46"/>
        <v>0.35570469798657717</v>
      </c>
      <c r="R241">
        <f t="shared" si="47"/>
        <v>0.31319451771588824</v>
      </c>
      <c r="S241">
        <f t="shared" si="48"/>
        <v>2.5254235746715648E-2</v>
      </c>
    </row>
    <row r="242" spans="1:19">
      <c r="A242">
        <v>1</v>
      </c>
      <c r="B242">
        <v>0</v>
      </c>
      <c r="C242">
        <v>104</v>
      </c>
      <c r="D242">
        <v>37</v>
      </c>
      <c r="E242" s="24">
        <v>0.51</v>
      </c>
      <c r="H242">
        <f t="shared" si="39"/>
        <v>232</v>
      </c>
      <c r="I242">
        <f t="shared" si="40"/>
        <v>0.495</v>
      </c>
      <c r="J242">
        <f t="shared" si="41"/>
        <v>0</v>
      </c>
      <c r="K242">
        <f t="shared" si="42"/>
        <v>0.4955</v>
      </c>
      <c r="L242">
        <f>ROWS($A$5:A236)</f>
        <v>232</v>
      </c>
      <c r="M242">
        <f>SUM($A$5:A236)</f>
        <v>29</v>
      </c>
      <c r="N242">
        <f t="shared" si="43"/>
        <v>148</v>
      </c>
      <c r="O242">
        <f t="shared" si="44"/>
        <v>53</v>
      </c>
      <c r="P242">
        <f t="shared" si="45"/>
        <v>0.125</v>
      </c>
      <c r="Q242">
        <f t="shared" si="46"/>
        <v>0.35810810810810811</v>
      </c>
      <c r="R242">
        <f t="shared" si="47"/>
        <v>0.31260668563300142</v>
      </c>
      <c r="S242">
        <f t="shared" si="48"/>
        <v>2.5842067829602466E-2</v>
      </c>
    </row>
    <row r="243" spans="1:19">
      <c r="A243">
        <v>1</v>
      </c>
      <c r="B243">
        <v>0</v>
      </c>
      <c r="C243">
        <v>104</v>
      </c>
      <c r="D243">
        <v>37</v>
      </c>
      <c r="E243" s="24">
        <v>0.51</v>
      </c>
      <c r="H243">
        <f t="shared" si="39"/>
        <v>233</v>
      </c>
      <c r="I243">
        <f t="shared" si="40"/>
        <v>0.496</v>
      </c>
      <c r="J243">
        <f t="shared" si="41"/>
        <v>1</v>
      </c>
      <c r="K243" t="str">
        <f t="shared" si="42"/>
        <v/>
      </c>
      <c r="L243">
        <f>ROWS($A$5:A237)</f>
        <v>233</v>
      </c>
      <c r="M243">
        <f>SUM($A$5:A237)</f>
        <v>30</v>
      </c>
      <c r="N243">
        <f t="shared" si="43"/>
        <v>147</v>
      </c>
      <c r="O243">
        <f t="shared" si="44"/>
        <v>52</v>
      </c>
      <c r="P243">
        <f t="shared" si="45"/>
        <v>0.12875536480686695</v>
      </c>
      <c r="Q243">
        <f t="shared" si="46"/>
        <v>0.35374149659863946</v>
      </c>
      <c r="R243" t="str">
        <f t="shared" si="47"/>
        <v/>
      </c>
      <c r="S243" t="str">
        <f t="shared" si="48"/>
        <v/>
      </c>
    </row>
    <row r="244" spans="1:19">
      <c r="A244">
        <v>1</v>
      </c>
      <c r="B244">
        <v>0</v>
      </c>
      <c r="C244">
        <v>104</v>
      </c>
      <c r="D244">
        <v>37</v>
      </c>
      <c r="E244" s="24">
        <v>0.51</v>
      </c>
      <c r="H244">
        <f t="shared" si="39"/>
        <v>234</v>
      </c>
      <c r="I244">
        <f t="shared" si="40"/>
        <v>0.496</v>
      </c>
      <c r="J244">
        <f t="shared" si="41"/>
        <v>0</v>
      </c>
      <c r="K244" t="str">
        <f t="shared" si="42"/>
        <v/>
      </c>
      <c r="L244">
        <f>ROWS($A$5:A238)</f>
        <v>234</v>
      </c>
      <c r="M244">
        <f>SUM($A$5:A238)</f>
        <v>30</v>
      </c>
      <c r="N244">
        <f t="shared" si="43"/>
        <v>146</v>
      </c>
      <c r="O244">
        <f t="shared" si="44"/>
        <v>52</v>
      </c>
      <c r="P244">
        <f t="shared" si="45"/>
        <v>0.12820512820512819</v>
      </c>
      <c r="Q244">
        <f t="shared" si="46"/>
        <v>0.35616438356164382</v>
      </c>
      <c r="R244" t="str">
        <f t="shared" si="47"/>
        <v/>
      </c>
      <c r="S244" t="str">
        <f t="shared" si="48"/>
        <v/>
      </c>
    </row>
    <row r="245" spans="1:19">
      <c r="A245">
        <v>0</v>
      </c>
      <c r="B245">
        <v>10</v>
      </c>
      <c r="C245">
        <v>122</v>
      </c>
      <c r="D245">
        <v>31</v>
      </c>
      <c r="E245" s="24">
        <v>0.51200000000000001</v>
      </c>
      <c r="H245">
        <f t="shared" si="39"/>
        <v>235</v>
      </c>
      <c r="I245">
        <f t="shared" si="40"/>
        <v>0.496</v>
      </c>
      <c r="J245">
        <f t="shared" si="41"/>
        <v>0</v>
      </c>
      <c r="K245">
        <f t="shared" si="42"/>
        <v>0.50249999999999995</v>
      </c>
      <c r="L245">
        <f>ROWS($A$5:A239)</f>
        <v>235</v>
      </c>
      <c r="M245">
        <f>SUM($A$5:A239)</f>
        <v>30</v>
      </c>
      <c r="N245">
        <f t="shared" si="43"/>
        <v>145</v>
      </c>
      <c r="O245">
        <f t="shared" si="44"/>
        <v>52</v>
      </c>
      <c r="P245">
        <f t="shared" si="45"/>
        <v>0.1276595744680851</v>
      </c>
      <c r="Q245">
        <f t="shared" si="46"/>
        <v>0.35862068965517241</v>
      </c>
      <c r="R245">
        <f t="shared" si="47"/>
        <v>0.31327335212572882</v>
      </c>
      <c r="S245">
        <f t="shared" si="48"/>
        <v>2.517540133687507E-2</v>
      </c>
    </row>
    <row r="246" spans="1:19">
      <c r="A246">
        <v>1</v>
      </c>
      <c r="B246">
        <v>5</v>
      </c>
      <c r="C246">
        <v>109</v>
      </c>
      <c r="D246">
        <v>41</v>
      </c>
      <c r="E246" s="24">
        <v>0.51400000000000001</v>
      </c>
      <c r="H246">
        <f t="shared" si="39"/>
        <v>236</v>
      </c>
      <c r="I246">
        <f t="shared" si="40"/>
        <v>0.50900000000000001</v>
      </c>
      <c r="J246">
        <f t="shared" si="41"/>
        <v>0</v>
      </c>
      <c r="K246" t="str">
        <f t="shared" si="42"/>
        <v/>
      </c>
      <c r="L246">
        <f>ROWS($A$5:A240)</f>
        <v>236</v>
      </c>
      <c r="M246">
        <f>SUM($A$5:A240)</f>
        <v>30</v>
      </c>
      <c r="N246">
        <f t="shared" si="43"/>
        <v>144</v>
      </c>
      <c r="O246">
        <f t="shared" si="44"/>
        <v>52</v>
      </c>
      <c r="P246">
        <f t="shared" si="45"/>
        <v>0.1271186440677966</v>
      </c>
      <c r="Q246">
        <f t="shared" si="46"/>
        <v>0.3611111111111111</v>
      </c>
      <c r="R246" t="str">
        <f t="shared" si="47"/>
        <v/>
      </c>
      <c r="S246" t="str">
        <f t="shared" si="48"/>
        <v/>
      </c>
    </row>
    <row r="247" spans="1:19">
      <c r="A247">
        <v>1</v>
      </c>
      <c r="B247">
        <v>5</v>
      </c>
      <c r="C247">
        <v>109</v>
      </c>
      <c r="D247">
        <v>41</v>
      </c>
      <c r="E247" s="24">
        <v>0.51400000000000001</v>
      </c>
      <c r="H247">
        <f t="shared" si="39"/>
        <v>237</v>
      </c>
      <c r="I247">
        <f t="shared" si="40"/>
        <v>0.50900000000000001</v>
      </c>
      <c r="J247">
        <f t="shared" si="41"/>
        <v>0</v>
      </c>
      <c r="K247">
        <f t="shared" si="42"/>
        <v>0.50950000000000006</v>
      </c>
      <c r="L247">
        <f>ROWS($A$5:A241)</f>
        <v>237</v>
      </c>
      <c r="M247">
        <f>SUM($A$5:A241)</f>
        <v>30</v>
      </c>
      <c r="N247">
        <f t="shared" si="43"/>
        <v>143</v>
      </c>
      <c r="O247">
        <f t="shared" si="44"/>
        <v>52</v>
      </c>
      <c r="P247">
        <f t="shared" si="45"/>
        <v>0.12658227848101267</v>
      </c>
      <c r="Q247">
        <f t="shared" si="46"/>
        <v>0.36363636363636365</v>
      </c>
      <c r="R247">
        <f t="shared" si="47"/>
        <v>0.31207074071830898</v>
      </c>
      <c r="S247">
        <f t="shared" si="48"/>
        <v>2.637801274429491E-2</v>
      </c>
    </row>
    <row r="248" spans="1:19">
      <c r="A248">
        <v>0</v>
      </c>
      <c r="B248">
        <v>2</v>
      </c>
      <c r="C248">
        <v>123</v>
      </c>
      <c r="D248">
        <v>32</v>
      </c>
      <c r="E248" s="24">
        <v>0.52</v>
      </c>
      <c r="H248">
        <f t="shared" si="39"/>
        <v>238</v>
      </c>
      <c r="I248">
        <f t="shared" si="40"/>
        <v>0.51</v>
      </c>
      <c r="J248">
        <f t="shared" si="41"/>
        <v>1</v>
      </c>
      <c r="K248" t="str">
        <f t="shared" si="42"/>
        <v/>
      </c>
      <c r="L248">
        <f>ROWS($A$5:A242)</f>
        <v>238</v>
      </c>
      <c r="M248">
        <f>SUM($A$5:A242)</f>
        <v>31</v>
      </c>
      <c r="N248">
        <f t="shared" si="43"/>
        <v>142</v>
      </c>
      <c r="O248">
        <f t="shared" si="44"/>
        <v>51</v>
      </c>
      <c r="P248">
        <f t="shared" si="45"/>
        <v>0.13025210084033614</v>
      </c>
      <c r="Q248">
        <f t="shared" si="46"/>
        <v>0.35915492957746481</v>
      </c>
      <c r="R248" t="str">
        <f t="shared" si="47"/>
        <v/>
      </c>
      <c r="S248" t="str">
        <f t="shared" si="48"/>
        <v/>
      </c>
    </row>
    <row r="249" spans="1:19">
      <c r="A249">
        <v>0</v>
      </c>
      <c r="B249">
        <v>1</v>
      </c>
      <c r="C249">
        <v>80</v>
      </c>
      <c r="D249">
        <v>11</v>
      </c>
      <c r="E249" s="24">
        <v>0.52700000000000002</v>
      </c>
      <c r="H249">
        <f t="shared" si="39"/>
        <v>239</v>
      </c>
      <c r="I249">
        <f t="shared" si="40"/>
        <v>0.51</v>
      </c>
      <c r="J249">
        <f t="shared" si="41"/>
        <v>1</v>
      </c>
      <c r="K249" t="str">
        <f t="shared" si="42"/>
        <v/>
      </c>
      <c r="L249">
        <f>ROWS($A$5:A243)</f>
        <v>239</v>
      </c>
      <c r="M249">
        <f>SUM($A$5:A243)</f>
        <v>32</v>
      </c>
      <c r="N249">
        <f t="shared" si="43"/>
        <v>141</v>
      </c>
      <c r="O249">
        <f t="shared" si="44"/>
        <v>50</v>
      </c>
      <c r="P249">
        <f t="shared" si="45"/>
        <v>0.13389121338912133</v>
      </c>
      <c r="Q249">
        <f t="shared" si="46"/>
        <v>0.3546099290780142</v>
      </c>
      <c r="R249" t="str">
        <f t="shared" si="47"/>
        <v/>
      </c>
      <c r="S249" t="str">
        <f t="shared" si="48"/>
        <v/>
      </c>
    </row>
    <row r="250" spans="1:19">
      <c r="A250">
        <v>0</v>
      </c>
      <c r="B250">
        <v>4</v>
      </c>
      <c r="C250">
        <v>129</v>
      </c>
      <c r="D250">
        <v>12</v>
      </c>
      <c r="E250" s="24">
        <v>0.52700000000000002</v>
      </c>
      <c r="H250">
        <f t="shared" si="39"/>
        <v>240</v>
      </c>
      <c r="I250">
        <f t="shared" si="40"/>
        <v>0.51</v>
      </c>
      <c r="J250">
        <f t="shared" si="41"/>
        <v>1</v>
      </c>
      <c r="K250">
        <f t="shared" si="42"/>
        <v>0.51100000000000001</v>
      </c>
      <c r="L250">
        <f>ROWS($A$5:A244)</f>
        <v>240</v>
      </c>
      <c r="M250">
        <f>SUM($A$5:A244)</f>
        <v>33</v>
      </c>
      <c r="N250">
        <f t="shared" si="43"/>
        <v>140</v>
      </c>
      <c r="O250">
        <f t="shared" si="44"/>
        <v>49</v>
      </c>
      <c r="P250">
        <f t="shared" si="45"/>
        <v>0.13750000000000001</v>
      </c>
      <c r="Q250">
        <f t="shared" si="46"/>
        <v>0.35</v>
      </c>
      <c r="R250">
        <f t="shared" si="47"/>
        <v>0.31743421052631582</v>
      </c>
      <c r="S250">
        <f t="shared" si="48"/>
        <v>2.1014542936288072E-2</v>
      </c>
    </row>
    <row r="251" spans="1:19">
      <c r="A251">
        <v>0</v>
      </c>
      <c r="B251">
        <v>1</v>
      </c>
      <c r="C251">
        <v>112</v>
      </c>
      <c r="D251">
        <v>30</v>
      </c>
      <c r="E251" s="24">
        <v>0.52800000000000002</v>
      </c>
      <c r="H251">
        <f t="shared" si="39"/>
        <v>241</v>
      </c>
      <c r="I251">
        <f t="shared" si="40"/>
        <v>0.51200000000000001</v>
      </c>
      <c r="J251">
        <f t="shared" si="41"/>
        <v>0</v>
      </c>
      <c r="K251">
        <f t="shared" si="42"/>
        <v>0.51300000000000001</v>
      </c>
      <c r="L251">
        <f>ROWS($A$5:A245)</f>
        <v>241</v>
      </c>
      <c r="M251">
        <f>SUM($A$5:A245)</f>
        <v>33</v>
      </c>
      <c r="N251">
        <f t="shared" si="43"/>
        <v>139</v>
      </c>
      <c r="O251">
        <f t="shared" si="44"/>
        <v>49</v>
      </c>
      <c r="P251">
        <f t="shared" si="45"/>
        <v>0.13692946058091288</v>
      </c>
      <c r="Q251">
        <f t="shared" si="46"/>
        <v>0.35251798561151076</v>
      </c>
      <c r="R251">
        <f t="shared" si="47"/>
        <v>0.3168839289782413</v>
      </c>
      <c r="S251">
        <f t="shared" si="48"/>
        <v>2.1564824484362588E-2</v>
      </c>
    </row>
    <row r="252" spans="1:19">
      <c r="A252">
        <v>0</v>
      </c>
      <c r="B252">
        <v>1</v>
      </c>
      <c r="C252">
        <v>112</v>
      </c>
      <c r="D252">
        <v>30</v>
      </c>
      <c r="E252" s="24">
        <v>0.52800000000000002</v>
      </c>
      <c r="H252">
        <f t="shared" si="39"/>
        <v>242</v>
      </c>
      <c r="I252">
        <f t="shared" si="40"/>
        <v>0.51400000000000001</v>
      </c>
      <c r="J252">
        <f t="shared" si="41"/>
        <v>1</v>
      </c>
      <c r="K252" t="str">
        <f t="shared" si="42"/>
        <v/>
      </c>
      <c r="L252">
        <f>ROWS($A$5:A246)</f>
        <v>242</v>
      </c>
      <c r="M252">
        <f>SUM($A$5:A246)</f>
        <v>34</v>
      </c>
      <c r="N252">
        <f t="shared" si="43"/>
        <v>138</v>
      </c>
      <c r="O252">
        <f t="shared" si="44"/>
        <v>48</v>
      </c>
      <c r="P252">
        <f t="shared" si="45"/>
        <v>0.14049586776859505</v>
      </c>
      <c r="Q252">
        <f t="shared" si="46"/>
        <v>0.34782608695652173</v>
      </c>
      <c r="R252" t="str">
        <f t="shared" si="47"/>
        <v/>
      </c>
      <c r="S252" t="str">
        <f t="shared" si="48"/>
        <v/>
      </c>
    </row>
    <row r="253" spans="1:19">
      <c r="A253">
        <v>0</v>
      </c>
      <c r="B253">
        <v>1</v>
      </c>
      <c r="C253">
        <v>112</v>
      </c>
      <c r="D253">
        <v>30</v>
      </c>
      <c r="E253" s="24">
        <v>0.52800000000000002</v>
      </c>
      <c r="H253">
        <f t="shared" si="39"/>
        <v>243</v>
      </c>
      <c r="I253">
        <f t="shared" si="40"/>
        <v>0.51400000000000001</v>
      </c>
      <c r="J253">
        <f t="shared" si="41"/>
        <v>1</v>
      </c>
      <c r="K253">
        <f t="shared" si="42"/>
        <v>0.51700000000000002</v>
      </c>
      <c r="L253">
        <f>ROWS($A$5:A247)</f>
        <v>243</v>
      </c>
      <c r="M253">
        <f>SUM($A$5:A247)</f>
        <v>35</v>
      </c>
      <c r="N253">
        <f t="shared" si="43"/>
        <v>137</v>
      </c>
      <c r="O253">
        <f t="shared" si="44"/>
        <v>47</v>
      </c>
      <c r="P253">
        <f t="shared" si="45"/>
        <v>0.1440329218106996</v>
      </c>
      <c r="Q253">
        <f t="shared" si="46"/>
        <v>0.34306569343065696</v>
      </c>
      <c r="R253">
        <f t="shared" si="47"/>
        <v>0.32018294813360337</v>
      </c>
      <c r="S253">
        <f t="shared" si="48"/>
        <v>1.8265805329000517E-2</v>
      </c>
    </row>
    <row r="254" spans="1:19">
      <c r="A254">
        <v>1</v>
      </c>
      <c r="B254">
        <v>4</v>
      </c>
      <c r="C254">
        <v>125</v>
      </c>
      <c r="D254">
        <v>0</v>
      </c>
      <c r="E254" s="24">
        <v>0.53600000000000003</v>
      </c>
      <c r="H254">
        <f t="shared" si="39"/>
        <v>244</v>
      </c>
      <c r="I254">
        <f t="shared" si="40"/>
        <v>0.52</v>
      </c>
      <c r="J254">
        <f t="shared" si="41"/>
        <v>0</v>
      </c>
      <c r="K254">
        <f t="shared" si="42"/>
        <v>0.52350000000000008</v>
      </c>
      <c r="L254">
        <f>ROWS($A$5:A248)</f>
        <v>244</v>
      </c>
      <c r="M254">
        <f>SUM($A$5:A248)</f>
        <v>35</v>
      </c>
      <c r="N254">
        <f t="shared" si="43"/>
        <v>136</v>
      </c>
      <c r="O254">
        <f t="shared" si="44"/>
        <v>47</v>
      </c>
      <c r="P254">
        <f t="shared" si="45"/>
        <v>0.14344262295081966</v>
      </c>
      <c r="Q254">
        <f t="shared" si="46"/>
        <v>0.34558823529411764</v>
      </c>
      <c r="R254">
        <f t="shared" si="47"/>
        <v>0.31966769019946195</v>
      </c>
      <c r="S254">
        <f t="shared" si="48"/>
        <v>1.8781063263141939E-2</v>
      </c>
    </row>
    <row r="255" spans="1:19">
      <c r="A255">
        <v>1</v>
      </c>
      <c r="B255">
        <v>4</v>
      </c>
      <c r="C255">
        <v>125</v>
      </c>
      <c r="D255">
        <v>0</v>
      </c>
      <c r="E255" s="24">
        <v>0.53600000000000003</v>
      </c>
      <c r="H255">
        <f t="shared" si="39"/>
        <v>245</v>
      </c>
      <c r="I255">
        <f t="shared" si="40"/>
        <v>0.52700000000000002</v>
      </c>
      <c r="J255">
        <f t="shared" si="41"/>
        <v>0</v>
      </c>
      <c r="K255" t="str">
        <f t="shared" si="42"/>
        <v/>
      </c>
      <c r="L255">
        <f>ROWS($A$5:A249)</f>
        <v>245</v>
      </c>
      <c r="M255">
        <f>SUM($A$5:A249)</f>
        <v>35</v>
      </c>
      <c r="N255">
        <f t="shared" si="43"/>
        <v>135</v>
      </c>
      <c r="O255">
        <f t="shared" si="44"/>
        <v>47</v>
      </c>
      <c r="P255">
        <f t="shared" si="45"/>
        <v>0.14285714285714285</v>
      </c>
      <c r="Q255">
        <f t="shared" si="46"/>
        <v>0.34814814814814815</v>
      </c>
      <c r="R255" t="str">
        <f t="shared" si="47"/>
        <v/>
      </c>
      <c r="S255" t="str">
        <f t="shared" si="48"/>
        <v/>
      </c>
    </row>
    <row r="256" spans="1:19">
      <c r="A256">
        <v>1</v>
      </c>
      <c r="B256">
        <v>4</v>
      </c>
      <c r="C256">
        <v>125</v>
      </c>
      <c r="D256">
        <v>0</v>
      </c>
      <c r="E256" s="24">
        <v>0.53600000000000003</v>
      </c>
      <c r="H256">
        <f t="shared" si="39"/>
        <v>246</v>
      </c>
      <c r="I256">
        <f t="shared" si="40"/>
        <v>0.52700000000000002</v>
      </c>
      <c r="J256">
        <f t="shared" si="41"/>
        <v>0</v>
      </c>
      <c r="K256">
        <f t="shared" si="42"/>
        <v>0.52750000000000008</v>
      </c>
      <c r="L256">
        <f>ROWS($A$5:A250)</f>
        <v>246</v>
      </c>
      <c r="M256">
        <f>SUM($A$5:A250)</f>
        <v>35</v>
      </c>
      <c r="N256">
        <f t="shared" si="43"/>
        <v>134</v>
      </c>
      <c r="O256">
        <f t="shared" si="44"/>
        <v>47</v>
      </c>
      <c r="P256">
        <f t="shared" si="45"/>
        <v>0.14227642276422764</v>
      </c>
      <c r="Q256">
        <f t="shared" si="46"/>
        <v>0.35074626865671643</v>
      </c>
      <c r="R256">
        <f t="shared" si="47"/>
        <v>0.3186065819809808</v>
      </c>
      <c r="S256">
        <f t="shared" si="48"/>
        <v>1.9842171481623094E-2</v>
      </c>
    </row>
    <row r="257" spans="1:19">
      <c r="A257">
        <v>1</v>
      </c>
      <c r="B257">
        <v>4</v>
      </c>
      <c r="C257">
        <v>125</v>
      </c>
      <c r="D257">
        <v>0</v>
      </c>
      <c r="E257" s="24">
        <v>0.53600000000000003</v>
      </c>
      <c r="H257">
        <f t="shared" si="39"/>
        <v>247</v>
      </c>
      <c r="I257">
        <f t="shared" si="40"/>
        <v>0.52800000000000002</v>
      </c>
      <c r="J257">
        <f t="shared" si="41"/>
        <v>0</v>
      </c>
      <c r="K257" t="str">
        <f t="shared" si="42"/>
        <v/>
      </c>
      <c r="L257">
        <f>ROWS($A$5:A251)</f>
        <v>247</v>
      </c>
      <c r="M257">
        <f>SUM($A$5:A251)</f>
        <v>35</v>
      </c>
      <c r="N257">
        <f t="shared" si="43"/>
        <v>133</v>
      </c>
      <c r="O257">
        <f t="shared" si="44"/>
        <v>47</v>
      </c>
      <c r="P257">
        <f t="shared" si="45"/>
        <v>0.1417004048582996</v>
      </c>
      <c r="Q257">
        <f t="shared" si="46"/>
        <v>0.35338345864661652</v>
      </c>
      <c r="R257" t="str">
        <f t="shared" si="47"/>
        <v/>
      </c>
      <c r="S257" t="str">
        <f t="shared" si="48"/>
        <v/>
      </c>
    </row>
    <row r="258" spans="1:19">
      <c r="A258">
        <v>1</v>
      </c>
      <c r="B258">
        <v>1</v>
      </c>
      <c r="C258">
        <v>113</v>
      </c>
      <c r="D258">
        <v>35</v>
      </c>
      <c r="E258" s="24">
        <v>0.54300000000000004</v>
      </c>
      <c r="H258">
        <f t="shared" si="39"/>
        <v>248</v>
      </c>
      <c r="I258">
        <f t="shared" si="40"/>
        <v>0.52800000000000002</v>
      </c>
      <c r="J258">
        <f t="shared" si="41"/>
        <v>0</v>
      </c>
      <c r="K258" t="str">
        <f t="shared" si="42"/>
        <v/>
      </c>
      <c r="L258">
        <f>ROWS($A$5:A252)</f>
        <v>248</v>
      </c>
      <c r="M258">
        <f>SUM($A$5:A252)</f>
        <v>35</v>
      </c>
      <c r="N258">
        <f t="shared" si="43"/>
        <v>132</v>
      </c>
      <c r="O258">
        <f t="shared" si="44"/>
        <v>47</v>
      </c>
      <c r="P258">
        <f t="shared" si="45"/>
        <v>0.14112903225806453</v>
      </c>
      <c r="Q258">
        <f t="shared" si="46"/>
        <v>0.35606060606060608</v>
      </c>
      <c r="R258" t="str">
        <f t="shared" si="47"/>
        <v/>
      </c>
      <c r="S258" t="str">
        <f t="shared" si="48"/>
        <v/>
      </c>
    </row>
    <row r="259" spans="1:19">
      <c r="A259">
        <v>1</v>
      </c>
      <c r="B259">
        <v>1</v>
      </c>
      <c r="C259">
        <v>113</v>
      </c>
      <c r="D259">
        <v>35</v>
      </c>
      <c r="E259" s="24">
        <v>0.54300000000000004</v>
      </c>
      <c r="H259">
        <f t="shared" si="39"/>
        <v>249</v>
      </c>
      <c r="I259">
        <f t="shared" si="40"/>
        <v>0.52800000000000002</v>
      </c>
      <c r="J259">
        <f t="shared" si="41"/>
        <v>0</v>
      </c>
      <c r="K259">
        <f t="shared" si="42"/>
        <v>0.53200000000000003</v>
      </c>
      <c r="L259">
        <f>ROWS($A$5:A253)</f>
        <v>249</v>
      </c>
      <c r="M259">
        <f>SUM($A$5:A253)</f>
        <v>35</v>
      </c>
      <c r="N259">
        <f t="shared" si="43"/>
        <v>131</v>
      </c>
      <c r="O259">
        <f t="shared" si="44"/>
        <v>47</v>
      </c>
      <c r="P259">
        <f t="shared" si="45"/>
        <v>0.14056224899598393</v>
      </c>
      <c r="Q259">
        <f t="shared" si="46"/>
        <v>0.35877862595419846</v>
      </c>
      <c r="R259">
        <f t="shared" si="47"/>
        <v>0.31693539929101699</v>
      </c>
      <c r="S259">
        <f t="shared" si="48"/>
        <v>2.1513354171586896E-2</v>
      </c>
    </row>
    <row r="260" spans="1:19">
      <c r="A260">
        <v>1</v>
      </c>
      <c r="B260">
        <v>1</v>
      </c>
      <c r="C260">
        <v>113</v>
      </c>
      <c r="D260">
        <v>35</v>
      </c>
      <c r="E260" s="24">
        <v>0.54300000000000004</v>
      </c>
      <c r="H260">
        <f t="shared" si="39"/>
        <v>250</v>
      </c>
      <c r="I260">
        <f t="shared" si="40"/>
        <v>0.53600000000000003</v>
      </c>
      <c r="J260">
        <f t="shared" si="41"/>
        <v>1</v>
      </c>
      <c r="K260" t="str">
        <f t="shared" si="42"/>
        <v/>
      </c>
      <c r="L260">
        <f>ROWS($A$5:A254)</f>
        <v>250</v>
      </c>
      <c r="M260">
        <f>SUM($A$5:A254)</f>
        <v>36</v>
      </c>
      <c r="N260">
        <f t="shared" si="43"/>
        <v>130</v>
      </c>
      <c r="O260">
        <f t="shared" si="44"/>
        <v>46</v>
      </c>
      <c r="P260">
        <f t="shared" si="45"/>
        <v>0.14399999999999999</v>
      </c>
      <c r="Q260">
        <f t="shared" si="46"/>
        <v>0.35384615384615387</v>
      </c>
      <c r="R260" t="str">
        <f t="shared" si="47"/>
        <v/>
      </c>
      <c r="S260" t="str">
        <f t="shared" si="48"/>
        <v/>
      </c>
    </row>
    <row r="261" spans="1:19">
      <c r="A261">
        <v>0</v>
      </c>
      <c r="B261">
        <v>0</v>
      </c>
      <c r="C261">
        <v>84</v>
      </c>
      <c r="D261">
        <v>22</v>
      </c>
      <c r="E261" s="24">
        <v>0.54500000000000004</v>
      </c>
      <c r="H261">
        <f t="shared" si="39"/>
        <v>251</v>
      </c>
      <c r="I261">
        <f t="shared" si="40"/>
        <v>0.53600000000000003</v>
      </c>
      <c r="J261">
        <f t="shared" si="41"/>
        <v>1</v>
      </c>
      <c r="K261" t="str">
        <f t="shared" si="42"/>
        <v/>
      </c>
      <c r="L261">
        <f>ROWS($A$5:A255)</f>
        <v>251</v>
      </c>
      <c r="M261">
        <f>SUM($A$5:A255)</f>
        <v>37</v>
      </c>
      <c r="N261">
        <f t="shared" si="43"/>
        <v>129</v>
      </c>
      <c r="O261">
        <f t="shared" si="44"/>
        <v>45</v>
      </c>
      <c r="P261">
        <f t="shared" si="45"/>
        <v>0.14741035856573706</v>
      </c>
      <c r="Q261">
        <f t="shared" si="46"/>
        <v>0.34883720930232559</v>
      </c>
      <c r="R261" t="str">
        <f t="shared" si="47"/>
        <v/>
      </c>
      <c r="S261" t="str">
        <f t="shared" si="48"/>
        <v/>
      </c>
    </row>
    <row r="262" spans="1:19">
      <c r="A262">
        <v>0</v>
      </c>
      <c r="B262">
        <v>5</v>
      </c>
      <c r="C262">
        <v>109</v>
      </c>
      <c r="D262">
        <v>26</v>
      </c>
      <c r="E262" s="24">
        <v>0.54600000000000004</v>
      </c>
      <c r="H262">
        <f t="shared" si="39"/>
        <v>252</v>
      </c>
      <c r="I262">
        <f t="shared" si="40"/>
        <v>0.53600000000000003</v>
      </c>
      <c r="J262">
        <f t="shared" si="41"/>
        <v>1</v>
      </c>
      <c r="K262" t="str">
        <f t="shared" si="42"/>
        <v/>
      </c>
      <c r="L262">
        <f>ROWS($A$5:A256)</f>
        <v>252</v>
      </c>
      <c r="M262">
        <f>SUM($A$5:A256)</f>
        <v>38</v>
      </c>
      <c r="N262">
        <f t="shared" si="43"/>
        <v>128</v>
      </c>
      <c r="O262">
        <f t="shared" si="44"/>
        <v>44</v>
      </c>
      <c r="P262">
        <f t="shared" si="45"/>
        <v>0.15079365079365079</v>
      </c>
      <c r="Q262">
        <f t="shared" si="46"/>
        <v>0.34375</v>
      </c>
      <c r="R262" t="str">
        <f t="shared" si="47"/>
        <v/>
      </c>
      <c r="S262" t="str">
        <f t="shared" si="48"/>
        <v/>
      </c>
    </row>
    <row r="263" spans="1:19">
      <c r="A263">
        <v>0</v>
      </c>
      <c r="B263">
        <v>5</v>
      </c>
      <c r="C263">
        <v>109</v>
      </c>
      <c r="D263">
        <v>26</v>
      </c>
      <c r="E263" s="24">
        <v>0.54600000000000004</v>
      </c>
      <c r="H263">
        <f t="shared" si="39"/>
        <v>253</v>
      </c>
      <c r="I263">
        <f t="shared" si="40"/>
        <v>0.53600000000000003</v>
      </c>
      <c r="J263">
        <f t="shared" si="41"/>
        <v>1</v>
      </c>
      <c r="K263">
        <f t="shared" si="42"/>
        <v>0.53950000000000009</v>
      </c>
      <c r="L263">
        <f>ROWS($A$5:A257)</f>
        <v>253</v>
      </c>
      <c r="M263">
        <f>SUM($A$5:A257)</f>
        <v>39</v>
      </c>
      <c r="N263">
        <f t="shared" si="43"/>
        <v>127</v>
      </c>
      <c r="O263">
        <f t="shared" si="44"/>
        <v>43</v>
      </c>
      <c r="P263">
        <f t="shared" si="45"/>
        <v>0.1541501976284585</v>
      </c>
      <c r="Q263">
        <f t="shared" si="46"/>
        <v>0.33858267716535434</v>
      </c>
      <c r="R263">
        <f t="shared" si="47"/>
        <v>0.32331098512831513</v>
      </c>
      <c r="S263">
        <f t="shared" si="48"/>
        <v>1.5137768334288759E-2</v>
      </c>
    </row>
    <row r="264" spans="1:19">
      <c r="A264">
        <v>0</v>
      </c>
      <c r="B264">
        <v>5</v>
      </c>
      <c r="C264">
        <v>109</v>
      </c>
      <c r="D264">
        <v>26</v>
      </c>
      <c r="E264" s="24">
        <v>0.54600000000000004</v>
      </c>
      <c r="H264">
        <f t="shared" si="39"/>
        <v>254</v>
      </c>
      <c r="I264">
        <f t="shared" si="40"/>
        <v>0.54300000000000004</v>
      </c>
      <c r="J264">
        <f t="shared" si="41"/>
        <v>1</v>
      </c>
      <c r="K264" t="str">
        <f t="shared" si="42"/>
        <v/>
      </c>
      <c r="L264">
        <f>ROWS($A$5:A258)</f>
        <v>254</v>
      </c>
      <c r="M264">
        <f>SUM($A$5:A258)</f>
        <v>40</v>
      </c>
      <c r="N264">
        <f t="shared" si="43"/>
        <v>126</v>
      </c>
      <c r="O264">
        <f t="shared" si="44"/>
        <v>42</v>
      </c>
      <c r="P264">
        <f t="shared" si="45"/>
        <v>0.15748031496062992</v>
      </c>
      <c r="Q264">
        <f t="shared" si="46"/>
        <v>0.33333333333333331</v>
      </c>
      <c r="R264" t="str">
        <f t="shared" si="47"/>
        <v/>
      </c>
      <c r="S264" t="str">
        <f t="shared" si="48"/>
        <v/>
      </c>
    </row>
    <row r="265" spans="1:19">
      <c r="A265">
        <v>0</v>
      </c>
      <c r="B265">
        <v>1</v>
      </c>
      <c r="C265">
        <v>99</v>
      </c>
      <c r="D265">
        <v>10</v>
      </c>
      <c r="E265" s="24">
        <v>0.55100000000000005</v>
      </c>
      <c r="H265">
        <f t="shared" si="39"/>
        <v>255</v>
      </c>
      <c r="I265">
        <f t="shared" si="40"/>
        <v>0.54300000000000004</v>
      </c>
      <c r="J265">
        <f t="shared" si="41"/>
        <v>1</v>
      </c>
      <c r="K265" t="str">
        <f t="shared" si="42"/>
        <v/>
      </c>
      <c r="L265">
        <f>ROWS($A$5:A259)</f>
        <v>255</v>
      </c>
      <c r="M265">
        <f>SUM($A$5:A259)</f>
        <v>41</v>
      </c>
      <c r="N265">
        <f t="shared" si="43"/>
        <v>125</v>
      </c>
      <c r="O265">
        <f t="shared" si="44"/>
        <v>41</v>
      </c>
      <c r="P265">
        <f t="shared" si="45"/>
        <v>0.16078431372549021</v>
      </c>
      <c r="Q265">
        <f t="shared" si="46"/>
        <v>0.32800000000000001</v>
      </c>
      <c r="R265" t="str">
        <f t="shared" si="47"/>
        <v/>
      </c>
      <c r="S265" t="str">
        <f t="shared" si="48"/>
        <v/>
      </c>
    </row>
    <row r="266" spans="1:19">
      <c r="A266">
        <v>1</v>
      </c>
      <c r="B266">
        <v>0</v>
      </c>
      <c r="C266">
        <v>118</v>
      </c>
      <c r="D266">
        <v>47</v>
      </c>
      <c r="E266" s="24">
        <v>0.55100000000000005</v>
      </c>
      <c r="H266">
        <f t="shared" si="39"/>
        <v>256</v>
      </c>
      <c r="I266">
        <f t="shared" si="40"/>
        <v>0.54300000000000004</v>
      </c>
      <c r="J266">
        <f t="shared" si="41"/>
        <v>1</v>
      </c>
      <c r="K266">
        <f t="shared" si="42"/>
        <v>0.54400000000000004</v>
      </c>
      <c r="L266">
        <f>ROWS($A$5:A260)</f>
        <v>256</v>
      </c>
      <c r="M266">
        <f>SUM($A$5:A260)</f>
        <v>42</v>
      </c>
      <c r="N266">
        <f t="shared" si="43"/>
        <v>124</v>
      </c>
      <c r="O266">
        <f t="shared" si="44"/>
        <v>40</v>
      </c>
      <c r="P266">
        <f t="shared" si="45"/>
        <v>0.1640625</v>
      </c>
      <c r="Q266">
        <f t="shared" si="46"/>
        <v>0.32258064516129031</v>
      </c>
      <c r="R266">
        <f t="shared" si="47"/>
        <v>0.32740078522920202</v>
      </c>
      <c r="S266">
        <f t="shared" si="48"/>
        <v>1.1047968233401873E-2</v>
      </c>
    </row>
    <row r="267" spans="1:19">
      <c r="A267">
        <v>0</v>
      </c>
      <c r="B267">
        <v>3</v>
      </c>
      <c r="C267">
        <v>111</v>
      </c>
      <c r="D267">
        <v>39</v>
      </c>
      <c r="E267" s="24">
        <v>0.55700000000000005</v>
      </c>
      <c r="H267">
        <f t="shared" si="39"/>
        <v>257</v>
      </c>
      <c r="I267">
        <f t="shared" si="40"/>
        <v>0.54500000000000004</v>
      </c>
      <c r="J267">
        <f t="shared" si="41"/>
        <v>0</v>
      </c>
      <c r="K267">
        <f t="shared" si="42"/>
        <v>0.5455000000000001</v>
      </c>
      <c r="L267">
        <f>ROWS($A$5:A261)</f>
        <v>257</v>
      </c>
      <c r="M267">
        <f>SUM($A$5:A261)</f>
        <v>42</v>
      </c>
      <c r="N267">
        <f t="shared" si="43"/>
        <v>123</v>
      </c>
      <c r="O267">
        <f t="shared" si="44"/>
        <v>40</v>
      </c>
      <c r="P267">
        <f t="shared" si="45"/>
        <v>0.16342412451361868</v>
      </c>
      <c r="Q267">
        <f t="shared" si="46"/>
        <v>0.32520325203252032</v>
      </c>
      <c r="R267">
        <f t="shared" si="47"/>
        <v>0.32698977204803792</v>
      </c>
      <c r="S267">
        <f t="shared" si="48"/>
        <v>1.1458981414565972E-2</v>
      </c>
    </row>
    <row r="268" spans="1:19">
      <c r="A268">
        <v>1</v>
      </c>
      <c r="B268">
        <v>6</v>
      </c>
      <c r="C268">
        <v>125</v>
      </c>
      <c r="D268">
        <v>31</v>
      </c>
      <c r="E268" s="24">
        <v>0.56499999999999995</v>
      </c>
      <c r="H268">
        <f t="shared" ref="H268:H331" si="49">ROW()-10</f>
        <v>258</v>
      </c>
      <c r="I268">
        <f t="shared" si="40"/>
        <v>0.54600000000000004</v>
      </c>
      <c r="J268">
        <f t="shared" si="41"/>
        <v>0</v>
      </c>
      <c r="K268" t="str">
        <f t="shared" si="42"/>
        <v/>
      </c>
      <c r="L268">
        <f>ROWS($A$5:A262)</f>
        <v>258</v>
      </c>
      <c r="M268">
        <f>SUM($A$5:A262)</f>
        <v>42</v>
      </c>
      <c r="N268">
        <f t="shared" si="43"/>
        <v>122</v>
      </c>
      <c r="O268">
        <f t="shared" si="44"/>
        <v>40</v>
      </c>
      <c r="P268">
        <f t="shared" si="45"/>
        <v>0.16279069767441862</v>
      </c>
      <c r="Q268">
        <f t="shared" si="46"/>
        <v>0.32786885245901637</v>
      </c>
      <c r="R268" t="str">
        <f t="shared" si="47"/>
        <v/>
      </c>
      <c r="S268" t="str">
        <f t="shared" si="48"/>
        <v/>
      </c>
    </row>
    <row r="269" spans="1:19">
      <c r="A269">
        <v>1</v>
      </c>
      <c r="B269">
        <v>6</v>
      </c>
      <c r="C269">
        <v>125</v>
      </c>
      <c r="D269">
        <v>31</v>
      </c>
      <c r="E269" s="24">
        <v>0.56499999999999995</v>
      </c>
      <c r="H269">
        <f t="shared" si="49"/>
        <v>259</v>
      </c>
      <c r="I269">
        <f t="shared" si="40"/>
        <v>0.54600000000000004</v>
      </c>
      <c r="J269">
        <f t="shared" si="41"/>
        <v>0</v>
      </c>
      <c r="K269" t="str">
        <f t="shared" si="42"/>
        <v/>
      </c>
      <c r="L269">
        <f>ROWS($A$5:A263)</f>
        <v>259</v>
      </c>
      <c r="M269">
        <f>SUM($A$5:A263)</f>
        <v>42</v>
      </c>
      <c r="N269">
        <f t="shared" si="43"/>
        <v>121</v>
      </c>
      <c r="O269">
        <f t="shared" si="44"/>
        <v>40</v>
      </c>
      <c r="P269">
        <f t="shared" si="45"/>
        <v>0.16216216216216217</v>
      </c>
      <c r="Q269">
        <f t="shared" si="46"/>
        <v>0.33057851239669422</v>
      </c>
      <c r="R269" t="str">
        <f t="shared" si="47"/>
        <v/>
      </c>
      <c r="S269" t="str">
        <f t="shared" si="48"/>
        <v/>
      </c>
    </row>
    <row r="270" spans="1:19">
      <c r="A270">
        <v>1</v>
      </c>
      <c r="B270">
        <v>6</v>
      </c>
      <c r="C270">
        <v>125</v>
      </c>
      <c r="D270">
        <v>31</v>
      </c>
      <c r="E270" s="24">
        <v>0.56499999999999995</v>
      </c>
      <c r="H270">
        <f t="shared" si="49"/>
        <v>260</v>
      </c>
      <c r="I270">
        <f t="shared" si="40"/>
        <v>0.54600000000000004</v>
      </c>
      <c r="J270">
        <f t="shared" si="41"/>
        <v>0</v>
      </c>
      <c r="K270">
        <f t="shared" si="42"/>
        <v>0.54849999999999999</v>
      </c>
      <c r="L270">
        <f>ROWS($A$5:A264)</f>
        <v>260</v>
      </c>
      <c r="M270">
        <f>SUM($A$5:A264)</f>
        <v>42</v>
      </c>
      <c r="N270">
        <f t="shared" si="43"/>
        <v>120</v>
      </c>
      <c r="O270">
        <f t="shared" si="44"/>
        <v>40</v>
      </c>
      <c r="P270">
        <f t="shared" si="45"/>
        <v>0.16153846153846155</v>
      </c>
      <c r="Q270">
        <f t="shared" si="46"/>
        <v>0.33333333333333331</v>
      </c>
      <c r="R270">
        <f t="shared" si="47"/>
        <v>0.32569500674763835</v>
      </c>
      <c r="S270">
        <f t="shared" si="48"/>
        <v>1.2753746714965541E-2</v>
      </c>
    </row>
    <row r="271" spans="1:19">
      <c r="A271">
        <v>1</v>
      </c>
      <c r="B271">
        <v>6</v>
      </c>
      <c r="C271">
        <v>125</v>
      </c>
      <c r="D271">
        <v>31</v>
      </c>
      <c r="E271" s="24">
        <v>0.56499999999999995</v>
      </c>
      <c r="H271">
        <f t="shared" si="49"/>
        <v>261</v>
      </c>
      <c r="I271">
        <f t="shared" si="40"/>
        <v>0.55100000000000005</v>
      </c>
      <c r="J271">
        <f t="shared" si="41"/>
        <v>0</v>
      </c>
      <c r="K271" t="str">
        <f t="shared" si="42"/>
        <v/>
      </c>
      <c r="L271">
        <f>ROWS($A$5:A265)</f>
        <v>261</v>
      </c>
      <c r="M271">
        <f>SUM($A$5:A265)</f>
        <v>42</v>
      </c>
      <c r="N271">
        <f t="shared" si="43"/>
        <v>119</v>
      </c>
      <c r="O271">
        <f t="shared" si="44"/>
        <v>40</v>
      </c>
      <c r="P271">
        <f t="shared" si="45"/>
        <v>0.16091954022988506</v>
      </c>
      <c r="Q271">
        <f t="shared" si="46"/>
        <v>0.33613445378151263</v>
      </c>
      <c r="R271" t="str">
        <f t="shared" si="47"/>
        <v/>
      </c>
      <c r="S271" t="str">
        <f t="shared" si="48"/>
        <v/>
      </c>
    </row>
    <row r="272" spans="1:19">
      <c r="A272">
        <v>1</v>
      </c>
      <c r="B272">
        <v>13</v>
      </c>
      <c r="C272">
        <v>129</v>
      </c>
      <c r="D272">
        <v>30</v>
      </c>
      <c r="E272" s="24">
        <v>0.56899999999999995</v>
      </c>
      <c r="H272">
        <f t="shared" si="49"/>
        <v>262</v>
      </c>
      <c r="I272">
        <f t="shared" si="40"/>
        <v>0.55100000000000005</v>
      </c>
      <c r="J272">
        <f t="shared" si="41"/>
        <v>1</v>
      </c>
      <c r="K272">
        <f t="shared" si="42"/>
        <v>0.55400000000000005</v>
      </c>
      <c r="L272">
        <f>ROWS($A$5:A266)</f>
        <v>262</v>
      </c>
      <c r="M272">
        <f>SUM($A$5:A266)</f>
        <v>43</v>
      </c>
      <c r="N272">
        <f t="shared" si="43"/>
        <v>118</v>
      </c>
      <c r="O272">
        <f t="shared" si="44"/>
        <v>39</v>
      </c>
      <c r="P272">
        <f t="shared" si="45"/>
        <v>0.16412213740458015</v>
      </c>
      <c r="Q272">
        <f t="shared" si="46"/>
        <v>0.33050847457627119</v>
      </c>
      <c r="R272">
        <f t="shared" si="47"/>
        <v>0.32659430306909726</v>
      </c>
      <c r="S272">
        <f t="shared" si="48"/>
        <v>1.1854450393506633E-2</v>
      </c>
    </row>
    <row r="273" spans="1:19">
      <c r="A273">
        <v>0</v>
      </c>
      <c r="B273">
        <v>1</v>
      </c>
      <c r="C273">
        <v>90</v>
      </c>
      <c r="D273">
        <v>12</v>
      </c>
      <c r="E273" s="24">
        <v>0.57999999999999996</v>
      </c>
      <c r="H273">
        <f t="shared" si="49"/>
        <v>263</v>
      </c>
      <c r="I273">
        <f t="shared" si="40"/>
        <v>0.55700000000000005</v>
      </c>
      <c r="J273">
        <f t="shared" si="41"/>
        <v>0</v>
      </c>
      <c r="K273">
        <f t="shared" si="42"/>
        <v>0.56099999999999994</v>
      </c>
      <c r="L273">
        <f>ROWS($A$5:A267)</f>
        <v>263</v>
      </c>
      <c r="M273">
        <f>SUM($A$5:A267)</f>
        <v>43</v>
      </c>
      <c r="N273">
        <f t="shared" si="43"/>
        <v>117</v>
      </c>
      <c r="O273">
        <f t="shared" si="44"/>
        <v>39</v>
      </c>
      <c r="P273">
        <f t="shared" si="45"/>
        <v>0.1634980988593156</v>
      </c>
      <c r="Q273">
        <f t="shared" si="46"/>
        <v>0.33333333333333331</v>
      </c>
      <c r="R273">
        <f t="shared" si="47"/>
        <v>0.32615569341604966</v>
      </c>
      <c r="S273">
        <f t="shared" si="48"/>
        <v>1.2293060046554227E-2</v>
      </c>
    </row>
    <row r="274" spans="1:19">
      <c r="A274">
        <v>0</v>
      </c>
      <c r="B274">
        <v>1</v>
      </c>
      <c r="C274">
        <v>90</v>
      </c>
      <c r="D274">
        <v>12</v>
      </c>
      <c r="E274" s="24">
        <v>0.57999999999999996</v>
      </c>
      <c r="H274">
        <f t="shared" si="49"/>
        <v>264</v>
      </c>
      <c r="I274">
        <f t="shared" si="40"/>
        <v>0.56499999999999995</v>
      </c>
      <c r="J274">
        <f t="shared" si="41"/>
        <v>1</v>
      </c>
      <c r="K274" t="str">
        <f t="shared" si="42"/>
        <v/>
      </c>
      <c r="L274">
        <f>ROWS($A$5:A268)</f>
        <v>264</v>
      </c>
      <c r="M274">
        <f>SUM($A$5:A268)</f>
        <v>44</v>
      </c>
      <c r="N274">
        <f t="shared" si="43"/>
        <v>116</v>
      </c>
      <c r="O274">
        <f t="shared" si="44"/>
        <v>38</v>
      </c>
      <c r="P274">
        <f t="shared" si="45"/>
        <v>0.16666666666666666</v>
      </c>
      <c r="Q274">
        <f t="shared" si="46"/>
        <v>0.32758620689655171</v>
      </c>
      <c r="R274" t="str">
        <f t="shared" si="47"/>
        <v/>
      </c>
      <c r="S274" t="str">
        <f t="shared" si="48"/>
        <v/>
      </c>
    </row>
    <row r="275" spans="1:19">
      <c r="A275">
        <v>0</v>
      </c>
      <c r="B275">
        <v>0</v>
      </c>
      <c r="C275">
        <v>104</v>
      </c>
      <c r="D275">
        <v>0</v>
      </c>
      <c r="E275" s="24">
        <v>0.58199999999999996</v>
      </c>
      <c r="H275">
        <f t="shared" si="49"/>
        <v>265</v>
      </c>
      <c r="I275">
        <f t="shared" si="40"/>
        <v>0.56499999999999995</v>
      </c>
      <c r="J275">
        <f t="shared" si="41"/>
        <v>1</v>
      </c>
      <c r="K275" t="str">
        <f t="shared" si="42"/>
        <v/>
      </c>
      <c r="L275">
        <f>ROWS($A$5:A269)</f>
        <v>265</v>
      </c>
      <c r="M275">
        <f>SUM($A$5:A269)</f>
        <v>45</v>
      </c>
      <c r="N275">
        <f t="shared" si="43"/>
        <v>115</v>
      </c>
      <c r="O275">
        <f t="shared" si="44"/>
        <v>37</v>
      </c>
      <c r="P275">
        <f t="shared" si="45"/>
        <v>0.16981132075471697</v>
      </c>
      <c r="Q275">
        <f t="shared" si="46"/>
        <v>0.32173913043478258</v>
      </c>
      <c r="R275" t="str">
        <f t="shared" si="47"/>
        <v/>
      </c>
      <c r="S275" t="str">
        <f t="shared" si="48"/>
        <v/>
      </c>
    </row>
    <row r="276" spans="1:19">
      <c r="A276">
        <v>0</v>
      </c>
      <c r="B276">
        <v>0</v>
      </c>
      <c r="C276">
        <v>104</v>
      </c>
      <c r="D276">
        <v>0</v>
      </c>
      <c r="E276" s="24">
        <v>0.58199999999999996</v>
      </c>
      <c r="H276">
        <f t="shared" si="49"/>
        <v>266</v>
      </c>
      <c r="I276">
        <f t="shared" si="40"/>
        <v>0.56499999999999995</v>
      </c>
      <c r="J276">
        <f t="shared" si="41"/>
        <v>1</v>
      </c>
      <c r="K276" t="str">
        <f t="shared" si="42"/>
        <v/>
      </c>
      <c r="L276">
        <f>ROWS($A$5:A270)</f>
        <v>266</v>
      </c>
      <c r="M276">
        <f>SUM($A$5:A270)</f>
        <v>46</v>
      </c>
      <c r="N276">
        <f t="shared" si="43"/>
        <v>114</v>
      </c>
      <c r="O276">
        <f t="shared" si="44"/>
        <v>36</v>
      </c>
      <c r="P276">
        <f t="shared" si="45"/>
        <v>0.17293233082706766</v>
      </c>
      <c r="Q276">
        <f t="shared" si="46"/>
        <v>0.31578947368421051</v>
      </c>
      <c r="R276" t="str">
        <f t="shared" si="47"/>
        <v/>
      </c>
      <c r="S276" t="str">
        <f t="shared" si="48"/>
        <v/>
      </c>
    </row>
    <row r="277" spans="1:19">
      <c r="A277">
        <v>0</v>
      </c>
      <c r="B277">
        <v>6</v>
      </c>
      <c r="C277">
        <v>129</v>
      </c>
      <c r="D277">
        <v>7</v>
      </c>
      <c r="E277" s="24">
        <v>0.58199999999999996</v>
      </c>
      <c r="H277">
        <f t="shared" si="49"/>
        <v>267</v>
      </c>
      <c r="I277">
        <f t="shared" ref="I277:I340" si="50">E271</f>
        <v>0.56499999999999995</v>
      </c>
      <c r="J277">
        <f t="shared" ref="J277:J340" si="51">A271</f>
        <v>1</v>
      </c>
      <c r="K277">
        <f t="shared" ref="K277:K340" si="52">IF(E271&lt;&gt;E272, (E271+E272)/2, "")</f>
        <v>0.56699999999999995</v>
      </c>
      <c r="L277">
        <f>ROWS($A$5:A271)</f>
        <v>267</v>
      </c>
      <c r="M277">
        <f>SUM($A$5:A271)</f>
        <v>47</v>
      </c>
      <c r="N277">
        <f t="shared" ref="N277:N340" si="53">I$4 - L277</f>
        <v>113</v>
      </c>
      <c r="O277">
        <f t="shared" ref="O277:O340" si="54">I$5 - M277</f>
        <v>35</v>
      </c>
      <c r="P277">
        <f t="shared" ref="P277:P340" si="55">IF(L277=0,"", M277/L277)</f>
        <v>0.17602996254681649</v>
      </c>
      <c r="Q277">
        <f t="shared" ref="Q277:Q340" si="56">IF(N277=0,"", O277/N277)</f>
        <v>0.30973451327433627</v>
      </c>
      <c r="R277">
        <f t="shared" ref="R277:R340" si="57">IF(K277="","",(L277/I$4)*(2*P277*(1-P277)) + (N277/I$4)*(2*Q277*(1-Q277)))</f>
        <v>0.33097833576683078</v>
      </c>
      <c r="S277">
        <f t="shared" ref="S277:S340" si="58">IF(K277="","", $I$7 - R277)</f>
        <v>7.4704176957731128E-3</v>
      </c>
    </row>
    <row r="278" spans="1:19">
      <c r="A278">
        <v>0</v>
      </c>
      <c r="B278">
        <v>6</v>
      </c>
      <c r="C278">
        <v>129</v>
      </c>
      <c r="D278">
        <v>7</v>
      </c>
      <c r="E278" s="24">
        <v>0.58199999999999996</v>
      </c>
      <c r="H278">
        <f t="shared" si="49"/>
        <v>268</v>
      </c>
      <c r="I278">
        <f t="shared" si="50"/>
        <v>0.56899999999999995</v>
      </c>
      <c r="J278">
        <f t="shared" si="51"/>
        <v>1</v>
      </c>
      <c r="K278">
        <f t="shared" si="52"/>
        <v>0.57450000000000001</v>
      </c>
      <c r="L278">
        <f>ROWS($A$5:A272)</f>
        <v>268</v>
      </c>
      <c r="M278">
        <f>SUM($A$5:A272)</f>
        <v>48</v>
      </c>
      <c r="N278">
        <f t="shared" si="53"/>
        <v>112</v>
      </c>
      <c r="O278">
        <f t="shared" si="54"/>
        <v>34</v>
      </c>
      <c r="P278">
        <f t="shared" si="55"/>
        <v>0.17910447761194029</v>
      </c>
      <c r="Q278">
        <f t="shared" si="56"/>
        <v>0.30357142857142855</v>
      </c>
      <c r="R278">
        <f t="shared" si="57"/>
        <v>0.33200819212209626</v>
      </c>
      <c r="S278">
        <f t="shared" si="58"/>
        <v>6.4405613405076334E-3</v>
      </c>
    </row>
    <row r="279" spans="1:19">
      <c r="A279">
        <v>0</v>
      </c>
      <c r="B279">
        <v>1</v>
      </c>
      <c r="C279">
        <v>79</v>
      </c>
      <c r="D279">
        <v>25</v>
      </c>
      <c r="E279" s="24">
        <v>0.58299999999999996</v>
      </c>
      <c r="H279">
        <f t="shared" si="49"/>
        <v>269</v>
      </c>
      <c r="I279">
        <f t="shared" si="50"/>
        <v>0.57999999999999996</v>
      </c>
      <c r="J279">
        <f t="shared" si="51"/>
        <v>0</v>
      </c>
      <c r="K279" t="str">
        <f t="shared" si="52"/>
        <v/>
      </c>
      <c r="L279">
        <f>ROWS($A$5:A273)</f>
        <v>269</v>
      </c>
      <c r="M279">
        <f>SUM($A$5:A273)</f>
        <v>48</v>
      </c>
      <c r="N279">
        <f t="shared" si="53"/>
        <v>111</v>
      </c>
      <c r="O279">
        <f t="shared" si="54"/>
        <v>34</v>
      </c>
      <c r="P279">
        <f t="shared" si="55"/>
        <v>0.17843866171003717</v>
      </c>
      <c r="Q279">
        <f t="shared" si="56"/>
        <v>0.30630630630630629</v>
      </c>
      <c r="R279" t="str">
        <f t="shared" si="57"/>
        <v/>
      </c>
      <c r="S279" t="str">
        <f t="shared" si="58"/>
        <v/>
      </c>
    </row>
    <row r="280" spans="1:19">
      <c r="A280">
        <v>0</v>
      </c>
      <c r="B280">
        <v>2</v>
      </c>
      <c r="C280">
        <v>71</v>
      </c>
      <c r="D280">
        <v>27</v>
      </c>
      <c r="E280" s="24">
        <v>0.58599999999999997</v>
      </c>
      <c r="H280">
        <f t="shared" si="49"/>
        <v>270</v>
      </c>
      <c r="I280">
        <f t="shared" si="50"/>
        <v>0.57999999999999996</v>
      </c>
      <c r="J280">
        <f t="shared" si="51"/>
        <v>0</v>
      </c>
      <c r="K280">
        <f t="shared" si="52"/>
        <v>0.58099999999999996</v>
      </c>
      <c r="L280">
        <f>ROWS($A$5:A274)</f>
        <v>270</v>
      </c>
      <c r="M280">
        <f>SUM($A$5:A274)</f>
        <v>48</v>
      </c>
      <c r="N280">
        <f t="shared" si="53"/>
        <v>110</v>
      </c>
      <c r="O280">
        <f t="shared" si="54"/>
        <v>34</v>
      </c>
      <c r="P280">
        <f t="shared" si="55"/>
        <v>0.17777777777777778</v>
      </c>
      <c r="Q280">
        <f t="shared" si="56"/>
        <v>0.30909090909090908</v>
      </c>
      <c r="R280">
        <f t="shared" si="57"/>
        <v>0.33135566188197768</v>
      </c>
      <c r="S280">
        <f t="shared" si="58"/>
        <v>7.0930915806262096E-3</v>
      </c>
    </row>
    <row r="281" spans="1:19">
      <c r="A281">
        <v>0</v>
      </c>
      <c r="B281">
        <v>0</v>
      </c>
      <c r="C281">
        <v>100</v>
      </c>
      <c r="D281">
        <v>26</v>
      </c>
      <c r="E281" s="24">
        <v>0.59699999999999998</v>
      </c>
      <c r="H281">
        <f t="shared" si="49"/>
        <v>271</v>
      </c>
      <c r="I281">
        <f t="shared" si="50"/>
        <v>0.58199999999999996</v>
      </c>
      <c r="J281">
        <f t="shared" si="51"/>
        <v>0</v>
      </c>
      <c r="K281" t="str">
        <f t="shared" si="52"/>
        <v/>
      </c>
      <c r="L281">
        <f>ROWS($A$5:A275)</f>
        <v>271</v>
      </c>
      <c r="M281">
        <f>SUM($A$5:A275)</f>
        <v>48</v>
      </c>
      <c r="N281">
        <f t="shared" si="53"/>
        <v>109</v>
      </c>
      <c r="O281">
        <f t="shared" si="54"/>
        <v>34</v>
      </c>
      <c r="P281">
        <f t="shared" si="55"/>
        <v>0.17712177121771217</v>
      </c>
      <c r="Q281">
        <f t="shared" si="56"/>
        <v>0.31192660550458717</v>
      </c>
      <c r="R281" t="str">
        <f t="shared" si="57"/>
        <v/>
      </c>
      <c r="S281" t="str">
        <f t="shared" si="58"/>
        <v/>
      </c>
    </row>
    <row r="282" spans="1:19">
      <c r="A282">
        <v>0</v>
      </c>
      <c r="B282">
        <v>4</v>
      </c>
      <c r="C282">
        <v>90</v>
      </c>
      <c r="D282">
        <v>0</v>
      </c>
      <c r="E282" s="24">
        <v>0.61</v>
      </c>
      <c r="H282">
        <f t="shared" si="49"/>
        <v>272</v>
      </c>
      <c r="I282">
        <f t="shared" si="50"/>
        <v>0.58199999999999996</v>
      </c>
      <c r="J282">
        <f t="shared" si="51"/>
        <v>0</v>
      </c>
      <c r="K282" t="str">
        <f t="shared" si="52"/>
        <v/>
      </c>
      <c r="L282">
        <f>ROWS($A$5:A276)</f>
        <v>272</v>
      </c>
      <c r="M282">
        <f>SUM($A$5:A276)</f>
        <v>48</v>
      </c>
      <c r="N282">
        <f t="shared" si="53"/>
        <v>108</v>
      </c>
      <c r="O282">
        <f t="shared" si="54"/>
        <v>34</v>
      </c>
      <c r="P282">
        <f t="shared" si="55"/>
        <v>0.17647058823529413</v>
      </c>
      <c r="Q282">
        <f t="shared" si="56"/>
        <v>0.31481481481481483</v>
      </c>
      <c r="R282" t="str">
        <f t="shared" si="57"/>
        <v/>
      </c>
      <c r="S282" t="str">
        <f t="shared" si="58"/>
        <v/>
      </c>
    </row>
    <row r="283" spans="1:19">
      <c r="A283">
        <v>0</v>
      </c>
      <c r="B283">
        <v>4</v>
      </c>
      <c r="C283">
        <v>90</v>
      </c>
      <c r="D283">
        <v>0</v>
      </c>
      <c r="E283" s="24">
        <v>0.61</v>
      </c>
      <c r="H283">
        <f t="shared" si="49"/>
        <v>273</v>
      </c>
      <c r="I283">
        <f t="shared" si="50"/>
        <v>0.58199999999999996</v>
      </c>
      <c r="J283">
        <f t="shared" si="51"/>
        <v>0</v>
      </c>
      <c r="K283" t="str">
        <f t="shared" si="52"/>
        <v/>
      </c>
      <c r="L283">
        <f>ROWS($A$5:A277)</f>
        <v>273</v>
      </c>
      <c r="M283">
        <f>SUM($A$5:A277)</f>
        <v>48</v>
      </c>
      <c r="N283">
        <f t="shared" si="53"/>
        <v>107</v>
      </c>
      <c r="O283">
        <f t="shared" si="54"/>
        <v>34</v>
      </c>
      <c r="P283">
        <f t="shared" si="55"/>
        <v>0.17582417582417584</v>
      </c>
      <c r="Q283">
        <f t="shared" si="56"/>
        <v>0.31775700934579437</v>
      </c>
      <c r="R283" t="str">
        <f t="shared" si="57"/>
        <v/>
      </c>
      <c r="S283" t="str">
        <f t="shared" si="58"/>
        <v/>
      </c>
    </row>
    <row r="284" spans="1:19">
      <c r="A284">
        <v>0</v>
      </c>
      <c r="B284">
        <v>3</v>
      </c>
      <c r="C284">
        <v>113</v>
      </c>
      <c r="D284">
        <v>10</v>
      </c>
      <c r="E284" s="24">
        <v>0.626</v>
      </c>
      <c r="H284">
        <f t="shared" si="49"/>
        <v>274</v>
      </c>
      <c r="I284">
        <f t="shared" si="50"/>
        <v>0.58199999999999996</v>
      </c>
      <c r="J284">
        <f t="shared" si="51"/>
        <v>0</v>
      </c>
      <c r="K284">
        <f t="shared" si="52"/>
        <v>0.58250000000000002</v>
      </c>
      <c r="L284">
        <f>ROWS($A$5:A278)</f>
        <v>274</v>
      </c>
      <c r="M284">
        <f>SUM($A$5:A278)</f>
        <v>48</v>
      </c>
      <c r="N284">
        <f t="shared" si="53"/>
        <v>106</v>
      </c>
      <c r="O284">
        <f t="shared" si="54"/>
        <v>34</v>
      </c>
      <c r="P284">
        <f t="shared" si="55"/>
        <v>0.17518248175182483</v>
      </c>
      <c r="Q284">
        <f t="shared" si="56"/>
        <v>0.32075471698113206</v>
      </c>
      <c r="R284">
        <f t="shared" si="57"/>
        <v>0.32992410788712589</v>
      </c>
      <c r="S284">
        <f t="shared" si="58"/>
        <v>8.524645575477996E-3</v>
      </c>
    </row>
    <row r="285" spans="1:19">
      <c r="A285">
        <v>0</v>
      </c>
      <c r="B285">
        <v>3</v>
      </c>
      <c r="C285">
        <v>113</v>
      </c>
      <c r="D285">
        <v>10</v>
      </c>
      <c r="E285" s="24">
        <v>0.626</v>
      </c>
      <c r="H285">
        <f t="shared" si="49"/>
        <v>275</v>
      </c>
      <c r="I285">
        <f t="shared" si="50"/>
        <v>0.58299999999999996</v>
      </c>
      <c r="J285">
        <f t="shared" si="51"/>
        <v>0</v>
      </c>
      <c r="K285">
        <f t="shared" si="52"/>
        <v>0.58450000000000002</v>
      </c>
      <c r="L285">
        <f>ROWS($A$5:A279)</f>
        <v>275</v>
      </c>
      <c r="M285">
        <f>SUM($A$5:A279)</f>
        <v>48</v>
      </c>
      <c r="N285">
        <f t="shared" si="53"/>
        <v>105</v>
      </c>
      <c r="O285">
        <f t="shared" si="54"/>
        <v>34</v>
      </c>
      <c r="P285">
        <f t="shared" si="55"/>
        <v>0.17454545454545456</v>
      </c>
      <c r="Q285">
        <f t="shared" si="56"/>
        <v>0.32380952380952382</v>
      </c>
      <c r="R285">
        <f t="shared" si="57"/>
        <v>0.32953839143312835</v>
      </c>
      <c r="S285">
        <f t="shared" si="58"/>
        <v>8.9103620294755381E-3</v>
      </c>
    </row>
    <row r="286" spans="1:19">
      <c r="A286">
        <v>0</v>
      </c>
      <c r="B286">
        <v>2</v>
      </c>
      <c r="C286">
        <v>83</v>
      </c>
      <c r="D286">
        <v>28</v>
      </c>
      <c r="E286" s="24">
        <v>0.629</v>
      </c>
      <c r="H286">
        <f t="shared" si="49"/>
        <v>276</v>
      </c>
      <c r="I286">
        <f t="shared" si="50"/>
        <v>0.58599999999999997</v>
      </c>
      <c r="J286">
        <f t="shared" si="51"/>
        <v>0</v>
      </c>
      <c r="K286">
        <f t="shared" si="52"/>
        <v>0.59149999999999991</v>
      </c>
      <c r="L286">
        <f>ROWS($A$5:A280)</f>
        <v>276</v>
      </c>
      <c r="M286">
        <f>SUM($A$5:A280)</f>
        <v>48</v>
      </c>
      <c r="N286">
        <f t="shared" si="53"/>
        <v>104</v>
      </c>
      <c r="O286">
        <f t="shared" si="54"/>
        <v>34</v>
      </c>
      <c r="P286">
        <f t="shared" si="55"/>
        <v>0.17391304347826086</v>
      </c>
      <c r="Q286">
        <f t="shared" si="56"/>
        <v>0.32692307692307693</v>
      </c>
      <c r="R286">
        <f t="shared" si="57"/>
        <v>0.32914099630346771</v>
      </c>
      <c r="S286">
        <f t="shared" si="58"/>
        <v>9.3077571591361763E-3</v>
      </c>
    </row>
    <row r="287" spans="1:19">
      <c r="A287">
        <v>0</v>
      </c>
      <c r="B287">
        <v>2</v>
      </c>
      <c r="C287">
        <v>83</v>
      </c>
      <c r="D287">
        <v>28</v>
      </c>
      <c r="E287" s="24">
        <v>0.629</v>
      </c>
      <c r="H287">
        <f t="shared" si="49"/>
        <v>277</v>
      </c>
      <c r="I287">
        <f t="shared" si="50"/>
        <v>0.59699999999999998</v>
      </c>
      <c r="J287">
        <f t="shared" si="51"/>
        <v>0</v>
      </c>
      <c r="K287">
        <f t="shared" si="52"/>
        <v>0.60349999999999993</v>
      </c>
      <c r="L287">
        <f>ROWS($A$5:A281)</f>
        <v>277</v>
      </c>
      <c r="M287">
        <f>SUM($A$5:A281)</f>
        <v>48</v>
      </c>
      <c r="N287">
        <f t="shared" si="53"/>
        <v>103</v>
      </c>
      <c r="O287">
        <f t="shared" si="54"/>
        <v>34</v>
      </c>
      <c r="P287">
        <f t="shared" si="55"/>
        <v>0.17328519855595667</v>
      </c>
      <c r="Q287">
        <f t="shared" si="56"/>
        <v>0.3300970873786408</v>
      </c>
      <c r="R287">
        <f t="shared" si="57"/>
        <v>0.32873162893915947</v>
      </c>
      <c r="S287">
        <f t="shared" si="58"/>
        <v>9.7171245234444203E-3</v>
      </c>
    </row>
    <row r="288" spans="1:19">
      <c r="A288">
        <v>1</v>
      </c>
      <c r="B288">
        <v>8</v>
      </c>
      <c r="C288">
        <v>109</v>
      </c>
      <c r="D288">
        <v>39</v>
      </c>
      <c r="E288" s="24">
        <v>0.64</v>
      </c>
      <c r="H288">
        <f t="shared" si="49"/>
        <v>278</v>
      </c>
      <c r="I288">
        <f t="shared" si="50"/>
        <v>0.61</v>
      </c>
      <c r="J288">
        <f t="shared" si="51"/>
        <v>0</v>
      </c>
      <c r="K288" t="str">
        <f t="shared" si="52"/>
        <v/>
      </c>
      <c r="L288">
        <f>ROWS($A$5:A282)</f>
        <v>278</v>
      </c>
      <c r="M288">
        <f>SUM($A$5:A282)</f>
        <v>48</v>
      </c>
      <c r="N288">
        <f t="shared" si="53"/>
        <v>102</v>
      </c>
      <c r="O288">
        <f t="shared" si="54"/>
        <v>34</v>
      </c>
      <c r="P288">
        <f t="shared" si="55"/>
        <v>0.17266187050359713</v>
      </c>
      <c r="Q288">
        <f t="shared" si="56"/>
        <v>0.33333333333333331</v>
      </c>
      <c r="R288" t="str">
        <f t="shared" si="57"/>
        <v/>
      </c>
      <c r="S288" t="str">
        <f t="shared" si="58"/>
        <v/>
      </c>
    </row>
    <row r="289" spans="1:19">
      <c r="A289">
        <v>0</v>
      </c>
      <c r="B289">
        <v>2</v>
      </c>
      <c r="C289">
        <v>96</v>
      </c>
      <c r="D289">
        <v>13</v>
      </c>
      <c r="E289" s="24">
        <v>0.64700000000000002</v>
      </c>
      <c r="H289">
        <f t="shared" si="49"/>
        <v>279</v>
      </c>
      <c r="I289">
        <f t="shared" si="50"/>
        <v>0.61</v>
      </c>
      <c r="J289">
        <f t="shared" si="51"/>
        <v>0</v>
      </c>
      <c r="K289">
        <f t="shared" si="52"/>
        <v>0.61799999999999999</v>
      </c>
      <c r="L289">
        <f>ROWS($A$5:A283)</f>
        <v>279</v>
      </c>
      <c r="M289">
        <f>SUM($A$5:A283)</f>
        <v>48</v>
      </c>
      <c r="N289">
        <f t="shared" si="53"/>
        <v>101</v>
      </c>
      <c r="O289">
        <f t="shared" si="54"/>
        <v>34</v>
      </c>
      <c r="P289">
        <f t="shared" si="55"/>
        <v>0.17204301075268819</v>
      </c>
      <c r="Q289">
        <f t="shared" si="56"/>
        <v>0.33663366336633666</v>
      </c>
      <c r="R289">
        <f t="shared" si="57"/>
        <v>0.32787574173376588</v>
      </c>
      <c r="S289">
        <f t="shared" si="58"/>
        <v>1.0573011728838011E-2</v>
      </c>
    </row>
    <row r="290" spans="1:19">
      <c r="A290">
        <v>0</v>
      </c>
      <c r="B290">
        <v>5</v>
      </c>
      <c r="C290">
        <v>78</v>
      </c>
      <c r="D290">
        <v>0</v>
      </c>
      <c r="E290" s="24">
        <v>0.65400000000000003</v>
      </c>
      <c r="H290">
        <f t="shared" si="49"/>
        <v>280</v>
      </c>
      <c r="I290">
        <f t="shared" si="50"/>
        <v>0.626</v>
      </c>
      <c r="J290">
        <f t="shared" si="51"/>
        <v>0</v>
      </c>
      <c r="K290" t="str">
        <f t="shared" si="52"/>
        <v/>
      </c>
      <c r="L290">
        <f>ROWS($A$5:A284)</f>
        <v>280</v>
      </c>
      <c r="M290">
        <f>SUM($A$5:A284)</f>
        <v>48</v>
      </c>
      <c r="N290">
        <f t="shared" si="53"/>
        <v>100</v>
      </c>
      <c r="O290">
        <f t="shared" si="54"/>
        <v>34</v>
      </c>
      <c r="P290">
        <f t="shared" si="55"/>
        <v>0.17142857142857143</v>
      </c>
      <c r="Q290">
        <f t="shared" si="56"/>
        <v>0.34</v>
      </c>
      <c r="R290" t="str">
        <f t="shared" si="57"/>
        <v/>
      </c>
      <c r="S290" t="str">
        <f t="shared" si="58"/>
        <v/>
      </c>
    </row>
    <row r="291" spans="1:19">
      <c r="A291">
        <v>0</v>
      </c>
      <c r="B291">
        <v>1</v>
      </c>
      <c r="C291">
        <v>100</v>
      </c>
      <c r="D291">
        <v>12</v>
      </c>
      <c r="E291" s="24">
        <v>0.65800000000000003</v>
      </c>
      <c r="H291">
        <f t="shared" si="49"/>
        <v>281</v>
      </c>
      <c r="I291">
        <f t="shared" si="50"/>
        <v>0.626</v>
      </c>
      <c r="J291">
        <f t="shared" si="51"/>
        <v>0</v>
      </c>
      <c r="K291">
        <f t="shared" si="52"/>
        <v>0.62749999999999995</v>
      </c>
      <c r="L291">
        <f>ROWS($A$5:A285)</f>
        <v>281</v>
      </c>
      <c r="M291">
        <f>SUM($A$5:A285)</f>
        <v>48</v>
      </c>
      <c r="N291">
        <f t="shared" si="53"/>
        <v>99</v>
      </c>
      <c r="O291">
        <f t="shared" si="54"/>
        <v>34</v>
      </c>
      <c r="P291">
        <f t="shared" si="55"/>
        <v>0.1708185053380783</v>
      </c>
      <c r="Q291">
        <f t="shared" si="56"/>
        <v>0.34343434343434343</v>
      </c>
      <c r="R291">
        <f t="shared" si="57"/>
        <v>0.32696812666844505</v>
      </c>
      <c r="S291">
        <f t="shared" si="58"/>
        <v>1.1480626794158844E-2</v>
      </c>
    </row>
    <row r="292" spans="1:19">
      <c r="A292">
        <v>0</v>
      </c>
      <c r="B292">
        <v>0</v>
      </c>
      <c r="C292">
        <v>111</v>
      </c>
      <c r="D292">
        <v>0</v>
      </c>
      <c r="E292" s="24">
        <v>0.66</v>
      </c>
      <c r="H292">
        <f t="shared" si="49"/>
        <v>282</v>
      </c>
      <c r="I292">
        <f t="shared" si="50"/>
        <v>0.629</v>
      </c>
      <c r="J292">
        <f t="shared" si="51"/>
        <v>0</v>
      </c>
      <c r="K292" t="str">
        <f t="shared" si="52"/>
        <v/>
      </c>
      <c r="L292">
        <f>ROWS($A$5:A286)</f>
        <v>282</v>
      </c>
      <c r="M292">
        <f>SUM($A$5:A286)</f>
        <v>48</v>
      </c>
      <c r="N292">
        <f t="shared" si="53"/>
        <v>98</v>
      </c>
      <c r="O292">
        <f t="shared" si="54"/>
        <v>34</v>
      </c>
      <c r="P292">
        <f t="shared" si="55"/>
        <v>0.1702127659574468</v>
      </c>
      <c r="Q292">
        <f t="shared" si="56"/>
        <v>0.34693877551020408</v>
      </c>
      <c r="R292" t="str">
        <f t="shared" si="57"/>
        <v/>
      </c>
      <c r="S292" t="str">
        <f t="shared" si="58"/>
        <v/>
      </c>
    </row>
    <row r="293" spans="1:19">
      <c r="A293">
        <v>1</v>
      </c>
      <c r="B293">
        <v>5</v>
      </c>
      <c r="C293">
        <v>116</v>
      </c>
      <c r="D293">
        <v>29</v>
      </c>
      <c r="E293" s="24">
        <v>0.66</v>
      </c>
      <c r="H293">
        <f t="shared" si="49"/>
        <v>283</v>
      </c>
      <c r="I293">
        <f t="shared" si="50"/>
        <v>0.629</v>
      </c>
      <c r="J293">
        <f t="shared" si="51"/>
        <v>0</v>
      </c>
      <c r="K293">
        <f t="shared" si="52"/>
        <v>0.63450000000000006</v>
      </c>
      <c r="L293">
        <f>ROWS($A$5:A287)</f>
        <v>283</v>
      </c>
      <c r="M293">
        <f>SUM($A$5:A287)</f>
        <v>48</v>
      </c>
      <c r="N293">
        <f t="shared" si="53"/>
        <v>97</v>
      </c>
      <c r="O293">
        <f t="shared" si="54"/>
        <v>34</v>
      </c>
      <c r="P293">
        <f t="shared" si="55"/>
        <v>0.16961130742049471</v>
      </c>
      <c r="Q293">
        <f t="shared" si="56"/>
        <v>0.35051546391752575</v>
      </c>
      <c r="R293">
        <f t="shared" si="57"/>
        <v>0.32600595510852837</v>
      </c>
      <c r="S293">
        <f t="shared" si="58"/>
        <v>1.2442798354075524E-2</v>
      </c>
    </row>
    <row r="294" spans="1:19">
      <c r="A294">
        <v>1</v>
      </c>
      <c r="B294">
        <v>5</v>
      </c>
      <c r="C294">
        <v>116</v>
      </c>
      <c r="D294">
        <v>29</v>
      </c>
      <c r="E294" s="24">
        <v>0.66</v>
      </c>
      <c r="H294">
        <f t="shared" si="49"/>
        <v>284</v>
      </c>
      <c r="I294">
        <f t="shared" si="50"/>
        <v>0.64</v>
      </c>
      <c r="J294">
        <f t="shared" si="51"/>
        <v>1</v>
      </c>
      <c r="K294">
        <f t="shared" si="52"/>
        <v>0.64349999999999996</v>
      </c>
      <c r="L294">
        <f>ROWS($A$5:A288)</f>
        <v>284</v>
      </c>
      <c r="M294">
        <f>SUM($A$5:A288)</f>
        <v>49</v>
      </c>
      <c r="N294">
        <f t="shared" si="53"/>
        <v>96</v>
      </c>
      <c r="O294">
        <f t="shared" si="54"/>
        <v>33</v>
      </c>
      <c r="P294">
        <f t="shared" si="55"/>
        <v>0.17253521126760563</v>
      </c>
      <c r="Q294">
        <f t="shared" si="56"/>
        <v>0.34375</v>
      </c>
      <c r="R294">
        <f t="shared" si="57"/>
        <v>0.32737907709414377</v>
      </c>
      <c r="S294">
        <f t="shared" si="58"/>
        <v>1.1069676368460124E-2</v>
      </c>
    </row>
    <row r="295" spans="1:19">
      <c r="A295">
        <v>1</v>
      </c>
      <c r="B295">
        <v>8</v>
      </c>
      <c r="C295">
        <v>100</v>
      </c>
      <c r="D295">
        <v>40</v>
      </c>
      <c r="E295" s="24">
        <v>0.66100000000000003</v>
      </c>
      <c r="H295">
        <f t="shared" si="49"/>
        <v>285</v>
      </c>
      <c r="I295">
        <f t="shared" si="50"/>
        <v>0.64700000000000002</v>
      </c>
      <c r="J295">
        <f t="shared" si="51"/>
        <v>0</v>
      </c>
      <c r="K295">
        <f t="shared" si="52"/>
        <v>0.65050000000000008</v>
      </c>
      <c r="L295">
        <f>ROWS($A$5:A289)</f>
        <v>285</v>
      </c>
      <c r="M295">
        <f>SUM($A$5:A289)</f>
        <v>49</v>
      </c>
      <c r="N295">
        <f t="shared" si="53"/>
        <v>95</v>
      </c>
      <c r="O295">
        <f t="shared" si="54"/>
        <v>33</v>
      </c>
      <c r="P295">
        <f t="shared" si="55"/>
        <v>0.17192982456140352</v>
      </c>
      <c r="Q295">
        <f t="shared" si="56"/>
        <v>0.3473684210526316</v>
      </c>
      <c r="R295">
        <f t="shared" si="57"/>
        <v>0.32690674053554947</v>
      </c>
      <c r="S295">
        <f t="shared" si="58"/>
        <v>1.1542012927054424E-2</v>
      </c>
    </row>
    <row r="296" spans="1:19">
      <c r="A296">
        <v>1</v>
      </c>
      <c r="B296">
        <v>8</v>
      </c>
      <c r="C296">
        <v>100</v>
      </c>
      <c r="D296">
        <v>40</v>
      </c>
      <c r="E296" s="24">
        <v>0.66100000000000003</v>
      </c>
      <c r="H296">
        <f t="shared" si="49"/>
        <v>286</v>
      </c>
      <c r="I296">
        <f t="shared" si="50"/>
        <v>0.65400000000000003</v>
      </c>
      <c r="J296">
        <f t="shared" si="51"/>
        <v>0</v>
      </c>
      <c r="K296">
        <f t="shared" si="52"/>
        <v>0.65600000000000003</v>
      </c>
      <c r="L296">
        <f>ROWS($A$5:A290)</f>
        <v>286</v>
      </c>
      <c r="M296">
        <f>SUM($A$5:A290)</f>
        <v>49</v>
      </c>
      <c r="N296">
        <f t="shared" si="53"/>
        <v>94</v>
      </c>
      <c r="O296">
        <f t="shared" si="54"/>
        <v>33</v>
      </c>
      <c r="P296">
        <f t="shared" si="55"/>
        <v>0.17132867132867133</v>
      </c>
      <c r="Q296">
        <f t="shared" si="56"/>
        <v>0.35106382978723405</v>
      </c>
      <c r="R296">
        <f t="shared" si="57"/>
        <v>0.32641994064166513</v>
      </c>
      <c r="S296">
        <f t="shared" si="58"/>
        <v>1.2028812820938761E-2</v>
      </c>
    </row>
    <row r="297" spans="1:19">
      <c r="A297">
        <v>1</v>
      </c>
      <c r="B297">
        <v>8</v>
      </c>
      <c r="C297">
        <v>100</v>
      </c>
      <c r="D297">
        <v>40</v>
      </c>
      <c r="E297" s="24">
        <v>0.66100000000000003</v>
      </c>
      <c r="H297">
        <f t="shared" si="49"/>
        <v>287</v>
      </c>
      <c r="I297">
        <f t="shared" si="50"/>
        <v>0.65800000000000003</v>
      </c>
      <c r="J297">
        <f t="shared" si="51"/>
        <v>0</v>
      </c>
      <c r="K297">
        <f t="shared" si="52"/>
        <v>0.65900000000000003</v>
      </c>
      <c r="L297">
        <f>ROWS($A$5:A291)</f>
        <v>287</v>
      </c>
      <c r="M297">
        <f>SUM($A$5:A291)</f>
        <v>49</v>
      </c>
      <c r="N297">
        <f t="shared" si="53"/>
        <v>93</v>
      </c>
      <c r="O297">
        <f t="shared" si="54"/>
        <v>33</v>
      </c>
      <c r="P297">
        <f t="shared" si="55"/>
        <v>0.17073170731707318</v>
      </c>
      <c r="Q297">
        <f t="shared" si="56"/>
        <v>0.35483870967741937</v>
      </c>
      <c r="R297">
        <f t="shared" si="57"/>
        <v>0.32591825748478198</v>
      </c>
      <c r="S297">
        <f t="shared" si="58"/>
        <v>1.2530495977821909E-2</v>
      </c>
    </row>
    <row r="298" spans="1:19">
      <c r="A298">
        <v>1</v>
      </c>
      <c r="B298">
        <v>8</v>
      </c>
      <c r="C298">
        <v>100</v>
      </c>
      <c r="D298">
        <v>40</v>
      </c>
      <c r="E298" s="24">
        <v>0.66100000000000003</v>
      </c>
      <c r="H298">
        <f t="shared" si="49"/>
        <v>288</v>
      </c>
      <c r="I298">
        <f t="shared" si="50"/>
        <v>0.66</v>
      </c>
      <c r="J298">
        <f t="shared" si="51"/>
        <v>0</v>
      </c>
      <c r="K298" t="str">
        <f t="shared" si="52"/>
        <v/>
      </c>
      <c r="L298">
        <f>ROWS($A$5:A292)</f>
        <v>288</v>
      </c>
      <c r="M298">
        <f>SUM($A$5:A292)</f>
        <v>49</v>
      </c>
      <c r="N298">
        <f t="shared" si="53"/>
        <v>92</v>
      </c>
      <c r="O298">
        <f t="shared" si="54"/>
        <v>33</v>
      </c>
      <c r="P298">
        <f t="shared" si="55"/>
        <v>0.1701388888888889</v>
      </c>
      <c r="Q298">
        <f t="shared" si="56"/>
        <v>0.35869565217391303</v>
      </c>
      <c r="R298" t="str">
        <f t="shared" si="57"/>
        <v/>
      </c>
      <c r="S298" t="str">
        <f t="shared" si="58"/>
        <v/>
      </c>
    </row>
    <row r="299" spans="1:19">
      <c r="A299">
        <v>1</v>
      </c>
      <c r="B299">
        <v>9</v>
      </c>
      <c r="C299">
        <v>102</v>
      </c>
      <c r="D299">
        <v>37</v>
      </c>
      <c r="E299" s="24">
        <v>0.66500000000000004</v>
      </c>
      <c r="H299">
        <f t="shared" si="49"/>
        <v>289</v>
      </c>
      <c r="I299">
        <f t="shared" si="50"/>
        <v>0.66</v>
      </c>
      <c r="J299">
        <f t="shared" si="51"/>
        <v>1</v>
      </c>
      <c r="K299" t="str">
        <f t="shared" si="52"/>
        <v/>
      </c>
      <c r="L299">
        <f>ROWS($A$5:A293)</f>
        <v>289</v>
      </c>
      <c r="M299">
        <f>SUM($A$5:A293)</f>
        <v>50</v>
      </c>
      <c r="N299">
        <f t="shared" si="53"/>
        <v>91</v>
      </c>
      <c r="O299">
        <f t="shared" si="54"/>
        <v>32</v>
      </c>
      <c r="P299">
        <f t="shared" si="55"/>
        <v>0.17301038062283736</v>
      </c>
      <c r="Q299">
        <f t="shared" si="56"/>
        <v>0.35164835164835168</v>
      </c>
      <c r="R299" t="str">
        <f t="shared" si="57"/>
        <v/>
      </c>
      <c r="S299" t="str">
        <f t="shared" si="58"/>
        <v/>
      </c>
    </row>
    <row r="300" spans="1:19">
      <c r="A300">
        <v>1</v>
      </c>
      <c r="B300">
        <v>9</v>
      </c>
      <c r="C300">
        <v>102</v>
      </c>
      <c r="D300">
        <v>37</v>
      </c>
      <c r="E300" s="24">
        <v>0.66500000000000004</v>
      </c>
      <c r="H300">
        <f t="shared" si="49"/>
        <v>290</v>
      </c>
      <c r="I300">
        <f t="shared" si="50"/>
        <v>0.66</v>
      </c>
      <c r="J300">
        <f t="shared" si="51"/>
        <v>1</v>
      </c>
      <c r="K300">
        <f t="shared" si="52"/>
        <v>0.66050000000000009</v>
      </c>
      <c r="L300">
        <f>ROWS($A$5:A294)</f>
        <v>290</v>
      </c>
      <c r="M300">
        <f>SUM($A$5:A294)</f>
        <v>51</v>
      </c>
      <c r="N300">
        <f t="shared" si="53"/>
        <v>90</v>
      </c>
      <c r="O300">
        <f t="shared" si="54"/>
        <v>31</v>
      </c>
      <c r="P300">
        <f t="shared" si="55"/>
        <v>0.17586206896551723</v>
      </c>
      <c r="Q300">
        <f t="shared" si="56"/>
        <v>0.34444444444444444</v>
      </c>
      <c r="R300">
        <f t="shared" si="57"/>
        <v>0.32817503528937286</v>
      </c>
      <c r="S300">
        <f t="shared" si="58"/>
        <v>1.0273718173231028E-2</v>
      </c>
    </row>
    <row r="301" spans="1:19">
      <c r="A301">
        <v>1</v>
      </c>
      <c r="B301">
        <v>9</v>
      </c>
      <c r="C301">
        <v>102</v>
      </c>
      <c r="D301">
        <v>37</v>
      </c>
      <c r="E301" s="24">
        <v>0.66500000000000004</v>
      </c>
      <c r="H301">
        <f t="shared" si="49"/>
        <v>291</v>
      </c>
      <c r="I301">
        <f t="shared" si="50"/>
        <v>0.66100000000000003</v>
      </c>
      <c r="J301">
        <f t="shared" si="51"/>
        <v>1</v>
      </c>
      <c r="K301" t="str">
        <f t="shared" si="52"/>
        <v/>
      </c>
      <c r="L301">
        <f>ROWS($A$5:A295)</f>
        <v>291</v>
      </c>
      <c r="M301">
        <f>SUM($A$5:A295)</f>
        <v>52</v>
      </c>
      <c r="N301">
        <f t="shared" si="53"/>
        <v>89</v>
      </c>
      <c r="O301">
        <f t="shared" si="54"/>
        <v>30</v>
      </c>
      <c r="P301">
        <f t="shared" si="55"/>
        <v>0.17869415807560138</v>
      </c>
      <c r="Q301">
        <f t="shared" si="56"/>
        <v>0.33707865168539325</v>
      </c>
      <c r="R301" t="str">
        <f t="shared" si="57"/>
        <v/>
      </c>
      <c r="S301" t="str">
        <f t="shared" si="58"/>
        <v/>
      </c>
    </row>
    <row r="302" spans="1:19">
      <c r="A302">
        <v>0</v>
      </c>
      <c r="B302">
        <v>1</v>
      </c>
      <c r="C302">
        <v>130</v>
      </c>
      <c r="D302">
        <v>23</v>
      </c>
      <c r="E302" s="24">
        <v>0.69199999999999995</v>
      </c>
      <c r="H302">
        <f t="shared" si="49"/>
        <v>292</v>
      </c>
      <c r="I302">
        <f t="shared" si="50"/>
        <v>0.66100000000000003</v>
      </c>
      <c r="J302">
        <f t="shared" si="51"/>
        <v>1</v>
      </c>
      <c r="K302" t="str">
        <f t="shared" si="52"/>
        <v/>
      </c>
      <c r="L302">
        <f>ROWS($A$5:A296)</f>
        <v>292</v>
      </c>
      <c r="M302">
        <f>SUM($A$5:A296)</f>
        <v>53</v>
      </c>
      <c r="N302">
        <f t="shared" si="53"/>
        <v>88</v>
      </c>
      <c r="O302">
        <f t="shared" si="54"/>
        <v>29</v>
      </c>
      <c r="P302">
        <f t="shared" si="55"/>
        <v>0.1815068493150685</v>
      </c>
      <c r="Q302">
        <f t="shared" si="56"/>
        <v>0.32954545454545453</v>
      </c>
      <c r="R302" t="str">
        <f t="shared" si="57"/>
        <v/>
      </c>
      <c r="S302" t="str">
        <f t="shared" si="58"/>
        <v/>
      </c>
    </row>
    <row r="303" spans="1:19">
      <c r="A303">
        <v>1</v>
      </c>
      <c r="B303">
        <v>2</v>
      </c>
      <c r="C303">
        <v>118</v>
      </c>
      <c r="D303">
        <v>0</v>
      </c>
      <c r="E303" s="24">
        <v>0.69299999999999995</v>
      </c>
      <c r="H303">
        <f t="shared" si="49"/>
        <v>293</v>
      </c>
      <c r="I303">
        <f t="shared" si="50"/>
        <v>0.66100000000000003</v>
      </c>
      <c r="J303">
        <f t="shared" si="51"/>
        <v>1</v>
      </c>
      <c r="K303" t="str">
        <f t="shared" si="52"/>
        <v/>
      </c>
      <c r="L303">
        <f>ROWS($A$5:A297)</f>
        <v>293</v>
      </c>
      <c r="M303">
        <f>SUM($A$5:A297)</f>
        <v>54</v>
      </c>
      <c r="N303">
        <f t="shared" si="53"/>
        <v>87</v>
      </c>
      <c r="O303">
        <f t="shared" si="54"/>
        <v>28</v>
      </c>
      <c r="P303">
        <f t="shared" si="55"/>
        <v>0.18430034129692832</v>
      </c>
      <c r="Q303">
        <f t="shared" si="56"/>
        <v>0.32183908045977011</v>
      </c>
      <c r="R303" t="str">
        <f t="shared" si="57"/>
        <v/>
      </c>
      <c r="S303" t="str">
        <f t="shared" si="58"/>
        <v/>
      </c>
    </row>
    <row r="304" spans="1:19">
      <c r="A304">
        <v>0</v>
      </c>
      <c r="B304">
        <v>7</v>
      </c>
      <c r="C304">
        <v>133</v>
      </c>
      <c r="D304">
        <v>0</v>
      </c>
      <c r="E304" s="24">
        <v>0.69599999999999995</v>
      </c>
      <c r="H304">
        <f t="shared" si="49"/>
        <v>294</v>
      </c>
      <c r="I304">
        <f t="shared" si="50"/>
        <v>0.66100000000000003</v>
      </c>
      <c r="J304">
        <f t="shared" si="51"/>
        <v>1</v>
      </c>
      <c r="K304">
        <f t="shared" si="52"/>
        <v>0.66300000000000003</v>
      </c>
      <c r="L304">
        <f>ROWS($A$5:A298)</f>
        <v>294</v>
      </c>
      <c r="M304">
        <f>SUM($A$5:A298)</f>
        <v>55</v>
      </c>
      <c r="N304">
        <f t="shared" si="53"/>
        <v>86</v>
      </c>
      <c r="O304">
        <f t="shared" si="54"/>
        <v>27</v>
      </c>
      <c r="P304">
        <f t="shared" si="55"/>
        <v>0.1870748299319728</v>
      </c>
      <c r="Q304">
        <f t="shared" si="56"/>
        <v>0.31395348837209303</v>
      </c>
      <c r="R304">
        <f t="shared" si="57"/>
        <v>0.33281126404049993</v>
      </c>
      <c r="S304">
        <f t="shared" si="58"/>
        <v>5.6374894221039584E-3</v>
      </c>
    </row>
    <row r="305" spans="1:19">
      <c r="A305">
        <v>0</v>
      </c>
      <c r="B305">
        <v>0</v>
      </c>
      <c r="C305">
        <v>129</v>
      </c>
      <c r="D305">
        <v>0</v>
      </c>
      <c r="E305" s="24">
        <v>0.70299999999999996</v>
      </c>
      <c r="H305">
        <f t="shared" si="49"/>
        <v>295</v>
      </c>
      <c r="I305">
        <f t="shared" si="50"/>
        <v>0.66500000000000004</v>
      </c>
      <c r="J305">
        <f t="shared" si="51"/>
        <v>1</v>
      </c>
      <c r="K305" t="str">
        <f t="shared" si="52"/>
        <v/>
      </c>
      <c r="L305">
        <f>ROWS($A$5:A299)</f>
        <v>295</v>
      </c>
      <c r="M305">
        <f>SUM($A$5:A299)</f>
        <v>56</v>
      </c>
      <c r="N305">
        <f t="shared" si="53"/>
        <v>85</v>
      </c>
      <c r="O305">
        <f t="shared" si="54"/>
        <v>26</v>
      </c>
      <c r="P305">
        <f t="shared" si="55"/>
        <v>0.18983050847457628</v>
      </c>
      <c r="Q305">
        <f t="shared" si="56"/>
        <v>0.30588235294117649</v>
      </c>
      <c r="R305" t="str">
        <f t="shared" si="57"/>
        <v/>
      </c>
      <c r="S305" t="str">
        <f t="shared" si="58"/>
        <v/>
      </c>
    </row>
    <row r="306" spans="1:19">
      <c r="A306">
        <v>0</v>
      </c>
      <c r="B306">
        <v>3</v>
      </c>
      <c r="C306">
        <v>126</v>
      </c>
      <c r="D306">
        <v>41</v>
      </c>
      <c r="E306" s="24">
        <v>0.70399999999999996</v>
      </c>
      <c r="H306">
        <f t="shared" si="49"/>
        <v>296</v>
      </c>
      <c r="I306">
        <f t="shared" si="50"/>
        <v>0.66500000000000004</v>
      </c>
      <c r="J306">
        <f t="shared" si="51"/>
        <v>1</v>
      </c>
      <c r="K306" t="str">
        <f t="shared" si="52"/>
        <v/>
      </c>
      <c r="L306">
        <f>ROWS($A$5:A300)</f>
        <v>296</v>
      </c>
      <c r="M306">
        <f>SUM($A$5:A300)</f>
        <v>57</v>
      </c>
      <c r="N306">
        <f t="shared" si="53"/>
        <v>84</v>
      </c>
      <c r="O306">
        <f t="shared" si="54"/>
        <v>25</v>
      </c>
      <c r="P306">
        <f t="shared" si="55"/>
        <v>0.19256756756756757</v>
      </c>
      <c r="Q306">
        <f t="shared" si="56"/>
        <v>0.29761904761904762</v>
      </c>
      <c r="R306" t="str">
        <f t="shared" si="57"/>
        <v/>
      </c>
      <c r="S306" t="str">
        <f t="shared" si="58"/>
        <v/>
      </c>
    </row>
    <row r="307" spans="1:19">
      <c r="A307">
        <v>0</v>
      </c>
      <c r="B307">
        <v>3</v>
      </c>
      <c r="C307">
        <v>126</v>
      </c>
      <c r="D307">
        <v>41</v>
      </c>
      <c r="E307" s="24">
        <v>0.70399999999999996</v>
      </c>
      <c r="H307">
        <f t="shared" si="49"/>
        <v>297</v>
      </c>
      <c r="I307">
        <f t="shared" si="50"/>
        <v>0.66500000000000004</v>
      </c>
      <c r="J307">
        <f t="shared" si="51"/>
        <v>1</v>
      </c>
      <c r="K307">
        <f t="shared" si="52"/>
        <v>0.67849999999999999</v>
      </c>
      <c r="L307">
        <f>ROWS($A$5:A301)</f>
        <v>297</v>
      </c>
      <c r="M307">
        <f>SUM($A$5:A301)</f>
        <v>58</v>
      </c>
      <c r="N307">
        <f t="shared" si="53"/>
        <v>83</v>
      </c>
      <c r="O307">
        <f t="shared" si="54"/>
        <v>24</v>
      </c>
      <c r="P307">
        <f t="shared" si="55"/>
        <v>0.19528619528619529</v>
      </c>
      <c r="Q307">
        <f t="shared" si="56"/>
        <v>0.28915662650602408</v>
      </c>
      <c r="R307">
        <f t="shared" si="57"/>
        <v>0.33544021914345312</v>
      </c>
      <c r="S307">
        <f t="shared" si="58"/>
        <v>3.0085343191507685E-3</v>
      </c>
    </row>
    <row r="308" spans="1:19">
      <c r="A308">
        <v>0</v>
      </c>
      <c r="B308">
        <v>8</v>
      </c>
      <c r="C308">
        <v>74</v>
      </c>
      <c r="D308">
        <v>40</v>
      </c>
      <c r="E308" s="24">
        <v>0.70499999999999996</v>
      </c>
      <c r="H308">
        <f t="shared" si="49"/>
        <v>298</v>
      </c>
      <c r="I308">
        <f t="shared" si="50"/>
        <v>0.69199999999999995</v>
      </c>
      <c r="J308">
        <f t="shared" si="51"/>
        <v>0</v>
      </c>
      <c r="K308">
        <f t="shared" si="52"/>
        <v>0.69249999999999989</v>
      </c>
      <c r="L308">
        <f>ROWS($A$5:A302)</f>
        <v>298</v>
      </c>
      <c r="M308">
        <f>SUM($A$5:A302)</f>
        <v>58</v>
      </c>
      <c r="N308">
        <f t="shared" si="53"/>
        <v>82</v>
      </c>
      <c r="O308">
        <f t="shared" si="54"/>
        <v>24</v>
      </c>
      <c r="P308">
        <f t="shared" si="55"/>
        <v>0.19463087248322147</v>
      </c>
      <c r="Q308">
        <f t="shared" si="56"/>
        <v>0.29268292682926828</v>
      </c>
      <c r="R308">
        <f t="shared" si="57"/>
        <v>0.33519483764247743</v>
      </c>
      <c r="S308">
        <f t="shared" si="58"/>
        <v>3.2539158201264629E-3</v>
      </c>
    </row>
    <row r="309" spans="1:19">
      <c r="A309">
        <v>0</v>
      </c>
      <c r="B309">
        <v>2</v>
      </c>
      <c r="C309">
        <v>122</v>
      </c>
      <c r="D309">
        <v>18</v>
      </c>
      <c r="E309" s="24">
        <v>0.71699999999999997</v>
      </c>
      <c r="H309">
        <f t="shared" si="49"/>
        <v>299</v>
      </c>
      <c r="I309">
        <f t="shared" si="50"/>
        <v>0.69299999999999995</v>
      </c>
      <c r="J309">
        <f t="shared" si="51"/>
        <v>1</v>
      </c>
      <c r="K309">
        <f t="shared" si="52"/>
        <v>0.6944999999999999</v>
      </c>
      <c r="L309">
        <f>ROWS($A$5:A303)</f>
        <v>299</v>
      </c>
      <c r="M309">
        <f>SUM($A$5:A303)</f>
        <v>59</v>
      </c>
      <c r="N309">
        <f t="shared" si="53"/>
        <v>81</v>
      </c>
      <c r="O309">
        <f t="shared" si="54"/>
        <v>23</v>
      </c>
      <c r="P309">
        <f t="shared" si="55"/>
        <v>0.19732441471571907</v>
      </c>
      <c r="Q309">
        <f t="shared" si="56"/>
        <v>0.2839506172839506</v>
      </c>
      <c r="R309">
        <f t="shared" si="57"/>
        <v>0.33593155439074585</v>
      </c>
      <c r="S309">
        <f t="shared" si="58"/>
        <v>2.517199071858045E-3</v>
      </c>
    </row>
    <row r="310" spans="1:19">
      <c r="A310">
        <v>0</v>
      </c>
      <c r="B310">
        <v>2</v>
      </c>
      <c r="C310">
        <v>122</v>
      </c>
      <c r="D310">
        <v>18</v>
      </c>
      <c r="E310" s="24">
        <v>0.71699999999999997</v>
      </c>
      <c r="H310">
        <f t="shared" si="49"/>
        <v>300</v>
      </c>
      <c r="I310">
        <f t="shared" si="50"/>
        <v>0.69599999999999995</v>
      </c>
      <c r="J310">
        <f t="shared" si="51"/>
        <v>0</v>
      </c>
      <c r="K310">
        <f t="shared" si="52"/>
        <v>0.69950000000000001</v>
      </c>
      <c r="L310">
        <f>ROWS($A$5:A304)</f>
        <v>300</v>
      </c>
      <c r="M310">
        <f>SUM($A$5:A304)</f>
        <v>59</v>
      </c>
      <c r="N310">
        <f t="shared" si="53"/>
        <v>80</v>
      </c>
      <c r="O310">
        <f t="shared" si="54"/>
        <v>23</v>
      </c>
      <c r="P310">
        <f t="shared" si="55"/>
        <v>0.19666666666666666</v>
      </c>
      <c r="Q310">
        <f t="shared" si="56"/>
        <v>0.28749999999999998</v>
      </c>
      <c r="R310">
        <f t="shared" si="57"/>
        <v>0.3357061403508772</v>
      </c>
      <c r="S310">
        <f t="shared" si="58"/>
        <v>2.7426131117266883E-3</v>
      </c>
    </row>
    <row r="311" spans="1:19">
      <c r="A311">
        <v>1</v>
      </c>
      <c r="B311">
        <v>6</v>
      </c>
      <c r="C311">
        <v>104</v>
      </c>
      <c r="D311">
        <v>18</v>
      </c>
      <c r="E311" s="24">
        <v>0.72199999999999998</v>
      </c>
      <c r="H311">
        <f t="shared" si="49"/>
        <v>301</v>
      </c>
      <c r="I311">
        <f t="shared" si="50"/>
        <v>0.70299999999999996</v>
      </c>
      <c r="J311">
        <f t="shared" si="51"/>
        <v>0</v>
      </c>
      <c r="K311">
        <f t="shared" si="52"/>
        <v>0.70350000000000001</v>
      </c>
      <c r="L311">
        <f>ROWS($A$5:A305)</f>
        <v>301</v>
      </c>
      <c r="M311">
        <f>SUM($A$5:A305)</f>
        <v>59</v>
      </c>
      <c r="N311">
        <f t="shared" si="53"/>
        <v>79</v>
      </c>
      <c r="O311">
        <f t="shared" si="54"/>
        <v>23</v>
      </c>
      <c r="P311">
        <f t="shared" si="55"/>
        <v>0.19601328903654486</v>
      </c>
      <c r="Q311">
        <f t="shared" si="56"/>
        <v>0.29113924050632911</v>
      </c>
      <c r="R311">
        <f t="shared" si="57"/>
        <v>0.33546849165893833</v>
      </c>
      <c r="S311">
        <f t="shared" si="58"/>
        <v>2.9802618036655626E-3</v>
      </c>
    </row>
    <row r="312" spans="1:19">
      <c r="A312">
        <v>1</v>
      </c>
      <c r="B312">
        <v>6</v>
      </c>
      <c r="C312">
        <v>104</v>
      </c>
      <c r="D312">
        <v>18</v>
      </c>
      <c r="E312" s="24">
        <v>0.72199999999999998</v>
      </c>
      <c r="H312">
        <f t="shared" si="49"/>
        <v>302</v>
      </c>
      <c r="I312">
        <f t="shared" si="50"/>
        <v>0.70399999999999996</v>
      </c>
      <c r="J312">
        <f t="shared" si="51"/>
        <v>0</v>
      </c>
      <c r="K312" t="str">
        <f t="shared" si="52"/>
        <v/>
      </c>
      <c r="L312">
        <f>ROWS($A$5:A306)</f>
        <v>302</v>
      </c>
      <c r="M312">
        <f>SUM($A$5:A306)</f>
        <v>59</v>
      </c>
      <c r="N312">
        <f t="shared" si="53"/>
        <v>78</v>
      </c>
      <c r="O312">
        <f t="shared" si="54"/>
        <v>23</v>
      </c>
      <c r="P312">
        <f t="shared" si="55"/>
        <v>0.19536423841059603</v>
      </c>
      <c r="Q312">
        <f t="shared" si="56"/>
        <v>0.29487179487179488</v>
      </c>
      <c r="R312" t="str">
        <f t="shared" si="57"/>
        <v/>
      </c>
      <c r="S312" t="str">
        <f t="shared" si="58"/>
        <v/>
      </c>
    </row>
    <row r="313" spans="1:19">
      <c r="A313">
        <v>0</v>
      </c>
      <c r="B313">
        <v>9</v>
      </c>
      <c r="C313">
        <v>120</v>
      </c>
      <c r="D313">
        <v>22</v>
      </c>
      <c r="E313" s="24">
        <v>0.73299999999999998</v>
      </c>
      <c r="H313">
        <f t="shared" si="49"/>
        <v>303</v>
      </c>
      <c r="I313">
        <f t="shared" si="50"/>
        <v>0.70399999999999996</v>
      </c>
      <c r="J313">
        <f t="shared" si="51"/>
        <v>0</v>
      </c>
      <c r="K313">
        <f t="shared" si="52"/>
        <v>0.7044999999999999</v>
      </c>
      <c r="L313">
        <f>ROWS($A$5:A307)</f>
        <v>303</v>
      </c>
      <c r="M313">
        <f>SUM($A$5:A307)</f>
        <v>59</v>
      </c>
      <c r="N313">
        <f t="shared" si="53"/>
        <v>77</v>
      </c>
      <c r="O313">
        <f t="shared" si="54"/>
        <v>23</v>
      </c>
      <c r="P313">
        <f t="shared" si="55"/>
        <v>0.19471947194719472</v>
      </c>
      <c r="Q313">
        <f t="shared" si="56"/>
        <v>0.29870129870129869</v>
      </c>
      <c r="R313">
        <f t="shared" si="57"/>
        <v>0.33495484886834548</v>
      </c>
      <c r="S313">
        <f t="shared" si="58"/>
        <v>3.4939045942584124E-3</v>
      </c>
    </row>
    <row r="314" spans="1:19">
      <c r="A314">
        <v>0</v>
      </c>
      <c r="B314">
        <v>9</v>
      </c>
      <c r="C314">
        <v>120</v>
      </c>
      <c r="D314">
        <v>22</v>
      </c>
      <c r="E314" s="24">
        <v>0.73299999999999998</v>
      </c>
      <c r="H314">
        <f t="shared" si="49"/>
        <v>304</v>
      </c>
      <c r="I314">
        <f t="shared" si="50"/>
        <v>0.70499999999999996</v>
      </c>
      <c r="J314">
        <f t="shared" si="51"/>
        <v>0</v>
      </c>
      <c r="K314">
        <f t="shared" si="52"/>
        <v>0.71099999999999997</v>
      </c>
      <c r="L314">
        <f>ROWS($A$5:A308)</f>
        <v>304</v>
      </c>
      <c r="M314">
        <f>SUM($A$5:A308)</f>
        <v>59</v>
      </c>
      <c r="N314">
        <f t="shared" si="53"/>
        <v>76</v>
      </c>
      <c r="O314">
        <f t="shared" si="54"/>
        <v>23</v>
      </c>
      <c r="P314">
        <f t="shared" si="55"/>
        <v>0.19407894736842105</v>
      </c>
      <c r="Q314">
        <f t="shared" si="56"/>
        <v>0.30263157894736842</v>
      </c>
      <c r="R314">
        <f t="shared" si="57"/>
        <v>0.33467797783933517</v>
      </c>
      <c r="S314">
        <f t="shared" si="58"/>
        <v>3.7707756232687184E-3</v>
      </c>
    </row>
    <row r="315" spans="1:19">
      <c r="A315">
        <v>1</v>
      </c>
      <c r="B315">
        <v>0</v>
      </c>
      <c r="C315">
        <v>105</v>
      </c>
      <c r="D315">
        <v>0</v>
      </c>
      <c r="E315" s="24">
        <v>0.74099999999999999</v>
      </c>
      <c r="H315">
        <f t="shared" si="49"/>
        <v>305</v>
      </c>
      <c r="I315">
        <f t="shared" si="50"/>
        <v>0.71699999999999997</v>
      </c>
      <c r="J315">
        <f t="shared" si="51"/>
        <v>0</v>
      </c>
      <c r="K315" t="str">
        <f t="shared" si="52"/>
        <v/>
      </c>
      <c r="L315">
        <f>ROWS($A$5:A309)</f>
        <v>305</v>
      </c>
      <c r="M315">
        <f>SUM($A$5:A309)</f>
        <v>59</v>
      </c>
      <c r="N315">
        <f t="shared" si="53"/>
        <v>75</v>
      </c>
      <c r="O315">
        <f t="shared" si="54"/>
        <v>23</v>
      </c>
      <c r="P315">
        <f t="shared" si="55"/>
        <v>0.19344262295081968</v>
      </c>
      <c r="Q315">
        <f t="shared" si="56"/>
        <v>0.30666666666666664</v>
      </c>
      <c r="R315" t="str">
        <f t="shared" si="57"/>
        <v/>
      </c>
      <c r="S315" t="str">
        <f t="shared" si="58"/>
        <v/>
      </c>
    </row>
    <row r="316" spans="1:19">
      <c r="A316">
        <v>0</v>
      </c>
      <c r="B316">
        <v>5</v>
      </c>
      <c r="C316">
        <v>114</v>
      </c>
      <c r="D316">
        <v>0</v>
      </c>
      <c r="E316" s="24">
        <v>0.74399999999999999</v>
      </c>
      <c r="H316">
        <f t="shared" si="49"/>
        <v>306</v>
      </c>
      <c r="I316">
        <f t="shared" si="50"/>
        <v>0.71699999999999997</v>
      </c>
      <c r="J316">
        <f t="shared" si="51"/>
        <v>0</v>
      </c>
      <c r="K316">
        <f t="shared" si="52"/>
        <v>0.71950000000000003</v>
      </c>
      <c r="L316">
        <f>ROWS($A$5:A310)</f>
        <v>306</v>
      </c>
      <c r="M316">
        <f>SUM($A$5:A310)</f>
        <v>59</v>
      </c>
      <c r="N316">
        <f t="shared" si="53"/>
        <v>74</v>
      </c>
      <c r="O316">
        <f t="shared" si="54"/>
        <v>23</v>
      </c>
      <c r="P316">
        <f t="shared" si="55"/>
        <v>0.19281045751633988</v>
      </c>
      <c r="Q316">
        <f t="shared" si="56"/>
        <v>0.3108108108108108</v>
      </c>
      <c r="R316">
        <f t="shared" si="57"/>
        <v>0.33408175977835419</v>
      </c>
      <c r="S316">
        <f t="shared" si="58"/>
        <v>4.3669936842496981E-3</v>
      </c>
    </row>
    <row r="317" spans="1:19">
      <c r="A317">
        <v>0</v>
      </c>
      <c r="B317">
        <v>5</v>
      </c>
      <c r="C317">
        <v>114</v>
      </c>
      <c r="D317">
        <v>0</v>
      </c>
      <c r="E317" s="24">
        <v>0.74399999999999999</v>
      </c>
      <c r="H317">
        <f t="shared" si="49"/>
        <v>307</v>
      </c>
      <c r="I317">
        <f t="shared" si="50"/>
        <v>0.72199999999999998</v>
      </c>
      <c r="J317">
        <f t="shared" si="51"/>
        <v>1</v>
      </c>
      <c r="K317" t="str">
        <f t="shared" si="52"/>
        <v/>
      </c>
      <c r="L317">
        <f>ROWS($A$5:A311)</f>
        <v>307</v>
      </c>
      <c r="M317">
        <f>SUM($A$5:A311)</f>
        <v>60</v>
      </c>
      <c r="N317">
        <f t="shared" si="53"/>
        <v>73</v>
      </c>
      <c r="O317">
        <f t="shared" si="54"/>
        <v>22</v>
      </c>
      <c r="P317">
        <f t="shared" si="55"/>
        <v>0.19543973941368079</v>
      </c>
      <c r="Q317">
        <f t="shared" si="56"/>
        <v>0.30136986301369861</v>
      </c>
      <c r="R317" t="str">
        <f t="shared" si="57"/>
        <v/>
      </c>
      <c r="S317" t="str">
        <f t="shared" si="58"/>
        <v/>
      </c>
    </row>
    <row r="318" spans="1:19">
      <c r="A318">
        <v>0</v>
      </c>
      <c r="B318">
        <v>2</v>
      </c>
      <c r="C318">
        <v>95</v>
      </c>
      <c r="D318">
        <v>14</v>
      </c>
      <c r="E318" s="24">
        <v>0.748</v>
      </c>
      <c r="H318">
        <f t="shared" si="49"/>
        <v>308</v>
      </c>
      <c r="I318">
        <f t="shared" si="50"/>
        <v>0.72199999999999998</v>
      </c>
      <c r="J318">
        <f t="shared" si="51"/>
        <v>1</v>
      </c>
      <c r="K318">
        <f t="shared" si="52"/>
        <v>0.72750000000000004</v>
      </c>
      <c r="L318">
        <f>ROWS($A$5:A312)</f>
        <v>308</v>
      </c>
      <c r="M318">
        <f>SUM($A$5:A312)</f>
        <v>61</v>
      </c>
      <c r="N318">
        <f t="shared" si="53"/>
        <v>72</v>
      </c>
      <c r="O318">
        <f t="shared" si="54"/>
        <v>21</v>
      </c>
      <c r="P318">
        <f t="shared" si="55"/>
        <v>0.19805194805194806</v>
      </c>
      <c r="Q318">
        <f t="shared" si="56"/>
        <v>0.29166666666666669</v>
      </c>
      <c r="R318">
        <f t="shared" si="57"/>
        <v>0.33575700615174298</v>
      </c>
      <c r="S318">
        <f t="shared" si="58"/>
        <v>2.6917473108609147E-3</v>
      </c>
    </row>
    <row r="319" spans="1:19">
      <c r="A319">
        <v>1</v>
      </c>
      <c r="B319">
        <v>0</v>
      </c>
      <c r="C319">
        <v>107</v>
      </c>
      <c r="D319">
        <v>30</v>
      </c>
      <c r="E319" s="24">
        <v>0.75700000000000001</v>
      </c>
      <c r="H319">
        <f t="shared" si="49"/>
        <v>309</v>
      </c>
      <c r="I319">
        <f t="shared" si="50"/>
        <v>0.73299999999999998</v>
      </c>
      <c r="J319">
        <f t="shared" si="51"/>
        <v>0</v>
      </c>
      <c r="K319" t="str">
        <f t="shared" si="52"/>
        <v/>
      </c>
      <c r="L319">
        <f>ROWS($A$5:A313)</f>
        <v>309</v>
      </c>
      <c r="M319">
        <f>SUM($A$5:A313)</f>
        <v>61</v>
      </c>
      <c r="N319">
        <f t="shared" si="53"/>
        <v>71</v>
      </c>
      <c r="O319">
        <f t="shared" si="54"/>
        <v>21</v>
      </c>
      <c r="P319">
        <f t="shared" si="55"/>
        <v>0.19741100323624594</v>
      </c>
      <c r="Q319">
        <f t="shared" si="56"/>
        <v>0.29577464788732394</v>
      </c>
      <c r="R319" t="str">
        <f t="shared" si="57"/>
        <v/>
      </c>
      <c r="S319" t="str">
        <f t="shared" si="58"/>
        <v/>
      </c>
    </row>
    <row r="320" spans="1:19">
      <c r="A320">
        <v>0</v>
      </c>
      <c r="B320">
        <v>2</v>
      </c>
      <c r="C320">
        <v>88</v>
      </c>
      <c r="D320">
        <v>26</v>
      </c>
      <c r="E320" s="24">
        <v>0.76600000000000001</v>
      </c>
      <c r="H320">
        <f t="shared" si="49"/>
        <v>310</v>
      </c>
      <c r="I320">
        <f t="shared" si="50"/>
        <v>0.73299999999999998</v>
      </c>
      <c r="J320">
        <f t="shared" si="51"/>
        <v>0</v>
      </c>
      <c r="K320">
        <f t="shared" si="52"/>
        <v>0.73699999999999999</v>
      </c>
      <c r="L320">
        <f>ROWS($A$5:A314)</f>
        <v>310</v>
      </c>
      <c r="M320">
        <f>SUM($A$5:A314)</f>
        <v>61</v>
      </c>
      <c r="N320">
        <f t="shared" si="53"/>
        <v>70</v>
      </c>
      <c r="O320">
        <f t="shared" si="54"/>
        <v>21</v>
      </c>
      <c r="P320">
        <f t="shared" si="55"/>
        <v>0.1967741935483871</v>
      </c>
      <c r="Q320">
        <f t="shared" si="56"/>
        <v>0.3</v>
      </c>
      <c r="R320">
        <f t="shared" si="57"/>
        <v>0.33524617996604417</v>
      </c>
      <c r="S320">
        <f t="shared" si="58"/>
        <v>3.2025734965597241E-3</v>
      </c>
    </row>
    <row r="321" spans="1:19">
      <c r="A321">
        <v>0</v>
      </c>
      <c r="B321">
        <v>2</v>
      </c>
      <c r="C321">
        <v>87</v>
      </c>
      <c r="D321">
        <v>23</v>
      </c>
      <c r="E321" s="24">
        <v>0.77300000000000002</v>
      </c>
      <c r="H321">
        <f t="shared" si="49"/>
        <v>311</v>
      </c>
      <c r="I321">
        <f t="shared" si="50"/>
        <v>0.74099999999999999</v>
      </c>
      <c r="J321">
        <f t="shared" si="51"/>
        <v>1</v>
      </c>
      <c r="K321">
        <f t="shared" si="52"/>
        <v>0.74249999999999994</v>
      </c>
      <c r="L321">
        <f>ROWS($A$5:A315)</f>
        <v>311</v>
      </c>
      <c r="M321">
        <f>SUM($A$5:A315)</f>
        <v>62</v>
      </c>
      <c r="N321">
        <f t="shared" si="53"/>
        <v>69</v>
      </c>
      <c r="O321">
        <f t="shared" si="54"/>
        <v>20</v>
      </c>
      <c r="P321">
        <f t="shared" si="55"/>
        <v>0.19935691318327975</v>
      </c>
      <c r="Q321">
        <f t="shared" si="56"/>
        <v>0.28985507246376813</v>
      </c>
      <c r="R321">
        <f t="shared" si="57"/>
        <v>0.33601457859663841</v>
      </c>
      <c r="S321">
        <f t="shared" si="58"/>
        <v>2.4341748659654772E-3</v>
      </c>
    </row>
    <row r="322" spans="1:19">
      <c r="A322">
        <v>1</v>
      </c>
      <c r="B322">
        <v>1</v>
      </c>
      <c r="C322">
        <v>119</v>
      </c>
      <c r="D322">
        <v>39</v>
      </c>
      <c r="E322" s="24">
        <v>0.80800000000000005</v>
      </c>
      <c r="H322">
        <f t="shared" si="49"/>
        <v>312</v>
      </c>
      <c r="I322">
        <f t="shared" si="50"/>
        <v>0.74399999999999999</v>
      </c>
      <c r="J322">
        <f t="shared" si="51"/>
        <v>0</v>
      </c>
      <c r="K322" t="str">
        <f t="shared" si="52"/>
        <v/>
      </c>
      <c r="L322">
        <f>ROWS($A$5:A316)</f>
        <v>312</v>
      </c>
      <c r="M322">
        <f>SUM($A$5:A316)</f>
        <v>62</v>
      </c>
      <c r="N322">
        <f t="shared" si="53"/>
        <v>68</v>
      </c>
      <c r="O322">
        <f t="shared" si="54"/>
        <v>20</v>
      </c>
      <c r="P322">
        <f t="shared" si="55"/>
        <v>0.19871794871794871</v>
      </c>
      <c r="Q322">
        <f t="shared" si="56"/>
        <v>0.29411764705882354</v>
      </c>
      <c r="R322" t="str">
        <f t="shared" si="57"/>
        <v/>
      </c>
      <c r="S322" t="str">
        <f t="shared" si="58"/>
        <v/>
      </c>
    </row>
    <row r="323" spans="1:19">
      <c r="A323">
        <v>0</v>
      </c>
      <c r="B323">
        <v>6</v>
      </c>
      <c r="C323">
        <v>108</v>
      </c>
      <c r="D323">
        <v>20</v>
      </c>
      <c r="E323" s="24">
        <v>0.81299999999999994</v>
      </c>
      <c r="H323">
        <f t="shared" si="49"/>
        <v>313</v>
      </c>
      <c r="I323">
        <f t="shared" si="50"/>
        <v>0.74399999999999999</v>
      </c>
      <c r="J323">
        <f t="shared" si="51"/>
        <v>0</v>
      </c>
      <c r="K323">
        <f t="shared" si="52"/>
        <v>0.746</v>
      </c>
      <c r="L323">
        <f>ROWS($A$5:A317)</f>
        <v>313</v>
      </c>
      <c r="M323">
        <f>SUM($A$5:A317)</f>
        <v>62</v>
      </c>
      <c r="N323">
        <f t="shared" si="53"/>
        <v>67</v>
      </c>
      <c r="O323">
        <f t="shared" si="54"/>
        <v>20</v>
      </c>
      <c r="P323">
        <f t="shared" si="55"/>
        <v>0.19808306709265175</v>
      </c>
      <c r="Q323">
        <f t="shared" si="56"/>
        <v>0.29850746268656714</v>
      </c>
      <c r="R323">
        <f t="shared" si="57"/>
        <v>0.33551947677118021</v>
      </c>
      <c r="S323">
        <f t="shared" si="58"/>
        <v>2.9292766914236767E-3</v>
      </c>
    </row>
    <row r="324" spans="1:19">
      <c r="A324">
        <v>0</v>
      </c>
      <c r="B324">
        <v>6</v>
      </c>
      <c r="C324">
        <v>108</v>
      </c>
      <c r="D324">
        <v>20</v>
      </c>
      <c r="E324" s="24">
        <v>0.81299999999999994</v>
      </c>
      <c r="H324">
        <f t="shared" si="49"/>
        <v>314</v>
      </c>
      <c r="I324">
        <f t="shared" si="50"/>
        <v>0.748</v>
      </c>
      <c r="J324">
        <f t="shared" si="51"/>
        <v>0</v>
      </c>
      <c r="K324">
        <f t="shared" si="52"/>
        <v>0.75249999999999995</v>
      </c>
      <c r="L324">
        <f>ROWS($A$5:A318)</f>
        <v>314</v>
      </c>
      <c r="M324">
        <f>SUM($A$5:A318)</f>
        <v>62</v>
      </c>
      <c r="N324">
        <f t="shared" si="53"/>
        <v>66</v>
      </c>
      <c r="O324">
        <f t="shared" si="54"/>
        <v>20</v>
      </c>
      <c r="P324">
        <f t="shared" si="55"/>
        <v>0.19745222929936307</v>
      </c>
      <c r="Q324">
        <f t="shared" si="56"/>
        <v>0.30303030303030304</v>
      </c>
      <c r="R324">
        <f t="shared" si="57"/>
        <v>0.33524924064649181</v>
      </c>
      <c r="S324">
        <f t="shared" si="58"/>
        <v>3.1995128161120823E-3</v>
      </c>
    </row>
    <row r="325" spans="1:19">
      <c r="A325">
        <v>0</v>
      </c>
      <c r="B325">
        <v>2</v>
      </c>
      <c r="C325">
        <v>122</v>
      </c>
      <c r="D325">
        <v>43</v>
      </c>
      <c r="E325" s="24">
        <v>0.81599999999999995</v>
      </c>
      <c r="H325">
        <f t="shared" si="49"/>
        <v>315</v>
      </c>
      <c r="I325">
        <f t="shared" si="50"/>
        <v>0.75700000000000001</v>
      </c>
      <c r="J325">
        <f t="shared" si="51"/>
        <v>1</v>
      </c>
      <c r="K325">
        <f t="shared" si="52"/>
        <v>0.76150000000000007</v>
      </c>
      <c r="L325">
        <f>ROWS($A$5:A319)</f>
        <v>315</v>
      </c>
      <c r="M325">
        <f>SUM($A$5:A319)</f>
        <v>63</v>
      </c>
      <c r="N325">
        <f t="shared" si="53"/>
        <v>65</v>
      </c>
      <c r="O325">
        <f t="shared" si="54"/>
        <v>19</v>
      </c>
      <c r="P325">
        <f t="shared" si="55"/>
        <v>0.2</v>
      </c>
      <c r="Q325">
        <f t="shared" si="56"/>
        <v>0.29230769230769232</v>
      </c>
      <c r="R325">
        <f t="shared" si="57"/>
        <v>0.33603238866396767</v>
      </c>
      <c r="S325">
        <f t="shared" si="58"/>
        <v>2.4163647986362169E-3</v>
      </c>
    </row>
    <row r="326" spans="1:19">
      <c r="A326">
        <v>1</v>
      </c>
      <c r="B326">
        <v>10</v>
      </c>
      <c r="C326">
        <v>90</v>
      </c>
      <c r="D326">
        <v>32</v>
      </c>
      <c r="E326" s="24">
        <v>0.82499999999999996</v>
      </c>
      <c r="H326">
        <f t="shared" si="49"/>
        <v>316</v>
      </c>
      <c r="I326">
        <f t="shared" si="50"/>
        <v>0.76600000000000001</v>
      </c>
      <c r="J326">
        <f t="shared" si="51"/>
        <v>0</v>
      </c>
      <c r="K326">
        <f t="shared" si="52"/>
        <v>0.76950000000000007</v>
      </c>
      <c r="L326">
        <f>ROWS($A$5:A320)</f>
        <v>316</v>
      </c>
      <c r="M326">
        <f>SUM($A$5:A320)</f>
        <v>63</v>
      </c>
      <c r="N326">
        <f t="shared" si="53"/>
        <v>64</v>
      </c>
      <c r="O326">
        <f t="shared" si="54"/>
        <v>19</v>
      </c>
      <c r="P326">
        <f t="shared" si="55"/>
        <v>0.19936708860759494</v>
      </c>
      <c r="Q326">
        <f t="shared" si="56"/>
        <v>0.296875</v>
      </c>
      <c r="R326">
        <f t="shared" si="57"/>
        <v>0.33578551798800804</v>
      </c>
      <c r="S326">
        <f t="shared" si="58"/>
        <v>2.6632354745958486E-3</v>
      </c>
    </row>
    <row r="327" spans="1:19">
      <c r="A327">
        <v>0</v>
      </c>
      <c r="B327">
        <v>2</v>
      </c>
      <c r="C327">
        <v>119</v>
      </c>
      <c r="D327">
        <v>0</v>
      </c>
      <c r="E327" s="24">
        <v>0.83199999999999996</v>
      </c>
      <c r="H327">
        <f t="shared" si="49"/>
        <v>317</v>
      </c>
      <c r="I327">
        <f t="shared" si="50"/>
        <v>0.77300000000000002</v>
      </c>
      <c r="J327">
        <f t="shared" si="51"/>
        <v>0</v>
      </c>
      <c r="K327">
        <f t="shared" si="52"/>
        <v>0.79049999999999998</v>
      </c>
      <c r="L327">
        <f>ROWS($A$5:A321)</f>
        <v>317</v>
      </c>
      <c r="M327">
        <f>SUM($A$5:A321)</f>
        <v>63</v>
      </c>
      <c r="N327">
        <f t="shared" si="53"/>
        <v>63</v>
      </c>
      <c r="O327">
        <f t="shared" si="54"/>
        <v>19</v>
      </c>
      <c r="P327">
        <f t="shared" si="55"/>
        <v>0.19873817034700317</v>
      </c>
      <c r="Q327">
        <f t="shared" si="56"/>
        <v>0.30158730158730157</v>
      </c>
      <c r="R327">
        <f t="shared" si="57"/>
        <v>0.33552282388410565</v>
      </c>
      <c r="S327">
        <f t="shared" si="58"/>
        <v>2.9259295784982431E-3</v>
      </c>
    </row>
    <row r="328" spans="1:19">
      <c r="A328">
        <v>0</v>
      </c>
      <c r="B328">
        <v>1</v>
      </c>
      <c r="C328">
        <v>109</v>
      </c>
      <c r="D328">
        <v>21</v>
      </c>
      <c r="E328" s="24">
        <v>0.83299999999999996</v>
      </c>
      <c r="H328">
        <f t="shared" si="49"/>
        <v>318</v>
      </c>
      <c r="I328">
        <f t="shared" si="50"/>
        <v>0.80800000000000005</v>
      </c>
      <c r="J328">
        <f t="shared" si="51"/>
        <v>1</v>
      </c>
      <c r="K328">
        <f t="shared" si="52"/>
        <v>0.8105</v>
      </c>
      <c r="L328">
        <f>ROWS($A$5:A322)</f>
        <v>318</v>
      </c>
      <c r="M328">
        <f>SUM($A$5:A322)</f>
        <v>64</v>
      </c>
      <c r="N328">
        <f t="shared" si="53"/>
        <v>62</v>
      </c>
      <c r="O328">
        <f t="shared" si="54"/>
        <v>18</v>
      </c>
      <c r="P328">
        <f t="shared" si="55"/>
        <v>0.20125786163522014</v>
      </c>
      <c r="Q328">
        <f t="shared" si="56"/>
        <v>0.29032258064516131</v>
      </c>
      <c r="R328">
        <f t="shared" si="57"/>
        <v>0.33628258107227904</v>
      </c>
      <c r="S328">
        <f t="shared" si="58"/>
        <v>2.1661723903248498E-3</v>
      </c>
    </row>
    <row r="329" spans="1:19">
      <c r="A329">
        <v>0</v>
      </c>
      <c r="B329">
        <v>1</v>
      </c>
      <c r="C329">
        <v>109</v>
      </c>
      <c r="D329">
        <v>21</v>
      </c>
      <c r="E329" s="24">
        <v>0.83299999999999996</v>
      </c>
      <c r="H329">
        <f t="shared" si="49"/>
        <v>319</v>
      </c>
      <c r="I329">
        <f t="shared" si="50"/>
        <v>0.81299999999999994</v>
      </c>
      <c r="J329">
        <f t="shared" si="51"/>
        <v>0</v>
      </c>
      <c r="K329" t="str">
        <f t="shared" si="52"/>
        <v/>
      </c>
      <c r="L329">
        <f>ROWS($A$5:A323)</f>
        <v>319</v>
      </c>
      <c r="M329">
        <f>SUM($A$5:A323)</f>
        <v>64</v>
      </c>
      <c r="N329">
        <f t="shared" si="53"/>
        <v>61</v>
      </c>
      <c r="O329">
        <f t="shared" si="54"/>
        <v>18</v>
      </c>
      <c r="P329">
        <f t="shared" si="55"/>
        <v>0.20062695924764889</v>
      </c>
      <c r="Q329">
        <f t="shared" si="56"/>
        <v>0.29508196721311475</v>
      </c>
      <c r="R329" t="str">
        <f t="shared" si="57"/>
        <v/>
      </c>
      <c r="S329" t="str">
        <f t="shared" si="58"/>
        <v/>
      </c>
    </row>
    <row r="330" spans="1:19">
      <c r="A330">
        <v>0</v>
      </c>
      <c r="B330">
        <v>1</v>
      </c>
      <c r="C330">
        <v>109</v>
      </c>
      <c r="D330">
        <v>21</v>
      </c>
      <c r="E330" s="24">
        <v>0.83299999999999996</v>
      </c>
      <c r="H330">
        <f t="shared" si="49"/>
        <v>320</v>
      </c>
      <c r="I330">
        <f t="shared" si="50"/>
        <v>0.81299999999999994</v>
      </c>
      <c r="J330">
        <f t="shared" si="51"/>
        <v>0</v>
      </c>
      <c r="K330">
        <f t="shared" si="52"/>
        <v>0.8145</v>
      </c>
      <c r="L330">
        <f>ROWS($A$5:A324)</f>
        <v>320</v>
      </c>
      <c r="M330">
        <f>SUM($A$5:A324)</f>
        <v>64</v>
      </c>
      <c r="N330">
        <f t="shared" si="53"/>
        <v>60</v>
      </c>
      <c r="O330">
        <f t="shared" si="54"/>
        <v>18</v>
      </c>
      <c r="P330">
        <f t="shared" si="55"/>
        <v>0.2</v>
      </c>
      <c r="Q330">
        <f t="shared" si="56"/>
        <v>0.3</v>
      </c>
      <c r="R330">
        <f t="shared" si="57"/>
        <v>0.33578947368421058</v>
      </c>
      <c r="S330">
        <f t="shared" si="58"/>
        <v>2.6592797783933086E-3</v>
      </c>
    </row>
    <row r="331" spans="1:19">
      <c r="A331">
        <v>0</v>
      </c>
      <c r="B331">
        <v>1</v>
      </c>
      <c r="C331">
        <v>109</v>
      </c>
      <c r="D331">
        <v>21</v>
      </c>
      <c r="E331" s="24">
        <v>0.83299999999999996</v>
      </c>
      <c r="H331">
        <f t="shared" si="49"/>
        <v>321</v>
      </c>
      <c r="I331">
        <f t="shared" si="50"/>
        <v>0.81599999999999995</v>
      </c>
      <c r="J331">
        <f t="shared" si="51"/>
        <v>0</v>
      </c>
      <c r="K331">
        <f t="shared" si="52"/>
        <v>0.82050000000000001</v>
      </c>
      <c r="L331">
        <f>ROWS($A$5:A325)</f>
        <v>321</v>
      </c>
      <c r="M331">
        <f>SUM($A$5:A325)</f>
        <v>64</v>
      </c>
      <c r="N331">
        <f t="shared" si="53"/>
        <v>59</v>
      </c>
      <c r="O331">
        <f t="shared" si="54"/>
        <v>18</v>
      </c>
      <c r="P331">
        <f t="shared" si="55"/>
        <v>0.19937694704049844</v>
      </c>
      <c r="Q331">
        <f t="shared" si="56"/>
        <v>0.30508474576271188</v>
      </c>
      <c r="R331">
        <f t="shared" si="57"/>
        <v>0.33551763139831203</v>
      </c>
      <c r="S331">
        <f t="shared" si="58"/>
        <v>2.9311220642918578E-3</v>
      </c>
    </row>
    <row r="332" spans="1:19">
      <c r="A332">
        <v>0</v>
      </c>
      <c r="B332">
        <v>8</v>
      </c>
      <c r="C332">
        <v>112</v>
      </c>
      <c r="D332">
        <v>0</v>
      </c>
      <c r="E332" s="24">
        <v>0.84</v>
      </c>
      <c r="H332">
        <f t="shared" ref="H332:H389" si="59">ROW()-10</f>
        <v>322</v>
      </c>
      <c r="I332">
        <f t="shared" si="50"/>
        <v>0.82499999999999996</v>
      </c>
      <c r="J332">
        <f t="shared" si="51"/>
        <v>1</v>
      </c>
      <c r="K332">
        <f t="shared" si="52"/>
        <v>0.82850000000000001</v>
      </c>
      <c r="L332">
        <f>ROWS($A$5:A326)</f>
        <v>322</v>
      </c>
      <c r="M332">
        <f>SUM($A$5:A326)</f>
        <v>65</v>
      </c>
      <c r="N332">
        <f t="shared" si="53"/>
        <v>58</v>
      </c>
      <c r="O332">
        <f t="shared" si="54"/>
        <v>17</v>
      </c>
      <c r="P332">
        <f t="shared" si="55"/>
        <v>0.20186335403726707</v>
      </c>
      <c r="Q332">
        <f t="shared" si="56"/>
        <v>0.29310344827586204</v>
      </c>
      <c r="R332">
        <f t="shared" si="57"/>
        <v>0.33629538614151566</v>
      </c>
      <c r="S332">
        <f t="shared" si="58"/>
        <v>2.1533673210882287E-3</v>
      </c>
    </row>
    <row r="333" spans="1:19">
      <c r="A333">
        <v>0</v>
      </c>
      <c r="B333">
        <v>2</v>
      </c>
      <c r="C333">
        <v>109</v>
      </c>
      <c r="D333">
        <v>0</v>
      </c>
      <c r="E333" s="24">
        <v>0.84499999999999997</v>
      </c>
      <c r="H333">
        <f t="shared" si="59"/>
        <v>323</v>
      </c>
      <c r="I333">
        <f t="shared" si="50"/>
        <v>0.83199999999999996</v>
      </c>
      <c r="J333">
        <f t="shared" si="51"/>
        <v>0</v>
      </c>
      <c r="K333">
        <f t="shared" si="52"/>
        <v>0.83250000000000002</v>
      </c>
      <c r="L333">
        <f>ROWS($A$5:A327)</f>
        <v>323</v>
      </c>
      <c r="M333">
        <f>SUM($A$5:A327)</f>
        <v>65</v>
      </c>
      <c r="N333">
        <f t="shared" si="53"/>
        <v>57</v>
      </c>
      <c r="O333">
        <f t="shared" si="54"/>
        <v>17</v>
      </c>
      <c r="P333">
        <f t="shared" si="55"/>
        <v>0.20123839009287925</v>
      </c>
      <c r="Q333">
        <f t="shared" si="56"/>
        <v>0.2982456140350877</v>
      </c>
      <c r="R333">
        <f t="shared" si="57"/>
        <v>0.33604910108087549</v>
      </c>
      <c r="S333">
        <f t="shared" si="58"/>
        <v>2.399652381728401E-3</v>
      </c>
    </row>
    <row r="334" spans="1:19">
      <c r="A334">
        <v>0</v>
      </c>
      <c r="B334">
        <v>2</v>
      </c>
      <c r="C334">
        <v>109</v>
      </c>
      <c r="D334">
        <v>0</v>
      </c>
      <c r="E334" s="24">
        <v>0.84499999999999997</v>
      </c>
      <c r="H334">
        <f t="shared" si="59"/>
        <v>324</v>
      </c>
      <c r="I334">
        <f t="shared" si="50"/>
        <v>0.83299999999999996</v>
      </c>
      <c r="J334">
        <f t="shared" si="51"/>
        <v>0</v>
      </c>
      <c r="K334" t="str">
        <f t="shared" si="52"/>
        <v/>
      </c>
      <c r="L334">
        <f>ROWS($A$5:A328)</f>
        <v>324</v>
      </c>
      <c r="M334">
        <f>SUM($A$5:A328)</f>
        <v>65</v>
      </c>
      <c r="N334">
        <f t="shared" si="53"/>
        <v>56</v>
      </c>
      <c r="O334">
        <f t="shared" si="54"/>
        <v>17</v>
      </c>
      <c r="P334">
        <f t="shared" si="55"/>
        <v>0.20061728395061729</v>
      </c>
      <c r="Q334">
        <f t="shared" si="56"/>
        <v>0.30357142857142855</v>
      </c>
      <c r="R334" t="str">
        <f t="shared" si="57"/>
        <v/>
      </c>
      <c r="S334" t="str">
        <f t="shared" si="58"/>
        <v/>
      </c>
    </row>
    <row r="335" spans="1:19">
      <c r="A335">
        <v>0</v>
      </c>
      <c r="B335">
        <v>8</v>
      </c>
      <c r="C335">
        <v>107</v>
      </c>
      <c r="D335">
        <v>0</v>
      </c>
      <c r="E335" s="24">
        <v>0.85599999999999998</v>
      </c>
      <c r="H335">
        <f t="shared" si="59"/>
        <v>325</v>
      </c>
      <c r="I335">
        <f t="shared" si="50"/>
        <v>0.83299999999999996</v>
      </c>
      <c r="J335">
        <f t="shared" si="51"/>
        <v>0</v>
      </c>
      <c r="K335" t="str">
        <f t="shared" si="52"/>
        <v/>
      </c>
      <c r="L335">
        <f>ROWS($A$5:A329)</f>
        <v>325</v>
      </c>
      <c r="M335">
        <f>SUM($A$5:A329)</f>
        <v>65</v>
      </c>
      <c r="N335">
        <f t="shared" si="53"/>
        <v>55</v>
      </c>
      <c r="O335">
        <f t="shared" si="54"/>
        <v>17</v>
      </c>
      <c r="P335">
        <f t="shared" si="55"/>
        <v>0.2</v>
      </c>
      <c r="Q335">
        <f t="shared" si="56"/>
        <v>0.30909090909090908</v>
      </c>
      <c r="R335" t="str">
        <f t="shared" si="57"/>
        <v/>
      </c>
      <c r="S335" t="str">
        <f t="shared" si="58"/>
        <v/>
      </c>
    </row>
    <row r="336" spans="1:19">
      <c r="A336">
        <v>0</v>
      </c>
      <c r="B336">
        <v>8</v>
      </c>
      <c r="C336">
        <v>107</v>
      </c>
      <c r="D336">
        <v>0</v>
      </c>
      <c r="E336" s="24">
        <v>0.85599999999999998</v>
      </c>
      <c r="H336">
        <f t="shared" si="59"/>
        <v>326</v>
      </c>
      <c r="I336">
        <f t="shared" si="50"/>
        <v>0.83299999999999996</v>
      </c>
      <c r="J336">
        <f t="shared" si="51"/>
        <v>0</v>
      </c>
      <c r="K336" t="str">
        <f t="shared" si="52"/>
        <v/>
      </c>
      <c r="L336">
        <f>ROWS($A$5:A330)</f>
        <v>326</v>
      </c>
      <c r="M336">
        <f>SUM($A$5:A330)</f>
        <v>65</v>
      </c>
      <c r="N336">
        <f t="shared" si="53"/>
        <v>54</v>
      </c>
      <c r="O336">
        <f t="shared" si="54"/>
        <v>17</v>
      </c>
      <c r="P336">
        <f t="shared" si="55"/>
        <v>0.19938650306748465</v>
      </c>
      <c r="Q336">
        <f t="shared" si="56"/>
        <v>0.31481481481481483</v>
      </c>
      <c r="R336" t="str">
        <f t="shared" si="57"/>
        <v/>
      </c>
      <c r="S336" t="str">
        <f t="shared" si="58"/>
        <v/>
      </c>
    </row>
    <row r="337" spans="1:19">
      <c r="A337">
        <v>1</v>
      </c>
      <c r="B337">
        <v>7</v>
      </c>
      <c r="C337">
        <v>97</v>
      </c>
      <c r="D337">
        <v>32</v>
      </c>
      <c r="E337" s="24">
        <v>0.871</v>
      </c>
      <c r="H337">
        <f t="shared" si="59"/>
        <v>327</v>
      </c>
      <c r="I337">
        <f t="shared" si="50"/>
        <v>0.83299999999999996</v>
      </c>
      <c r="J337">
        <f t="shared" si="51"/>
        <v>0</v>
      </c>
      <c r="K337">
        <f t="shared" si="52"/>
        <v>0.83650000000000002</v>
      </c>
      <c r="L337">
        <f>ROWS($A$5:A331)</f>
        <v>327</v>
      </c>
      <c r="M337">
        <f>SUM($A$5:A331)</f>
        <v>65</v>
      </c>
      <c r="N337">
        <f t="shared" si="53"/>
        <v>53</v>
      </c>
      <c r="O337">
        <f t="shared" si="54"/>
        <v>17</v>
      </c>
      <c r="P337">
        <f t="shared" si="55"/>
        <v>0.19877675840978593</v>
      </c>
      <c r="Q337">
        <f t="shared" si="56"/>
        <v>0.32075471698113206</v>
      </c>
      <c r="R337">
        <f t="shared" si="57"/>
        <v>0.33487726586676142</v>
      </c>
      <c r="S337">
        <f t="shared" si="58"/>
        <v>3.5714875958424708E-3</v>
      </c>
    </row>
    <row r="338" spans="1:19">
      <c r="A338">
        <v>0</v>
      </c>
      <c r="B338">
        <v>0</v>
      </c>
      <c r="C338">
        <v>113</v>
      </c>
      <c r="D338">
        <v>16</v>
      </c>
      <c r="E338" s="24">
        <v>0.874</v>
      </c>
      <c r="H338">
        <f t="shared" si="59"/>
        <v>328</v>
      </c>
      <c r="I338">
        <f t="shared" si="50"/>
        <v>0.84</v>
      </c>
      <c r="J338">
        <f t="shared" si="51"/>
        <v>0</v>
      </c>
      <c r="K338">
        <f t="shared" si="52"/>
        <v>0.84250000000000003</v>
      </c>
      <c r="L338">
        <f>ROWS($A$5:A332)</f>
        <v>328</v>
      </c>
      <c r="M338">
        <f>SUM($A$5:A332)</f>
        <v>65</v>
      </c>
      <c r="N338">
        <f t="shared" si="53"/>
        <v>52</v>
      </c>
      <c r="O338">
        <f t="shared" si="54"/>
        <v>17</v>
      </c>
      <c r="P338">
        <f t="shared" si="55"/>
        <v>0.19817073170731708</v>
      </c>
      <c r="Q338">
        <f t="shared" si="56"/>
        <v>0.32692307692307693</v>
      </c>
      <c r="R338">
        <f t="shared" si="57"/>
        <v>0.33453268490174781</v>
      </c>
      <c r="S338">
        <f t="shared" si="58"/>
        <v>3.9160685608560786E-3</v>
      </c>
    </row>
    <row r="339" spans="1:19">
      <c r="A339">
        <v>0</v>
      </c>
      <c r="B339">
        <v>6</v>
      </c>
      <c r="C339">
        <v>105</v>
      </c>
      <c r="D339">
        <v>28</v>
      </c>
      <c r="E339" s="24">
        <v>0.878</v>
      </c>
      <c r="H339">
        <f t="shared" si="59"/>
        <v>329</v>
      </c>
      <c r="I339">
        <f t="shared" si="50"/>
        <v>0.84499999999999997</v>
      </c>
      <c r="J339">
        <f t="shared" si="51"/>
        <v>0</v>
      </c>
      <c r="K339" t="str">
        <f t="shared" si="52"/>
        <v/>
      </c>
      <c r="L339">
        <f>ROWS($A$5:A333)</f>
        <v>329</v>
      </c>
      <c r="M339">
        <f>SUM($A$5:A333)</f>
        <v>65</v>
      </c>
      <c r="N339">
        <f t="shared" si="53"/>
        <v>51</v>
      </c>
      <c r="O339">
        <f t="shared" si="54"/>
        <v>17</v>
      </c>
      <c r="P339">
        <f t="shared" si="55"/>
        <v>0.19756838905775076</v>
      </c>
      <c r="Q339">
        <f t="shared" si="56"/>
        <v>0.33333333333333331</v>
      </c>
      <c r="R339" t="str">
        <f t="shared" si="57"/>
        <v/>
      </c>
      <c r="S339" t="str">
        <f t="shared" si="58"/>
        <v/>
      </c>
    </row>
    <row r="340" spans="1:19">
      <c r="A340">
        <v>0</v>
      </c>
      <c r="B340">
        <v>6</v>
      </c>
      <c r="C340">
        <v>105</v>
      </c>
      <c r="D340">
        <v>28</v>
      </c>
      <c r="E340" s="24">
        <v>0.878</v>
      </c>
      <c r="H340">
        <f t="shared" si="59"/>
        <v>330</v>
      </c>
      <c r="I340">
        <f t="shared" si="50"/>
        <v>0.84499999999999997</v>
      </c>
      <c r="J340">
        <f t="shared" si="51"/>
        <v>0</v>
      </c>
      <c r="K340">
        <f t="shared" si="52"/>
        <v>0.85050000000000003</v>
      </c>
      <c r="L340">
        <f>ROWS($A$5:A334)</f>
        <v>330</v>
      </c>
      <c r="M340">
        <f>SUM($A$5:A334)</f>
        <v>65</v>
      </c>
      <c r="N340">
        <f t="shared" si="53"/>
        <v>50</v>
      </c>
      <c r="O340">
        <f t="shared" si="54"/>
        <v>17</v>
      </c>
      <c r="P340">
        <f t="shared" si="55"/>
        <v>0.19696969696969696</v>
      </c>
      <c r="Q340">
        <f t="shared" si="56"/>
        <v>0.34</v>
      </c>
      <c r="R340">
        <f t="shared" si="57"/>
        <v>0.33377352472089311</v>
      </c>
      <c r="S340">
        <f t="shared" si="58"/>
        <v>4.6752287417107796E-3</v>
      </c>
    </row>
    <row r="341" spans="1:19">
      <c r="A341">
        <v>0</v>
      </c>
      <c r="B341">
        <v>3</v>
      </c>
      <c r="C341">
        <v>123</v>
      </c>
      <c r="D341">
        <v>35</v>
      </c>
      <c r="E341" s="24">
        <v>0.88</v>
      </c>
      <c r="H341">
        <f t="shared" si="59"/>
        <v>331</v>
      </c>
      <c r="I341">
        <f t="shared" ref="I341:I389" si="60">E335</f>
        <v>0.85599999999999998</v>
      </c>
      <c r="J341">
        <f t="shared" ref="J341:J389" si="61">A335</f>
        <v>0</v>
      </c>
      <c r="K341" t="str">
        <f t="shared" ref="K341:K389" si="62">IF(E335&lt;&gt;E336, (E335+E336)/2, "")</f>
        <v/>
      </c>
      <c r="L341">
        <f>ROWS($A$5:A335)</f>
        <v>331</v>
      </c>
      <c r="M341">
        <f>SUM($A$5:A335)</f>
        <v>65</v>
      </c>
      <c r="N341">
        <f t="shared" ref="N341:N389" si="63">I$4 - L341</f>
        <v>49</v>
      </c>
      <c r="O341">
        <f t="shared" ref="O341:O389" si="64">I$5 - M341</f>
        <v>17</v>
      </c>
      <c r="P341">
        <f t="shared" ref="P341:P389" si="65">IF(L341=0,"", M341/L341)</f>
        <v>0.19637462235649547</v>
      </c>
      <c r="Q341">
        <f t="shared" ref="Q341:Q389" si="66">IF(N341=0,"", O341/N341)</f>
        <v>0.34693877551020408</v>
      </c>
      <c r="R341" t="str">
        <f t="shared" ref="R341:R389" si="67">IF(K341="","",(L341/I$4)*(2*P341*(1-P341)) + (N341/I$4)*(2*Q341*(1-Q341)))</f>
        <v/>
      </c>
      <c r="S341" t="str">
        <f t="shared" ref="S341:S389" si="68">IF(K341="","", $I$7 - R341)</f>
        <v/>
      </c>
    </row>
    <row r="342" spans="1:19">
      <c r="A342">
        <v>1</v>
      </c>
      <c r="B342">
        <v>12</v>
      </c>
      <c r="C342">
        <v>92</v>
      </c>
      <c r="D342">
        <v>7</v>
      </c>
      <c r="E342" s="24">
        <v>0.92600000000000005</v>
      </c>
      <c r="H342">
        <f t="shared" si="59"/>
        <v>332</v>
      </c>
      <c r="I342">
        <f t="shared" si="60"/>
        <v>0.85599999999999998</v>
      </c>
      <c r="J342">
        <f t="shared" si="61"/>
        <v>0</v>
      </c>
      <c r="K342">
        <f t="shared" si="62"/>
        <v>0.86349999999999993</v>
      </c>
      <c r="L342">
        <f>ROWS($A$5:A336)</f>
        <v>332</v>
      </c>
      <c r="M342">
        <f>SUM($A$5:A336)</f>
        <v>65</v>
      </c>
      <c r="N342">
        <f t="shared" si="63"/>
        <v>48</v>
      </c>
      <c r="O342">
        <f t="shared" si="64"/>
        <v>17</v>
      </c>
      <c r="P342">
        <f t="shared" si="65"/>
        <v>0.19578313253012047</v>
      </c>
      <c r="Q342">
        <f t="shared" si="66"/>
        <v>0.35416666666666669</v>
      </c>
      <c r="R342">
        <f t="shared" si="67"/>
        <v>0.33291191080109911</v>
      </c>
      <c r="S342">
        <f t="shared" si="68"/>
        <v>5.5368426615047817E-3</v>
      </c>
    </row>
    <row r="343" spans="1:19">
      <c r="A343">
        <v>0</v>
      </c>
      <c r="B343">
        <v>2</v>
      </c>
      <c r="C343">
        <v>85</v>
      </c>
      <c r="D343">
        <v>0</v>
      </c>
      <c r="E343" s="24">
        <v>0.93</v>
      </c>
      <c r="H343">
        <f t="shared" si="59"/>
        <v>333</v>
      </c>
      <c r="I343">
        <f t="shared" si="60"/>
        <v>0.871</v>
      </c>
      <c r="J343">
        <f t="shared" si="61"/>
        <v>1</v>
      </c>
      <c r="K343">
        <f t="shared" si="62"/>
        <v>0.87250000000000005</v>
      </c>
      <c r="L343">
        <f>ROWS($A$5:A337)</f>
        <v>333</v>
      </c>
      <c r="M343">
        <f>SUM($A$5:A337)</f>
        <v>66</v>
      </c>
      <c r="N343">
        <f t="shared" si="63"/>
        <v>47</v>
      </c>
      <c r="O343">
        <f t="shared" si="64"/>
        <v>16</v>
      </c>
      <c r="P343">
        <f t="shared" si="65"/>
        <v>0.1981981981981982</v>
      </c>
      <c r="Q343">
        <f t="shared" si="66"/>
        <v>0.34042553191489361</v>
      </c>
      <c r="R343">
        <f t="shared" si="67"/>
        <v>0.3340637389909506</v>
      </c>
      <c r="S343">
        <f t="shared" si="68"/>
        <v>4.3850144716532924E-3</v>
      </c>
    </row>
    <row r="344" spans="1:19">
      <c r="A344">
        <v>0</v>
      </c>
      <c r="B344">
        <v>3</v>
      </c>
      <c r="C344">
        <v>96</v>
      </c>
      <c r="D344">
        <v>34</v>
      </c>
      <c r="E344" s="24">
        <v>0.94399999999999995</v>
      </c>
      <c r="H344">
        <f t="shared" si="59"/>
        <v>334</v>
      </c>
      <c r="I344">
        <f t="shared" si="60"/>
        <v>0.874</v>
      </c>
      <c r="J344">
        <f t="shared" si="61"/>
        <v>0</v>
      </c>
      <c r="K344">
        <f t="shared" si="62"/>
        <v>0.876</v>
      </c>
      <c r="L344">
        <f>ROWS($A$5:A338)</f>
        <v>334</v>
      </c>
      <c r="M344">
        <f>SUM($A$5:A338)</f>
        <v>66</v>
      </c>
      <c r="N344">
        <f t="shared" si="63"/>
        <v>46</v>
      </c>
      <c r="O344">
        <f t="shared" si="64"/>
        <v>16</v>
      </c>
      <c r="P344">
        <f t="shared" si="65"/>
        <v>0.19760479041916168</v>
      </c>
      <c r="Q344">
        <f t="shared" si="66"/>
        <v>0.34782608695652173</v>
      </c>
      <c r="R344">
        <f t="shared" si="67"/>
        <v>0.33364666547911043</v>
      </c>
      <c r="S344">
        <f t="shared" si="68"/>
        <v>4.8020879834934638E-3</v>
      </c>
    </row>
    <row r="345" spans="1:19">
      <c r="A345">
        <v>0</v>
      </c>
      <c r="B345">
        <v>3</v>
      </c>
      <c r="C345">
        <v>96</v>
      </c>
      <c r="D345">
        <v>34</v>
      </c>
      <c r="E345" s="24">
        <v>0.94399999999999995</v>
      </c>
      <c r="H345">
        <f t="shared" si="59"/>
        <v>335</v>
      </c>
      <c r="I345">
        <f t="shared" si="60"/>
        <v>0.878</v>
      </c>
      <c r="J345">
        <f t="shared" si="61"/>
        <v>0</v>
      </c>
      <c r="K345" t="str">
        <f t="shared" si="62"/>
        <v/>
      </c>
      <c r="L345">
        <f>ROWS($A$5:A339)</f>
        <v>335</v>
      </c>
      <c r="M345">
        <f>SUM($A$5:A339)</f>
        <v>66</v>
      </c>
      <c r="N345">
        <f t="shared" si="63"/>
        <v>45</v>
      </c>
      <c r="O345">
        <f t="shared" si="64"/>
        <v>16</v>
      </c>
      <c r="P345">
        <f t="shared" si="65"/>
        <v>0.19701492537313434</v>
      </c>
      <c r="Q345">
        <f t="shared" si="66"/>
        <v>0.35555555555555557</v>
      </c>
      <c r="R345" t="str">
        <f t="shared" si="67"/>
        <v/>
      </c>
      <c r="S345" t="str">
        <f t="shared" si="68"/>
        <v/>
      </c>
    </row>
    <row r="346" spans="1:19">
      <c r="A346">
        <v>0</v>
      </c>
      <c r="B346">
        <v>1</v>
      </c>
      <c r="C346">
        <v>109</v>
      </c>
      <c r="D346">
        <v>8</v>
      </c>
      <c r="E346" s="24">
        <v>0.94699999999999995</v>
      </c>
      <c r="H346">
        <f t="shared" si="59"/>
        <v>336</v>
      </c>
      <c r="I346">
        <f t="shared" si="60"/>
        <v>0.878</v>
      </c>
      <c r="J346">
        <f t="shared" si="61"/>
        <v>0</v>
      </c>
      <c r="K346">
        <f t="shared" si="62"/>
        <v>0.879</v>
      </c>
      <c r="L346">
        <f>ROWS($A$5:A340)</f>
        <v>336</v>
      </c>
      <c r="M346">
        <f>SUM($A$5:A340)</f>
        <v>66</v>
      </c>
      <c r="N346">
        <f t="shared" si="63"/>
        <v>44</v>
      </c>
      <c r="O346">
        <f t="shared" si="64"/>
        <v>16</v>
      </c>
      <c r="P346">
        <f t="shared" si="65"/>
        <v>0.19642857142857142</v>
      </c>
      <c r="Q346">
        <f t="shared" si="66"/>
        <v>0.36363636363636365</v>
      </c>
      <c r="R346">
        <f t="shared" si="67"/>
        <v>0.33272385509227609</v>
      </c>
      <c r="S346">
        <f t="shared" si="68"/>
        <v>5.7248983703278022E-3</v>
      </c>
    </row>
    <row r="347" spans="1:19">
      <c r="A347">
        <v>0</v>
      </c>
      <c r="B347">
        <v>1</v>
      </c>
      <c r="C347">
        <v>109</v>
      </c>
      <c r="D347">
        <v>8</v>
      </c>
      <c r="E347" s="24">
        <v>0.94699999999999995</v>
      </c>
      <c r="H347">
        <f t="shared" si="59"/>
        <v>337</v>
      </c>
      <c r="I347">
        <f t="shared" si="60"/>
        <v>0.88</v>
      </c>
      <c r="J347">
        <f t="shared" si="61"/>
        <v>0</v>
      </c>
      <c r="K347">
        <f t="shared" si="62"/>
        <v>0.90300000000000002</v>
      </c>
      <c r="L347">
        <f>ROWS($A$5:A341)</f>
        <v>337</v>
      </c>
      <c r="M347">
        <f>SUM($A$5:A341)</f>
        <v>66</v>
      </c>
      <c r="N347">
        <f t="shared" si="63"/>
        <v>43</v>
      </c>
      <c r="O347">
        <f t="shared" si="64"/>
        <v>16</v>
      </c>
      <c r="P347">
        <f t="shared" si="65"/>
        <v>0.19584569732937684</v>
      </c>
      <c r="Q347">
        <f t="shared" si="66"/>
        <v>0.37209302325581395</v>
      </c>
      <c r="R347">
        <f t="shared" si="67"/>
        <v>0.33221418739035846</v>
      </c>
      <c r="S347">
        <f t="shared" si="68"/>
        <v>6.2345660722454288E-3</v>
      </c>
    </row>
    <row r="348" spans="1:19">
      <c r="A348">
        <v>1</v>
      </c>
      <c r="B348">
        <v>8</v>
      </c>
      <c r="C348">
        <v>108</v>
      </c>
      <c r="D348">
        <v>0</v>
      </c>
      <c r="E348" s="24">
        <v>0.95499999999999996</v>
      </c>
      <c r="H348">
        <f t="shared" si="59"/>
        <v>338</v>
      </c>
      <c r="I348">
        <f t="shared" si="60"/>
        <v>0.92600000000000005</v>
      </c>
      <c r="J348">
        <f t="shared" si="61"/>
        <v>1</v>
      </c>
      <c r="K348">
        <f t="shared" si="62"/>
        <v>0.92800000000000005</v>
      </c>
      <c r="L348">
        <f>ROWS($A$5:A342)</f>
        <v>338</v>
      </c>
      <c r="M348">
        <f>SUM($A$5:A342)</f>
        <v>67</v>
      </c>
      <c r="N348">
        <f t="shared" si="63"/>
        <v>42</v>
      </c>
      <c r="O348">
        <f t="shared" si="64"/>
        <v>15</v>
      </c>
      <c r="P348">
        <f t="shared" si="65"/>
        <v>0.19822485207100593</v>
      </c>
      <c r="Q348">
        <f t="shared" si="66"/>
        <v>0.35714285714285715</v>
      </c>
      <c r="R348">
        <f t="shared" si="67"/>
        <v>0.33348311607420916</v>
      </c>
      <c r="S348">
        <f t="shared" si="68"/>
        <v>4.965637388394728E-3</v>
      </c>
    </row>
    <row r="349" spans="1:19">
      <c r="A349">
        <v>1</v>
      </c>
      <c r="B349">
        <v>8</v>
      </c>
      <c r="C349">
        <v>108</v>
      </c>
      <c r="D349">
        <v>0</v>
      </c>
      <c r="E349" s="24">
        <v>0.95499999999999996</v>
      </c>
      <c r="H349">
        <f t="shared" si="59"/>
        <v>339</v>
      </c>
      <c r="I349">
        <f t="shared" si="60"/>
        <v>0.93</v>
      </c>
      <c r="J349">
        <f t="shared" si="61"/>
        <v>0</v>
      </c>
      <c r="K349">
        <f t="shared" si="62"/>
        <v>0.93700000000000006</v>
      </c>
      <c r="L349">
        <f>ROWS($A$5:A343)</f>
        <v>339</v>
      </c>
      <c r="M349">
        <f>SUM($A$5:A343)</f>
        <v>67</v>
      </c>
      <c r="N349">
        <f t="shared" si="63"/>
        <v>41</v>
      </c>
      <c r="O349">
        <f t="shared" si="64"/>
        <v>15</v>
      </c>
      <c r="P349">
        <f t="shared" si="65"/>
        <v>0.19764011799410031</v>
      </c>
      <c r="Q349">
        <f t="shared" si="66"/>
        <v>0.36585365853658536</v>
      </c>
      <c r="R349">
        <f t="shared" si="67"/>
        <v>0.33300161692813951</v>
      </c>
      <c r="S349">
        <f t="shared" si="68"/>
        <v>5.4471365344643807E-3</v>
      </c>
    </row>
    <row r="350" spans="1:19">
      <c r="A350">
        <v>1</v>
      </c>
      <c r="B350">
        <v>8</v>
      </c>
      <c r="C350">
        <v>108</v>
      </c>
      <c r="D350">
        <v>0</v>
      </c>
      <c r="E350" s="24">
        <v>0.95499999999999996</v>
      </c>
      <c r="H350">
        <f t="shared" si="59"/>
        <v>340</v>
      </c>
      <c r="I350">
        <f t="shared" si="60"/>
        <v>0.94399999999999995</v>
      </c>
      <c r="J350">
        <f t="shared" si="61"/>
        <v>0</v>
      </c>
      <c r="K350" t="str">
        <f t="shared" si="62"/>
        <v/>
      </c>
      <c r="L350">
        <f>ROWS($A$5:A344)</f>
        <v>340</v>
      </c>
      <c r="M350">
        <f>SUM($A$5:A344)</f>
        <v>67</v>
      </c>
      <c r="N350">
        <f t="shared" si="63"/>
        <v>40</v>
      </c>
      <c r="O350">
        <f t="shared" si="64"/>
        <v>15</v>
      </c>
      <c r="P350">
        <f t="shared" si="65"/>
        <v>0.19705882352941176</v>
      </c>
      <c r="Q350">
        <f t="shared" si="66"/>
        <v>0.375</v>
      </c>
      <c r="R350" t="str">
        <f t="shared" si="67"/>
        <v/>
      </c>
      <c r="S350" t="str">
        <f t="shared" si="68"/>
        <v/>
      </c>
    </row>
    <row r="351" spans="1:19">
      <c r="A351">
        <v>1</v>
      </c>
      <c r="B351">
        <v>8</v>
      </c>
      <c r="C351">
        <v>108</v>
      </c>
      <c r="D351">
        <v>0</v>
      </c>
      <c r="E351" s="24">
        <v>0.95499999999999996</v>
      </c>
      <c r="H351">
        <f t="shared" si="59"/>
        <v>341</v>
      </c>
      <c r="I351">
        <f t="shared" si="60"/>
        <v>0.94399999999999995</v>
      </c>
      <c r="J351">
        <f t="shared" si="61"/>
        <v>0</v>
      </c>
      <c r="K351">
        <f t="shared" si="62"/>
        <v>0.94550000000000001</v>
      </c>
      <c r="L351">
        <f>ROWS($A$5:A345)</f>
        <v>341</v>
      </c>
      <c r="M351">
        <f>SUM($A$5:A345)</f>
        <v>67</v>
      </c>
      <c r="N351">
        <f t="shared" si="63"/>
        <v>39</v>
      </c>
      <c r="O351">
        <f t="shared" si="64"/>
        <v>15</v>
      </c>
      <c r="P351">
        <f t="shared" si="65"/>
        <v>0.19648093841642228</v>
      </c>
      <c r="Q351">
        <f t="shared" si="66"/>
        <v>0.38461538461538464</v>
      </c>
      <c r="R351">
        <f t="shared" si="67"/>
        <v>0.33192919135194177</v>
      </c>
      <c r="S351">
        <f t="shared" si="68"/>
        <v>6.5195621106621249E-3</v>
      </c>
    </row>
    <row r="352" spans="1:19">
      <c r="A352">
        <v>0</v>
      </c>
      <c r="B352">
        <v>0</v>
      </c>
      <c r="C352">
        <v>100</v>
      </c>
      <c r="D352">
        <v>60</v>
      </c>
      <c r="E352" s="24">
        <v>0.96199999999999997</v>
      </c>
      <c r="H352">
        <f t="shared" si="59"/>
        <v>342</v>
      </c>
      <c r="I352">
        <f t="shared" si="60"/>
        <v>0.94699999999999995</v>
      </c>
      <c r="J352">
        <f t="shared" si="61"/>
        <v>0</v>
      </c>
      <c r="K352" t="str">
        <f t="shared" si="62"/>
        <v/>
      </c>
      <c r="L352">
        <f>ROWS($A$5:A346)</f>
        <v>342</v>
      </c>
      <c r="M352">
        <f>SUM($A$5:A346)</f>
        <v>67</v>
      </c>
      <c r="N352">
        <f t="shared" si="63"/>
        <v>38</v>
      </c>
      <c r="O352">
        <f t="shared" si="64"/>
        <v>15</v>
      </c>
      <c r="P352">
        <f t="shared" si="65"/>
        <v>0.195906432748538</v>
      </c>
      <c r="Q352">
        <f t="shared" si="66"/>
        <v>0.39473684210526316</v>
      </c>
      <c r="R352" t="str">
        <f t="shared" si="67"/>
        <v/>
      </c>
      <c r="S352" t="str">
        <f t="shared" si="68"/>
        <v/>
      </c>
    </row>
    <row r="353" spans="1:19">
      <c r="A353">
        <v>1</v>
      </c>
      <c r="B353">
        <v>1</v>
      </c>
      <c r="C353">
        <v>125</v>
      </c>
      <c r="D353">
        <v>40</v>
      </c>
      <c r="E353" s="24">
        <v>0.96199999999999997</v>
      </c>
      <c r="H353">
        <f t="shared" si="59"/>
        <v>343</v>
      </c>
      <c r="I353">
        <f t="shared" si="60"/>
        <v>0.94699999999999995</v>
      </c>
      <c r="J353">
        <f t="shared" si="61"/>
        <v>0</v>
      </c>
      <c r="K353">
        <f t="shared" si="62"/>
        <v>0.95099999999999996</v>
      </c>
      <c r="L353">
        <f>ROWS($A$5:A347)</f>
        <v>343</v>
      </c>
      <c r="M353">
        <f>SUM($A$5:A347)</f>
        <v>67</v>
      </c>
      <c r="N353">
        <f t="shared" si="63"/>
        <v>37</v>
      </c>
      <c r="O353">
        <f t="shared" si="64"/>
        <v>15</v>
      </c>
      <c r="P353">
        <f t="shared" si="65"/>
        <v>0.19533527696793002</v>
      </c>
      <c r="Q353">
        <f t="shared" si="66"/>
        <v>0.40540540540540543</v>
      </c>
      <c r="R353">
        <f t="shared" si="67"/>
        <v>0.33069187032667158</v>
      </c>
      <c r="S353">
        <f t="shared" si="68"/>
        <v>7.7568831359323132E-3</v>
      </c>
    </row>
    <row r="354" spans="1:19">
      <c r="A354">
        <v>0</v>
      </c>
      <c r="B354">
        <v>5</v>
      </c>
      <c r="C354">
        <v>96</v>
      </c>
      <c r="D354">
        <v>18</v>
      </c>
      <c r="E354" s="24">
        <v>0.997</v>
      </c>
      <c r="H354">
        <f t="shared" si="59"/>
        <v>344</v>
      </c>
      <c r="I354">
        <f t="shared" si="60"/>
        <v>0.95499999999999996</v>
      </c>
      <c r="J354">
        <f t="shared" si="61"/>
        <v>1</v>
      </c>
      <c r="K354" t="str">
        <f t="shared" si="62"/>
        <v/>
      </c>
      <c r="L354">
        <f>ROWS($A$5:A348)</f>
        <v>344</v>
      </c>
      <c r="M354">
        <f>SUM($A$5:A348)</f>
        <v>68</v>
      </c>
      <c r="N354">
        <f t="shared" si="63"/>
        <v>36</v>
      </c>
      <c r="O354">
        <f t="shared" si="64"/>
        <v>14</v>
      </c>
      <c r="P354">
        <f t="shared" si="65"/>
        <v>0.19767441860465115</v>
      </c>
      <c r="Q354">
        <f t="shared" si="66"/>
        <v>0.3888888888888889</v>
      </c>
      <c r="R354" t="str">
        <f t="shared" si="67"/>
        <v/>
      </c>
      <c r="S354" t="str">
        <f t="shared" si="68"/>
        <v/>
      </c>
    </row>
    <row r="355" spans="1:19">
      <c r="A355">
        <v>0</v>
      </c>
      <c r="B355">
        <v>5</v>
      </c>
      <c r="C355">
        <v>96</v>
      </c>
      <c r="D355">
        <v>18</v>
      </c>
      <c r="E355" s="24">
        <v>0.997</v>
      </c>
      <c r="H355">
        <f t="shared" si="59"/>
        <v>345</v>
      </c>
      <c r="I355">
        <f t="shared" si="60"/>
        <v>0.95499999999999996</v>
      </c>
      <c r="J355">
        <f t="shared" si="61"/>
        <v>1</v>
      </c>
      <c r="K355" t="str">
        <f t="shared" si="62"/>
        <v/>
      </c>
      <c r="L355">
        <f>ROWS($A$5:A349)</f>
        <v>345</v>
      </c>
      <c r="M355">
        <f>SUM($A$5:A349)</f>
        <v>69</v>
      </c>
      <c r="N355">
        <f t="shared" si="63"/>
        <v>35</v>
      </c>
      <c r="O355">
        <f t="shared" si="64"/>
        <v>13</v>
      </c>
      <c r="P355">
        <f t="shared" si="65"/>
        <v>0.2</v>
      </c>
      <c r="Q355">
        <f t="shared" si="66"/>
        <v>0.37142857142857144</v>
      </c>
      <c r="R355" t="str">
        <f t="shared" si="67"/>
        <v/>
      </c>
      <c r="S355" t="str">
        <f t="shared" si="68"/>
        <v/>
      </c>
    </row>
    <row r="356" spans="1:19">
      <c r="A356">
        <v>0</v>
      </c>
      <c r="B356">
        <v>5</v>
      </c>
      <c r="C356">
        <v>96</v>
      </c>
      <c r="D356">
        <v>18</v>
      </c>
      <c r="E356" s="24">
        <v>0.997</v>
      </c>
      <c r="H356">
        <f t="shared" si="59"/>
        <v>346</v>
      </c>
      <c r="I356">
        <f t="shared" si="60"/>
        <v>0.95499999999999996</v>
      </c>
      <c r="J356">
        <f t="shared" si="61"/>
        <v>1</v>
      </c>
      <c r="K356" t="str">
        <f t="shared" si="62"/>
        <v/>
      </c>
      <c r="L356">
        <f>ROWS($A$5:A350)</f>
        <v>346</v>
      </c>
      <c r="M356">
        <f>SUM($A$5:A350)</f>
        <v>70</v>
      </c>
      <c r="N356">
        <f t="shared" si="63"/>
        <v>34</v>
      </c>
      <c r="O356">
        <f t="shared" si="64"/>
        <v>12</v>
      </c>
      <c r="P356">
        <f t="shared" si="65"/>
        <v>0.20231213872832371</v>
      </c>
      <c r="Q356">
        <f t="shared" si="66"/>
        <v>0.35294117647058826</v>
      </c>
      <c r="R356" t="str">
        <f t="shared" si="67"/>
        <v/>
      </c>
      <c r="S356" t="str">
        <f t="shared" si="68"/>
        <v/>
      </c>
    </row>
    <row r="357" spans="1:19">
      <c r="A357">
        <v>0</v>
      </c>
      <c r="B357">
        <v>0</v>
      </c>
      <c r="C357">
        <v>93</v>
      </c>
      <c r="D357">
        <v>39</v>
      </c>
      <c r="E357" s="24">
        <v>1.0209999999999999</v>
      </c>
      <c r="H357">
        <f t="shared" si="59"/>
        <v>347</v>
      </c>
      <c r="I357">
        <f t="shared" si="60"/>
        <v>0.95499999999999996</v>
      </c>
      <c r="J357">
        <f t="shared" si="61"/>
        <v>1</v>
      </c>
      <c r="K357">
        <f t="shared" si="62"/>
        <v>0.95849999999999991</v>
      </c>
      <c r="L357">
        <f>ROWS($A$5:A351)</f>
        <v>347</v>
      </c>
      <c r="M357">
        <f>SUM($A$5:A351)</f>
        <v>71</v>
      </c>
      <c r="N357">
        <f t="shared" si="63"/>
        <v>33</v>
      </c>
      <c r="O357">
        <f t="shared" si="64"/>
        <v>11</v>
      </c>
      <c r="P357">
        <f t="shared" si="65"/>
        <v>0.20461095100864554</v>
      </c>
      <c r="Q357">
        <f t="shared" si="66"/>
        <v>0.33333333333333331</v>
      </c>
      <c r="R357">
        <f t="shared" si="67"/>
        <v>0.33582082006168157</v>
      </c>
      <c r="S357">
        <f t="shared" si="68"/>
        <v>2.6279334009223221E-3</v>
      </c>
    </row>
    <row r="358" spans="1:19">
      <c r="A358">
        <v>0</v>
      </c>
      <c r="B358">
        <v>10</v>
      </c>
      <c r="C358">
        <v>115</v>
      </c>
      <c r="D358">
        <v>0</v>
      </c>
      <c r="E358" s="24">
        <v>1.022</v>
      </c>
      <c r="H358">
        <f t="shared" si="59"/>
        <v>348</v>
      </c>
      <c r="I358">
        <f t="shared" si="60"/>
        <v>0.96199999999999997</v>
      </c>
      <c r="J358">
        <f t="shared" si="61"/>
        <v>0</v>
      </c>
      <c r="K358" t="str">
        <f t="shared" si="62"/>
        <v/>
      </c>
      <c r="L358">
        <f>ROWS($A$5:A352)</f>
        <v>348</v>
      </c>
      <c r="M358">
        <f>SUM($A$5:A352)</f>
        <v>71</v>
      </c>
      <c r="N358">
        <f t="shared" si="63"/>
        <v>32</v>
      </c>
      <c r="O358">
        <f t="shared" si="64"/>
        <v>11</v>
      </c>
      <c r="P358">
        <f t="shared" si="65"/>
        <v>0.20402298850574713</v>
      </c>
      <c r="Q358">
        <f t="shared" si="66"/>
        <v>0.34375</v>
      </c>
      <c r="R358" t="str">
        <f t="shared" si="67"/>
        <v/>
      </c>
      <c r="S358" t="str">
        <f t="shared" si="68"/>
        <v/>
      </c>
    </row>
    <row r="359" spans="1:19">
      <c r="A359">
        <v>0</v>
      </c>
      <c r="B359">
        <v>10</v>
      </c>
      <c r="C359">
        <v>115</v>
      </c>
      <c r="D359">
        <v>0</v>
      </c>
      <c r="E359" s="24">
        <v>1.022</v>
      </c>
      <c r="H359">
        <f t="shared" si="59"/>
        <v>349</v>
      </c>
      <c r="I359">
        <f t="shared" si="60"/>
        <v>0.96199999999999997</v>
      </c>
      <c r="J359">
        <f t="shared" si="61"/>
        <v>1</v>
      </c>
      <c r="K359">
        <f t="shared" si="62"/>
        <v>0.97950000000000004</v>
      </c>
      <c r="L359">
        <f>ROWS($A$5:A353)</f>
        <v>349</v>
      </c>
      <c r="M359">
        <f>SUM($A$5:A353)</f>
        <v>72</v>
      </c>
      <c r="N359">
        <f t="shared" si="63"/>
        <v>31</v>
      </c>
      <c r="O359">
        <f t="shared" si="64"/>
        <v>10</v>
      </c>
      <c r="P359">
        <f t="shared" si="65"/>
        <v>0.20630372492836677</v>
      </c>
      <c r="Q359">
        <f t="shared" si="66"/>
        <v>0.32258064516129031</v>
      </c>
      <c r="R359">
        <f t="shared" si="67"/>
        <v>0.33642276501865626</v>
      </c>
      <c r="S359">
        <f t="shared" si="68"/>
        <v>2.025988443947635E-3</v>
      </c>
    </row>
    <row r="360" spans="1:19">
      <c r="A360">
        <v>0</v>
      </c>
      <c r="B360">
        <v>1</v>
      </c>
      <c r="C360">
        <v>81</v>
      </c>
      <c r="D360">
        <v>41</v>
      </c>
      <c r="E360" s="24">
        <v>1.0960000000000001</v>
      </c>
      <c r="H360">
        <f t="shared" si="59"/>
        <v>350</v>
      </c>
      <c r="I360">
        <f t="shared" si="60"/>
        <v>0.997</v>
      </c>
      <c r="J360">
        <f t="shared" si="61"/>
        <v>0</v>
      </c>
      <c r="K360" t="str">
        <f t="shared" si="62"/>
        <v/>
      </c>
      <c r="L360">
        <f>ROWS($A$5:A354)</f>
        <v>350</v>
      </c>
      <c r="M360">
        <f>SUM($A$5:A354)</f>
        <v>72</v>
      </c>
      <c r="N360">
        <f t="shared" si="63"/>
        <v>30</v>
      </c>
      <c r="O360">
        <f t="shared" si="64"/>
        <v>10</v>
      </c>
      <c r="P360">
        <f t="shared" si="65"/>
        <v>0.20571428571428571</v>
      </c>
      <c r="Q360">
        <f t="shared" si="66"/>
        <v>0.33333333333333331</v>
      </c>
      <c r="R360" t="str">
        <f t="shared" si="67"/>
        <v/>
      </c>
      <c r="S360" t="str">
        <f t="shared" si="68"/>
        <v/>
      </c>
    </row>
    <row r="361" spans="1:19">
      <c r="A361">
        <v>0</v>
      </c>
      <c r="B361">
        <v>1</v>
      </c>
      <c r="C361">
        <v>81</v>
      </c>
      <c r="D361">
        <v>41</v>
      </c>
      <c r="E361" s="24">
        <v>1.0960000000000001</v>
      </c>
      <c r="H361">
        <f t="shared" si="59"/>
        <v>351</v>
      </c>
      <c r="I361">
        <f t="shared" si="60"/>
        <v>0.997</v>
      </c>
      <c r="J361">
        <f t="shared" si="61"/>
        <v>0</v>
      </c>
      <c r="K361" t="str">
        <f t="shared" si="62"/>
        <v/>
      </c>
      <c r="L361">
        <f>ROWS($A$5:A355)</f>
        <v>351</v>
      </c>
      <c r="M361">
        <f>SUM($A$5:A355)</f>
        <v>72</v>
      </c>
      <c r="N361">
        <f t="shared" si="63"/>
        <v>29</v>
      </c>
      <c r="O361">
        <f t="shared" si="64"/>
        <v>10</v>
      </c>
      <c r="P361">
        <f t="shared" si="65"/>
        <v>0.20512820512820512</v>
      </c>
      <c r="Q361">
        <f t="shared" si="66"/>
        <v>0.34482758620689657</v>
      </c>
      <c r="R361" t="str">
        <f t="shared" si="67"/>
        <v/>
      </c>
      <c r="S361" t="str">
        <f t="shared" si="68"/>
        <v/>
      </c>
    </row>
    <row r="362" spans="1:19">
      <c r="A362">
        <v>1</v>
      </c>
      <c r="B362">
        <v>7</v>
      </c>
      <c r="C362">
        <v>109</v>
      </c>
      <c r="D362">
        <v>31</v>
      </c>
      <c r="E362" s="24">
        <v>1.127</v>
      </c>
      <c r="H362">
        <f t="shared" si="59"/>
        <v>352</v>
      </c>
      <c r="I362">
        <f t="shared" si="60"/>
        <v>0.997</v>
      </c>
      <c r="J362">
        <f t="shared" si="61"/>
        <v>0</v>
      </c>
      <c r="K362">
        <f t="shared" si="62"/>
        <v>1.0089999999999999</v>
      </c>
      <c r="L362">
        <f>ROWS($A$5:A356)</f>
        <v>352</v>
      </c>
      <c r="M362">
        <f>SUM($A$5:A356)</f>
        <v>72</v>
      </c>
      <c r="N362">
        <f t="shared" si="63"/>
        <v>28</v>
      </c>
      <c r="O362">
        <f t="shared" si="64"/>
        <v>10</v>
      </c>
      <c r="P362">
        <f t="shared" si="65"/>
        <v>0.20454545454545456</v>
      </c>
      <c r="Q362">
        <f t="shared" si="66"/>
        <v>0.35714285714285715</v>
      </c>
      <c r="R362">
        <f t="shared" si="67"/>
        <v>0.33526999316473</v>
      </c>
      <c r="S362">
        <f t="shared" si="68"/>
        <v>3.1787602978738949E-3</v>
      </c>
    </row>
    <row r="363" spans="1:19">
      <c r="A363">
        <v>1</v>
      </c>
      <c r="B363">
        <v>10</v>
      </c>
      <c r="C363">
        <v>101</v>
      </c>
      <c r="D363">
        <v>37</v>
      </c>
      <c r="E363" s="24">
        <v>1.1359999999999999</v>
      </c>
      <c r="H363">
        <f t="shared" si="59"/>
        <v>353</v>
      </c>
      <c r="I363">
        <f t="shared" si="60"/>
        <v>1.0209999999999999</v>
      </c>
      <c r="J363">
        <f t="shared" si="61"/>
        <v>0</v>
      </c>
      <c r="K363">
        <f t="shared" si="62"/>
        <v>1.0215000000000001</v>
      </c>
      <c r="L363">
        <f>ROWS($A$5:A357)</f>
        <v>353</v>
      </c>
      <c r="M363">
        <f>SUM($A$5:A357)</f>
        <v>72</v>
      </c>
      <c r="N363">
        <f t="shared" si="63"/>
        <v>27</v>
      </c>
      <c r="O363">
        <f t="shared" si="64"/>
        <v>10</v>
      </c>
      <c r="P363">
        <f t="shared" si="65"/>
        <v>0.20396600566572237</v>
      </c>
      <c r="Q363">
        <f t="shared" si="66"/>
        <v>0.37037037037037035</v>
      </c>
      <c r="R363">
        <f t="shared" si="67"/>
        <v>0.33479338888612781</v>
      </c>
      <c r="S363">
        <f t="shared" si="68"/>
        <v>3.6553645764760834E-3</v>
      </c>
    </row>
    <row r="364" spans="1:19">
      <c r="A364">
        <v>0</v>
      </c>
      <c r="B364">
        <v>1</v>
      </c>
      <c r="C364">
        <v>90</v>
      </c>
      <c r="D364">
        <v>8</v>
      </c>
      <c r="E364" s="24">
        <v>1.1379999999999999</v>
      </c>
      <c r="H364">
        <f t="shared" si="59"/>
        <v>354</v>
      </c>
      <c r="I364">
        <f t="shared" si="60"/>
        <v>1.022</v>
      </c>
      <c r="J364">
        <f t="shared" si="61"/>
        <v>0</v>
      </c>
      <c r="K364" t="str">
        <f t="shared" si="62"/>
        <v/>
      </c>
      <c r="L364">
        <f>ROWS($A$5:A358)</f>
        <v>354</v>
      </c>
      <c r="M364">
        <f>SUM($A$5:A358)</f>
        <v>72</v>
      </c>
      <c r="N364">
        <f t="shared" si="63"/>
        <v>26</v>
      </c>
      <c r="O364">
        <f t="shared" si="64"/>
        <v>10</v>
      </c>
      <c r="P364">
        <f t="shared" si="65"/>
        <v>0.20338983050847459</v>
      </c>
      <c r="Q364">
        <f t="shared" si="66"/>
        <v>0.38461538461538464</v>
      </c>
      <c r="R364" t="str">
        <f t="shared" si="67"/>
        <v/>
      </c>
      <c r="S364" t="str">
        <f t="shared" si="68"/>
        <v/>
      </c>
    </row>
    <row r="365" spans="1:19">
      <c r="A365">
        <v>0</v>
      </c>
      <c r="B365">
        <v>1</v>
      </c>
      <c r="C365">
        <v>120</v>
      </c>
      <c r="D365">
        <v>48</v>
      </c>
      <c r="E365" s="24">
        <v>1.1619999999999999</v>
      </c>
      <c r="H365">
        <f t="shared" si="59"/>
        <v>355</v>
      </c>
      <c r="I365">
        <f t="shared" si="60"/>
        <v>1.022</v>
      </c>
      <c r="J365">
        <f t="shared" si="61"/>
        <v>0</v>
      </c>
      <c r="K365">
        <f t="shared" si="62"/>
        <v>1.0590000000000002</v>
      </c>
      <c r="L365">
        <f>ROWS($A$5:A359)</f>
        <v>355</v>
      </c>
      <c r="M365">
        <f>SUM($A$5:A359)</f>
        <v>72</v>
      </c>
      <c r="N365">
        <f t="shared" si="63"/>
        <v>25</v>
      </c>
      <c r="O365">
        <f t="shared" si="64"/>
        <v>10</v>
      </c>
      <c r="P365">
        <f t="shared" si="65"/>
        <v>0.20281690140845071</v>
      </c>
      <c r="Q365">
        <f t="shared" si="66"/>
        <v>0.4</v>
      </c>
      <c r="R365">
        <f t="shared" si="67"/>
        <v>0.33366938472942925</v>
      </c>
      <c r="S365">
        <f t="shared" si="68"/>
        <v>4.7793687331746382E-3</v>
      </c>
    </row>
    <row r="366" spans="1:19">
      <c r="A366">
        <v>1</v>
      </c>
      <c r="B366">
        <v>2</v>
      </c>
      <c r="C366">
        <v>128</v>
      </c>
      <c r="D366">
        <v>37</v>
      </c>
      <c r="E366" s="24">
        <v>1.224</v>
      </c>
      <c r="H366">
        <f t="shared" si="59"/>
        <v>356</v>
      </c>
      <c r="I366">
        <f t="shared" si="60"/>
        <v>1.0960000000000001</v>
      </c>
      <c r="J366">
        <f t="shared" si="61"/>
        <v>0</v>
      </c>
      <c r="K366" t="str">
        <f t="shared" si="62"/>
        <v/>
      </c>
      <c r="L366">
        <f>ROWS($A$5:A360)</f>
        <v>356</v>
      </c>
      <c r="M366">
        <f>SUM($A$5:A360)</f>
        <v>72</v>
      </c>
      <c r="N366">
        <f t="shared" si="63"/>
        <v>24</v>
      </c>
      <c r="O366">
        <f t="shared" si="64"/>
        <v>10</v>
      </c>
      <c r="P366">
        <f t="shared" si="65"/>
        <v>0.20224719101123595</v>
      </c>
      <c r="Q366">
        <f t="shared" si="66"/>
        <v>0.41666666666666669</v>
      </c>
      <c r="R366" t="str">
        <f t="shared" si="67"/>
        <v/>
      </c>
      <c r="S366" t="str">
        <f t="shared" si="68"/>
        <v/>
      </c>
    </row>
    <row r="367" spans="1:19">
      <c r="A367">
        <v>1</v>
      </c>
      <c r="B367">
        <v>2</v>
      </c>
      <c r="C367">
        <v>128</v>
      </c>
      <c r="D367">
        <v>37</v>
      </c>
      <c r="E367" s="24">
        <v>1.224</v>
      </c>
      <c r="H367">
        <f t="shared" si="59"/>
        <v>357</v>
      </c>
      <c r="I367">
        <f t="shared" si="60"/>
        <v>1.0960000000000001</v>
      </c>
      <c r="J367">
        <f t="shared" si="61"/>
        <v>0</v>
      </c>
      <c r="K367">
        <f t="shared" si="62"/>
        <v>1.1114999999999999</v>
      </c>
      <c r="L367">
        <f>ROWS($A$5:A361)</f>
        <v>357</v>
      </c>
      <c r="M367">
        <f>SUM($A$5:A361)</f>
        <v>72</v>
      </c>
      <c r="N367">
        <f t="shared" si="63"/>
        <v>23</v>
      </c>
      <c r="O367">
        <f t="shared" si="64"/>
        <v>10</v>
      </c>
      <c r="P367">
        <f t="shared" si="65"/>
        <v>0.20168067226890757</v>
      </c>
      <c r="Q367">
        <f t="shared" si="66"/>
        <v>0.43478260869565216</v>
      </c>
      <c r="R367">
        <f t="shared" si="67"/>
        <v>0.33226929215622181</v>
      </c>
      <c r="S367">
        <f t="shared" si="68"/>
        <v>6.1794613063820836E-3</v>
      </c>
    </row>
    <row r="368" spans="1:19">
      <c r="A368">
        <v>0</v>
      </c>
      <c r="B368">
        <v>1</v>
      </c>
      <c r="C368">
        <v>77</v>
      </c>
      <c r="D368">
        <v>30</v>
      </c>
      <c r="E368" s="24">
        <v>1.2509999999999999</v>
      </c>
      <c r="H368">
        <f t="shared" si="59"/>
        <v>358</v>
      </c>
      <c r="I368">
        <f t="shared" si="60"/>
        <v>1.127</v>
      </c>
      <c r="J368">
        <f t="shared" si="61"/>
        <v>1</v>
      </c>
      <c r="K368">
        <f t="shared" si="62"/>
        <v>1.1315</v>
      </c>
      <c r="L368">
        <f>ROWS($A$5:A362)</f>
        <v>358</v>
      </c>
      <c r="M368">
        <f>SUM($A$5:A362)</f>
        <v>73</v>
      </c>
      <c r="N368">
        <f t="shared" si="63"/>
        <v>22</v>
      </c>
      <c r="O368">
        <f t="shared" si="64"/>
        <v>9</v>
      </c>
      <c r="P368">
        <f t="shared" si="65"/>
        <v>0.20391061452513967</v>
      </c>
      <c r="Q368">
        <f t="shared" si="66"/>
        <v>0.40909090909090912</v>
      </c>
      <c r="R368">
        <f t="shared" si="67"/>
        <v>0.33385635240971906</v>
      </c>
      <c r="S368">
        <f t="shared" si="68"/>
        <v>4.5924010528848314E-3</v>
      </c>
    </row>
    <row r="369" spans="1:19">
      <c r="A369">
        <v>0</v>
      </c>
      <c r="B369">
        <v>1</v>
      </c>
      <c r="C369">
        <v>90</v>
      </c>
      <c r="D369">
        <v>18</v>
      </c>
      <c r="E369" s="24">
        <v>1.268</v>
      </c>
      <c r="H369">
        <f t="shared" si="59"/>
        <v>359</v>
      </c>
      <c r="I369">
        <f t="shared" si="60"/>
        <v>1.1359999999999999</v>
      </c>
      <c r="J369">
        <f t="shared" si="61"/>
        <v>1</v>
      </c>
      <c r="K369">
        <f t="shared" si="62"/>
        <v>1.137</v>
      </c>
      <c r="L369">
        <f>ROWS($A$5:A363)</f>
        <v>359</v>
      </c>
      <c r="M369">
        <f>SUM($A$5:A363)</f>
        <v>74</v>
      </c>
      <c r="N369">
        <f t="shared" si="63"/>
        <v>21</v>
      </c>
      <c r="O369">
        <f t="shared" si="64"/>
        <v>8</v>
      </c>
      <c r="P369">
        <f t="shared" si="65"/>
        <v>0.20612813370473537</v>
      </c>
      <c r="Q369">
        <f t="shared" si="66"/>
        <v>0.38095238095238093</v>
      </c>
      <c r="R369">
        <f t="shared" si="67"/>
        <v>0.33525736346437124</v>
      </c>
      <c r="S369">
        <f t="shared" si="68"/>
        <v>3.1913899982326521E-3</v>
      </c>
    </row>
    <row r="370" spans="1:19">
      <c r="A370">
        <v>0</v>
      </c>
      <c r="B370">
        <v>1</v>
      </c>
      <c r="C370">
        <v>90</v>
      </c>
      <c r="D370">
        <v>18</v>
      </c>
      <c r="E370" s="24">
        <v>1.268</v>
      </c>
      <c r="H370">
        <f t="shared" si="59"/>
        <v>360</v>
      </c>
      <c r="I370">
        <f t="shared" si="60"/>
        <v>1.1379999999999999</v>
      </c>
      <c r="J370">
        <f t="shared" si="61"/>
        <v>0</v>
      </c>
      <c r="K370">
        <f t="shared" si="62"/>
        <v>1.1499999999999999</v>
      </c>
      <c r="L370">
        <f>ROWS($A$5:A364)</f>
        <v>360</v>
      </c>
      <c r="M370">
        <f>SUM($A$5:A364)</f>
        <v>74</v>
      </c>
      <c r="N370">
        <f t="shared" si="63"/>
        <v>20</v>
      </c>
      <c r="O370">
        <f t="shared" si="64"/>
        <v>8</v>
      </c>
      <c r="P370">
        <f t="shared" si="65"/>
        <v>0.20555555555555555</v>
      </c>
      <c r="Q370">
        <f t="shared" si="66"/>
        <v>0.4</v>
      </c>
      <c r="R370">
        <f t="shared" si="67"/>
        <v>0.33467836257309941</v>
      </c>
      <c r="S370">
        <f t="shared" si="68"/>
        <v>3.7703908895044824E-3</v>
      </c>
    </row>
    <row r="371" spans="1:19">
      <c r="A371">
        <v>0</v>
      </c>
      <c r="B371">
        <v>1</v>
      </c>
      <c r="C371">
        <v>90</v>
      </c>
      <c r="D371">
        <v>18</v>
      </c>
      <c r="E371" s="24">
        <v>1.268</v>
      </c>
      <c r="H371">
        <f t="shared" si="59"/>
        <v>361</v>
      </c>
      <c r="I371">
        <f t="shared" si="60"/>
        <v>1.1619999999999999</v>
      </c>
      <c r="J371">
        <f t="shared" si="61"/>
        <v>0</v>
      </c>
      <c r="K371">
        <f t="shared" si="62"/>
        <v>1.1930000000000001</v>
      </c>
      <c r="L371">
        <f>ROWS($A$5:A365)</f>
        <v>361</v>
      </c>
      <c r="M371">
        <f>SUM($A$5:A365)</f>
        <v>74</v>
      </c>
      <c r="N371">
        <f t="shared" si="63"/>
        <v>19</v>
      </c>
      <c r="O371">
        <f t="shared" si="64"/>
        <v>8</v>
      </c>
      <c r="P371">
        <f t="shared" si="65"/>
        <v>0.20498614958448755</v>
      </c>
      <c r="Q371">
        <f t="shared" si="66"/>
        <v>0.42105263157894735</v>
      </c>
      <c r="R371">
        <f t="shared" si="67"/>
        <v>0.33401370462166496</v>
      </c>
      <c r="S371">
        <f t="shared" si="68"/>
        <v>4.4350488409389266E-3</v>
      </c>
    </row>
    <row r="372" spans="1:19">
      <c r="A372">
        <v>0</v>
      </c>
      <c r="B372">
        <v>1</v>
      </c>
      <c r="C372">
        <v>90</v>
      </c>
      <c r="D372">
        <v>18</v>
      </c>
      <c r="E372" s="24">
        <v>1.268</v>
      </c>
      <c r="H372">
        <f t="shared" si="59"/>
        <v>362</v>
      </c>
      <c r="I372">
        <f t="shared" si="60"/>
        <v>1.224</v>
      </c>
      <c r="J372">
        <f t="shared" si="61"/>
        <v>1</v>
      </c>
      <c r="K372" t="str">
        <f t="shared" si="62"/>
        <v/>
      </c>
      <c r="L372">
        <f>ROWS($A$5:A366)</f>
        <v>362</v>
      </c>
      <c r="M372">
        <f>SUM($A$5:A366)</f>
        <v>75</v>
      </c>
      <c r="N372">
        <f t="shared" si="63"/>
        <v>18</v>
      </c>
      <c r="O372">
        <f t="shared" si="64"/>
        <v>7</v>
      </c>
      <c r="P372">
        <f t="shared" si="65"/>
        <v>0.20718232044198895</v>
      </c>
      <c r="Q372">
        <f t="shared" si="66"/>
        <v>0.3888888888888889</v>
      </c>
      <c r="R372" t="str">
        <f t="shared" si="67"/>
        <v/>
      </c>
      <c r="S372" t="str">
        <f t="shared" si="68"/>
        <v/>
      </c>
    </row>
    <row r="373" spans="1:19">
      <c r="A373">
        <v>0</v>
      </c>
      <c r="B373">
        <v>1</v>
      </c>
      <c r="C373">
        <v>90</v>
      </c>
      <c r="D373">
        <v>18</v>
      </c>
      <c r="E373" s="24">
        <v>1.268</v>
      </c>
      <c r="H373">
        <f t="shared" si="59"/>
        <v>363</v>
      </c>
      <c r="I373">
        <f t="shared" si="60"/>
        <v>1.224</v>
      </c>
      <c r="J373">
        <f t="shared" si="61"/>
        <v>1</v>
      </c>
      <c r="K373">
        <f t="shared" si="62"/>
        <v>1.2374999999999998</v>
      </c>
      <c r="L373">
        <f>ROWS($A$5:A367)</f>
        <v>363</v>
      </c>
      <c r="M373">
        <f>SUM($A$5:A367)</f>
        <v>76</v>
      </c>
      <c r="N373">
        <f t="shared" si="63"/>
        <v>17</v>
      </c>
      <c r="O373">
        <f t="shared" si="64"/>
        <v>6</v>
      </c>
      <c r="P373">
        <f t="shared" si="65"/>
        <v>0.20936639118457301</v>
      </c>
      <c r="Q373">
        <f t="shared" si="66"/>
        <v>0.35294117647058826</v>
      </c>
      <c r="R373">
        <f t="shared" si="67"/>
        <v>0.33668688005867853</v>
      </c>
      <c r="S373">
        <f t="shared" si="68"/>
        <v>1.7618734039253625E-3</v>
      </c>
    </row>
    <row r="374" spans="1:19">
      <c r="A374">
        <v>1</v>
      </c>
      <c r="B374">
        <v>3</v>
      </c>
      <c r="C374">
        <v>80</v>
      </c>
      <c r="D374">
        <v>31</v>
      </c>
      <c r="E374" s="24">
        <v>1.292</v>
      </c>
      <c r="H374">
        <f t="shared" si="59"/>
        <v>364</v>
      </c>
      <c r="I374">
        <f t="shared" si="60"/>
        <v>1.2509999999999999</v>
      </c>
      <c r="J374">
        <f t="shared" si="61"/>
        <v>0</v>
      </c>
      <c r="K374">
        <f t="shared" si="62"/>
        <v>1.2595000000000001</v>
      </c>
      <c r="L374">
        <f>ROWS($A$5:A368)</f>
        <v>364</v>
      </c>
      <c r="M374">
        <f>SUM($A$5:A368)</f>
        <v>76</v>
      </c>
      <c r="N374">
        <f t="shared" si="63"/>
        <v>16</v>
      </c>
      <c r="O374">
        <f t="shared" si="64"/>
        <v>6</v>
      </c>
      <c r="P374">
        <f t="shared" si="65"/>
        <v>0.2087912087912088</v>
      </c>
      <c r="Q374">
        <f t="shared" si="66"/>
        <v>0.375</v>
      </c>
      <c r="R374">
        <f t="shared" si="67"/>
        <v>0.33622035858877963</v>
      </c>
      <c r="S374">
        <f t="shared" si="68"/>
        <v>2.2283948738242576E-3</v>
      </c>
    </row>
    <row r="375" spans="1:19">
      <c r="A375">
        <v>1</v>
      </c>
      <c r="B375">
        <v>3</v>
      </c>
      <c r="C375">
        <v>80</v>
      </c>
      <c r="D375">
        <v>31</v>
      </c>
      <c r="E375" s="24">
        <v>1.292</v>
      </c>
      <c r="H375">
        <f t="shared" si="59"/>
        <v>365</v>
      </c>
      <c r="I375">
        <f t="shared" si="60"/>
        <v>1.268</v>
      </c>
      <c r="J375">
        <f t="shared" si="61"/>
        <v>0</v>
      </c>
      <c r="K375" t="str">
        <f t="shared" si="62"/>
        <v/>
      </c>
      <c r="L375">
        <f>ROWS($A$5:A369)</f>
        <v>365</v>
      </c>
      <c r="M375">
        <f>SUM($A$5:A369)</f>
        <v>76</v>
      </c>
      <c r="N375">
        <f t="shared" si="63"/>
        <v>15</v>
      </c>
      <c r="O375">
        <f t="shared" si="64"/>
        <v>6</v>
      </c>
      <c r="P375">
        <f t="shared" si="65"/>
        <v>0.20821917808219179</v>
      </c>
      <c r="Q375">
        <f t="shared" si="66"/>
        <v>0.4</v>
      </c>
      <c r="R375" t="str">
        <f t="shared" si="67"/>
        <v/>
      </c>
      <c r="S375" t="str">
        <f t="shared" si="68"/>
        <v/>
      </c>
    </row>
    <row r="376" spans="1:19">
      <c r="A376">
        <v>1</v>
      </c>
      <c r="B376">
        <v>4</v>
      </c>
      <c r="C376">
        <v>111</v>
      </c>
      <c r="D376">
        <v>47</v>
      </c>
      <c r="E376" s="24">
        <v>1.39</v>
      </c>
      <c r="H376">
        <f t="shared" si="59"/>
        <v>366</v>
      </c>
      <c r="I376">
        <f t="shared" si="60"/>
        <v>1.268</v>
      </c>
      <c r="J376">
        <f t="shared" si="61"/>
        <v>0</v>
      </c>
      <c r="K376" t="str">
        <f t="shared" si="62"/>
        <v/>
      </c>
      <c r="L376">
        <f>ROWS($A$5:A370)</f>
        <v>366</v>
      </c>
      <c r="M376">
        <f>SUM($A$5:A370)</f>
        <v>76</v>
      </c>
      <c r="N376">
        <f t="shared" si="63"/>
        <v>14</v>
      </c>
      <c r="O376">
        <f t="shared" si="64"/>
        <v>6</v>
      </c>
      <c r="P376">
        <f t="shared" si="65"/>
        <v>0.20765027322404372</v>
      </c>
      <c r="Q376">
        <f t="shared" si="66"/>
        <v>0.42857142857142855</v>
      </c>
      <c r="R376" t="str">
        <f t="shared" si="67"/>
        <v/>
      </c>
      <c r="S376" t="str">
        <f t="shared" si="68"/>
        <v/>
      </c>
    </row>
    <row r="377" spans="1:19">
      <c r="A377">
        <v>1</v>
      </c>
      <c r="B377">
        <v>4</v>
      </c>
      <c r="C377">
        <v>111</v>
      </c>
      <c r="D377">
        <v>47</v>
      </c>
      <c r="E377" s="24">
        <v>1.39</v>
      </c>
      <c r="H377">
        <f t="shared" si="59"/>
        <v>367</v>
      </c>
      <c r="I377">
        <f t="shared" si="60"/>
        <v>1.268</v>
      </c>
      <c r="J377">
        <f t="shared" si="61"/>
        <v>0</v>
      </c>
      <c r="K377" t="str">
        <f t="shared" si="62"/>
        <v/>
      </c>
      <c r="L377">
        <f>ROWS($A$5:A371)</f>
        <v>367</v>
      </c>
      <c r="M377">
        <f>SUM($A$5:A371)</f>
        <v>76</v>
      </c>
      <c r="N377">
        <f t="shared" si="63"/>
        <v>13</v>
      </c>
      <c r="O377">
        <f t="shared" si="64"/>
        <v>6</v>
      </c>
      <c r="P377">
        <f t="shared" si="65"/>
        <v>0.20708446866485014</v>
      </c>
      <c r="Q377">
        <f t="shared" si="66"/>
        <v>0.46153846153846156</v>
      </c>
      <c r="R377" t="str">
        <f t="shared" si="67"/>
        <v/>
      </c>
      <c r="S377" t="str">
        <f t="shared" si="68"/>
        <v/>
      </c>
    </row>
    <row r="378" spans="1:19">
      <c r="A378">
        <v>1</v>
      </c>
      <c r="B378">
        <v>0</v>
      </c>
      <c r="C378">
        <v>128</v>
      </c>
      <c r="D378">
        <v>19</v>
      </c>
      <c r="E378" s="24">
        <v>1.391</v>
      </c>
      <c r="H378">
        <f t="shared" si="59"/>
        <v>368</v>
      </c>
      <c r="I378">
        <f t="shared" si="60"/>
        <v>1.268</v>
      </c>
      <c r="J378">
        <f t="shared" si="61"/>
        <v>0</v>
      </c>
      <c r="K378" t="str">
        <f t="shared" si="62"/>
        <v/>
      </c>
      <c r="L378">
        <f>ROWS($A$5:A372)</f>
        <v>368</v>
      </c>
      <c r="M378">
        <f>SUM($A$5:A372)</f>
        <v>76</v>
      </c>
      <c r="N378">
        <f t="shared" si="63"/>
        <v>12</v>
      </c>
      <c r="O378">
        <f t="shared" si="64"/>
        <v>6</v>
      </c>
      <c r="P378">
        <f t="shared" si="65"/>
        <v>0.20652173913043478</v>
      </c>
      <c r="Q378">
        <f t="shared" si="66"/>
        <v>0.5</v>
      </c>
      <c r="R378" t="str">
        <f t="shared" si="67"/>
        <v/>
      </c>
      <c r="S378" t="str">
        <f t="shared" si="68"/>
        <v/>
      </c>
    </row>
    <row r="379" spans="1:19">
      <c r="A379">
        <v>1</v>
      </c>
      <c r="B379">
        <v>0</v>
      </c>
      <c r="C379">
        <v>128</v>
      </c>
      <c r="D379">
        <v>19</v>
      </c>
      <c r="E379" s="24">
        <v>1.391</v>
      </c>
      <c r="H379">
        <f t="shared" si="59"/>
        <v>369</v>
      </c>
      <c r="I379">
        <f t="shared" si="60"/>
        <v>1.268</v>
      </c>
      <c r="J379">
        <f t="shared" si="61"/>
        <v>0</v>
      </c>
      <c r="K379">
        <f t="shared" si="62"/>
        <v>1.28</v>
      </c>
      <c r="L379">
        <f>ROWS($A$5:A373)</f>
        <v>369</v>
      </c>
      <c r="M379">
        <f>SUM($A$5:A373)</f>
        <v>76</v>
      </c>
      <c r="N379">
        <f t="shared" si="63"/>
        <v>11</v>
      </c>
      <c r="O379">
        <f t="shared" si="64"/>
        <v>6</v>
      </c>
      <c r="P379">
        <f t="shared" si="65"/>
        <v>0.20596205962059622</v>
      </c>
      <c r="Q379">
        <f t="shared" si="66"/>
        <v>0.54545454545454541</v>
      </c>
      <c r="R379">
        <f t="shared" si="67"/>
        <v>0.33196924313740744</v>
      </c>
      <c r="S379">
        <f t="shared" si="68"/>
        <v>6.479510325196447E-3</v>
      </c>
    </row>
    <row r="380" spans="1:19">
      <c r="A380">
        <v>0</v>
      </c>
      <c r="B380">
        <v>2</v>
      </c>
      <c r="C380">
        <v>106</v>
      </c>
      <c r="D380">
        <v>35</v>
      </c>
      <c r="E380" s="24">
        <v>1.4</v>
      </c>
      <c r="H380">
        <f t="shared" si="59"/>
        <v>370</v>
      </c>
      <c r="I380">
        <f t="shared" si="60"/>
        <v>1.292</v>
      </c>
      <c r="J380">
        <f t="shared" si="61"/>
        <v>1</v>
      </c>
      <c r="K380" t="str">
        <f t="shared" si="62"/>
        <v/>
      </c>
      <c r="L380">
        <f>ROWS($A$5:A374)</f>
        <v>370</v>
      </c>
      <c r="M380">
        <f>SUM($A$5:A374)</f>
        <v>77</v>
      </c>
      <c r="N380">
        <f t="shared" si="63"/>
        <v>10</v>
      </c>
      <c r="O380">
        <f t="shared" si="64"/>
        <v>5</v>
      </c>
      <c r="P380">
        <f t="shared" si="65"/>
        <v>0.20810810810810812</v>
      </c>
      <c r="Q380">
        <f t="shared" si="66"/>
        <v>0.5</v>
      </c>
      <c r="R380" t="str">
        <f t="shared" si="67"/>
        <v/>
      </c>
      <c r="S380" t="str">
        <f t="shared" si="68"/>
        <v/>
      </c>
    </row>
    <row r="381" spans="1:19">
      <c r="A381">
        <v>0</v>
      </c>
      <c r="B381">
        <v>2</v>
      </c>
      <c r="C381">
        <v>127</v>
      </c>
      <c r="D381">
        <v>24</v>
      </c>
      <c r="E381" s="24">
        <v>1.6</v>
      </c>
      <c r="H381">
        <f t="shared" si="59"/>
        <v>371</v>
      </c>
      <c r="I381">
        <f t="shared" si="60"/>
        <v>1.292</v>
      </c>
      <c r="J381">
        <f t="shared" si="61"/>
        <v>1</v>
      </c>
      <c r="K381">
        <f t="shared" si="62"/>
        <v>1.341</v>
      </c>
      <c r="L381">
        <f>ROWS($A$5:A375)</f>
        <v>371</v>
      </c>
      <c r="M381">
        <f>SUM($A$5:A375)</f>
        <v>78</v>
      </c>
      <c r="N381">
        <f t="shared" si="63"/>
        <v>9</v>
      </c>
      <c r="O381">
        <f t="shared" si="64"/>
        <v>4</v>
      </c>
      <c r="P381">
        <f t="shared" si="65"/>
        <v>0.21024258760107817</v>
      </c>
      <c r="Q381">
        <f t="shared" si="66"/>
        <v>0.44444444444444442</v>
      </c>
      <c r="R381">
        <f t="shared" si="67"/>
        <v>0.33591210731230592</v>
      </c>
      <c r="S381">
        <f t="shared" si="68"/>
        <v>2.536646150297972E-3</v>
      </c>
    </row>
    <row r="382" spans="1:19">
      <c r="A382">
        <v>0</v>
      </c>
      <c r="B382">
        <v>2</v>
      </c>
      <c r="C382">
        <v>127</v>
      </c>
      <c r="D382">
        <v>24</v>
      </c>
      <c r="E382" s="24">
        <v>1.6</v>
      </c>
      <c r="H382">
        <f t="shared" si="59"/>
        <v>372</v>
      </c>
      <c r="I382">
        <f t="shared" si="60"/>
        <v>1.39</v>
      </c>
      <c r="J382">
        <f t="shared" si="61"/>
        <v>1</v>
      </c>
      <c r="K382" t="str">
        <f t="shared" si="62"/>
        <v/>
      </c>
      <c r="L382">
        <f>ROWS($A$5:A376)</f>
        <v>372</v>
      </c>
      <c r="M382">
        <f>SUM($A$5:A376)</f>
        <v>79</v>
      </c>
      <c r="N382">
        <f t="shared" si="63"/>
        <v>8</v>
      </c>
      <c r="O382">
        <f t="shared" si="64"/>
        <v>3</v>
      </c>
      <c r="P382">
        <f t="shared" si="65"/>
        <v>0.21236559139784947</v>
      </c>
      <c r="Q382">
        <f t="shared" si="66"/>
        <v>0.375</v>
      </c>
      <c r="R382" t="str">
        <f t="shared" si="67"/>
        <v/>
      </c>
      <c r="S382" t="str">
        <f t="shared" si="68"/>
        <v/>
      </c>
    </row>
    <row r="383" spans="1:19">
      <c r="A383">
        <v>0</v>
      </c>
      <c r="B383">
        <v>2</v>
      </c>
      <c r="C383">
        <v>92</v>
      </c>
      <c r="D383">
        <v>20</v>
      </c>
      <c r="E383" s="24">
        <v>1.698</v>
      </c>
      <c r="H383">
        <f t="shared" si="59"/>
        <v>373</v>
      </c>
      <c r="I383">
        <f t="shared" si="60"/>
        <v>1.39</v>
      </c>
      <c r="J383">
        <f t="shared" si="61"/>
        <v>1</v>
      </c>
      <c r="K383">
        <f t="shared" si="62"/>
        <v>1.3904999999999998</v>
      </c>
      <c r="L383">
        <f>ROWS($A$5:A377)</f>
        <v>373</v>
      </c>
      <c r="M383">
        <f>SUM($A$5:A377)</f>
        <v>80</v>
      </c>
      <c r="N383">
        <f t="shared" si="63"/>
        <v>7</v>
      </c>
      <c r="O383">
        <f t="shared" si="64"/>
        <v>2</v>
      </c>
      <c r="P383">
        <f t="shared" si="65"/>
        <v>0.21447721179624665</v>
      </c>
      <c r="Q383">
        <f t="shared" si="66"/>
        <v>0.2857142857142857</v>
      </c>
      <c r="R383">
        <f t="shared" si="67"/>
        <v>0.3382652341309037</v>
      </c>
      <c r="S383">
        <f t="shared" si="68"/>
        <v>1.8351933170018819E-4</v>
      </c>
    </row>
    <row r="384" spans="1:19">
      <c r="A384">
        <v>0</v>
      </c>
      <c r="B384">
        <v>2</v>
      </c>
      <c r="C384">
        <v>92</v>
      </c>
      <c r="D384">
        <v>20</v>
      </c>
      <c r="E384" s="24">
        <v>1.698</v>
      </c>
      <c r="H384">
        <f t="shared" si="59"/>
        <v>374</v>
      </c>
      <c r="I384">
        <f t="shared" si="60"/>
        <v>1.391</v>
      </c>
      <c r="J384">
        <f t="shared" si="61"/>
        <v>1</v>
      </c>
      <c r="K384" t="str">
        <f t="shared" si="62"/>
        <v/>
      </c>
      <c r="L384">
        <f>ROWS($A$5:A378)</f>
        <v>374</v>
      </c>
      <c r="M384">
        <f>SUM($A$5:A378)</f>
        <v>81</v>
      </c>
      <c r="N384">
        <f t="shared" si="63"/>
        <v>6</v>
      </c>
      <c r="O384">
        <f t="shared" si="64"/>
        <v>1</v>
      </c>
      <c r="P384">
        <f t="shared" si="65"/>
        <v>0.21657754010695188</v>
      </c>
      <c r="Q384">
        <f t="shared" si="66"/>
        <v>0.16666666666666666</v>
      </c>
      <c r="R384" t="str">
        <f t="shared" si="67"/>
        <v/>
      </c>
      <c r="S384" t="str">
        <f t="shared" si="68"/>
        <v/>
      </c>
    </row>
    <row r="385" spans="8:19">
      <c r="H385">
        <f t="shared" si="59"/>
        <v>375</v>
      </c>
      <c r="I385">
        <f t="shared" si="60"/>
        <v>1.391</v>
      </c>
      <c r="J385">
        <f t="shared" si="61"/>
        <v>1</v>
      </c>
      <c r="K385">
        <f t="shared" si="62"/>
        <v>1.3955</v>
      </c>
      <c r="L385">
        <f>ROWS($A$5:A379)</f>
        <v>375</v>
      </c>
      <c r="M385">
        <f>SUM($A$5:A379)</f>
        <v>82</v>
      </c>
      <c r="N385">
        <f t="shared" si="63"/>
        <v>5</v>
      </c>
      <c r="O385">
        <f t="shared" si="64"/>
        <v>0</v>
      </c>
      <c r="P385">
        <f t="shared" si="65"/>
        <v>0.21866666666666668</v>
      </c>
      <c r="Q385">
        <f t="shared" si="66"/>
        <v>0</v>
      </c>
      <c r="R385">
        <f t="shared" si="67"/>
        <v>0.33720701754385962</v>
      </c>
      <c r="S385">
        <f t="shared" si="68"/>
        <v>1.2417359187442689E-3</v>
      </c>
    </row>
    <row r="386" spans="8:19">
      <c r="H386">
        <f t="shared" si="59"/>
        <v>376</v>
      </c>
      <c r="I386">
        <f t="shared" si="60"/>
        <v>1.4</v>
      </c>
      <c r="J386">
        <f t="shared" si="61"/>
        <v>0</v>
      </c>
      <c r="K386">
        <f t="shared" si="62"/>
        <v>1.5</v>
      </c>
      <c r="L386">
        <f>ROWS($A$5:A380)</f>
        <v>376</v>
      </c>
      <c r="M386">
        <f>SUM($A$5:A380)</f>
        <v>82</v>
      </c>
      <c r="N386">
        <f t="shared" si="63"/>
        <v>4</v>
      </c>
      <c r="O386">
        <f t="shared" si="64"/>
        <v>0</v>
      </c>
      <c r="P386">
        <f t="shared" si="65"/>
        <v>0.21808510638297873</v>
      </c>
      <c r="Q386">
        <f t="shared" si="66"/>
        <v>0</v>
      </c>
      <c r="R386">
        <f t="shared" si="67"/>
        <v>0.33745800671892495</v>
      </c>
      <c r="S386">
        <f t="shared" si="68"/>
        <v>9.9074674367893856E-4</v>
      </c>
    </row>
    <row r="387" spans="8:19">
      <c r="H387">
        <f t="shared" si="59"/>
        <v>377</v>
      </c>
      <c r="I387">
        <f t="shared" si="60"/>
        <v>1.6</v>
      </c>
      <c r="J387">
        <f t="shared" si="61"/>
        <v>0</v>
      </c>
      <c r="K387" t="str">
        <f t="shared" si="62"/>
        <v/>
      </c>
      <c r="L387">
        <f>ROWS($A$5:A381)</f>
        <v>377</v>
      </c>
      <c r="M387">
        <f>SUM($A$5:A381)</f>
        <v>82</v>
      </c>
      <c r="N387">
        <f t="shared" si="63"/>
        <v>3</v>
      </c>
      <c r="O387">
        <f t="shared" si="64"/>
        <v>0</v>
      </c>
      <c r="P387">
        <f t="shared" si="65"/>
        <v>0.21750663129973474</v>
      </c>
      <c r="Q387">
        <f t="shared" si="66"/>
        <v>0</v>
      </c>
      <c r="R387" t="str">
        <f t="shared" si="67"/>
        <v/>
      </c>
      <c r="S387" t="str">
        <f t="shared" si="68"/>
        <v/>
      </c>
    </row>
    <row r="388" spans="8:19">
      <c r="H388">
        <f t="shared" si="59"/>
        <v>378</v>
      </c>
      <c r="I388">
        <f t="shared" si="60"/>
        <v>1.6</v>
      </c>
      <c r="J388">
        <f t="shared" si="61"/>
        <v>0</v>
      </c>
      <c r="K388">
        <f t="shared" si="62"/>
        <v>1.649</v>
      </c>
      <c r="L388">
        <f>ROWS($A$5:A382)</f>
        <v>378</v>
      </c>
      <c r="M388">
        <f>SUM($A$5:A382)</f>
        <v>82</v>
      </c>
      <c r="N388">
        <f t="shared" si="63"/>
        <v>2</v>
      </c>
      <c r="O388">
        <f t="shared" si="64"/>
        <v>0</v>
      </c>
      <c r="P388">
        <f t="shared" si="65"/>
        <v>0.21693121693121692</v>
      </c>
      <c r="Q388">
        <f t="shared" si="66"/>
        <v>0</v>
      </c>
      <c r="R388">
        <f t="shared" si="67"/>
        <v>0.33795600111389579</v>
      </c>
      <c r="S388">
        <f t="shared" si="68"/>
        <v>4.9275234870810314E-4</v>
      </c>
    </row>
    <row r="389" spans="8:19">
      <c r="H389">
        <f t="shared" si="59"/>
        <v>379</v>
      </c>
      <c r="I389">
        <f t="shared" si="60"/>
        <v>1.698</v>
      </c>
      <c r="J389">
        <f t="shared" si="61"/>
        <v>0</v>
      </c>
      <c r="K389" t="str">
        <f t="shared" si="62"/>
        <v/>
      </c>
      <c r="L389">
        <f>ROWS($A$5:A383)</f>
        <v>379</v>
      </c>
      <c r="M389">
        <f>SUM($A$5:A383)</f>
        <v>82</v>
      </c>
      <c r="N389">
        <f t="shared" si="63"/>
        <v>1</v>
      </c>
      <c r="O389">
        <f t="shared" si="64"/>
        <v>0</v>
      </c>
      <c r="P389">
        <f t="shared" si="65"/>
        <v>0.21635883905013192</v>
      </c>
      <c r="Q389">
        <f t="shared" si="66"/>
        <v>0</v>
      </c>
      <c r="R389" t="str">
        <f t="shared" si="67"/>
        <v/>
      </c>
      <c r="S389" t="str">
        <f t="shared" si="68"/>
        <v/>
      </c>
    </row>
  </sheetData>
  <sortState xmlns:xlrd2="http://schemas.microsoft.com/office/spreadsheetml/2017/richdata2" ref="A5:E384">
    <sortCondition ref="E5:E384"/>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04AE-0525-4CD3-932A-C1C6FAAFD768}">
  <dimension ref="A1:S152"/>
  <sheetViews>
    <sheetView workbookViewId="0">
      <selection activeCell="H2" sqref="H2:S22"/>
    </sheetView>
  </sheetViews>
  <sheetFormatPr defaultRowHeight="14.4"/>
  <cols>
    <col min="14" max="14" width="13.88671875" bestFit="1" customWidth="1"/>
  </cols>
  <sheetData>
    <row r="1" spans="1:19">
      <c r="A1" s="3" t="s">
        <v>266</v>
      </c>
    </row>
    <row r="2" spans="1:19">
      <c r="H2" s="3" t="s">
        <v>242</v>
      </c>
      <c r="N2" s="3" t="s">
        <v>261</v>
      </c>
      <c r="O2">
        <f>MAX(S11:S547)</f>
        <v>0.10803821007448472</v>
      </c>
    </row>
    <row r="3" spans="1:19">
      <c r="N3" s="3" t="s">
        <v>262</v>
      </c>
      <c r="O3">
        <f>INDEX(K11:K546, MATCH(O2, S11:S546, 0))</f>
        <v>28.5</v>
      </c>
    </row>
    <row r="4" spans="1:19">
      <c r="A4" s="1" t="s">
        <v>245</v>
      </c>
      <c r="B4" s="1" t="s">
        <v>2</v>
      </c>
      <c r="C4" s="1" t="s">
        <v>3</v>
      </c>
      <c r="D4" s="23" t="s">
        <v>5</v>
      </c>
      <c r="E4" s="1" t="s">
        <v>8</v>
      </c>
      <c r="H4" s="3" t="s">
        <v>243</v>
      </c>
      <c r="I4">
        <f>COUNTA(A5:A5000)</f>
        <v>143</v>
      </c>
    </row>
    <row r="5" spans="1:19">
      <c r="A5">
        <v>1</v>
      </c>
      <c r="B5">
        <v>4</v>
      </c>
      <c r="C5">
        <v>125</v>
      </c>
      <c r="D5" s="24">
        <v>0</v>
      </c>
      <c r="E5">
        <v>0.53600000000000003</v>
      </c>
      <c r="H5" s="3" t="s">
        <v>244</v>
      </c>
      <c r="I5">
        <f>SUM(A5:A5000)</f>
        <v>52</v>
      </c>
    </row>
    <row r="6" spans="1:19">
      <c r="A6">
        <v>1</v>
      </c>
      <c r="B6">
        <v>4</v>
      </c>
      <c r="C6">
        <v>125</v>
      </c>
      <c r="D6" s="24">
        <v>0</v>
      </c>
      <c r="E6">
        <v>0.53600000000000003</v>
      </c>
      <c r="H6" s="3" t="s">
        <v>246</v>
      </c>
      <c r="I6">
        <f>I5/I4</f>
        <v>0.36363636363636365</v>
      </c>
    </row>
    <row r="7" spans="1:19">
      <c r="A7">
        <v>1</v>
      </c>
      <c r="B7">
        <v>4</v>
      </c>
      <c r="C7">
        <v>125</v>
      </c>
      <c r="D7" s="24">
        <v>0</v>
      </c>
      <c r="E7">
        <v>0.53600000000000003</v>
      </c>
      <c r="H7" s="3" t="s">
        <v>248</v>
      </c>
      <c r="I7">
        <f>2*I6*(1-I6)</f>
        <v>0.46280991735537191</v>
      </c>
    </row>
    <row r="8" spans="1:19">
      <c r="A8">
        <v>1</v>
      </c>
      <c r="B8">
        <v>4</v>
      </c>
      <c r="C8">
        <v>125</v>
      </c>
      <c r="D8" s="24">
        <v>0</v>
      </c>
      <c r="E8">
        <v>0.53600000000000003</v>
      </c>
      <c r="H8" s="20"/>
      <c r="I8" s="20"/>
      <c r="J8" s="20"/>
      <c r="K8" s="20"/>
      <c r="L8" s="20"/>
      <c r="M8" s="20"/>
      <c r="N8" s="20"/>
      <c r="O8" s="20"/>
      <c r="P8" s="20"/>
      <c r="Q8" s="20"/>
      <c r="R8" s="20"/>
      <c r="S8" s="20"/>
    </row>
    <row r="9" spans="1:19">
      <c r="A9">
        <v>0</v>
      </c>
      <c r="B9">
        <v>0</v>
      </c>
      <c r="C9">
        <v>104</v>
      </c>
      <c r="D9" s="24">
        <v>0</v>
      </c>
      <c r="E9">
        <v>0.58199999999999996</v>
      </c>
    </row>
    <row r="10" spans="1:19">
      <c r="A10">
        <v>0</v>
      </c>
      <c r="B10">
        <v>0</v>
      </c>
      <c r="C10">
        <v>104</v>
      </c>
      <c r="D10" s="24">
        <v>0</v>
      </c>
      <c r="E10">
        <v>0.58199999999999996</v>
      </c>
      <c r="H10" s="22" t="s">
        <v>249</v>
      </c>
      <c r="I10" s="22" t="s">
        <v>5</v>
      </c>
      <c r="J10" s="22" t="s">
        <v>251</v>
      </c>
      <c r="K10" s="22" t="s">
        <v>252</v>
      </c>
      <c r="L10" s="22" t="s">
        <v>253</v>
      </c>
      <c r="M10" s="22" t="s">
        <v>254</v>
      </c>
      <c r="N10" s="22" t="s">
        <v>255</v>
      </c>
      <c r="O10" s="22" t="s">
        <v>256</v>
      </c>
      <c r="P10" s="22" t="s">
        <v>257</v>
      </c>
      <c r="Q10" s="22" t="s">
        <v>258</v>
      </c>
      <c r="R10" s="22" t="s">
        <v>259</v>
      </c>
      <c r="S10" s="22" t="s">
        <v>260</v>
      </c>
    </row>
    <row r="11" spans="1:19">
      <c r="A11">
        <v>0</v>
      </c>
      <c r="B11">
        <v>4</v>
      </c>
      <c r="C11">
        <v>90</v>
      </c>
      <c r="D11" s="24">
        <v>0</v>
      </c>
      <c r="E11">
        <v>0.61</v>
      </c>
      <c r="H11">
        <f>ROW()-10</f>
        <v>1</v>
      </c>
      <c r="I11">
        <f>D5</f>
        <v>0</v>
      </c>
      <c r="J11">
        <f>A5</f>
        <v>1</v>
      </c>
      <c r="K11" t="str">
        <f>IF(D5&lt;&gt;D6, (D5+D6)/2, "")</f>
        <v/>
      </c>
      <c r="L11">
        <f>ROWS($A$5:A5)</f>
        <v>1</v>
      </c>
      <c r="M11">
        <f>SUM($A$5:A5)</f>
        <v>1</v>
      </c>
      <c r="N11">
        <f>I$4 - L11</f>
        <v>142</v>
      </c>
      <c r="O11">
        <f>I$5 - M11</f>
        <v>51</v>
      </c>
      <c r="P11">
        <f>IF(L11=0,"", M11/L11)</f>
        <v>1</v>
      </c>
      <c r="Q11">
        <f>IF(N11=0,"", O11/N11)</f>
        <v>0.35915492957746481</v>
      </c>
      <c r="R11" t="str">
        <f>IF(K11="","",(L11/I$4)*(2*P11*(1-P11)) + (N11/I$4)*(2*Q11*(1-Q11)))</f>
        <v/>
      </c>
      <c r="S11" t="str">
        <f>IF(K11="","", $I$7 - R11)</f>
        <v/>
      </c>
    </row>
    <row r="12" spans="1:19">
      <c r="A12">
        <v>0</v>
      </c>
      <c r="B12">
        <v>4</v>
      </c>
      <c r="C12">
        <v>90</v>
      </c>
      <c r="D12" s="24">
        <v>0</v>
      </c>
      <c r="E12">
        <v>0.61</v>
      </c>
      <c r="H12">
        <f t="shared" ref="H12:H75" si="0">ROW()-10</f>
        <v>2</v>
      </c>
      <c r="I12">
        <f t="shared" ref="I12:I17" si="1">D6</f>
        <v>0</v>
      </c>
      <c r="J12">
        <f t="shared" ref="J12:J17" si="2">A6</f>
        <v>1</v>
      </c>
      <c r="K12" t="str">
        <f t="shared" ref="K12:K17" si="3">IF(D6&lt;&gt;D7, (D6+D7)/2, "")</f>
        <v/>
      </c>
      <c r="L12">
        <f>ROWS($A$5:A6)</f>
        <v>2</v>
      </c>
      <c r="M12">
        <f>SUM($A$5:A6)</f>
        <v>2</v>
      </c>
      <c r="N12">
        <f t="shared" ref="N12:N17" si="4">I$4 - L12</f>
        <v>141</v>
      </c>
      <c r="O12">
        <f t="shared" ref="O12:O17" si="5">I$5 - M12</f>
        <v>50</v>
      </c>
      <c r="P12">
        <f t="shared" ref="P12:P17" si="6">IF(L12=0,"", M12/L12)</f>
        <v>1</v>
      </c>
      <c r="Q12">
        <f t="shared" ref="Q12:Q17" si="7">IF(N12=0,"", O12/N12)</f>
        <v>0.3546099290780142</v>
      </c>
      <c r="R12" t="str">
        <f t="shared" ref="R12:R17" si="8">IF(K12="","",(L12/I$4)*(2*P12*(1-P12)) + (N12/I$4)*(2*Q12*(1-Q12)))</f>
        <v/>
      </c>
      <c r="S12" t="str">
        <f t="shared" ref="S12:S17" si="9">IF(K12="","", $I$7 - R12)</f>
        <v/>
      </c>
    </row>
    <row r="13" spans="1:19">
      <c r="A13">
        <v>0</v>
      </c>
      <c r="B13">
        <v>5</v>
      </c>
      <c r="C13">
        <v>78</v>
      </c>
      <c r="D13" s="24">
        <v>0</v>
      </c>
      <c r="E13">
        <v>0.65400000000000003</v>
      </c>
      <c r="H13">
        <f t="shared" si="0"/>
        <v>3</v>
      </c>
      <c r="I13">
        <f t="shared" si="1"/>
        <v>0</v>
      </c>
      <c r="J13">
        <f t="shared" si="2"/>
        <v>1</v>
      </c>
      <c r="K13" t="str">
        <f t="shared" si="3"/>
        <v/>
      </c>
      <c r="L13">
        <f>ROWS($A$5:A7)</f>
        <v>3</v>
      </c>
      <c r="M13">
        <f>SUM($A$5:A7)</f>
        <v>3</v>
      </c>
      <c r="N13">
        <f t="shared" si="4"/>
        <v>140</v>
      </c>
      <c r="O13">
        <f t="shared" si="5"/>
        <v>49</v>
      </c>
      <c r="P13">
        <f t="shared" si="6"/>
        <v>1</v>
      </c>
      <c r="Q13">
        <f t="shared" si="7"/>
        <v>0.35</v>
      </c>
      <c r="R13" t="str">
        <f t="shared" si="8"/>
        <v/>
      </c>
      <c r="S13" t="str">
        <f t="shared" si="9"/>
        <v/>
      </c>
    </row>
    <row r="14" spans="1:19">
      <c r="A14">
        <v>0</v>
      </c>
      <c r="B14">
        <v>0</v>
      </c>
      <c r="C14">
        <v>111</v>
      </c>
      <c r="D14" s="24">
        <v>0</v>
      </c>
      <c r="E14">
        <v>0.66</v>
      </c>
      <c r="H14">
        <f t="shared" si="0"/>
        <v>4</v>
      </c>
      <c r="I14">
        <f t="shared" si="1"/>
        <v>0</v>
      </c>
      <c r="J14">
        <f t="shared" si="2"/>
        <v>1</v>
      </c>
      <c r="K14" t="str">
        <f t="shared" si="3"/>
        <v/>
      </c>
      <c r="L14">
        <f>ROWS($A$5:A8)</f>
        <v>4</v>
      </c>
      <c r="M14">
        <f>SUM($A$5:A8)</f>
        <v>4</v>
      </c>
      <c r="N14">
        <f t="shared" si="4"/>
        <v>139</v>
      </c>
      <c r="O14">
        <f t="shared" si="5"/>
        <v>48</v>
      </c>
      <c r="P14">
        <f t="shared" si="6"/>
        <v>1</v>
      </c>
      <c r="Q14">
        <f t="shared" si="7"/>
        <v>0.34532374100719426</v>
      </c>
      <c r="R14" t="str">
        <f t="shared" si="8"/>
        <v/>
      </c>
      <c r="S14" t="str">
        <f t="shared" si="9"/>
        <v/>
      </c>
    </row>
    <row r="15" spans="1:19">
      <c r="A15">
        <v>1</v>
      </c>
      <c r="B15">
        <v>2</v>
      </c>
      <c r="C15">
        <v>118</v>
      </c>
      <c r="D15" s="24">
        <v>0</v>
      </c>
      <c r="E15">
        <v>0.69299999999999995</v>
      </c>
      <c r="H15">
        <f t="shared" si="0"/>
        <v>5</v>
      </c>
      <c r="I15">
        <f t="shared" si="1"/>
        <v>0</v>
      </c>
      <c r="J15">
        <f t="shared" si="2"/>
        <v>0</v>
      </c>
      <c r="K15" t="str">
        <f t="shared" si="3"/>
        <v/>
      </c>
      <c r="L15">
        <f>ROWS($A$5:A9)</f>
        <v>5</v>
      </c>
      <c r="M15">
        <f>SUM($A$5:A9)</f>
        <v>4</v>
      </c>
      <c r="N15">
        <f t="shared" si="4"/>
        <v>138</v>
      </c>
      <c r="O15">
        <f t="shared" si="5"/>
        <v>48</v>
      </c>
      <c r="P15">
        <f t="shared" si="6"/>
        <v>0.8</v>
      </c>
      <c r="Q15">
        <f t="shared" si="7"/>
        <v>0.34782608695652173</v>
      </c>
      <c r="R15" t="str">
        <f t="shared" si="8"/>
        <v/>
      </c>
      <c r="S15" t="str">
        <f t="shared" si="9"/>
        <v/>
      </c>
    </row>
    <row r="16" spans="1:19">
      <c r="A16">
        <v>0</v>
      </c>
      <c r="B16">
        <v>7</v>
      </c>
      <c r="C16">
        <v>133</v>
      </c>
      <c r="D16" s="24">
        <v>0</v>
      </c>
      <c r="E16">
        <v>0.69599999999999995</v>
      </c>
      <c r="H16">
        <f t="shared" si="0"/>
        <v>6</v>
      </c>
      <c r="I16">
        <f t="shared" si="1"/>
        <v>0</v>
      </c>
      <c r="J16">
        <f t="shared" si="2"/>
        <v>0</v>
      </c>
      <c r="K16" t="str">
        <f t="shared" si="3"/>
        <v/>
      </c>
      <c r="L16">
        <f>ROWS($A$5:A10)</f>
        <v>6</v>
      </c>
      <c r="M16">
        <f>SUM($A$5:A10)</f>
        <v>4</v>
      </c>
      <c r="N16">
        <f t="shared" si="4"/>
        <v>137</v>
      </c>
      <c r="O16">
        <f t="shared" si="5"/>
        <v>48</v>
      </c>
      <c r="P16">
        <f t="shared" si="6"/>
        <v>0.66666666666666663</v>
      </c>
      <c r="Q16">
        <f t="shared" si="7"/>
        <v>0.35036496350364965</v>
      </c>
      <c r="R16" t="str">
        <f t="shared" si="8"/>
        <v/>
      </c>
      <c r="S16" t="str">
        <f t="shared" si="9"/>
        <v/>
      </c>
    </row>
    <row r="17" spans="1:19">
      <c r="A17">
        <v>0</v>
      </c>
      <c r="B17">
        <v>0</v>
      </c>
      <c r="C17">
        <v>129</v>
      </c>
      <c r="D17" s="24">
        <v>0</v>
      </c>
      <c r="E17">
        <v>0.70299999999999996</v>
      </c>
      <c r="H17">
        <f t="shared" si="0"/>
        <v>7</v>
      </c>
      <c r="I17">
        <f t="shared" si="1"/>
        <v>0</v>
      </c>
      <c r="J17">
        <f t="shared" si="2"/>
        <v>0</v>
      </c>
      <c r="K17" t="str">
        <f t="shared" si="3"/>
        <v/>
      </c>
      <c r="L17">
        <f>ROWS($A$5:A11)</f>
        <v>7</v>
      </c>
      <c r="M17">
        <f>SUM($A$5:A11)</f>
        <v>4</v>
      </c>
      <c r="N17">
        <f t="shared" si="4"/>
        <v>136</v>
      </c>
      <c r="O17">
        <f t="shared" si="5"/>
        <v>48</v>
      </c>
      <c r="P17">
        <f t="shared" si="6"/>
        <v>0.5714285714285714</v>
      </c>
      <c r="Q17">
        <f t="shared" si="7"/>
        <v>0.35294117647058826</v>
      </c>
      <c r="R17" t="str">
        <f t="shared" si="8"/>
        <v/>
      </c>
      <c r="S17" t="str">
        <f t="shared" si="9"/>
        <v/>
      </c>
    </row>
    <row r="18" spans="1:19">
      <c r="A18">
        <v>1</v>
      </c>
      <c r="B18">
        <v>0</v>
      </c>
      <c r="C18">
        <v>105</v>
      </c>
      <c r="D18" s="24">
        <v>0</v>
      </c>
      <c r="E18">
        <v>0.74099999999999999</v>
      </c>
      <c r="H18">
        <f t="shared" si="0"/>
        <v>8</v>
      </c>
      <c r="I18">
        <f t="shared" ref="I18:I81" si="10">D12</f>
        <v>0</v>
      </c>
      <c r="J18">
        <f t="shared" ref="J18:J81" si="11">A12</f>
        <v>0</v>
      </c>
      <c r="K18" t="str">
        <f t="shared" ref="K18:K81" si="12">IF(D12&lt;&gt;D13, (D12+D13)/2, "")</f>
        <v/>
      </c>
      <c r="L18">
        <f>ROWS($A$5:A12)</f>
        <v>8</v>
      </c>
      <c r="M18">
        <f>SUM($A$5:A12)</f>
        <v>4</v>
      </c>
      <c r="N18">
        <f t="shared" ref="N18:N81" si="13">I$4 - L18</f>
        <v>135</v>
      </c>
      <c r="O18">
        <f t="shared" ref="O18:O81" si="14">I$5 - M18</f>
        <v>48</v>
      </c>
      <c r="P18">
        <f t="shared" ref="P18:P81" si="15">IF(L18=0,"", M18/L18)</f>
        <v>0.5</v>
      </c>
      <c r="Q18">
        <f t="shared" ref="Q18:Q81" si="16">IF(N18=0,"", O18/N18)</f>
        <v>0.35555555555555557</v>
      </c>
      <c r="R18" t="str">
        <f t="shared" ref="R18:R81" si="17">IF(K18="","",(L18/I$4)*(2*P18*(1-P18)) + (N18/I$4)*(2*Q18*(1-Q18)))</f>
        <v/>
      </c>
      <c r="S18" t="str">
        <f t="shared" ref="S18:S81" si="18">IF(K18="","", $I$7 - R18)</f>
        <v/>
      </c>
    </row>
    <row r="19" spans="1:19">
      <c r="A19">
        <v>0</v>
      </c>
      <c r="B19">
        <v>5</v>
      </c>
      <c r="C19">
        <v>114</v>
      </c>
      <c r="D19" s="24">
        <v>0</v>
      </c>
      <c r="E19">
        <v>0.74399999999999999</v>
      </c>
      <c r="H19">
        <f t="shared" si="0"/>
        <v>9</v>
      </c>
      <c r="I19">
        <f t="shared" si="10"/>
        <v>0</v>
      </c>
      <c r="J19">
        <f t="shared" si="11"/>
        <v>0</v>
      </c>
      <c r="K19" t="str">
        <f t="shared" si="12"/>
        <v/>
      </c>
      <c r="L19">
        <f>ROWS($A$5:A13)</f>
        <v>9</v>
      </c>
      <c r="M19">
        <f>SUM($A$5:A13)</f>
        <v>4</v>
      </c>
      <c r="N19">
        <f t="shared" si="13"/>
        <v>134</v>
      </c>
      <c r="O19">
        <f t="shared" si="14"/>
        <v>48</v>
      </c>
      <c r="P19">
        <f t="shared" si="15"/>
        <v>0.44444444444444442</v>
      </c>
      <c r="Q19">
        <f t="shared" si="16"/>
        <v>0.35820895522388058</v>
      </c>
      <c r="R19" t="str">
        <f t="shared" si="17"/>
        <v/>
      </c>
      <c r="S19" t="str">
        <f t="shared" si="18"/>
        <v/>
      </c>
    </row>
    <row r="20" spans="1:19">
      <c r="A20">
        <v>0</v>
      </c>
      <c r="B20">
        <v>5</v>
      </c>
      <c r="C20">
        <v>114</v>
      </c>
      <c r="D20" s="24">
        <v>0</v>
      </c>
      <c r="E20">
        <v>0.74399999999999999</v>
      </c>
      <c r="H20">
        <f t="shared" si="0"/>
        <v>10</v>
      </c>
      <c r="I20">
        <f t="shared" si="10"/>
        <v>0</v>
      </c>
      <c r="J20">
        <f t="shared" si="11"/>
        <v>0</v>
      </c>
      <c r="K20" t="str">
        <f t="shared" si="12"/>
        <v/>
      </c>
      <c r="L20">
        <f>ROWS($A$5:A14)</f>
        <v>10</v>
      </c>
      <c r="M20">
        <f>SUM($A$5:A14)</f>
        <v>4</v>
      </c>
      <c r="N20">
        <f t="shared" si="13"/>
        <v>133</v>
      </c>
      <c r="O20">
        <f t="shared" si="14"/>
        <v>48</v>
      </c>
      <c r="P20">
        <f t="shared" si="15"/>
        <v>0.4</v>
      </c>
      <c r="Q20">
        <f t="shared" si="16"/>
        <v>0.36090225563909772</v>
      </c>
      <c r="R20" t="str">
        <f t="shared" si="17"/>
        <v/>
      </c>
      <c r="S20" t="str">
        <f t="shared" si="18"/>
        <v/>
      </c>
    </row>
    <row r="21" spans="1:19">
      <c r="A21">
        <v>0</v>
      </c>
      <c r="B21">
        <v>2</v>
      </c>
      <c r="C21">
        <v>119</v>
      </c>
      <c r="D21" s="24">
        <v>0</v>
      </c>
      <c r="E21">
        <v>0.83199999999999996</v>
      </c>
      <c r="H21">
        <f t="shared" si="0"/>
        <v>11</v>
      </c>
      <c r="I21">
        <f t="shared" si="10"/>
        <v>0</v>
      </c>
      <c r="J21">
        <f t="shared" si="11"/>
        <v>1</v>
      </c>
      <c r="K21" t="str">
        <f t="shared" si="12"/>
        <v/>
      </c>
      <c r="L21">
        <f>ROWS($A$5:A15)</f>
        <v>11</v>
      </c>
      <c r="M21">
        <f>SUM($A$5:A15)</f>
        <v>5</v>
      </c>
      <c r="N21">
        <f t="shared" si="13"/>
        <v>132</v>
      </c>
      <c r="O21">
        <f t="shared" si="14"/>
        <v>47</v>
      </c>
      <c r="P21">
        <f t="shared" si="15"/>
        <v>0.45454545454545453</v>
      </c>
      <c r="Q21">
        <f t="shared" si="16"/>
        <v>0.35606060606060608</v>
      </c>
      <c r="R21" t="str">
        <f t="shared" si="17"/>
        <v/>
      </c>
      <c r="S21" t="str">
        <f t="shared" si="18"/>
        <v/>
      </c>
    </row>
    <row r="22" spans="1:19">
      <c r="A22">
        <v>0</v>
      </c>
      <c r="B22">
        <v>8</v>
      </c>
      <c r="C22">
        <v>112</v>
      </c>
      <c r="D22" s="24">
        <v>0</v>
      </c>
      <c r="E22">
        <v>0.84</v>
      </c>
      <c r="H22">
        <f t="shared" si="0"/>
        <v>12</v>
      </c>
      <c r="I22">
        <f t="shared" si="10"/>
        <v>0</v>
      </c>
      <c r="J22">
        <f t="shared" si="11"/>
        <v>0</v>
      </c>
      <c r="K22" t="str">
        <f t="shared" si="12"/>
        <v/>
      </c>
      <c r="L22">
        <f>ROWS($A$5:A16)</f>
        <v>12</v>
      </c>
      <c r="M22">
        <f>SUM($A$5:A16)</f>
        <v>5</v>
      </c>
      <c r="N22">
        <f t="shared" si="13"/>
        <v>131</v>
      </c>
      <c r="O22">
        <f t="shared" si="14"/>
        <v>47</v>
      </c>
      <c r="P22">
        <f t="shared" si="15"/>
        <v>0.41666666666666669</v>
      </c>
      <c r="Q22">
        <f t="shared" si="16"/>
        <v>0.35877862595419846</v>
      </c>
      <c r="R22" t="str">
        <f t="shared" si="17"/>
        <v/>
      </c>
      <c r="S22" t="str">
        <f t="shared" si="18"/>
        <v/>
      </c>
    </row>
    <row r="23" spans="1:19">
      <c r="A23">
        <v>0</v>
      </c>
      <c r="B23">
        <v>2</v>
      </c>
      <c r="C23">
        <v>109</v>
      </c>
      <c r="D23" s="24">
        <v>0</v>
      </c>
      <c r="E23">
        <v>0.84499999999999997</v>
      </c>
      <c r="H23">
        <f t="shared" si="0"/>
        <v>13</v>
      </c>
      <c r="I23">
        <f t="shared" si="10"/>
        <v>0</v>
      </c>
      <c r="J23">
        <f t="shared" si="11"/>
        <v>0</v>
      </c>
      <c r="K23" t="str">
        <f t="shared" si="12"/>
        <v/>
      </c>
      <c r="L23">
        <f>ROWS($A$5:A17)</f>
        <v>13</v>
      </c>
      <c r="M23">
        <f>SUM($A$5:A17)</f>
        <v>5</v>
      </c>
      <c r="N23">
        <f t="shared" si="13"/>
        <v>130</v>
      </c>
      <c r="O23">
        <f t="shared" si="14"/>
        <v>47</v>
      </c>
      <c r="P23">
        <f t="shared" si="15"/>
        <v>0.38461538461538464</v>
      </c>
      <c r="Q23">
        <f t="shared" si="16"/>
        <v>0.36153846153846153</v>
      </c>
      <c r="R23" t="str">
        <f t="shared" si="17"/>
        <v/>
      </c>
      <c r="S23" t="str">
        <f t="shared" si="18"/>
        <v/>
      </c>
    </row>
    <row r="24" spans="1:19">
      <c r="A24">
        <v>0</v>
      </c>
      <c r="B24">
        <v>2</v>
      </c>
      <c r="C24">
        <v>109</v>
      </c>
      <c r="D24" s="24">
        <v>0</v>
      </c>
      <c r="E24">
        <v>0.84499999999999997</v>
      </c>
      <c r="H24">
        <f t="shared" si="0"/>
        <v>14</v>
      </c>
      <c r="I24">
        <f t="shared" si="10"/>
        <v>0</v>
      </c>
      <c r="J24">
        <f t="shared" si="11"/>
        <v>1</v>
      </c>
      <c r="K24" t="str">
        <f t="shared" si="12"/>
        <v/>
      </c>
      <c r="L24">
        <f>ROWS($A$5:A18)</f>
        <v>14</v>
      </c>
      <c r="M24">
        <f>SUM($A$5:A18)</f>
        <v>6</v>
      </c>
      <c r="N24">
        <f t="shared" si="13"/>
        <v>129</v>
      </c>
      <c r="O24">
        <f t="shared" si="14"/>
        <v>46</v>
      </c>
      <c r="P24">
        <f t="shared" si="15"/>
        <v>0.42857142857142855</v>
      </c>
      <c r="Q24">
        <f t="shared" si="16"/>
        <v>0.35658914728682173</v>
      </c>
      <c r="R24" t="str">
        <f t="shared" si="17"/>
        <v/>
      </c>
      <c r="S24" t="str">
        <f t="shared" si="18"/>
        <v/>
      </c>
    </row>
    <row r="25" spans="1:19">
      <c r="A25">
        <v>0</v>
      </c>
      <c r="B25">
        <v>8</v>
      </c>
      <c r="C25">
        <v>107</v>
      </c>
      <c r="D25" s="24">
        <v>0</v>
      </c>
      <c r="E25">
        <v>0.85599999999999998</v>
      </c>
      <c r="H25">
        <f t="shared" si="0"/>
        <v>15</v>
      </c>
      <c r="I25">
        <f t="shared" si="10"/>
        <v>0</v>
      </c>
      <c r="J25">
        <f t="shared" si="11"/>
        <v>0</v>
      </c>
      <c r="K25" t="str">
        <f t="shared" si="12"/>
        <v/>
      </c>
      <c r="L25">
        <f>ROWS($A$5:A19)</f>
        <v>15</v>
      </c>
      <c r="M25">
        <f>SUM($A$5:A19)</f>
        <v>6</v>
      </c>
      <c r="N25">
        <f t="shared" si="13"/>
        <v>128</v>
      </c>
      <c r="O25">
        <f t="shared" si="14"/>
        <v>46</v>
      </c>
      <c r="P25">
        <f t="shared" si="15"/>
        <v>0.4</v>
      </c>
      <c r="Q25">
        <f t="shared" si="16"/>
        <v>0.359375</v>
      </c>
      <c r="R25" t="str">
        <f t="shared" si="17"/>
        <v/>
      </c>
      <c r="S25" t="str">
        <f t="shared" si="18"/>
        <v/>
      </c>
    </row>
    <row r="26" spans="1:19">
      <c r="A26">
        <v>0</v>
      </c>
      <c r="B26">
        <v>8</v>
      </c>
      <c r="C26">
        <v>107</v>
      </c>
      <c r="D26" s="24">
        <v>0</v>
      </c>
      <c r="E26">
        <v>0.85599999999999998</v>
      </c>
      <c r="H26">
        <f t="shared" si="0"/>
        <v>16</v>
      </c>
      <c r="I26">
        <f t="shared" si="10"/>
        <v>0</v>
      </c>
      <c r="J26">
        <f t="shared" si="11"/>
        <v>0</v>
      </c>
      <c r="K26" t="str">
        <f t="shared" si="12"/>
        <v/>
      </c>
      <c r="L26">
        <f>ROWS($A$5:A20)</f>
        <v>16</v>
      </c>
      <c r="M26">
        <f>SUM($A$5:A20)</f>
        <v>6</v>
      </c>
      <c r="N26">
        <f t="shared" si="13"/>
        <v>127</v>
      </c>
      <c r="O26">
        <f t="shared" si="14"/>
        <v>46</v>
      </c>
      <c r="P26">
        <f t="shared" si="15"/>
        <v>0.375</v>
      </c>
      <c r="Q26">
        <f t="shared" si="16"/>
        <v>0.36220472440944884</v>
      </c>
      <c r="R26" t="str">
        <f t="shared" si="17"/>
        <v/>
      </c>
      <c r="S26" t="str">
        <f t="shared" si="18"/>
        <v/>
      </c>
    </row>
    <row r="27" spans="1:19">
      <c r="A27">
        <v>0</v>
      </c>
      <c r="B27">
        <v>2</v>
      </c>
      <c r="C27">
        <v>85</v>
      </c>
      <c r="D27" s="24">
        <v>0</v>
      </c>
      <c r="E27">
        <v>0.93</v>
      </c>
      <c r="H27">
        <f t="shared" si="0"/>
        <v>17</v>
      </c>
      <c r="I27">
        <f t="shared" si="10"/>
        <v>0</v>
      </c>
      <c r="J27">
        <f t="shared" si="11"/>
        <v>0</v>
      </c>
      <c r="K27" t="str">
        <f t="shared" si="12"/>
        <v/>
      </c>
      <c r="L27">
        <f>ROWS($A$5:A21)</f>
        <v>17</v>
      </c>
      <c r="M27">
        <f>SUM($A$5:A21)</f>
        <v>6</v>
      </c>
      <c r="N27">
        <f t="shared" si="13"/>
        <v>126</v>
      </c>
      <c r="O27">
        <f t="shared" si="14"/>
        <v>46</v>
      </c>
      <c r="P27">
        <f t="shared" si="15"/>
        <v>0.35294117647058826</v>
      </c>
      <c r="Q27">
        <f t="shared" si="16"/>
        <v>0.36507936507936506</v>
      </c>
      <c r="R27" t="str">
        <f t="shared" si="17"/>
        <v/>
      </c>
      <c r="S27" t="str">
        <f t="shared" si="18"/>
        <v/>
      </c>
    </row>
    <row r="28" spans="1:19">
      <c r="A28">
        <v>1</v>
      </c>
      <c r="B28">
        <v>8</v>
      </c>
      <c r="C28">
        <v>108</v>
      </c>
      <c r="D28" s="24">
        <v>0</v>
      </c>
      <c r="E28">
        <v>0.95499999999999996</v>
      </c>
      <c r="H28">
        <f t="shared" si="0"/>
        <v>18</v>
      </c>
      <c r="I28">
        <f t="shared" si="10"/>
        <v>0</v>
      </c>
      <c r="J28">
        <f t="shared" si="11"/>
        <v>0</v>
      </c>
      <c r="K28" t="str">
        <f t="shared" si="12"/>
        <v/>
      </c>
      <c r="L28">
        <f>ROWS($A$5:A22)</f>
        <v>18</v>
      </c>
      <c r="M28">
        <f>SUM($A$5:A22)</f>
        <v>6</v>
      </c>
      <c r="N28">
        <f t="shared" si="13"/>
        <v>125</v>
      </c>
      <c r="O28">
        <f t="shared" si="14"/>
        <v>46</v>
      </c>
      <c r="P28">
        <f t="shared" si="15"/>
        <v>0.33333333333333331</v>
      </c>
      <c r="Q28">
        <f t="shared" si="16"/>
        <v>0.36799999999999999</v>
      </c>
      <c r="R28" t="str">
        <f t="shared" si="17"/>
        <v/>
      </c>
      <c r="S28" t="str">
        <f t="shared" si="18"/>
        <v/>
      </c>
    </row>
    <row r="29" spans="1:19">
      <c r="A29">
        <v>1</v>
      </c>
      <c r="B29">
        <v>8</v>
      </c>
      <c r="C29">
        <v>108</v>
      </c>
      <c r="D29" s="24">
        <v>0</v>
      </c>
      <c r="E29">
        <v>0.95499999999999996</v>
      </c>
      <c r="H29">
        <f t="shared" si="0"/>
        <v>19</v>
      </c>
      <c r="I29">
        <f t="shared" si="10"/>
        <v>0</v>
      </c>
      <c r="J29">
        <f t="shared" si="11"/>
        <v>0</v>
      </c>
      <c r="K29" t="str">
        <f t="shared" si="12"/>
        <v/>
      </c>
      <c r="L29">
        <f>ROWS($A$5:A23)</f>
        <v>19</v>
      </c>
      <c r="M29">
        <f>SUM($A$5:A23)</f>
        <v>6</v>
      </c>
      <c r="N29">
        <f t="shared" si="13"/>
        <v>124</v>
      </c>
      <c r="O29">
        <f t="shared" si="14"/>
        <v>46</v>
      </c>
      <c r="P29">
        <f t="shared" si="15"/>
        <v>0.31578947368421051</v>
      </c>
      <c r="Q29">
        <f t="shared" si="16"/>
        <v>0.37096774193548387</v>
      </c>
      <c r="R29" t="str">
        <f t="shared" si="17"/>
        <v/>
      </c>
      <c r="S29" t="str">
        <f t="shared" si="18"/>
        <v/>
      </c>
    </row>
    <row r="30" spans="1:19">
      <c r="A30">
        <v>1</v>
      </c>
      <c r="B30">
        <v>8</v>
      </c>
      <c r="C30">
        <v>108</v>
      </c>
      <c r="D30" s="24">
        <v>0</v>
      </c>
      <c r="E30">
        <v>0.95499999999999996</v>
      </c>
      <c r="H30">
        <f t="shared" si="0"/>
        <v>20</v>
      </c>
      <c r="I30">
        <f t="shared" si="10"/>
        <v>0</v>
      </c>
      <c r="J30">
        <f t="shared" si="11"/>
        <v>0</v>
      </c>
      <c r="K30" t="str">
        <f t="shared" si="12"/>
        <v/>
      </c>
      <c r="L30">
        <f>ROWS($A$5:A24)</f>
        <v>20</v>
      </c>
      <c r="M30">
        <f>SUM($A$5:A24)</f>
        <v>6</v>
      </c>
      <c r="N30">
        <f t="shared" si="13"/>
        <v>123</v>
      </c>
      <c r="O30">
        <f t="shared" si="14"/>
        <v>46</v>
      </c>
      <c r="P30">
        <f t="shared" si="15"/>
        <v>0.3</v>
      </c>
      <c r="Q30">
        <f t="shared" si="16"/>
        <v>0.37398373983739835</v>
      </c>
      <c r="R30" t="str">
        <f t="shared" si="17"/>
        <v/>
      </c>
      <c r="S30" t="str">
        <f t="shared" si="18"/>
        <v/>
      </c>
    </row>
    <row r="31" spans="1:19">
      <c r="A31">
        <v>1</v>
      </c>
      <c r="B31">
        <v>8</v>
      </c>
      <c r="C31">
        <v>108</v>
      </c>
      <c r="D31" s="24">
        <v>0</v>
      </c>
      <c r="E31">
        <v>0.95499999999999996</v>
      </c>
      <c r="H31">
        <f t="shared" si="0"/>
        <v>21</v>
      </c>
      <c r="I31">
        <f t="shared" si="10"/>
        <v>0</v>
      </c>
      <c r="J31">
        <f t="shared" si="11"/>
        <v>0</v>
      </c>
      <c r="K31" t="str">
        <f t="shared" si="12"/>
        <v/>
      </c>
      <c r="L31">
        <f>ROWS($A$5:A25)</f>
        <v>21</v>
      </c>
      <c r="M31">
        <f>SUM($A$5:A25)</f>
        <v>6</v>
      </c>
      <c r="N31">
        <f t="shared" si="13"/>
        <v>122</v>
      </c>
      <c r="O31">
        <f t="shared" si="14"/>
        <v>46</v>
      </c>
      <c r="P31">
        <f t="shared" si="15"/>
        <v>0.2857142857142857</v>
      </c>
      <c r="Q31">
        <f t="shared" si="16"/>
        <v>0.37704918032786883</v>
      </c>
      <c r="R31" t="str">
        <f t="shared" si="17"/>
        <v/>
      </c>
      <c r="S31" t="str">
        <f t="shared" si="18"/>
        <v/>
      </c>
    </row>
    <row r="32" spans="1:19">
      <c r="A32">
        <v>0</v>
      </c>
      <c r="B32">
        <v>10</v>
      </c>
      <c r="C32">
        <v>115</v>
      </c>
      <c r="D32" s="24">
        <v>0</v>
      </c>
      <c r="E32">
        <v>1.022</v>
      </c>
      <c r="H32">
        <f t="shared" si="0"/>
        <v>22</v>
      </c>
      <c r="I32">
        <f t="shared" si="10"/>
        <v>0</v>
      </c>
      <c r="J32">
        <f t="shared" si="11"/>
        <v>0</v>
      </c>
      <c r="K32" t="str">
        <f t="shared" si="12"/>
        <v/>
      </c>
      <c r="L32">
        <f>ROWS($A$5:A26)</f>
        <v>22</v>
      </c>
      <c r="M32">
        <f>SUM($A$5:A26)</f>
        <v>6</v>
      </c>
      <c r="N32">
        <f t="shared" si="13"/>
        <v>121</v>
      </c>
      <c r="O32">
        <f t="shared" si="14"/>
        <v>46</v>
      </c>
      <c r="P32">
        <f t="shared" si="15"/>
        <v>0.27272727272727271</v>
      </c>
      <c r="Q32">
        <f t="shared" si="16"/>
        <v>0.38016528925619836</v>
      </c>
      <c r="R32" t="str">
        <f t="shared" si="17"/>
        <v/>
      </c>
      <c r="S32" t="str">
        <f t="shared" si="18"/>
        <v/>
      </c>
    </row>
    <row r="33" spans="1:19">
      <c r="A33">
        <v>0</v>
      </c>
      <c r="B33">
        <v>10</v>
      </c>
      <c r="C33">
        <v>115</v>
      </c>
      <c r="D33" s="24">
        <v>0</v>
      </c>
      <c r="E33">
        <v>1.022</v>
      </c>
      <c r="H33">
        <f t="shared" si="0"/>
        <v>23</v>
      </c>
      <c r="I33">
        <f t="shared" si="10"/>
        <v>0</v>
      </c>
      <c r="J33">
        <f t="shared" si="11"/>
        <v>0</v>
      </c>
      <c r="K33" t="str">
        <f t="shared" si="12"/>
        <v/>
      </c>
      <c r="L33">
        <f>ROWS($A$5:A27)</f>
        <v>23</v>
      </c>
      <c r="M33">
        <f>SUM($A$5:A27)</f>
        <v>6</v>
      </c>
      <c r="N33">
        <f t="shared" si="13"/>
        <v>120</v>
      </c>
      <c r="O33">
        <f t="shared" si="14"/>
        <v>46</v>
      </c>
      <c r="P33">
        <f t="shared" si="15"/>
        <v>0.2608695652173913</v>
      </c>
      <c r="Q33">
        <f t="shared" si="16"/>
        <v>0.38333333333333336</v>
      </c>
      <c r="R33" t="str">
        <f t="shared" si="17"/>
        <v/>
      </c>
      <c r="S33" t="str">
        <f t="shared" si="18"/>
        <v/>
      </c>
    </row>
    <row r="34" spans="1:19">
      <c r="A34">
        <v>0</v>
      </c>
      <c r="B34">
        <v>6</v>
      </c>
      <c r="C34">
        <v>129</v>
      </c>
      <c r="D34" s="24">
        <v>7</v>
      </c>
      <c r="E34">
        <v>0.58199999999999996</v>
      </c>
      <c r="H34">
        <f t="shared" si="0"/>
        <v>24</v>
      </c>
      <c r="I34">
        <f t="shared" si="10"/>
        <v>0</v>
      </c>
      <c r="J34">
        <f t="shared" si="11"/>
        <v>1</v>
      </c>
      <c r="K34" t="str">
        <f t="shared" si="12"/>
        <v/>
      </c>
      <c r="L34">
        <f>ROWS($A$5:A28)</f>
        <v>24</v>
      </c>
      <c r="M34">
        <f>SUM($A$5:A28)</f>
        <v>7</v>
      </c>
      <c r="N34">
        <f t="shared" si="13"/>
        <v>119</v>
      </c>
      <c r="O34">
        <f t="shared" si="14"/>
        <v>45</v>
      </c>
      <c r="P34">
        <f t="shared" si="15"/>
        <v>0.29166666666666669</v>
      </c>
      <c r="Q34">
        <f t="shared" si="16"/>
        <v>0.37815126050420167</v>
      </c>
      <c r="R34" t="str">
        <f t="shared" si="17"/>
        <v/>
      </c>
      <c r="S34" t="str">
        <f t="shared" si="18"/>
        <v/>
      </c>
    </row>
    <row r="35" spans="1:19">
      <c r="A35">
        <v>0</v>
      </c>
      <c r="B35">
        <v>6</v>
      </c>
      <c r="C35">
        <v>129</v>
      </c>
      <c r="D35" s="24">
        <v>7</v>
      </c>
      <c r="E35">
        <v>0.58199999999999996</v>
      </c>
      <c r="H35">
        <f t="shared" si="0"/>
        <v>25</v>
      </c>
      <c r="I35">
        <f t="shared" si="10"/>
        <v>0</v>
      </c>
      <c r="J35">
        <f t="shared" si="11"/>
        <v>1</v>
      </c>
      <c r="K35" t="str">
        <f t="shared" si="12"/>
        <v/>
      </c>
      <c r="L35">
        <f>ROWS($A$5:A29)</f>
        <v>25</v>
      </c>
      <c r="M35">
        <f>SUM($A$5:A29)</f>
        <v>8</v>
      </c>
      <c r="N35">
        <f t="shared" si="13"/>
        <v>118</v>
      </c>
      <c r="O35">
        <f t="shared" si="14"/>
        <v>44</v>
      </c>
      <c r="P35">
        <f t="shared" si="15"/>
        <v>0.32</v>
      </c>
      <c r="Q35">
        <f t="shared" si="16"/>
        <v>0.3728813559322034</v>
      </c>
      <c r="R35" t="str">
        <f t="shared" si="17"/>
        <v/>
      </c>
      <c r="S35" t="str">
        <f t="shared" si="18"/>
        <v/>
      </c>
    </row>
    <row r="36" spans="1:19">
      <c r="A36">
        <v>1</v>
      </c>
      <c r="B36">
        <v>12</v>
      </c>
      <c r="C36">
        <v>92</v>
      </c>
      <c r="D36" s="24">
        <v>7</v>
      </c>
      <c r="E36">
        <v>0.92600000000000005</v>
      </c>
      <c r="H36">
        <f t="shared" si="0"/>
        <v>26</v>
      </c>
      <c r="I36">
        <f t="shared" si="10"/>
        <v>0</v>
      </c>
      <c r="J36">
        <f t="shared" si="11"/>
        <v>1</v>
      </c>
      <c r="K36" t="str">
        <f t="shared" si="12"/>
        <v/>
      </c>
      <c r="L36">
        <f>ROWS($A$5:A30)</f>
        <v>26</v>
      </c>
      <c r="M36">
        <f>SUM($A$5:A30)</f>
        <v>9</v>
      </c>
      <c r="N36">
        <f t="shared" si="13"/>
        <v>117</v>
      </c>
      <c r="O36">
        <f t="shared" si="14"/>
        <v>43</v>
      </c>
      <c r="P36">
        <f t="shared" si="15"/>
        <v>0.34615384615384615</v>
      </c>
      <c r="Q36">
        <f t="shared" si="16"/>
        <v>0.36752136752136755</v>
      </c>
      <c r="R36" t="str">
        <f t="shared" si="17"/>
        <v/>
      </c>
      <c r="S36" t="str">
        <f t="shared" si="18"/>
        <v/>
      </c>
    </row>
    <row r="37" spans="1:19">
      <c r="A37">
        <v>0</v>
      </c>
      <c r="B37">
        <v>1</v>
      </c>
      <c r="C37">
        <v>109</v>
      </c>
      <c r="D37" s="24">
        <v>8</v>
      </c>
      <c r="E37">
        <v>0.94699999999999995</v>
      </c>
      <c r="H37">
        <f t="shared" si="0"/>
        <v>27</v>
      </c>
      <c r="I37">
        <f t="shared" si="10"/>
        <v>0</v>
      </c>
      <c r="J37">
        <f t="shared" si="11"/>
        <v>1</v>
      </c>
      <c r="K37" t="str">
        <f t="shared" si="12"/>
        <v/>
      </c>
      <c r="L37">
        <f>ROWS($A$5:A31)</f>
        <v>27</v>
      </c>
      <c r="M37">
        <f>SUM($A$5:A31)</f>
        <v>10</v>
      </c>
      <c r="N37">
        <f t="shared" si="13"/>
        <v>116</v>
      </c>
      <c r="O37">
        <f t="shared" si="14"/>
        <v>42</v>
      </c>
      <c r="P37">
        <f t="shared" si="15"/>
        <v>0.37037037037037035</v>
      </c>
      <c r="Q37">
        <f t="shared" si="16"/>
        <v>0.36206896551724138</v>
      </c>
      <c r="R37" t="str">
        <f t="shared" si="17"/>
        <v/>
      </c>
      <c r="S37" t="str">
        <f t="shared" si="18"/>
        <v/>
      </c>
    </row>
    <row r="38" spans="1:19">
      <c r="A38">
        <v>0</v>
      </c>
      <c r="B38">
        <v>1</v>
      </c>
      <c r="C38">
        <v>109</v>
      </c>
      <c r="D38" s="24">
        <v>8</v>
      </c>
      <c r="E38">
        <v>0.94699999999999995</v>
      </c>
      <c r="H38">
        <f t="shared" si="0"/>
        <v>28</v>
      </c>
      <c r="I38">
        <f t="shared" si="10"/>
        <v>0</v>
      </c>
      <c r="J38">
        <f t="shared" si="11"/>
        <v>0</v>
      </c>
      <c r="K38" t="str">
        <f t="shared" si="12"/>
        <v/>
      </c>
      <c r="L38">
        <f>ROWS($A$5:A32)</f>
        <v>28</v>
      </c>
      <c r="M38">
        <f>SUM($A$5:A32)</f>
        <v>10</v>
      </c>
      <c r="N38">
        <f t="shared" si="13"/>
        <v>115</v>
      </c>
      <c r="O38">
        <f t="shared" si="14"/>
        <v>42</v>
      </c>
      <c r="P38">
        <f t="shared" si="15"/>
        <v>0.35714285714285715</v>
      </c>
      <c r="Q38">
        <f t="shared" si="16"/>
        <v>0.36521739130434783</v>
      </c>
      <c r="R38" t="str">
        <f t="shared" si="17"/>
        <v/>
      </c>
      <c r="S38" t="str">
        <f t="shared" si="18"/>
        <v/>
      </c>
    </row>
    <row r="39" spans="1:19">
      <c r="A39">
        <v>0</v>
      </c>
      <c r="B39">
        <v>1</v>
      </c>
      <c r="C39">
        <v>90</v>
      </c>
      <c r="D39" s="24">
        <v>8</v>
      </c>
      <c r="E39">
        <v>1.1379999999999999</v>
      </c>
      <c r="H39">
        <f t="shared" si="0"/>
        <v>29</v>
      </c>
      <c r="I39">
        <f t="shared" si="10"/>
        <v>0</v>
      </c>
      <c r="J39">
        <f t="shared" si="11"/>
        <v>0</v>
      </c>
      <c r="K39">
        <f t="shared" si="12"/>
        <v>3.5</v>
      </c>
      <c r="L39">
        <f>ROWS($A$5:A33)</f>
        <v>29</v>
      </c>
      <c r="M39">
        <f>SUM($A$5:A33)</f>
        <v>10</v>
      </c>
      <c r="N39">
        <f t="shared" si="13"/>
        <v>114</v>
      </c>
      <c r="O39">
        <f t="shared" si="14"/>
        <v>42</v>
      </c>
      <c r="P39">
        <f t="shared" si="15"/>
        <v>0.34482758620689657</v>
      </c>
      <c r="Q39">
        <f t="shared" si="16"/>
        <v>0.36842105263157893</v>
      </c>
      <c r="R39">
        <f t="shared" si="17"/>
        <v>0.46262992905461137</v>
      </c>
      <c r="S39">
        <f t="shared" si="18"/>
        <v>1.7998830076054739E-4</v>
      </c>
    </row>
    <row r="40" spans="1:19">
      <c r="A40">
        <v>0</v>
      </c>
      <c r="B40">
        <v>1</v>
      </c>
      <c r="C40">
        <v>99</v>
      </c>
      <c r="D40" s="24">
        <v>10</v>
      </c>
      <c r="E40">
        <v>0.55100000000000005</v>
      </c>
      <c r="H40">
        <f t="shared" si="0"/>
        <v>30</v>
      </c>
      <c r="I40">
        <f t="shared" si="10"/>
        <v>7</v>
      </c>
      <c r="J40">
        <f t="shared" si="11"/>
        <v>0</v>
      </c>
      <c r="K40" t="str">
        <f t="shared" si="12"/>
        <v/>
      </c>
      <c r="L40">
        <f>ROWS($A$5:A34)</f>
        <v>30</v>
      </c>
      <c r="M40">
        <f>SUM($A$5:A34)</f>
        <v>10</v>
      </c>
      <c r="N40">
        <f t="shared" si="13"/>
        <v>113</v>
      </c>
      <c r="O40">
        <f t="shared" si="14"/>
        <v>42</v>
      </c>
      <c r="P40">
        <f t="shared" si="15"/>
        <v>0.33333333333333331</v>
      </c>
      <c r="Q40">
        <f t="shared" si="16"/>
        <v>0.37168141592920356</v>
      </c>
      <c r="R40" t="str">
        <f t="shared" si="17"/>
        <v/>
      </c>
      <c r="S40" t="str">
        <f t="shared" si="18"/>
        <v/>
      </c>
    </row>
    <row r="41" spans="1:19">
      <c r="A41">
        <v>0</v>
      </c>
      <c r="B41">
        <v>3</v>
      </c>
      <c r="C41">
        <v>113</v>
      </c>
      <c r="D41" s="24">
        <v>10</v>
      </c>
      <c r="E41">
        <v>0.626</v>
      </c>
      <c r="H41">
        <f t="shared" si="0"/>
        <v>31</v>
      </c>
      <c r="I41">
        <f t="shared" si="10"/>
        <v>7</v>
      </c>
      <c r="J41">
        <f t="shared" si="11"/>
        <v>0</v>
      </c>
      <c r="K41" t="str">
        <f t="shared" si="12"/>
        <v/>
      </c>
      <c r="L41">
        <f>ROWS($A$5:A35)</f>
        <v>31</v>
      </c>
      <c r="M41">
        <f>SUM($A$5:A35)</f>
        <v>10</v>
      </c>
      <c r="N41">
        <f t="shared" si="13"/>
        <v>112</v>
      </c>
      <c r="O41">
        <f t="shared" si="14"/>
        <v>42</v>
      </c>
      <c r="P41">
        <f t="shared" si="15"/>
        <v>0.32258064516129031</v>
      </c>
      <c r="Q41">
        <f t="shared" si="16"/>
        <v>0.375</v>
      </c>
      <c r="R41" t="str">
        <f t="shared" si="17"/>
        <v/>
      </c>
      <c r="S41" t="str">
        <f t="shared" si="18"/>
        <v/>
      </c>
    </row>
    <row r="42" spans="1:19">
      <c r="A42">
        <v>0</v>
      </c>
      <c r="B42">
        <v>3</v>
      </c>
      <c r="C42">
        <v>113</v>
      </c>
      <c r="D42" s="24">
        <v>10</v>
      </c>
      <c r="E42">
        <v>0.626</v>
      </c>
      <c r="H42">
        <f t="shared" si="0"/>
        <v>32</v>
      </c>
      <c r="I42">
        <f t="shared" si="10"/>
        <v>7</v>
      </c>
      <c r="J42">
        <f t="shared" si="11"/>
        <v>1</v>
      </c>
      <c r="K42">
        <f t="shared" si="12"/>
        <v>7.5</v>
      </c>
      <c r="L42">
        <f>ROWS($A$5:A36)</f>
        <v>32</v>
      </c>
      <c r="M42">
        <f>SUM($A$5:A36)</f>
        <v>11</v>
      </c>
      <c r="N42">
        <f t="shared" si="13"/>
        <v>111</v>
      </c>
      <c r="O42">
        <f t="shared" si="14"/>
        <v>41</v>
      </c>
      <c r="P42">
        <f t="shared" si="15"/>
        <v>0.34375</v>
      </c>
      <c r="Q42">
        <f t="shared" si="16"/>
        <v>0.36936936936936937</v>
      </c>
      <c r="R42">
        <f t="shared" si="17"/>
        <v>0.46258190008190014</v>
      </c>
      <c r="S42">
        <f t="shared" si="18"/>
        <v>2.2801727347177003E-4</v>
      </c>
    </row>
    <row r="43" spans="1:19">
      <c r="A43">
        <v>0</v>
      </c>
      <c r="B43">
        <v>1</v>
      </c>
      <c r="C43">
        <v>80</v>
      </c>
      <c r="D43" s="24">
        <v>11</v>
      </c>
      <c r="E43">
        <v>0.52700000000000002</v>
      </c>
      <c r="H43">
        <f t="shared" si="0"/>
        <v>33</v>
      </c>
      <c r="I43">
        <f t="shared" si="10"/>
        <v>8</v>
      </c>
      <c r="J43">
        <f t="shared" si="11"/>
        <v>0</v>
      </c>
      <c r="K43" t="str">
        <f t="shared" si="12"/>
        <v/>
      </c>
      <c r="L43">
        <f>ROWS($A$5:A37)</f>
        <v>33</v>
      </c>
      <c r="M43">
        <f>SUM($A$5:A37)</f>
        <v>11</v>
      </c>
      <c r="N43">
        <f t="shared" si="13"/>
        <v>110</v>
      </c>
      <c r="O43">
        <f t="shared" si="14"/>
        <v>41</v>
      </c>
      <c r="P43">
        <f t="shared" si="15"/>
        <v>0.33333333333333331</v>
      </c>
      <c r="Q43">
        <f t="shared" si="16"/>
        <v>0.37272727272727274</v>
      </c>
      <c r="R43" t="str">
        <f t="shared" si="17"/>
        <v/>
      </c>
      <c r="S43" t="str">
        <f t="shared" si="18"/>
        <v/>
      </c>
    </row>
    <row r="44" spans="1:19">
      <c r="A44">
        <v>0</v>
      </c>
      <c r="B44">
        <v>4</v>
      </c>
      <c r="C44">
        <v>129</v>
      </c>
      <c r="D44" s="24">
        <v>12</v>
      </c>
      <c r="E44">
        <v>0.52700000000000002</v>
      </c>
      <c r="H44">
        <f t="shared" si="0"/>
        <v>34</v>
      </c>
      <c r="I44">
        <f t="shared" si="10"/>
        <v>8</v>
      </c>
      <c r="J44">
        <f t="shared" si="11"/>
        <v>0</v>
      </c>
      <c r="K44" t="str">
        <f t="shared" si="12"/>
        <v/>
      </c>
      <c r="L44">
        <f>ROWS($A$5:A38)</f>
        <v>34</v>
      </c>
      <c r="M44">
        <f>SUM($A$5:A38)</f>
        <v>11</v>
      </c>
      <c r="N44">
        <f t="shared" si="13"/>
        <v>109</v>
      </c>
      <c r="O44">
        <f t="shared" si="14"/>
        <v>41</v>
      </c>
      <c r="P44">
        <f t="shared" si="15"/>
        <v>0.3235294117647059</v>
      </c>
      <c r="Q44">
        <f t="shared" si="16"/>
        <v>0.37614678899082571</v>
      </c>
      <c r="R44" t="str">
        <f t="shared" si="17"/>
        <v/>
      </c>
      <c r="S44" t="str">
        <f t="shared" si="18"/>
        <v/>
      </c>
    </row>
    <row r="45" spans="1:19">
      <c r="A45">
        <v>0</v>
      </c>
      <c r="B45">
        <v>1</v>
      </c>
      <c r="C45">
        <v>90</v>
      </c>
      <c r="D45" s="24">
        <v>12</v>
      </c>
      <c r="E45">
        <v>0.57999999999999996</v>
      </c>
      <c r="H45">
        <f t="shared" si="0"/>
        <v>35</v>
      </c>
      <c r="I45">
        <f t="shared" si="10"/>
        <v>8</v>
      </c>
      <c r="J45">
        <f t="shared" si="11"/>
        <v>0</v>
      </c>
      <c r="K45">
        <f t="shared" si="12"/>
        <v>9</v>
      </c>
      <c r="L45">
        <f>ROWS($A$5:A39)</f>
        <v>35</v>
      </c>
      <c r="M45">
        <f>SUM($A$5:A39)</f>
        <v>11</v>
      </c>
      <c r="N45">
        <f t="shared" si="13"/>
        <v>108</v>
      </c>
      <c r="O45">
        <f t="shared" si="14"/>
        <v>41</v>
      </c>
      <c r="P45">
        <f t="shared" si="15"/>
        <v>0.31428571428571428</v>
      </c>
      <c r="Q45">
        <f t="shared" si="16"/>
        <v>0.37962962962962965</v>
      </c>
      <c r="R45">
        <f t="shared" si="17"/>
        <v>0.46123136123136127</v>
      </c>
      <c r="S45">
        <f t="shared" si="18"/>
        <v>1.5785561240106438E-3</v>
      </c>
    </row>
    <row r="46" spans="1:19">
      <c r="A46">
        <v>0</v>
      </c>
      <c r="B46">
        <v>1</v>
      </c>
      <c r="C46">
        <v>90</v>
      </c>
      <c r="D46" s="24">
        <v>12</v>
      </c>
      <c r="E46">
        <v>0.57999999999999996</v>
      </c>
      <c r="H46">
        <f t="shared" si="0"/>
        <v>36</v>
      </c>
      <c r="I46">
        <f t="shared" si="10"/>
        <v>10</v>
      </c>
      <c r="J46">
        <f t="shared" si="11"/>
        <v>0</v>
      </c>
      <c r="K46" t="str">
        <f t="shared" si="12"/>
        <v/>
      </c>
      <c r="L46">
        <f>ROWS($A$5:A40)</f>
        <v>36</v>
      </c>
      <c r="M46">
        <f>SUM($A$5:A40)</f>
        <v>11</v>
      </c>
      <c r="N46">
        <f t="shared" si="13"/>
        <v>107</v>
      </c>
      <c r="O46">
        <f t="shared" si="14"/>
        <v>41</v>
      </c>
      <c r="P46">
        <f t="shared" si="15"/>
        <v>0.30555555555555558</v>
      </c>
      <c r="Q46">
        <f t="shared" si="16"/>
        <v>0.38317757009345793</v>
      </c>
      <c r="R46" t="str">
        <f t="shared" si="17"/>
        <v/>
      </c>
      <c r="S46" t="str">
        <f t="shared" si="18"/>
        <v/>
      </c>
    </row>
    <row r="47" spans="1:19">
      <c r="A47">
        <v>0</v>
      </c>
      <c r="B47">
        <v>1</v>
      </c>
      <c r="C47">
        <v>100</v>
      </c>
      <c r="D47" s="24">
        <v>12</v>
      </c>
      <c r="E47">
        <v>0.65800000000000003</v>
      </c>
      <c r="H47">
        <f t="shared" si="0"/>
        <v>37</v>
      </c>
      <c r="I47">
        <f t="shared" si="10"/>
        <v>10</v>
      </c>
      <c r="J47">
        <f t="shared" si="11"/>
        <v>0</v>
      </c>
      <c r="K47" t="str">
        <f t="shared" si="12"/>
        <v/>
      </c>
      <c r="L47">
        <f>ROWS($A$5:A41)</f>
        <v>37</v>
      </c>
      <c r="M47">
        <f>SUM($A$5:A41)</f>
        <v>11</v>
      </c>
      <c r="N47">
        <f t="shared" si="13"/>
        <v>106</v>
      </c>
      <c r="O47">
        <f t="shared" si="14"/>
        <v>41</v>
      </c>
      <c r="P47">
        <f t="shared" si="15"/>
        <v>0.29729729729729731</v>
      </c>
      <c r="Q47">
        <f t="shared" si="16"/>
        <v>0.3867924528301887</v>
      </c>
      <c r="R47" t="str">
        <f t="shared" si="17"/>
        <v/>
      </c>
      <c r="S47" t="str">
        <f t="shared" si="18"/>
        <v/>
      </c>
    </row>
    <row r="48" spans="1:19">
      <c r="A48">
        <v>0</v>
      </c>
      <c r="B48">
        <v>2</v>
      </c>
      <c r="C48">
        <v>96</v>
      </c>
      <c r="D48" s="24">
        <v>13</v>
      </c>
      <c r="E48">
        <v>0.64700000000000002</v>
      </c>
      <c r="H48">
        <f t="shared" si="0"/>
        <v>38</v>
      </c>
      <c r="I48">
        <f t="shared" si="10"/>
        <v>10</v>
      </c>
      <c r="J48">
        <f t="shared" si="11"/>
        <v>0</v>
      </c>
      <c r="K48">
        <f t="shared" si="12"/>
        <v>10.5</v>
      </c>
      <c r="L48">
        <f>ROWS($A$5:A42)</f>
        <v>38</v>
      </c>
      <c r="M48">
        <f>SUM($A$5:A42)</f>
        <v>11</v>
      </c>
      <c r="N48">
        <f t="shared" si="13"/>
        <v>105</v>
      </c>
      <c r="O48">
        <f t="shared" si="14"/>
        <v>41</v>
      </c>
      <c r="P48">
        <f t="shared" si="15"/>
        <v>0.28947368421052633</v>
      </c>
      <c r="Q48">
        <f t="shared" si="16"/>
        <v>0.39047619047619048</v>
      </c>
      <c r="R48">
        <f t="shared" si="17"/>
        <v>0.45882889040783781</v>
      </c>
      <c r="S48">
        <f t="shared" si="18"/>
        <v>3.9810269475341054E-3</v>
      </c>
    </row>
    <row r="49" spans="1:19">
      <c r="A49">
        <v>0</v>
      </c>
      <c r="B49">
        <v>2</v>
      </c>
      <c r="C49">
        <v>95</v>
      </c>
      <c r="D49" s="24">
        <v>14</v>
      </c>
      <c r="E49">
        <v>0.748</v>
      </c>
      <c r="H49">
        <f t="shared" si="0"/>
        <v>39</v>
      </c>
      <c r="I49">
        <f t="shared" si="10"/>
        <v>11</v>
      </c>
      <c r="J49">
        <f t="shared" si="11"/>
        <v>0</v>
      </c>
      <c r="K49">
        <f t="shared" si="12"/>
        <v>11.5</v>
      </c>
      <c r="L49">
        <f>ROWS($A$5:A43)</f>
        <v>39</v>
      </c>
      <c r="M49">
        <f>SUM($A$5:A43)</f>
        <v>11</v>
      </c>
      <c r="N49">
        <f t="shared" si="13"/>
        <v>104</v>
      </c>
      <c r="O49">
        <f t="shared" si="14"/>
        <v>41</v>
      </c>
      <c r="P49">
        <f t="shared" si="15"/>
        <v>0.28205128205128205</v>
      </c>
      <c r="Q49">
        <f t="shared" si="16"/>
        <v>0.39423076923076922</v>
      </c>
      <c r="R49">
        <f t="shared" si="17"/>
        <v>0.45781782320243863</v>
      </c>
      <c r="S49">
        <f t="shared" si="18"/>
        <v>4.9920941529332796E-3</v>
      </c>
    </row>
    <row r="50" spans="1:19">
      <c r="A50">
        <v>0</v>
      </c>
      <c r="B50">
        <v>0</v>
      </c>
      <c r="C50">
        <v>113</v>
      </c>
      <c r="D50" s="24">
        <v>16</v>
      </c>
      <c r="E50">
        <v>0.874</v>
      </c>
      <c r="H50">
        <f t="shared" si="0"/>
        <v>40</v>
      </c>
      <c r="I50">
        <f t="shared" si="10"/>
        <v>12</v>
      </c>
      <c r="J50">
        <f t="shared" si="11"/>
        <v>0</v>
      </c>
      <c r="K50" t="str">
        <f t="shared" si="12"/>
        <v/>
      </c>
      <c r="L50">
        <f>ROWS($A$5:A44)</f>
        <v>40</v>
      </c>
      <c r="M50">
        <f>SUM($A$5:A44)</f>
        <v>11</v>
      </c>
      <c r="N50">
        <f t="shared" si="13"/>
        <v>103</v>
      </c>
      <c r="O50">
        <f t="shared" si="14"/>
        <v>41</v>
      </c>
      <c r="P50">
        <f t="shared" si="15"/>
        <v>0.27500000000000002</v>
      </c>
      <c r="Q50">
        <f t="shared" si="16"/>
        <v>0.39805825242718446</v>
      </c>
      <c r="R50" t="str">
        <f t="shared" si="17"/>
        <v/>
      </c>
      <c r="S50" t="str">
        <f t="shared" si="18"/>
        <v/>
      </c>
    </row>
    <row r="51" spans="1:19">
      <c r="A51">
        <v>0</v>
      </c>
      <c r="B51">
        <v>2</v>
      </c>
      <c r="C51">
        <v>122</v>
      </c>
      <c r="D51" s="24">
        <v>18</v>
      </c>
      <c r="E51">
        <v>0.71699999999999997</v>
      </c>
      <c r="H51">
        <f t="shared" si="0"/>
        <v>41</v>
      </c>
      <c r="I51">
        <f t="shared" si="10"/>
        <v>12</v>
      </c>
      <c r="J51">
        <f t="shared" si="11"/>
        <v>0</v>
      </c>
      <c r="K51" t="str">
        <f t="shared" si="12"/>
        <v/>
      </c>
      <c r="L51">
        <f>ROWS($A$5:A45)</f>
        <v>41</v>
      </c>
      <c r="M51">
        <f>SUM($A$5:A45)</f>
        <v>11</v>
      </c>
      <c r="N51">
        <f t="shared" si="13"/>
        <v>102</v>
      </c>
      <c r="O51">
        <f t="shared" si="14"/>
        <v>41</v>
      </c>
      <c r="P51">
        <f t="shared" si="15"/>
        <v>0.26829268292682928</v>
      </c>
      <c r="Q51">
        <f t="shared" si="16"/>
        <v>0.40196078431372551</v>
      </c>
      <c r="R51" t="str">
        <f t="shared" si="17"/>
        <v/>
      </c>
      <c r="S51" t="str">
        <f t="shared" si="18"/>
        <v/>
      </c>
    </row>
    <row r="52" spans="1:19">
      <c r="A52">
        <v>0</v>
      </c>
      <c r="B52">
        <v>2</v>
      </c>
      <c r="C52">
        <v>122</v>
      </c>
      <c r="D52" s="24">
        <v>18</v>
      </c>
      <c r="E52">
        <v>0.71699999999999997</v>
      </c>
      <c r="H52">
        <f t="shared" si="0"/>
        <v>42</v>
      </c>
      <c r="I52">
        <f t="shared" si="10"/>
        <v>12</v>
      </c>
      <c r="J52">
        <f t="shared" si="11"/>
        <v>0</v>
      </c>
      <c r="K52" t="str">
        <f t="shared" si="12"/>
        <v/>
      </c>
      <c r="L52">
        <f>ROWS($A$5:A46)</f>
        <v>42</v>
      </c>
      <c r="M52">
        <f>SUM($A$5:A46)</f>
        <v>11</v>
      </c>
      <c r="N52">
        <f t="shared" si="13"/>
        <v>101</v>
      </c>
      <c r="O52">
        <f t="shared" si="14"/>
        <v>41</v>
      </c>
      <c r="P52">
        <f t="shared" si="15"/>
        <v>0.26190476190476192</v>
      </c>
      <c r="Q52">
        <f t="shared" si="16"/>
        <v>0.40594059405940597</v>
      </c>
      <c r="R52" t="str">
        <f t="shared" si="17"/>
        <v/>
      </c>
      <c r="S52" t="str">
        <f t="shared" si="18"/>
        <v/>
      </c>
    </row>
    <row r="53" spans="1:19">
      <c r="A53">
        <v>1</v>
      </c>
      <c r="B53">
        <v>6</v>
      </c>
      <c r="C53">
        <v>104</v>
      </c>
      <c r="D53" s="24">
        <v>18</v>
      </c>
      <c r="E53">
        <v>0.72199999999999998</v>
      </c>
      <c r="H53">
        <f t="shared" si="0"/>
        <v>43</v>
      </c>
      <c r="I53">
        <f t="shared" si="10"/>
        <v>12</v>
      </c>
      <c r="J53">
        <f t="shared" si="11"/>
        <v>0</v>
      </c>
      <c r="K53">
        <f t="shared" si="12"/>
        <v>12.5</v>
      </c>
      <c r="L53">
        <f>ROWS($A$5:A47)</f>
        <v>43</v>
      </c>
      <c r="M53">
        <f>SUM($A$5:A47)</f>
        <v>11</v>
      </c>
      <c r="N53">
        <f t="shared" si="13"/>
        <v>100</v>
      </c>
      <c r="O53">
        <f t="shared" si="14"/>
        <v>41</v>
      </c>
      <c r="P53">
        <f t="shared" si="15"/>
        <v>0.2558139534883721</v>
      </c>
      <c r="Q53">
        <f t="shared" si="16"/>
        <v>0.41</v>
      </c>
      <c r="R53">
        <f t="shared" si="17"/>
        <v>0.45281183932346725</v>
      </c>
      <c r="S53">
        <f t="shared" si="18"/>
        <v>9.9980780319046669E-3</v>
      </c>
    </row>
    <row r="54" spans="1:19">
      <c r="A54">
        <v>1</v>
      </c>
      <c r="B54">
        <v>6</v>
      </c>
      <c r="C54">
        <v>104</v>
      </c>
      <c r="D54" s="24">
        <v>18</v>
      </c>
      <c r="E54">
        <v>0.72199999999999998</v>
      </c>
      <c r="H54">
        <f t="shared" si="0"/>
        <v>44</v>
      </c>
      <c r="I54">
        <f t="shared" si="10"/>
        <v>13</v>
      </c>
      <c r="J54">
        <f t="shared" si="11"/>
        <v>0</v>
      </c>
      <c r="K54">
        <f t="shared" si="12"/>
        <v>13.5</v>
      </c>
      <c r="L54">
        <f>ROWS($A$5:A48)</f>
        <v>44</v>
      </c>
      <c r="M54">
        <f>SUM($A$5:A48)</f>
        <v>11</v>
      </c>
      <c r="N54">
        <f t="shared" si="13"/>
        <v>99</v>
      </c>
      <c r="O54">
        <f t="shared" si="14"/>
        <v>41</v>
      </c>
      <c r="P54">
        <f t="shared" si="15"/>
        <v>0.25</v>
      </c>
      <c r="Q54">
        <f t="shared" si="16"/>
        <v>0.41414141414141414</v>
      </c>
      <c r="R54">
        <f t="shared" si="17"/>
        <v>0.45133149678604223</v>
      </c>
      <c r="S54">
        <f t="shared" si="18"/>
        <v>1.1478420569329684E-2</v>
      </c>
    </row>
    <row r="55" spans="1:19">
      <c r="A55">
        <v>0</v>
      </c>
      <c r="B55">
        <v>5</v>
      </c>
      <c r="C55">
        <v>96</v>
      </c>
      <c r="D55" s="24">
        <v>18</v>
      </c>
      <c r="E55">
        <v>0.997</v>
      </c>
      <c r="H55">
        <f t="shared" si="0"/>
        <v>45</v>
      </c>
      <c r="I55">
        <f t="shared" si="10"/>
        <v>14</v>
      </c>
      <c r="J55">
        <f t="shared" si="11"/>
        <v>0</v>
      </c>
      <c r="K55">
        <f t="shared" si="12"/>
        <v>15</v>
      </c>
      <c r="L55">
        <f>ROWS($A$5:A49)</f>
        <v>45</v>
      </c>
      <c r="M55">
        <f>SUM($A$5:A49)</f>
        <v>11</v>
      </c>
      <c r="N55">
        <f t="shared" si="13"/>
        <v>98</v>
      </c>
      <c r="O55">
        <f t="shared" si="14"/>
        <v>41</v>
      </c>
      <c r="P55">
        <f t="shared" si="15"/>
        <v>0.24444444444444444</v>
      </c>
      <c r="Q55">
        <f t="shared" si="16"/>
        <v>0.41836734693877553</v>
      </c>
      <c r="R55">
        <f t="shared" si="17"/>
        <v>0.44976293547722124</v>
      </c>
      <c r="S55">
        <f t="shared" si="18"/>
        <v>1.3046981878150676E-2</v>
      </c>
    </row>
    <row r="56" spans="1:19">
      <c r="A56">
        <v>0</v>
      </c>
      <c r="B56">
        <v>5</v>
      </c>
      <c r="C56">
        <v>96</v>
      </c>
      <c r="D56" s="24">
        <v>18</v>
      </c>
      <c r="E56">
        <v>0.997</v>
      </c>
      <c r="H56">
        <f t="shared" si="0"/>
        <v>46</v>
      </c>
      <c r="I56">
        <f t="shared" si="10"/>
        <v>16</v>
      </c>
      <c r="J56">
        <f t="shared" si="11"/>
        <v>0</v>
      </c>
      <c r="K56">
        <f t="shared" si="12"/>
        <v>17</v>
      </c>
      <c r="L56">
        <f>ROWS($A$5:A50)</f>
        <v>46</v>
      </c>
      <c r="M56">
        <f>SUM($A$5:A50)</f>
        <v>11</v>
      </c>
      <c r="N56">
        <f t="shared" si="13"/>
        <v>97</v>
      </c>
      <c r="O56">
        <f t="shared" si="14"/>
        <v>41</v>
      </c>
      <c r="P56">
        <f t="shared" si="15"/>
        <v>0.2391304347826087</v>
      </c>
      <c r="Q56">
        <f t="shared" si="16"/>
        <v>0.42268041237113402</v>
      </c>
      <c r="R56">
        <f t="shared" si="17"/>
        <v>0.44810724909335398</v>
      </c>
      <c r="S56">
        <f t="shared" si="18"/>
        <v>1.4702668262017937E-2</v>
      </c>
    </row>
    <row r="57" spans="1:19">
      <c r="A57">
        <v>0</v>
      </c>
      <c r="B57">
        <v>5</v>
      </c>
      <c r="C57">
        <v>96</v>
      </c>
      <c r="D57" s="24">
        <v>18</v>
      </c>
      <c r="E57">
        <v>0.997</v>
      </c>
      <c r="H57">
        <f t="shared" si="0"/>
        <v>47</v>
      </c>
      <c r="I57">
        <f t="shared" si="10"/>
        <v>18</v>
      </c>
      <c r="J57">
        <f t="shared" si="11"/>
        <v>0</v>
      </c>
      <c r="K57" t="str">
        <f t="shared" si="12"/>
        <v/>
      </c>
      <c r="L57">
        <f>ROWS($A$5:A51)</f>
        <v>47</v>
      </c>
      <c r="M57">
        <f>SUM($A$5:A51)</f>
        <v>11</v>
      </c>
      <c r="N57">
        <f t="shared" si="13"/>
        <v>96</v>
      </c>
      <c r="O57">
        <f t="shared" si="14"/>
        <v>41</v>
      </c>
      <c r="P57">
        <f t="shared" si="15"/>
        <v>0.23404255319148937</v>
      </c>
      <c r="Q57">
        <f t="shared" si="16"/>
        <v>0.42708333333333331</v>
      </c>
      <c r="R57" t="str">
        <f t="shared" si="17"/>
        <v/>
      </c>
      <c r="S57" t="str">
        <f t="shared" si="18"/>
        <v/>
      </c>
    </row>
    <row r="58" spans="1:19">
      <c r="A58">
        <v>0</v>
      </c>
      <c r="B58">
        <v>1</v>
      </c>
      <c r="C58">
        <v>90</v>
      </c>
      <c r="D58" s="24">
        <v>18</v>
      </c>
      <c r="E58">
        <v>1.268</v>
      </c>
      <c r="H58">
        <f t="shared" si="0"/>
        <v>48</v>
      </c>
      <c r="I58">
        <f t="shared" si="10"/>
        <v>18</v>
      </c>
      <c r="J58">
        <f t="shared" si="11"/>
        <v>0</v>
      </c>
      <c r="K58" t="str">
        <f t="shared" si="12"/>
        <v/>
      </c>
      <c r="L58">
        <f>ROWS($A$5:A52)</f>
        <v>48</v>
      </c>
      <c r="M58">
        <f>SUM($A$5:A52)</f>
        <v>11</v>
      </c>
      <c r="N58">
        <f t="shared" si="13"/>
        <v>95</v>
      </c>
      <c r="O58">
        <f t="shared" si="14"/>
        <v>41</v>
      </c>
      <c r="P58">
        <f t="shared" si="15"/>
        <v>0.22916666666666666</v>
      </c>
      <c r="Q58">
        <f t="shared" si="16"/>
        <v>0.43157894736842106</v>
      </c>
      <c r="R58" t="str">
        <f t="shared" si="17"/>
        <v/>
      </c>
      <c r="S58" t="str">
        <f t="shared" si="18"/>
        <v/>
      </c>
    </row>
    <row r="59" spans="1:19">
      <c r="A59">
        <v>0</v>
      </c>
      <c r="B59">
        <v>1</v>
      </c>
      <c r="C59">
        <v>90</v>
      </c>
      <c r="D59" s="24">
        <v>18</v>
      </c>
      <c r="E59">
        <v>1.268</v>
      </c>
      <c r="H59">
        <f t="shared" si="0"/>
        <v>49</v>
      </c>
      <c r="I59">
        <f t="shared" si="10"/>
        <v>18</v>
      </c>
      <c r="J59">
        <f t="shared" si="11"/>
        <v>1</v>
      </c>
      <c r="K59" t="str">
        <f t="shared" si="12"/>
        <v/>
      </c>
      <c r="L59">
        <f>ROWS($A$5:A53)</f>
        <v>49</v>
      </c>
      <c r="M59">
        <f>SUM($A$5:A53)</f>
        <v>12</v>
      </c>
      <c r="N59">
        <f t="shared" si="13"/>
        <v>94</v>
      </c>
      <c r="O59">
        <f t="shared" si="14"/>
        <v>40</v>
      </c>
      <c r="P59">
        <f t="shared" si="15"/>
        <v>0.24489795918367346</v>
      </c>
      <c r="Q59">
        <f t="shared" si="16"/>
        <v>0.42553191489361702</v>
      </c>
      <c r="R59" t="str">
        <f t="shared" si="17"/>
        <v/>
      </c>
      <c r="S59" t="str">
        <f t="shared" si="18"/>
        <v/>
      </c>
    </row>
    <row r="60" spans="1:19">
      <c r="A60">
        <v>0</v>
      </c>
      <c r="B60">
        <v>1</v>
      </c>
      <c r="C60">
        <v>90</v>
      </c>
      <c r="D60" s="24">
        <v>18</v>
      </c>
      <c r="E60">
        <v>1.268</v>
      </c>
      <c r="H60">
        <f t="shared" si="0"/>
        <v>50</v>
      </c>
      <c r="I60">
        <f t="shared" si="10"/>
        <v>18</v>
      </c>
      <c r="J60">
        <f t="shared" si="11"/>
        <v>1</v>
      </c>
      <c r="K60" t="str">
        <f t="shared" si="12"/>
        <v/>
      </c>
      <c r="L60">
        <f>ROWS($A$5:A54)</f>
        <v>50</v>
      </c>
      <c r="M60">
        <f>SUM($A$5:A54)</f>
        <v>13</v>
      </c>
      <c r="N60">
        <f t="shared" si="13"/>
        <v>93</v>
      </c>
      <c r="O60">
        <f t="shared" si="14"/>
        <v>39</v>
      </c>
      <c r="P60">
        <f t="shared" si="15"/>
        <v>0.26</v>
      </c>
      <c r="Q60">
        <f t="shared" si="16"/>
        <v>0.41935483870967744</v>
      </c>
      <c r="R60" t="str">
        <f t="shared" si="17"/>
        <v/>
      </c>
      <c r="S60" t="str">
        <f t="shared" si="18"/>
        <v/>
      </c>
    </row>
    <row r="61" spans="1:19">
      <c r="A61">
        <v>0</v>
      </c>
      <c r="B61">
        <v>1</v>
      </c>
      <c r="C61">
        <v>90</v>
      </c>
      <c r="D61" s="24">
        <v>18</v>
      </c>
      <c r="E61">
        <v>1.268</v>
      </c>
      <c r="H61">
        <f t="shared" si="0"/>
        <v>51</v>
      </c>
      <c r="I61">
        <f t="shared" si="10"/>
        <v>18</v>
      </c>
      <c r="J61">
        <f t="shared" si="11"/>
        <v>0</v>
      </c>
      <c r="K61" t="str">
        <f t="shared" si="12"/>
        <v/>
      </c>
      <c r="L61">
        <f>ROWS($A$5:A55)</f>
        <v>51</v>
      </c>
      <c r="M61">
        <f>SUM($A$5:A55)</f>
        <v>13</v>
      </c>
      <c r="N61">
        <f t="shared" si="13"/>
        <v>92</v>
      </c>
      <c r="O61">
        <f t="shared" si="14"/>
        <v>39</v>
      </c>
      <c r="P61">
        <f t="shared" si="15"/>
        <v>0.25490196078431371</v>
      </c>
      <c r="Q61">
        <f t="shared" si="16"/>
        <v>0.42391304347826086</v>
      </c>
      <c r="R61" t="str">
        <f t="shared" si="17"/>
        <v/>
      </c>
      <c r="S61" t="str">
        <f t="shared" si="18"/>
        <v/>
      </c>
    </row>
    <row r="62" spans="1:19">
      <c r="A62">
        <v>0</v>
      </c>
      <c r="B62">
        <v>1</v>
      </c>
      <c r="C62">
        <v>90</v>
      </c>
      <c r="D62" s="24">
        <v>18</v>
      </c>
      <c r="E62">
        <v>1.268</v>
      </c>
      <c r="H62">
        <f t="shared" si="0"/>
        <v>52</v>
      </c>
      <c r="I62">
        <f t="shared" si="10"/>
        <v>18</v>
      </c>
      <c r="J62">
        <f t="shared" si="11"/>
        <v>0</v>
      </c>
      <c r="K62" t="str">
        <f t="shared" si="12"/>
        <v/>
      </c>
      <c r="L62">
        <f>ROWS($A$5:A56)</f>
        <v>52</v>
      </c>
      <c r="M62">
        <f>SUM($A$5:A56)</f>
        <v>13</v>
      </c>
      <c r="N62">
        <f t="shared" si="13"/>
        <v>91</v>
      </c>
      <c r="O62">
        <f t="shared" si="14"/>
        <v>39</v>
      </c>
      <c r="P62">
        <f t="shared" si="15"/>
        <v>0.25</v>
      </c>
      <c r="Q62">
        <f t="shared" si="16"/>
        <v>0.42857142857142855</v>
      </c>
      <c r="R62" t="str">
        <f t="shared" si="17"/>
        <v/>
      </c>
      <c r="S62" t="str">
        <f t="shared" si="18"/>
        <v/>
      </c>
    </row>
    <row r="63" spans="1:19">
      <c r="A63">
        <v>1</v>
      </c>
      <c r="B63">
        <v>0</v>
      </c>
      <c r="C63">
        <v>128</v>
      </c>
      <c r="D63" s="24">
        <v>19</v>
      </c>
      <c r="E63">
        <v>1.391</v>
      </c>
      <c r="H63">
        <f t="shared" si="0"/>
        <v>53</v>
      </c>
      <c r="I63">
        <f t="shared" si="10"/>
        <v>18</v>
      </c>
      <c r="J63">
        <f t="shared" si="11"/>
        <v>0</v>
      </c>
      <c r="K63" t="str">
        <f t="shared" si="12"/>
        <v/>
      </c>
      <c r="L63">
        <f>ROWS($A$5:A57)</f>
        <v>53</v>
      </c>
      <c r="M63">
        <f>SUM($A$5:A57)</f>
        <v>13</v>
      </c>
      <c r="N63">
        <f t="shared" si="13"/>
        <v>90</v>
      </c>
      <c r="O63">
        <f t="shared" si="14"/>
        <v>39</v>
      </c>
      <c r="P63">
        <f t="shared" si="15"/>
        <v>0.24528301886792453</v>
      </c>
      <c r="Q63">
        <f t="shared" si="16"/>
        <v>0.43333333333333335</v>
      </c>
      <c r="R63" t="str">
        <f t="shared" si="17"/>
        <v/>
      </c>
      <c r="S63" t="str">
        <f t="shared" si="18"/>
        <v/>
      </c>
    </row>
    <row r="64" spans="1:19">
      <c r="A64">
        <v>1</v>
      </c>
      <c r="B64">
        <v>0</v>
      </c>
      <c r="C64">
        <v>128</v>
      </c>
      <c r="D64" s="24">
        <v>19</v>
      </c>
      <c r="E64">
        <v>1.391</v>
      </c>
      <c r="H64">
        <f t="shared" si="0"/>
        <v>54</v>
      </c>
      <c r="I64">
        <f t="shared" si="10"/>
        <v>18</v>
      </c>
      <c r="J64">
        <f t="shared" si="11"/>
        <v>0</v>
      </c>
      <c r="K64" t="str">
        <f t="shared" si="12"/>
        <v/>
      </c>
      <c r="L64">
        <f>ROWS($A$5:A58)</f>
        <v>54</v>
      </c>
      <c r="M64">
        <f>SUM($A$5:A58)</f>
        <v>13</v>
      </c>
      <c r="N64">
        <f t="shared" si="13"/>
        <v>89</v>
      </c>
      <c r="O64">
        <f t="shared" si="14"/>
        <v>39</v>
      </c>
      <c r="P64">
        <f t="shared" si="15"/>
        <v>0.24074074074074073</v>
      </c>
      <c r="Q64">
        <f t="shared" si="16"/>
        <v>0.43820224719101125</v>
      </c>
      <c r="R64" t="str">
        <f t="shared" si="17"/>
        <v/>
      </c>
      <c r="S64" t="str">
        <f t="shared" si="18"/>
        <v/>
      </c>
    </row>
    <row r="65" spans="1:19">
      <c r="A65">
        <v>0</v>
      </c>
      <c r="B65">
        <v>6</v>
      </c>
      <c r="C65">
        <v>108</v>
      </c>
      <c r="D65" s="24">
        <v>20</v>
      </c>
      <c r="E65">
        <v>0.81299999999999994</v>
      </c>
      <c r="H65">
        <f t="shared" si="0"/>
        <v>55</v>
      </c>
      <c r="I65">
        <f t="shared" si="10"/>
        <v>18</v>
      </c>
      <c r="J65">
        <f t="shared" si="11"/>
        <v>0</v>
      </c>
      <c r="K65" t="str">
        <f t="shared" si="12"/>
        <v/>
      </c>
      <c r="L65">
        <f>ROWS($A$5:A59)</f>
        <v>55</v>
      </c>
      <c r="M65">
        <f>SUM($A$5:A59)</f>
        <v>13</v>
      </c>
      <c r="N65">
        <f t="shared" si="13"/>
        <v>88</v>
      </c>
      <c r="O65">
        <f t="shared" si="14"/>
        <v>39</v>
      </c>
      <c r="P65">
        <f t="shared" si="15"/>
        <v>0.23636363636363636</v>
      </c>
      <c r="Q65">
        <f t="shared" si="16"/>
        <v>0.44318181818181818</v>
      </c>
      <c r="R65" t="str">
        <f t="shared" si="17"/>
        <v/>
      </c>
      <c r="S65" t="str">
        <f t="shared" si="18"/>
        <v/>
      </c>
    </row>
    <row r="66" spans="1:19">
      <c r="A66">
        <v>0</v>
      </c>
      <c r="B66">
        <v>6</v>
      </c>
      <c r="C66">
        <v>108</v>
      </c>
      <c r="D66" s="24">
        <v>20</v>
      </c>
      <c r="E66">
        <v>0.81299999999999994</v>
      </c>
      <c r="H66">
        <f t="shared" si="0"/>
        <v>56</v>
      </c>
      <c r="I66">
        <f t="shared" si="10"/>
        <v>18</v>
      </c>
      <c r="J66">
        <f t="shared" si="11"/>
        <v>0</v>
      </c>
      <c r="K66" t="str">
        <f t="shared" si="12"/>
        <v/>
      </c>
      <c r="L66">
        <f>ROWS($A$5:A60)</f>
        <v>56</v>
      </c>
      <c r="M66">
        <f>SUM($A$5:A60)</f>
        <v>13</v>
      </c>
      <c r="N66">
        <f t="shared" si="13"/>
        <v>87</v>
      </c>
      <c r="O66">
        <f t="shared" si="14"/>
        <v>39</v>
      </c>
      <c r="P66">
        <f t="shared" si="15"/>
        <v>0.23214285714285715</v>
      </c>
      <c r="Q66">
        <f t="shared" si="16"/>
        <v>0.44827586206896552</v>
      </c>
      <c r="R66" t="str">
        <f t="shared" si="17"/>
        <v/>
      </c>
      <c r="S66" t="str">
        <f t="shared" si="18"/>
        <v/>
      </c>
    </row>
    <row r="67" spans="1:19">
      <c r="A67">
        <v>0</v>
      </c>
      <c r="B67">
        <v>2</v>
      </c>
      <c r="C67">
        <v>92</v>
      </c>
      <c r="D67" s="24">
        <v>20</v>
      </c>
      <c r="E67">
        <v>1.698</v>
      </c>
      <c r="H67">
        <f t="shared" si="0"/>
        <v>57</v>
      </c>
      <c r="I67">
        <f t="shared" si="10"/>
        <v>18</v>
      </c>
      <c r="J67">
        <f t="shared" si="11"/>
        <v>0</v>
      </c>
      <c r="K67" t="str">
        <f t="shared" si="12"/>
        <v/>
      </c>
      <c r="L67">
        <f>ROWS($A$5:A61)</f>
        <v>57</v>
      </c>
      <c r="M67">
        <f>SUM($A$5:A61)</f>
        <v>13</v>
      </c>
      <c r="N67">
        <f t="shared" si="13"/>
        <v>86</v>
      </c>
      <c r="O67">
        <f t="shared" si="14"/>
        <v>39</v>
      </c>
      <c r="P67">
        <f t="shared" si="15"/>
        <v>0.22807017543859648</v>
      </c>
      <c r="Q67">
        <f t="shared" si="16"/>
        <v>0.45348837209302323</v>
      </c>
      <c r="R67" t="str">
        <f t="shared" si="17"/>
        <v/>
      </c>
      <c r="S67" t="str">
        <f t="shared" si="18"/>
        <v/>
      </c>
    </row>
    <row r="68" spans="1:19">
      <c r="A68">
        <v>0</v>
      </c>
      <c r="B68">
        <v>2</v>
      </c>
      <c r="C68">
        <v>92</v>
      </c>
      <c r="D68" s="24">
        <v>20</v>
      </c>
      <c r="E68">
        <v>1.698</v>
      </c>
      <c r="H68">
        <f t="shared" si="0"/>
        <v>58</v>
      </c>
      <c r="I68">
        <f t="shared" si="10"/>
        <v>18</v>
      </c>
      <c r="J68">
        <f t="shared" si="11"/>
        <v>0</v>
      </c>
      <c r="K68">
        <f t="shared" si="12"/>
        <v>18.5</v>
      </c>
      <c r="L68">
        <f>ROWS($A$5:A62)</f>
        <v>58</v>
      </c>
      <c r="M68">
        <f>SUM($A$5:A62)</f>
        <v>13</v>
      </c>
      <c r="N68">
        <f t="shared" si="13"/>
        <v>85</v>
      </c>
      <c r="O68">
        <f t="shared" si="14"/>
        <v>39</v>
      </c>
      <c r="P68">
        <f t="shared" si="15"/>
        <v>0.22413793103448276</v>
      </c>
      <c r="Q68">
        <f t="shared" si="16"/>
        <v>0.45882352941176469</v>
      </c>
      <c r="R68">
        <f t="shared" si="17"/>
        <v>0.43625299649640426</v>
      </c>
      <c r="S68">
        <f t="shared" si="18"/>
        <v>2.6556920858967659E-2</v>
      </c>
    </row>
    <row r="69" spans="1:19">
      <c r="A69">
        <v>0</v>
      </c>
      <c r="B69">
        <v>1</v>
      </c>
      <c r="C69">
        <v>109</v>
      </c>
      <c r="D69" s="24">
        <v>21</v>
      </c>
      <c r="E69">
        <v>0.83299999999999996</v>
      </c>
      <c r="H69">
        <f t="shared" si="0"/>
        <v>59</v>
      </c>
      <c r="I69">
        <f t="shared" si="10"/>
        <v>19</v>
      </c>
      <c r="J69">
        <f t="shared" si="11"/>
        <v>1</v>
      </c>
      <c r="K69" t="str">
        <f t="shared" si="12"/>
        <v/>
      </c>
      <c r="L69">
        <f>ROWS($A$5:A63)</f>
        <v>59</v>
      </c>
      <c r="M69">
        <f>SUM($A$5:A63)</f>
        <v>14</v>
      </c>
      <c r="N69">
        <f t="shared" si="13"/>
        <v>84</v>
      </c>
      <c r="O69">
        <f t="shared" si="14"/>
        <v>38</v>
      </c>
      <c r="P69">
        <f t="shared" si="15"/>
        <v>0.23728813559322035</v>
      </c>
      <c r="Q69">
        <f t="shared" si="16"/>
        <v>0.45238095238095238</v>
      </c>
      <c r="R69" t="str">
        <f t="shared" si="17"/>
        <v/>
      </c>
      <c r="S69" t="str">
        <f t="shared" si="18"/>
        <v/>
      </c>
    </row>
    <row r="70" spans="1:19">
      <c r="A70">
        <v>0</v>
      </c>
      <c r="B70">
        <v>1</v>
      </c>
      <c r="C70">
        <v>109</v>
      </c>
      <c r="D70" s="24">
        <v>21</v>
      </c>
      <c r="E70">
        <v>0.83299999999999996</v>
      </c>
      <c r="H70">
        <f t="shared" si="0"/>
        <v>60</v>
      </c>
      <c r="I70">
        <f t="shared" si="10"/>
        <v>19</v>
      </c>
      <c r="J70">
        <f t="shared" si="11"/>
        <v>1</v>
      </c>
      <c r="K70">
        <f t="shared" si="12"/>
        <v>19.5</v>
      </c>
      <c r="L70">
        <f>ROWS($A$5:A64)</f>
        <v>60</v>
      </c>
      <c r="M70">
        <f>SUM($A$5:A64)</f>
        <v>15</v>
      </c>
      <c r="N70">
        <f t="shared" si="13"/>
        <v>83</v>
      </c>
      <c r="O70">
        <f t="shared" si="14"/>
        <v>37</v>
      </c>
      <c r="P70">
        <f t="shared" si="15"/>
        <v>0.25</v>
      </c>
      <c r="Q70">
        <f t="shared" si="16"/>
        <v>0.44578313253012047</v>
      </c>
      <c r="R70">
        <f t="shared" si="17"/>
        <v>0.44414019715224534</v>
      </c>
      <c r="S70">
        <f t="shared" si="18"/>
        <v>1.8669720203126572E-2</v>
      </c>
    </row>
    <row r="71" spans="1:19">
      <c r="A71">
        <v>0</v>
      </c>
      <c r="B71">
        <v>1</v>
      </c>
      <c r="C71">
        <v>109</v>
      </c>
      <c r="D71" s="24">
        <v>21</v>
      </c>
      <c r="E71">
        <v>0.83299999999999996</v>
      </c>
      <c r="H71">
        <f t="shared" si="0"/>
        <v>61</v>
      </c>
      <c r="I71">
        <f t="shared" si="10"/>
        <v>20</v>
      </c>
      <c r="J71">
        <f t="shared" si="11"/>
        <v>0</v>
      </c>
      <c r="K71" t="str">
        <f t="shared" si="12"/>
        <v/>
      </c>
      <c r="L71">
        <f>ROWS($A$5:A65)</f>
        <v>61</v>
      </c>
      <c r="M71">
        <f>SUM($A$5:A65)</f>
        <v>15</v>
      </c>
      <c r="N71">
        <f t="shared" si="13"/>
        <v>82</v>
      </c>
      <c r="O71">
        <f t="shared" si="14"/>
        <v>37</v>
      </c>
      <c r="P71">
        <f t="shared" si="15"/>
        <v>0.24590163934426229</v>
      </c>
      <c r="Q71">
        <f t="shared" si="16"/>
        <v>0.45121951219512196</v>
      </c>
      <c r="R71" t="str">
        <f t="shared" si="17"/>
        <v/>
      </c>
      <c r="S71" t="str">
        <f t="shared" si="18"/>
        <v/>
      </c>
    </row>
    <row r="72" spans="1:19">
      <c r="A72">
        <v>0</v>
      </c>
      <c r="B72">
        <v>1</v>
      </c>
      <c r="C72">
        <v>109</v>
      </c>
      <c r="D72" s="24">
        <v>21</v>
      </c>
      <c r="E72">
        <v>0.83299999999999996</v>
      </c>
      <c r="H72">
        <f t="shared" si="0"/>
        <v>62</v>
      </c>
      <c r="I72">
        <f t="shared" si="10"/>
        <v>20</v>
      </c>
      <c r="J72">
        <f t="shared" si="11"/>
        <v>0</v>
      </c>
      <c r="K72" t="str">
        <f t="shared" si="12"/>
        <v/>
      </c>
      <c r="L72">
        <f>ROWS($A$5:A66)</f>
        <v>62</v>
      </c>
      <c r="M72">
        <f>SUM($A$5:A66)</f>
        <v>15</v>
      </c>
      <c r="N72">
        <f t="shared" si="13"/>
        <v>81</v>
      </c>
      <c r="O72">
        <f t="shared" si="14"/>
        <v>37</v>
      </c>
      <c r="P72">
        <f t="shared" si="15"/>
        <v>0.24193548387096775</v>
      </c>
      <c r="Q72">
        <f t="shared" si="16"/>
        <v>0.4567901234567901</v>
      </c>
      <c r="R72" t="str">
        <f t="shared" si="17"/>
        <v/>
      </c>
      <c r="S72" t="str">
        <f t="shared" si="18"/>
        <v/>
      </c>
    </row>
    <row r="73" spans="1:19">
      <c r="A73">
        <v>0</v>
      </c>
      <c r="B73">
        <v>0</v>
      </c>
      <c r="C73">
        <v>84</v>
      </c>
      <c r="D73" s="24">
        <v>22</v>
      </c>
      <c r="E73">
        <v>0.54500000000000004</v>
      </c>
      <c r="H73">
        <f t="shared" si="0"/>
        <v>63</v>
      </c>
      <c r="I73">
        <f t="shared" si="10"/>
        <v>20</v>
      </c>
      <c r="J73">
        <f t="shared" si="11"/>
        <v>0</v>
      </c>
      <c r="K73" t="str">
        <f t="shared" si="12"/>
        <v/>
      </c>
      <c r="L73">
        <f>ROWS($A$5:A67)</f>
        <v>63</v>
      </c>
      <c r="M73">
        <f>SUM($A$5:A67)</f>
        <v>15</v>
      </c>
      <c r="N73">
        <f t="shared" si="13"/>
        <v>80</v>
      </c>
      <c r="O73">
        <f t="shared" si="14"/>
        <v>37</v>
      </c>
      <c r="P73">
        <f t="shared" si="15"/>
        <v>0.23809523809523808</v>
      </c>
      <c r="Q73">
        <f t="shared" si="16"/>
        <v>0.46250000000000002</v>
      </c>
      <c r="R73" t="str">
        <f t="shared" si="17"/>
        <v/>
      </c>
      <c r="S73" t="str">
        <f t="shared" si="18"/>
        <v/>
      </c>
    </row>
    <row r="74" spans="1:19">
      <c r="A74">
        <v>0</v>
      </c>
      <c r="B74">
        <v>9</v>
      </c>
      <c r="C74">
        <v>120</v>
      </c>
      <c r="D74" s="24">
        <v>22</v>
      </c>
      <c r="E74">
        <v>0.73299999999999998</v>
      </c>
      <c r="H74">
        <f t="shared" si="0"/>
        <v>64</v>
      </c>
      <c r="I74">
        <f t="shared" si="10"/>
        <v>20</v>
      </c>
      <c r="J74">
        <f t="shared" si="11"/>
        <v>0</v>
      </c>
      <c r="K74">
        <f t="shared" si="12"/>
        <v>20.5</v>
      </c>
      <c r="L74">
        <f>ROWS($A$5:A68)</f>
        <v>64</v>
      </c>
      <c r="M74">
        <f>SUM($A$5:A68)</f>
        <v>15</v>
      </c>
      <c r="N74">
        <f t="shared" si="13"/>
        <v>79</v>
      </c>
      <c r="O74">
        <f t="shared" si="14"/>
        <v>37</v>
      </c>
      <c r="P74">
        <f t="shared" si="15"/>
        <v>0.234375</v>
      </c>
      <c r="Q74">
        <f t="shared" si="16"/>
        <v>0.46835443037974683</v>
      </c>
      <c r="R74">
        <f t="shared" si="17"/>
        <v>0.43573791714614496</v>
      </c>
      <c r="S74">
        <f t="shared" si="18"/>
        <v>2.7072000209226954E-2</v>
      </c>
    </row>
    <row r="75" spans="1:19">
      <c r="A75">
        <v>0</v>
      </c>
      <c r="B75">
        <v>9</v>
      </c>
      <c r="C75">
        <v>120</v>
      </c>
      <c r="D75" s="24">
        <v>22</v>
      </c>
      <c r="E75">
        <v>0.73299999999999998</v>
      </c>
      <c r="H75">
        <f t="shared" si="0"/>
        <v>65</v>
      </c>
      <c r="I75">
        <f t="shared" si="10"/>
        <v>21</v>
      </c>
      <c r="J75">
        <f t="shared" si="11"/>
        <v>0</v>
      </c>
      <c r="K75" t="str">
        <f t="shared" si="12"/>
        <v/>
      </c>
      <c r="L75">
        <f>ROWS($A$5:A69)</f>
        <v>65</v>
      </c>
      <c r="M75">
        <f>SUM($A$5:A69)</f>
        <v>15</v>
      </c>
      <c r="N75">
        <f t="shared" si="13"/>
        <v>78</v>
      </c>
      <c r="O75">
        <f t="shared" si="14"/>
        <v>37</v>
      </c>
      <c r="P75">
        <f t="shared" si="15"/>
        <v>0.23076923076923078</v>
      </c>
      <c r="Q75">
        <f t="shared" si="16"/>
        <v>0.47435897435897434</v>
      </c>
      <c r="R75" t="str">
        <f t="shared" si="17"/>
        <v/>
      </c>
      <c r="S75" t="str">
        <f t="shared" si="18"/>
        <v/>
      </c>
    </row>
    <row r="76" spans="1:19">
      <c r="A76">
        <v>0</v>
      </c>
      <c r="B76">
        <v>1</v>
      </c>
      <c r="C76">
        <v>130</v>
      </c>
      <c r="D76" s="24">
        <v>23</v>
      </c>
      <c r="E76">
        <v>0.69199999999999995</v>
      </c>
      <c r="H76">
        <f t="shared" ref="H76:H139" si="19">ROW()-10</f>
        <v>66</v>
      </c>
      <c r="I76">
        <f t="shared" si="10"/>
        <v>21</v>
      </c>
      <c r="J76">
        <f t="shared" si="11"/>
        <v>0</v>
      </c>
      <c r="K76" t="str">
        <f t="shared" si="12"/>
        <v/>
      </c>
      <c r="L76">
        <f>ROWS($A$5:A70)</f>
        <v>66</v>
      </c>
      <c r="M76">
        <f>SUM($A$5:A70)</f>
        <v>15</v>
      </c>
      <c r="N76">
        <f t="shared" si="13"/>
        <v>77</v>
      </c>
      <c r="O76">
        <f t="shared" si="14"/>
        <v>37</v>
      </c>
      <c r="P76">
        <f t="shared" si="15"/>
        <v>0.22727272727272727</v>
      </c>
      <c r="Q76">
        <f t="shared" si="16"/>
        <v>0.48051948051948051</v>
      </c>
      <c r="R76" t="str">
        <f t="shared" si="17"/>
        <v/>
      </c>
      <c r="S76" t="str">
        <f t="shared" si="18"/>
        <v/>
      </c>
    </row>
    <row r="77" spans="1:19">
      <c r="A77">
        <v>0</v>
      </c>
      <c r="B77">
        <v>2</v>
      </c>
      <c r="C77">
        <v>87</v>
      </c>
      <c r="D77" s="24">
        <v>23</v>
      </c>
      <c r="E77">
        <v>0.77300000000000002</v>
      </c>
      <c r="H77">
        <f t="shared" si="19"/>
        <v>67</v>
      </c>
      <c r="I77">
        <f t="shared" si="10"/>
        <v>21</v>
      </c>
      <c r="J77">
        <f t="shared" si="11"/>
        <v>0</v>
      </c>
      <c r="K77" t="str">
        <f t="shared" si="12"/>
        <v/>
      </c>
      <c r="L77">
        <f>ROWS($A$5:A71)</f>
        <v>67</v>
      </c>
      <c r="M77">
        <f>SUM($A$5:A71)</f>
        <v>15</v>
      </c>
      <c r="N77">
        <f t="shared" si="13"/>
        <v>76</v>
      </c>
      <c r="O77">
        <f t="shared" si="14"/>
        <v>37</v>
      </c>
      <c r="P77">
        <f t="shared" si="15"/>
        <v>0.22388059701492538</v>
      </c>
      <c r="Q77">
        <f t="shared" si="16"/>
        <v>0.48684210526315791</v>
      </c>
      <c r="R77" t="str">
        <f t="shared" si="17"/>
        <v/>
      </c>
      <c r="S77" t="str">
        <f t="shared" si="18"/>
        <v/>
      </c>
    </row>
    <row r="78" spans="1:19">
      <c r="A78">
        <v>0</v>
      </c>
      <c r="B78">
        <v>2</v>
      </c>
      <c r="C78">
        <v>127</v>
      </c>
      <c r="D78" s="24">
        <v>24</v>
      </c>
      <c r="E78">
        <v>1.6</v>
      </c>
      <c r="H78">
        <f t="shared" si="19"/>
        <v>68</v>
      </c>
      <c r="I78">
        <f t="shared" si="10"/>
        <v>21</v>
      </c>
      <c r="J78">
        <f t="shared" si="11"/>
        <v>0</v>
      </c>
      <c r="K78">
        <f t="shared" si="12"/>
        <v>21.5</v>
      </c>
      <c r="L78">
        <f>ROWS($A$5:A72)</f>
        <v>68</v>
      </c>
      <c r="M78">
        <f>SUM($A$5:A72)</f>
        <v>15</v>
      </c>
      <c r="N78">
        <f t="shared" si="13"/>
        <v>75</v>
      </c>
      <c r="O78">
        <f t="shared" si="14"/>
        <v>37</v>
      </c>
      <c r="P78">
        <f t="shared" si="15"/>
        <v>0.22058823529411764</v>
      </c>
      <c r="Q78">
        <f t="shared" si="16"/>
        <v>0.49333333333333335</v>
      </c>
      <c r="R78">
        <f t="shared" si="17"/>
        <v>0.42570409982174684</v>
      </c>
      <c r="S78">
        <f t="shared" si="18"/>
        <v>3.7105817533625074E-2</v>
      </c>
    </row>
    <row r="79" spans="1:19">
      <c r="A79">
        <v>0</v>
      </c>
      <c r="B79">
        <v>2</v>
      </c>
      <c r="C79">
        <v>127</v>
      </c>
      <c r="D79" s="24">
        <v>24</v>
      </c>
      <c r="E79">
        <v>1.6</v>
      </c>
      <c r="H79">
        <f t="shared" si="19"/>
        <v>69</v>
      </c>
      <c r="I79">
        <f t="shared" si="10"/>
        <v>22</v>
      </c>
      <c r="J79">
        <f t="shared" si="11"/>
        <v>0</v>
      </c>
      <c r="K79" t="str">
        <f t="shared" si="12"/>
        <v/>
      </c>
      <c r="L79">
        <f>ROWS($A$5:A73)</f>
        <v>69</v>
      </c>
      <c r="M79">
        <f>SUM($A$5:A73)</f>
        <v>15</v>
      </c>
      <c r="N79">
        <f t="shared" si="13"/>
        <v>74</v>
      </c>
      <c r="O79">
        <f t="shared" si="14"/>
        <v>37</v>
      </c>
      <c r="P79">
        <f t="shared" si="15"/>
        <v>0.21739130434782608</v>
      </c>
      <c r="Q79">
        <f t="shared" si="16"/>
        <v>0.5</v>
      </c>
      <c r="R79" t="str">
        <f t="shared" si="17"/>
        <v/>
      </c>
      <c r="S79" t="str">
        <f t="shared" si="18"/>
        <v/>
      </c>
    </row>
    <row r="80" spans="1:19">
      <c r="A80">
        <v>0</v>
      </c>
      <c r="B80">
        <v>1</v>
      </c>
      <c r="C80">
        <v>79</v>
      </c>
      <c r="D80" s="24">
        <v>25</v>
      </c>
      <c r="E80">
        <v>0.58299999999999996</v>
      </c>
      <c r="H80">
        <f t="shared" si="19"/>
        <v>70</v>
      </c>
      <c r="I80">
        <f t="shared" si="10"/>
        <v>22</v>
      </c>
      <c r="J80">
        <f t="shared" si="11"/>
        <v>0</v>
      </c>
      <c r="K80" t="str">
        <f t="shared" si="12"/>
        <v/>
      </c>
      <c r="L80">
        <f>ROWS($A$5:A74)</f>
        <v>70</v>
      </c>
      <c r="M80">
        <f>SUM($A$5:A74)</f>
        <v>15</v>
      </c>
      <c r="N80">
        <f t="shared" si="13"/>
        <v>73</v>
      </c>
      <c r="O80">
        <f t="shared" si="14"/>
        <v>37</v>
      </c>
      <c r="P80">
        <f t="shared" si="15"/>
        <v>0.21428571428571427</v>
      </c>
      <c r="Q80">
        <f t="shared" si="16"/>
        <v>0.50684931506849318</v>
      </c>
      <c r="R80" t="str">
        <f t="shared" si="17"/>
        <v/>
      </c>
      <c r="S80" t="str">
        <f t="shared" si="18"/>
        <v/>
      </c>
    </row>
    <row r="81" spans="1:19">
      <c r="A81">
        <v>0</v>
      </c>
      <c r="B81">
        <v>5</v>
      </c>
      <c r="C81">
        <v>109</v>
      </c>
      <c r="D81" s="24">
        <v>26</v>
      </c>
      <c r="E81">
        <v>0.54600000000000004</v>
      </c>
      <c r="H81">
        <f t="shared" si="19"/>
        <v>71</v>
      </c>
      <c r="I81">
        <f t="shared" si="10"/>
        <v>22</v>
      </c>
      <c r="J81">
        <f t="shared" si="11"/>
        <v>0</v>
      </c>
      <c r="K81">
        <f t="shared" si="12"/>
        <v>22.5</v>
      </c>
      <c r="L81">
        <f>ROWS($A$5:A75)</f>
        <v>71</v>
      </c>
      <c r="M81">
        <f>SUM($A$5:A75)</f>
        <v>15</v>
      </c>
      <c r="N81">
        <f t="shared" si="13"/>
        <v>72</v>
      </c>
      <c r="O81">
        <f t="shared" si="14"/>
        <v>37</v>
      </c>
      <c r="P81">
        <f t="shared" si="15"/>
        <v>0.21126760563380281</v>
      </c>
      <c r="Q81">
        <f t="shared" si="16"/>
        <v>0.51388888888888884</v>
      </c>
      <c r="R81">
        <f t="shared" si="17"/>
        <v>0.41702233603642058</v>
      </c>
      <c r="S81">
        <f t="shared" si="18"/>
        <v>4.5787581318951331E-2</v>
      </c>
    </row>
    <row r="82" spans="1:19">
      <c r="A82">
        <v>0</v>
      </c>
      <c r="B82">
        <v>5</v>
      </c>
      <c r="C82">
        <v>109</v>
      </c>
      <c r="D82" s="24">
        <v>26</v>
      </c>
      <c r="E82">
        <v>0.54600000000000004</v>
      </c>
      <c r="H82">
        <f t="shared" si="19"/>
        <v>72</v>
      </c>
      <c r="I82">
        <f t="shared" ref="I82:I145" si="20">D76</f>
        <v>23</v>
      </c>
      <c r="J82">
        <f t="shared" ref="J82:J145" si="21">A76</f>
        <v>0</v>
      </c>
      <c r="K82" t="str">
        <f t="shared" ref="K82:K145" si="22">IF(D76&lt;&gt;D77, (D76+D77)/2, "")</f>
        <v/>
      </c>
      <c r="L82">
        <f>ROWS($A$5:A76)</f>
        <v>72</v>
      </c>
      <c r="M82">
        <f>SUM($A$5:A76)</f>
        <v>15</v>
      </c>
      <c r="N82">
        <f t="shared" ref="N82:N145" si="23">I$4 - L82</f>
        <v>71</v>
      </c>
      <c r="O82">
        <f t="shared" ref="O82:O145" si="24">I$5 - M82</f>
        <v>37</v>
      </c>
      <c r="P82">
        <f t="shared" ref="P82:P145" si="25">IF(L82=0,"", M82/L82)</f>
        <v>0.20833333333333334</v>
      </c>
      <c r="Q82">
        <f t="shared" ref="Q82:Q145" si="26">IF(N82=0,"", O82/N82)</f>
        <v>0.52112676056338025</v>
      </c>
      <c r="R82" t="str">
        <f t="shared" ref="R82:R145" si="27">IF(K82="","",(L82/I$4)*(2*P82*(1-P82)) + (N82/I$4)*(2*Q82*(1-Q82)))</f>
        <v/>
      </c>
      <c r="S82" t="str">
        <f t="shared" ref="S82:S145" si="28">IF(K82="","", $I$7 - R82)</f>
        <v/>
      </c>
    </row>
    <row r="83" spans="1:19">
      <c r="A83">
        <v>0</v>
      </c>
      <c r="B83">
        <v>5</v>
      </c>
      <c r="C83">
        <v>109</v>
      </c>
      <c r="D83" s="24">
        <v>26</v>
      </c>
      <c r="E83">
        <v>0.54600000000000004</v>
      </c>
      <c r="H83">
        <f t="shared" si="19"/>
        <v>73</v>
      </c>
      <c r="I83">
        <f t="shared" si="20"/>
        <v>23</v>
      </c>
      <c r="J83">
        <f t="shared" si="21"/>
        <v>0</v>
      </c>
      <c r="K83">
        <f t="shared" si="22"/>
        <v>23.5</v>
      </c>
      <c r="L83">
        <f>ROWS($A$5:A77)</f>
        <v>73</v>
      </c>
      <c r="M83">
        <f>SUM($A$5:A77)</f>
        <v>15</v>
      </c>
      <c r="N83">
        <f t="shared" si="23"/>
        <v>70</v>
      </c>
      <c r="O83">
        <f t="shared" si="24"/>
        <v>37</v>
      </c>
      <c r="P83">
        <f t="shared" si="25"/>
        <v>0.20547945205479451</v>
      </c>
      <c r="Q83">
        <f t="shared" si="26"/>
        <v>0.52857142857142858</v>
      </c>
      <c r="R83">
        <f t="shared" si="27"/>
        <v>0.41063867639210105</v>
      </c>
      <c r="S83">
        <f t="shared" si="28"/>
        <v>5.217124096327086E-2</v>
      </c>
    </row>
    <row r="84" spans="1:19">
      <c r="A84">
        <v>0</v>
      </c>
      <c r="B84">
        <v>0</v>
      </c>
      <c r="C84">
        <v>100</v>
      </c>
      <c r="D84" s="24">
        <v>26</v>
      </c>
      <c r="E84">
        <v>0.59699999999999998</v>
      </c>
      <c r="H84">
        <f t="shared" si="19"/>
        <v>74</v>
      </c>
      <c r="I84">
        <f t="shared" si="20"/>
        <v>24</v>
      </c>
      <c r="J84">
        <f t="shared" si="21"/>
        <v>0</v>
      </c>
      <c r="K84" t="str">
        <f t="shared" si="22"/>
        <v/>
      </c>
      <c r="L84">
        <f>ROWS($A$5:A78)</f>
        <v>74</v>
      </c>
      <c r="M84">
        <f>SUM($A$5:A78)</f>
        <v>15</v>
      </c>
      <c r="N84">
        <f t="shared" si="23"/>
        <v>69</v>
      </c>
      <c r="O84">
        <f t="shared" si="24"/>
        <v>37</v>
      </c>
      <c r="P84">
        <f t="shared" si="25"/>
        <v>0.20270270270270271</v>
      </c>
      <c r="Q84">
        <f t="shared" si="26"/>
        <v>0.53623188405797106</v>
      </c>
      <c r="R84" t="str">
        <f t="shared" si="27"/>
        <v/>
      </c>
      <c r="S84" t="str">
        <f t="shared" si="28"/>
        <v/>
      </c>
    </row>
    <row r="85" spans="1:19">
      <c r="A85">
        <v>0</v>
      </c>
      <c r="B85">
        <v>2</v>
      </c>
      <c r="C85">
        <v>88</v>
      </c>
      <c r="D85" s="24">
        <v>26</v>
      </c>
      <c r="E85">
        <v>0.76600000000000001</v>
      </c>
      <c r="H85">
        <f t="shared" si="19"/>
        <v>75</v>
      </c>
      <c r="I85">
        <f t="shared" si="20"/>
        <v>24</v>
      </c>
      <c r="J85">
        <f t="shared" si="21"/>
        <v>0</v>
      </c>
      <c r="K85">
        <f t="shared" si="22"/>
        <v>24.5</v>
      </c>
      <c r="L85">
        <f>ROWS($A$5:A79)</f>
        <v>75</v>
      </c>
      <c r="M85">
        <f>SUM($A$5:A79)</f>
        <v>15</v>
      </c>
      <c r="N85">
        <f t="shared" si="23"/>
        <v>68</v>
      </c>
      <c r="O85">
        <f t="shared" si="24"/>
        <v>37</v>
      </c>
      <c r="P85">
        <f t="shared" si="25"/>
        <v>0.2</v>
      </c>
      <c r="Q85">
        <f t="shared" si="26"/>
        <v>0.54411764705882348</v>
      </c>
      <c r="R85">
        <f t="shared" si="27"/>
        <v>0.40374331550802145</v>
      </c>
      <c r="S85">
        <f t="shared" si="28"/>
        <v>5.9066601847350464E-2</v>
      </c>
    </row>
    <row r="86" spans="1:19">
      <c r="A86">
        <v>0</v>
      </c>
      <c r="B86">
        <v>2</v>
      </c>
      <c r="C86">
        <v>71</v>
      </c>
      <c r="D86" s="24">
        <v>27</v>
      </c>
      <c r="E86">
        <v>0.58599999999999997</v>
      </c>
      <c r="H86">
        <f t="shared" si="19"/>
        <v>76</v>
      </c>
      <c r="I86">
        <f t="shared" si="20"/>
        <v>25</v>
      </c>
      <c r="J86">
        <f t="shared" si="21"/>
        <v>0</v>
      </c>
      <c r="K86">
        <f t="shared" si="22"/>
        <v>25.5</v>
      </c>
      <c r="L86">
        <f>ROWS($A$5:A80)</f>
        <v>76</v>
      </c>
      <c r="M86">
        <f>SUM($A$5:A80)</f>
        <v>15</v>
      </c>
      <c r="N86">
        <f t="shared" si="23"/>
        <v>67</v>
      </c>
      <c r="O86">
        <f t="shared" si="24"/>
        <v>37</v>
      </c>
      <c r="P86">
        <f t="shared" si="25"/>
        <v>0.19736842105263158</v>
      </c>
      <c r="Q86">
        <f t="shared" si="26"/>
        <v>0.55223880597014929</v>
      </c>
      <c r="R86">
        <f t="shared" si="27"/>
        <v>0.40009283724916089</v>
      </c>
      <c r="S86">
        <f t="shared" si="28"/>
        <v>6.2717080106211021E-2</v>
      </c>
    </row>
    <row r="87" spans="1:19">
      <c r="A87">
        <v>0</v>
      </c>
      <c r="B87">
        <v>2</v>
      </c>
      <c r="C87">
        <v>83</v>
      </c>
      <c r="D87" s="24">
        <v>28</v>
      </c>
      <c r="E87">
        <v>0.629</v>
      </c>
      <c r="H87">
        <f t="shared" si="19"/>
        <v>77</v>
      </c>
      <c r="I87">
        <f t="shared" si="20"/>
        <v>26</v>
      </c>
      <c r="J87">
        <f t="shared" si="21"/>
        <v>0</v>
      </c>
      <c r="K87" t="str">
        <f t="shared" si="22"/>
        <v/>
      </c>
      <c r="L87">
        <f>ROWS($A$5:A81)</f>
        <v>77</v>
      </c>
      <c r="M87">
        <f>SUM($A$5:A81)</f>
        <v>15</v>
      </c>
      <c r="N87">
        <f t="shared" si="23"/>
        <v>66</v>
      </c>
      <c r="O87">
        <f t="shared" si="24"/>
        <v>37</v>
      </c>
      <c r="P87">
        <f t="shared" si="25"/>
        <v>0.19480519480519481</v>
      </c>
      <c r="Q87">
        <f t="shared" si="26"/>
        <v>0.56060606060606055</v>
      </c>
      <c r="R87" t="str">
        <f t="shared" si="27"/>
        <v/>
      </c>
      <c r="S87" t="str">
        <f t="shared" si="28"/>
        <v/>
      </c>
    </row>
    <row r="88" spans="1:19">
      <c r="A88">
        <v>0</v>
      </c>
      <c r="B88">
        <v>2</v>
      </c>
      <c r="C88">
        <v>83</v>
      </c>
      <c r="D88" s="24">
        <v>28</v>
      </c>
      <c r="E88">
        <v>0.629</v>
      </c>
      <c r="H88">
        <f t="shared" si="19"/>
        <v>78</v>
      </c>
      <c r="I88">
        <f t="shared" si="20"/>
        <v>26</v>
      </c>
      <c r="J88">
        <f t="shared" si="21"/>
        <v>0</v>
      </c>
      <c r="K88" t="str">
        <f t="shared" si="22"/>
        <v/>
      </c>
      <c r="L88">
        <f>ROWS($A$5:A82)</f>
        <v>78</v>
      </c>
      <c r="M88">
        <f>SUM($A$5:A82)</f>
        <v>15</v>
      </c>
      <c r="N88">
        <f t="shared" si="23"/>
        <v>65</v>
      </c>
      <c r="O88">
        <f t="shared" si="24"/>
        <v>37</v>
      </c>
      <c r="P88">
        <f t="shared" si="25"/>
        <v>0.19230769230769232</v>
      </c>
      <c r="Q88">
        <f t="shared" si="26"/>
        <v>0.56923076923076921</v>
      </c>
      <c r="R88" t="str">
        <f t="shared" si="27"/>
        <v/>
      </c>
      <c r="S88" t="str">
        <f t="shared" si="28"/>
        <v/>
      </c>
    </row>
    <row r="89" spans="1:19">
      <c r="A89">
        <v>0</v>
      </c>
      <c r="B89">
        <v>6</v>
      </c>
      <c r="C89">
        <v>105</v>
      </c>
      <c r="D89" s="24">
        <v>28</v>
      </c>
      <c r="E89">
        <v>0.878</v>
      </c>
      <c r="H89">
        <f t="shared" si="19"/>
        <v>79</v>
      </c>
      <c r="I89">
        <f t="shared" si="20"/>
        <v>26</v>
      </c>
      <c r="J89">
        <f t="shared" si="21"/>
        <v>0</v>
      </c>
      <c r="K89" t="str">
        <f t="shared" si="22"/>
        <v/>
      </c>
      <c r="L89">
        <f>ROWS($A$5:A83)</f>
        <v>79</v>
      </c>
      <c r="M89">
        <f>SUM($A$5:A83)</f>
        <v>15</v>
      </c>
      <c r="N89">
        <f t="shared" si="23"/>
        <v>64</v>
      </c>
      <c r="O89">
        <f t="shared" si="24"/>
        <v>37</v>
      </c>
      <c r="P89">
        <f t="shared" si="25"/>
        <v>0.189873417721519</v>
      </c>
      <c r="Q89">
        <f t="shared" si="26"/>
        <v>0.578125</v>
      </c>
      <c r="R89" t="str">
        <f t="shared" si="27"/>
        <v/>
      </c>
      <c r="S89" t="str">
        <f t="shared" si="28"/>
        <v/>
      </c>
    </row>
    <row r="90" spans="1:19">
      <c r="A90">
        <v>0</v>
      </c>
      <c r="B90">
        <v>6</v>
      </c>
      <c r="C90">
        <v>105</v>
      </c>
      <c r="D90" s="24">
        <v>28</v>
      </c>
      <c r="E90">
        <v>0.878</v>
      </c>
      <c r="H90">
        <f t="shared" si="19"/>
        <v>80</v>
      </c>
      <c r="I90">
        <f t="shared" si="20"/>
        <v>26</v>
      </c>
      <c r="J90">
        <f t="shared" si="21"/>
        <v>0</v>
      </c>
      <c r="K90" t="str">
        <f t="shared" si="22"/>
        <v/>
      </c>
      <c r="L90">
        <f>ROWS($A$5:A84)</f>
        <v>80</v>
      </c>
      <c r="M90">
        <f>SUM($A$5:A84)</f>
        <v>15</v>
      </c>
      <c r="N90">
        <f t="shared" si="23"/>
        <v>63</v>
      </c>
      <c r="O90">
        <f t="shared" si="24"/>
        <v>37</v>
      </c>
      <c r="P90">
        <f t="shared" si="25"/>
        <v>0.1875</v>
      </c>
      <c r="Q90">
        <f t="shared" si="26"/>
        <v>0.58730158730158732</v>
      </c>
      <c r="R90" t="str">
        <f t="shared" si="27"/>
        <v/>
      </c>
      <c r="S90" t="str">
        <f t="shared" si="28"/>
        <v/>
      </c>
    </row>
    <row r="91" spans="1:19">
      <c r="A91">
        <v>1</v>
      </c>
      <c r="B91">
        <v>5</v>
      </c>
      <c r="C91">
        <v>116</v>
      </c>
      <c r="D91" s="24">
        <v>29</v>
      </c>
      <c r="E91">
        <v>0.66</v>
      </c>
      <c r="H91">
        <f t="shared" si="19"/>
        <v>81</v>
      </c>
      <c r="I91">
        <f t="shared" si="20"/>
        <v>26</v>
      </c>
      <c r="J91">
        <f t="shared" si="21"/>
        <v>0</v>
      </c>
      <c r="K91">
        <f t="shared" si="22"/>
        <v>26.5</v>
      </c>
      <c r="L91">
        <f>ROWS($A$5:A85)</f>
        <v>81</v>
      </c>
      <c r="M91">
        <f>SUM($A$5:A85)</f>
        <v>15</v>
      </c>
      <c r="N91">
        <f t="shared" si="23"/>
        <v>62</v>
      </c>
      <c r="O91">
        <f t="shared" si="24"/>
        <v>37</v>
      </c>
      <c r="P91">
        <f t="shared" si="25"/>
        <v>0.18518518518518517</v>
      </c>
      <c r="Q91">
        <f t="shared" si="26"/>
        <v>0.59677419354838712</v>
      </c>
      <c r="R91">
        <f t="shared" si="27"/>
        <v>0.37960247637666994</v>
      </c>
      <c r="S91">
        <f t="shared" si="28"/>
        <v>8.3207440978701974E-2</v>
      </c>
    </row>
    <row r="92" spans="1:19">
      <c r="A92">
        <v>1</v>
      </c>
      <c r="B92">
        <v>5</v>
      </c>
      <c r="C92">
        <v>116</v>
      </c>
      <c r="D92" s="24">
        <v>29</v>
      </c>
      <c r="E92">
        <v>0.66</v>
      </c>
      <c r="H92">
        <f t="shared" si="19"/>
        <v>82</v>
      </c>
      <c r="I92">
        <f t="shared" si="20"/>
        <v>27</v>
      </c>
      <c r="J92">
        <f t="shared" si="21"/>
        <v>0</v>
      </c>
      <c r="K92">
        <f t="shared" si="22"/>
        <v>27.5</v>
      </c>
      <c r="L92">
        <f>ROWS($A$5:A86)</f>
        <v>82</v>
      </c>
      <c r="M92">
        <f>SUM($A$5:A86)</f>
        <v>15</v>
      </c>
      <c r="N92">
        <f t="shared" si="23"/>
        <v>61</v>
      </c>
      <c r="O92">
        <f t="shared" si="24"/>
        <v>37</v>
      </c>
      <c r="P92">
        <f t="shared" si="25"/>
        <v>0.18292682926829268</v>
      </c>
      <c r="Q92">
        <f t="shared" si="26"/>
        <v>0.60655737704918034</v>
      </c>
      <c r="R92">
        <f t="shared" si="27"/>
        <v>0.37501363091127188</v>
      </c>
      <c r="S92">
        <f t="shared" si="28"/>
        <v>8.7796286444100036E-2</v>
      </c>
    </row>
    <row r="93" spans="1:19">
      <c r="A93">
        <v>0</v>
      </c>
      <c r="B93">
        <v>1</v>
      </c>
      <c r="C93">
        <v>112</v>
      </c>
      <c r="D93" s="24">
        <v>30</v>
      </c>
      <c r="E93">
        <v>0.52800000000000002</v>
      </c>
      <c r="H93">
        <f t="shared" si="19"/>
        <v>83</v>
      </c>
      <c r="I93">
        <f t="shared" si="20"/>
        <v>28</v>
      </c>
      <c r="J93">
        <f t="shared" si="21"/>
        <v>0</v>
      </c>
      <c r="K93" t="str">
        <f t="shared" si="22"/>
        <v/>
      </c>
      <c r="L93">
        <f>ROWS($A$5:A87)</f>
        <v>83</v>
      </c>
      <c r="M93">
        <f>SUM($A$5:A87)</f>
        <v>15</v>
      </c>
      <c r="N93">
        <f t="shared" si="23"/>
        <v>60</v>
      </c>
      <c r="O93">
        <f t="shared" si="24"/>
        <v>37</v>
      </c>
      <c r="P93">
        <f t="shared" si="25"/>
        <v>0.18072289156626506</v>
      </c>
      <c r="Q93">
        <f t="shared" si="26"/>
        <v>0.6166666666666667</v>
      </c>
      <c r="R93" t="str">
        <f t="shared" si="27"/>
        <v/>
      </c>
      <c r="S93" t="str">
        <f t="shared" si="28"/>
        <v/>
      </c>
    </row>
    <row r="94" spans="1:19">
      <c r="A94">
        <v>0</v>
      </c>
      <c r="B94">
        <v>1</v>
      </c>
      <c r="C94">
        <v>112</v>
      </c>
      <c r="D94" s="24">
        <v>30</v>
      </c>
      <c r="E94">
        <v>0.52800000000000002</v>
      </c>
      <c r="H94">
        <f t="shared" si="19"/>
        <v>84</v>
      </c>
      <c r="I94">
        <f t="shared" si="20"/>
        <v>28</v>
      </c>
      <c r="J94">
        <f t="shared" si="21"/>
        <v>0</v>
      </c>
      <c r="K94" t="str">
        <f t="shared" si="22"/>
        <v/>
      </c>
      <c r="L94">
        <f>ROWS($A$5:A88)</f>
        <v>84</v>
      </c>
      <c r="M94">
        <f>SUM($A$5:A88)</f>
        <v>15</v>
      </c>
      <c r="N94">
        <f t="shared" si="23"/>
        <v>59</v>
      </c>
      <c r="O94">
        <f t="shared" si="24"/>
        <v>37</v>
      </c>
      <c r="P94">
        <f t="shared" si="25"/>
        <v>0.17857142857142858</v>
      </c>
      <c r="Q94">
        <f t="shared" si="26"/>
        <v>0.6271186440677966</v>
      </c>
      <c r="R94" t="str">
        <f t="shared" si="27"/>
        <v/>
      </c>
      <c r="S94" t="str">
        <f t="shared" si="28"/>
        <v/>
      </c>
    </row>
    <row r="95" spans="1:19">
      <c r="A95">
        <v>0</v>
      </c>
      <c r="B95">
        <v>1</v>
      </c>
      <c r="C95">
        <v>112</v>
      </c>
      <c r="D95" s="24">
        <v>30</v>
      </c>
      <c r="E95">
        <v>0.52800000000000002</v>
      </c>
      <c r="H95">
        <f t="shared" si="19"/>
        <v>85</v>
      </c>
      <c r="I95">
        <f t="shared" si="20"/>
        <v>28</v>
      </c>
      <c r="J95">
        <f t="shared" si="21"/>
        <v>0</v>
      </c>
      <c r="K95" t="str">
        <f t="shared" si="22"/>
        <v/>
      </c>
      <c r="L95">
        <f>ROWS($A$5:A89)</f>
        <v>85</v>
      </c>
      <c r="M95">
        <f>SUM($A$5:A89)</f>
        <v>15</v>
      </c>
      <c r="N95">
        <f t="shared" si="23"/>
        <v>58</v>
      </c>
      <c r="O95">
        <f t="shared" si="24"/>
        <v>37</v>
      </c>
      <c r="P95">
        <f t="shared" si="25"/>
        <v>0.17647058823529413</v>
      </c>
      <c r="Q95">
        <f t="shared" si="26"/>
        <v>0.63793103448275867</v>
      </c>
      <c r="R95" t="str">
        <f t="shared" si="27"/>
        <v/>
      </c>
      <c r="S95" t="str">
        <f t="shared" si="28"/>
        <v/>
      </c>
    </row>
    <row r="96" spans="1:19">
      <c r="A96">
        <v>1</v>
      </c>
      <c r="B96">
        <v>13</v>
      </c>
      <c r="C96">
        <v>129</v>
      </c>
      <c r="D96" s="24">
        <v>30</v>
      </c>
      <c r="E96">
        <v>0.56899999999999995</v>
      </c>
      <c r="H96">
        <f t="shared" si="19"/>
        <v>86</v>
      </c>
      <c r="I96">
        <f t="shared" si="20"/>
        <v>28</v>
      </c>
      <c r="J96">
        <f t="shared" si="21"/>
        <v>0</v>
      </c>
      <c r="K96">
        <f t="shared" si="22"/>
        <v>28.5</v>
      </c>
      <c r="L96">
        <f>ROWS($A$5:A90)</f>
        <v>86</v>
      </c>
      <c r="M96">
        <f>SUM($A$5:A90)</f>
        <v>15</v>
      </c>
      <c r="N96">
        <f t="shared" si="23"/>
        <v>57</v>
      </c>
      <c r="O96">
        <f t="shared" si="24"/>
        <v>37</v>
      </c>
      <c r="P96">
        <f t="shared" si="25"/>
        <v>0.1744186046511628</v>
      </c>
      <c r="Q96">
        <f t="shared" si="26"/>
        <v>0.64912280701754388</v>
      </c>
      <c r="R96">
        <f t="shared" si="27"/>
        <v>0.35477170728088719</v>
      </c>
      <c r="S96">
        <f t="shared" si="28"/>
        <v>0.10803821007448472</v>
      </c>
    </row>
    <row r="97" spans="1:19">
      <c r="A97">
        <v>1</v>
      </c>
      <c r="B97">
        <v>0</v>
      </c>
      <c r="C97">
        <v>107</v>
      </c>
      <c r="D97" s="24">
        <v>30</v>
      </c>
      <c r="E97">
        <v>0.75700000000000001</v>
      </c>
      <c r="H97">
        <f t="shared" si="19"/>
        <v>87</v>
      </c>
      <c r="I97">
        <f t="shared" si="20"/>
        <v>29</v>
      </c>
      <c r="J97">
        <f t="shared" si="21"/>
        <v>1</v>
      </c>
      <c r="K97" t="str">
        <f t="shared" si="22"/>
        <v/>
      </c>
      <c r="L97">
        <f>ROWS($A$5:A91)</f>
        <v>87</v>
      </c>
      <c r="M97">
        <f>SUM($A$5:A91)</f>
        <v>16</v>
      </c>
      <c r="N97">
        <f t="shared" si="23"/>
        <v>56</v>
      </c>
      <c r="O97">
        <f t="shared" si="24"/>
        <v>36</v>
      </c>
      <c r="P97">
        <f t="shared" si="25"/>
        <v>0.18390804597701149</v>
      </c>
      <c r="Q97">
        <f t="shared" si="26"/>
        <v>0.6428571428571429</v>
      </c>
      <c r="R97" t="str">
        <f t="shared" si="27"/>
        <v/>
      </c>
      <c r="S97" t="str">
        <f t="shared" si="28"/>
        <v/>
      </c>
    </row>
    <row r="98" spans="1:19">
      <c r="A98">
        <v>0</v>
      </c>
      <c r="B98">
        <v>1</v>
      </c>
      <c r="C98">
        <v>77</v>
      </c>
      <c r="D98" s="24">
        <v>30</v>
      </c>
      <c r="E98">
        <v>1.2509999999999999</v>
      </c>
      <c r="H98">
        <f t="shared" si="19"/>
        <v>88</v>
      </c>
      <c r="I98">
        <f t="shared" si="20"/>
        <v>29</v>
      </c>
      <c r="J98">
        <f t="shared" si="21"/>
        <v>1</v>
      </c>
      <c r="K98">
        <f t="shared" si="22"/>
        <v>29.5</v>
      </c>
      <c r="L98">
        <f>ROWS($A$5:A92)</f>
        <v>88</v>
      </c>
      <c r="M98">
        <f>SUM($A$5:A92)</f>
        <v>17</v>
      </c>
      <c r="N98">
        <f t="shared" si="23"/>
        <v>55</v>
      </c>
      <c r="O98">
        <f t="shared" si="24"/>
        <v>35</v>
      </c>
      <c r="P98">
        <f t="shared" si="25"/>
        <v>0.19318181818181818</v>
      </c>
      <c r="Q98">
        <f t="shared" si="26"/>
        <v>0.63636363636363635</v>
      </c>
      <c r="R98">
        <f t="shared" si="27"/>
        <v>0.3698347107438017</v>
      </c>
      <c r="S98">
        <f t="shared" si="28"/>
        <v>9.2975206611570216E-2</v>
      </c>
    </row>
    <row r="99" spans="1:19">
      <c r="A99">
        <v>0</v>
      </c>
      <c r="B99">
        <v>10</v>
      </c>
      <c r="C99">
        <v>122</v>
      </c>
      <c r="D99" s="24">
        <v>31</v>
      </c>
      <c r="E99">
        <v>0.51200000000000001</v>
      </c>
      <c r="H99">
        <f t="shared" si="19"/>
        <v>89</v>
      </c>
      <c r="I99">
        <f t="shared" si="20"/>
        <v>30</v>
      </c>
      <c r="J99">
        <f t="shared" si="21"/>
        <v>0</v>
      </c>
      <c r="K99" t="str">
        <f t="shared" si="22"/>
        <v/>
      </c>
      <c r="L99">
        <f>ROWS($A$5:A93)</f>
        <v>89</v>
      </c>
      <c r="M99">
        <f>SUM($A$5:A93)</f>
        <v>17</v>
      </c>
      <c r="N99">
        <f t="shared" si="23"/>
        <v>54</v>
      </c>
      <c r="O99">
        <f t="shared" si="24"/>
        <v>35</v>
      </c>
      <c r="P99">
        <f t="shared" si="25"/>
        <v>0.19101123595505617</v>
      </c>
      <c r="Q99">
        <f t="shared" si="26"/>
        <v>0.64814814814814814</v>
      </c>
      <c r="R99" t="str">
        <f t="shared" si="27"/>
        <v/>
      </c>
      <c r="S99" t="str">
        <f t="shared" si="28"/>
        <v/>
      </c>
    </row>
    <row r="100" spans="1:19">
      <c r="A100">
        <v>1</v>
      </c>
      <c r="B100">
        <v>6</v>
      </c>
      <c r="C100">
        <v>125</v>
      </c>
      <c r="D100" s="24">
        <v>31</v>
      </c>
      <c r="E100">
        <v>0.56499999999999995</v>
      </c>
      <c r="H100">
        <f t="shared" si="19"/>
        <v>90</v>
      </c>
      <c r="I100">
        <f t="shared" si="20"/>
        <v>30</v>
      </c>
      <c r="J100">
        <f t="shared" si="21"/>
        <v>0</v>
      </c>
      <c r="K100" t="str">
        <f t="shared" si="22"/>
        <v/>
      </c>
      <c r="L100">
        <f>ROWS($A$5:A94)</f>
        <v>90</v>
      </c>
      <c r="M100">
        <f>SUM($A$5:A94)</f>
        <v>17</v>
      </c>
      <c r="N100">
        <f t="shared" si="23"/>
        <v>53</v>
      </c>
      <c r="O100">
        <f t="shared" si="24"/>
        <v>35</v>
      </c>
      <c r="P100">
        <f t="shared" si="25"/>
        <v>0.18888888888888888</v>
      </c>
      <c r="Q100">
        <f t="shared" si="26"/>
        <v>0.660377358490566</v>
      </c>
      <c r="R100" t="str">
        <f t="shared" si="27"/>
        <v/>
      </c>
      <c r="S100" t="str">
        <f t="shared" si="28"/>
        <v/>
      </c>
    </row>
    <row r="101" spans="1:19">
      <c r="A101">
        <v>1</v>
      </c>
      <c r="B101">
        <v>6</v>
      </c>
      <c r="C101">
        <v>125</v>
      </c>
      <c r="D101" s="24">
        <v>31</v>
      </c>
      <c r="E101">
        <v>0.56499999999999995</v>
      </c>
      <c r="H101">
        <f t="shared" si="19"/>
        <v>91</v>
      </c>
      <c r="I101">
        <f t="shared" si="20"/>
        <v>30</v>
      </c>
      <c r="J101">
        <f t="shared" si="21"/>
        <v>0</v>
      </c>
      <c r="K101" t="str">
        <f t="shared" si="22"/>
        <v/>
      </c>
      <c r="L101">
        <f>ROWS($A$5:A95)</f>
        <v>91</v>
      </c>
      <c r="M101">
        <f>SUM($A$5:A95)</f>
        <v>17</v>
      </c>
      <c r="N101">
        <f t="shared" si="23"/>
        <v>52</v>
      </c>
      <c r="O101">
        <f t="shared" si="24"/>
        <v>35</v>
      </c>
      <c r="P101">
        <f t="shared" si="25"/>
        <v>0.18681318681318682</v>
      </c>
      <c r="Q101">
        <f t="shared" si="26"/>
        <v>0.67307692307692313</v>
      </c>
      <c r="R101" t="str">
        <f t="shared" si="27"/>
        <v/>
      </c>
      <c r="S101" t="str">
        <f t="shared" si="28"/>
        <v/>
      </c>
    </row>
    <row r="102" spans="1:19">
      <c r="A102">
        <v>1</v>
      </c>
      <c r="B102">
        <v>6</v>
      </c>
      <c r="C102">
        <v>125</v>
      </c>
      <c r="D102" s="24">
        <v>31</v>
      </c>
      <c r="E102">
        <v>0.56499999999999995</v>
      </c>
      <c r="H102">
        <f t="shared" si="19"/>
        <v>92</v>
      </c>
      <c r="I102">
        <f t="shared" si="20"/>
        <v>30</v>
      </c>
      <c r="J102">
        <f t="shared" si="21"/>
        <v>1</v>
      </c>
      <c r="K102" t="str">
        <f t="shared" si="22"/>
        <v/>
      </c>
      <c r="L102">
        <f>ROWS($A$5:A96)</f>
        <v>92</v>
      </c>
      <c r="M102">
        <f>SUM($A$5:A96)</f>
        <v>18</v>
      </c>
      <c r="N102">
        <f t="shared" si="23"/>
        <v>51</v>
      </c>
      <c r="O102">
        <f t="shared" si="24"/>
        <v>34</v>
      </c>
      <c r="P102">
        <f t="shared" si="25"/>
        <v>0.19565217391304349</v>
      </c>
      <c r="Q102">
        <f t="shared" si="26"/>
        <v>0.66666666666666663</v>
      </c>
      <c r="R102" t="str">
        <f t="shared" si="27"/>
        <v/>
      </c>
      <c r="S102" t="str">
        <f t="shared" si="28"/>
        <v/>
      </c>
    </row>
    <row r="103" spans="1:19">
      <c r="A103">
        <v>1</v>
      </c>
      <c r="B103">
        <v>6</v>
      </c>
      <c r="C103">
        <v>125</v>
      </c>
      <c r="D103" s="24">
        <v>31</v>
      </c>
      <c r="E103">
        <v>0.56499999999999995</v>
      </c>
      <c r="H103">
        <f t="shared" si="19"/>
        <v>93</v>
      </c>
      <c r="I103">
        <f t="shared" si="20"/>
        <v>30</v>
      </c>
      <c r="J103">
        <f t="shared" si="21"/>
        <v>1</v>
      </c>
      <c r="K103" t="str">
        <f t="shared" si="22"/>
        <v/>
      </c>
      <c r="L103">
        <f>ROWS($A$5:A97)</f>
        <v>93</v>
      </c>
      <c r="M103">
        <f>SUM($A$5:A97)</f>
        <v>19</v>
      </c>
      <c r="N103">
        <f t="shared" si="23"/>
        <v>50</v>
      </c>
      <c r="O103">
        <f t="shared" si="24"/>
        <v>33</v>
      </c>
      <c r="P103">
        <f t="shared" si="25"/>
        <v>0.20430107526881722</v>
      </c>
      <c r="Q103">
        <f t="shared" si="26"/>
        <v>0.66</v>
      </c>
      <c r="R103" t="str">
        <f t="shared" si="27"/>
        <v/>
      </c>
      <c r="S103" t="str">
        <f t="shared" si="28"/>
        <v/>
      </c>
    </row>
    <row r="104" spans="1:19">
      <c r="A104">
        <v>1</v>
      </c>
      <c r="B104">
        <v>7</v>
      </c>
      <c r="C104">
        <v>109</v>
      </c>
      <c r="D104" s="24">
        <v>31</v>
      </c>
      <c r="E104">
        <v>1.127</v>
      </c>
      <c r="H104">
        <f t="shared" si="19"/>
        <v>94</v>
      </c>
      <c r="I104">
        <f t="shared" si="20"/>
        <v>30</v>
      </c>
      <c r="J104">
        <f t="shared" si="21"/>
        <v>0</v>
      </c>
      <c r="K104">
        <f t="shared" si="22"/>
        <v>30.5</v>
      </c>
      <c r="L104">
        <f>ROWS($A$5:A98)</f>
        <v>94</v>
      </c>
      <c r="M104">
        <f>SUM($A$5:A98)</f>
        <v>19</v>
      </c>
      <c r="N104">
        <f t="shared" si="23"/>
        <v>49</v>
      </c>
      <c r="O104">
        <f t="shared" si="24"/>
        <v>33</v>
      </c>
      <c r="P104">
        <f t="shared" si="25"/>
        <v>0.20212765957446807</v>
      </c>
      <c r="Q104">
        <f t="shared" si="26"/>
        <v>0.67346938775510201</v>
      </c>
      <c r="R104">
        <f t="shared" si="27"/>
        <v>0.36272845695338096</v>
      </c>
      <c r="S104">
        <f t="shared" si="28"/>
        <v>0.10008146040199095</v>
      </c>
    </row>
    <row r="105" spans="1:19">
      <c r="A105">
        <v>1</v>
      </c>
      <c r="B105">
        <v>3</v>
      </c>
      <c r="C105">
        <v>80</v>
      </c>
      <c r="D105" s="24">
        <v>31</v>
      </c>
      <c r="E105">
        <v>1.292</v>
      </c>
      <c r="H105">
        <f t="shared" si="19"/>
        <v>95</v>
      </c>
      <c r="I105">
        <f t="shared" si="20"/>
        <v>31</v>
      </c>
      <c r="J105">
        <f t="shared" si="21"/>
        <v>0</v>
      </c>
      <c r="K105" t="str">
        <f t="shared" si="22"/>
        <v/>
      </c>
      <c r="L105">
        <f>ROWS($A$5:A99)</f>
        <v>95</v>
      </c>
      <c r="M105">
        <f>SUM($A$5:A99)</f>
        <v>19</v>
      </c>
      <c r="N105">
        <f t="shared" si="23"/>
        <v>48</v>
      </c>
      <c r="O105">
        <f t="shared" si="24"/>
        <v>33</v>
      </c>
      <c r="P105">
        <f t="shared" si="25"/>
        <v>0.2</v>
      </c>
      <c r="Q105">
        <f t="shared" si="26"/>
        <v>0.6875</v>
      </c>
      <c r="R105" t="str">
        <f t="shared" si="27"/>
        <v/>
      </c>
      <c r="S105" t="str">
        <f t="shared" si="28"/>
        <v/>
      </c>
    </row>
    <row r="106" spans="1:19">
      <c r="A106">
        <v>1</v>
      </c>
      <c r="B106">
        <v>3</v>
      </c>
      <c r="C106">
        <v>80</v>
      </c>
      <c r="D106" s="24">
        <v>31</v>
      </c>
      <c r="E106">
        <v>1.292</v>
      </c>
      <c r="H106">
        <f t="shared" si="19"/>
        <v>96</v>
      </c>
      <c r="I106">
        <f t="shared" si="20"/>
        <v>31</v>
      </c>
      <c r="J106">
        <f t="shared" si="21"/>
        <v>1</v>
      </c>
      <c r="K106" t="str">
        <f t="shared" si="22"/>
        <v/>
      </c>
      <c r="L106">
        <f>ROWS($A$5:A100)</f>
        <v>96</v>
      </c>
      <c r="M106">
        <f>SUM($A$5:A100)</f>
        <v>20</v>
      </c>
      <c r="N106">
        <f t="shared" si="23"/>
        <v>47</v>
      </c>
      <c r="O106">
        <f t="shared" si="24"/>
        <v>32</v>
      </c>
      <c r="P106">
        <f t="shared" si="25"/>
        <v>0.20833333333333334</v>
      </c>
      <c r="Q106">
        <f t="shared" si="26"/>
        <v>0.68085106382978722</v>
      </c>
      <c r="R106" t="str">
        <f t="shared" si="27"/>
        <v/>
      </c>
      <c r="S106" t="str">
        <f t="shared" si="28"/>
        <v/>
      </c>
    </row>
    <row r="107" spans="1:19">
      <c r="A107">
        <v>0</v>
      </c>
      <c r="B107">
        <v>2</v>
      </c>
      <c r="C107">
        <v>123</v>
      </c>
      <c r="D107" s="24">
        <v>32</v>
      </c>
      <c r="E107">
        <v>0.52</v>
      </c>
      <c r="H107">
        <f t="shared" si="19"/>
        <v>97</v>
      </c>
      <c r="I107">
        <f t="shared" si="20"/>
        <v>31</v>
      </c>
      <c r="J107">
        <f t="shared" si="21"/>
        <v>1</v>
      </c>
      <c r="K107" t="str">
        <f t="shared" si="22"/>
        <v/>
      </c>
      <c r="L107">
        <f>ROWS($A$5:A101)</f>
        <v>97</v>
      </c>
      <c r="M107">
        <f>SUM($A$5:A101)</f>
        <v>21</v>
      </c>
      <c r="N107">
        <f t="shared" si="23"/>
        <v>46</v>
      </c>
      <c r="O107">
        <f t="shared" si="24"/>
        <v>31</v>
      </c>
      <c r="P107">
        <f t="shared" si="25"/>
        <v>0.21649484536082475</v>
      </c>
      <c r="Q107">
        <f t="shared" si="26"/>
        <v>0.67391304347826086</v>
      </c>
      <c r="R107" t="str">
        <f t="shared" si="27"/>
        <v/>
      </c>
      <c r="S107" t="str">
        <f t="shared" si="28"/>
        <v/>
      </c>
    </row>
    <row r="108" spans="1:19">
      <c r="A108">
        <v>1</v>
      </c>
      <c r="B108">
        <v>10</v>
      </c>
      <c r="C108">
        <v>90</v>
      </c>
      <c r="D108" s="24">
        <v>32</v>
      </c>
      <c r="E108">
        <v>0.82499999999999996</v>
      </c>
      <c r="H108">
        <f t="shared" si="19"/>
        <v>98</v>
      </c>
      <c r="I108">
        <f t="shared" si="20"/>
        <v>31</v>
      </c>
      <c r="J108">
        <f t="shared" si="21"/>
        <v>1</v>
      </c>
      <c r="K108" t="str">
        <f t="shared" si="22"/>
        <v/>
      </c>
      <c r="L108">
        <f>ROWS($A$5:A102)</f>
        <v>98</v>
      </c>
      <c r="M108">
        <f>SUM($A$5:A102)</f>
        <v>22</v>
      </c>
      <c r="N108">
        <f t="shared" si="23"/>
        <v>45</v>
      </c>
      <c r="O108">
        <f t="shared" si="24"/>
        <v>30</v>
      </c>
      <c r="P108">
        <f t="shared" si="25"/>
        <v>0.22448979591836735</v>
      </c>
      <c r="Q108">
        <f t="shared" si="26"/>
        <v>0.66666666666666663</v>
      </c>
      <c r="R108" t="str">
        <f t="shared" si="27"/>
        <v/>
      </c>
      <c r="S108" t="str">
        <f t="shared" si="28"/>
        <v/>
      </c>
    </row>
    <row r="109" spans="1:19">
      <c r="A109">
        <v>1</v>
      </c>
      <c r="B109">
        <v>7</v>
      </c>
      <c r="C109">
        <v>97</v>
      </c>
      <c r="D109" s="24">
        <v>32</v>
      </c>
      <c r="E109">
        <v>0.871</v>
      </c>
      <c r="H109">
        <f t="shared" si="19"/>
        <v>99</v>
      </c>
      <c r="I109">
        <f t="shared" si="20"/>
        <v>31</v>
      </c>
      <c r="J109">
        <f t="shared" si="21"/>
        <v>1</v>
      </c>
      <c r="K109" t="str">
        <f t="shared" si="22"/>
        <v/>
      </c>
      <c r="L109">
        <f>ROWS($A$5:A103)</f>
        <v>99</v>
      </c>
      <c r="M109">
        <f>SUM($A$5:A103)</f>
        <v>23</v>
      </c>
      <c r="N109">
        <f t="shared" si="23"/>
        <v>44</v>
      </c>
      <c r="O109">
        <f t="shared" si="24"/>
        <v>29</v>
      </c>
      <c r="P109">
        <f t="shared" si="25"/>
        <v>0.23232323232323232</v>
      </c>
      <c r="Q109">
        <f t="shared" si="26"/>
        <v>0.65909090909090906</v>
      </c>
      <c r="R109" t="str">
        <f t="shared" si="27"/>
        <v/>
      </c>
      <c r="S109" t="str">
        <f t="shared" si="28"/>
        <v/>
      </c>
    </row>
    <row r="110" spans="1:19">
      <c r="A110">
        <v>0</v>
      </c>
      <c r="B110">
        <v>3</v>
      </c>
      <c r="C110">
        <v>96</v>
      </c>
      <c r="D110" s="24">
        <v>34</v>
      </c>
      <c r="E110">
        <v>0.94399999999999995</v>
      </c>
      <c r="H110">
        <f t="shared" si="19"/>
        <v>100</v>
      </c>
      <c r="I110">
        <f t="shared" si="20"/>
        <v>31</v>
      </c>
      <c r="J110">
        <f t="shared" si="21"/>
        <v>1</v>
      </c>
      <c r="K110" t="str">
        <f t="shared" si="22"/>
        <v/>
      </c>
      <c r="L110">
        <f>ROWS($A$5:A104)</f>
        <v>100</v>
      </c>
      <c r="M110">
        <f>SUM($A$5:A104)</f>
        <v>24</v>
      </c>
      <c r="N110">
        <f t="shared" si="23"/>
        <v>43</v>
      </c>
      <c r="O110">
        <f t="shared" si="24"/>
        <v>28</v>
      </c>
      <c r="P110">
        <f t="shared" si="25"/>
        <v>0.24</v>
      </c>
      <c r="Q110">
        <f t="shared" si="26"/>
        <v>0.65116279069767447</v>
      </c>
      <c r="R110" t="str">
        <f t="shared" si="27"/>
        <v/>
      </c>
      <c r="S110" t="str">
        <f t="shared" si="28"/>
        <v/>
      </c>
    </row>
    <row r="111" spans="1:19">
      <c r="A111">
        <v>0</v>
      </c>
      <c r="B111">
        <v>3</v>
      </c>
      <c r="C111">
        <v>96</v>
      </c>
      <c r="D111" s="24">
        <v>34</v>
      </c>
      <c r="E111">
        <v>0.94399999999999995</v>
      </c>
      <c r="H111">
        <f t="shared" si="19"/>
        <v>101</v>
      </c>
      <c r="I111">
        <f t="shared" si="20"/>
        <v>31</v>
      </c>
      <c r="J111">
        <f t="shared" si="21"/>
        <v>1</v>
      </c>
      <c r="K111" t="str">
        <f t="shared" si="22"/>
        <v/>
      </c>
      <c r="L111">
        <f>ROWS($A$5:A105)</f>
        <v>101</v>
      </c>
      <c r="M111">
        <f>SUM($A$5:A105)</f>
        <v>25</v>
      </c>
      <c r="N111">
        <f t="shared" si="23"/>
        <v>42</v>
      </c>
      <c r="O111">
        <f t="shared" si="24"/>
        <v>27</v>
      </c>
      <c r="P111">
        <f t="shared" si="25"/>
        <v>0.24752475247524752</v>
      </c>
      <c r="Q111">
        <f t="shared" si="26"/>
        <v>0.6428571428571429</v>
      </c>
      <c r="R111" t="str">
        <f t="shared" si="27"/>
        <v/>
      </c>
      <c r="S111" t="str">
        <f t="shared" si="28"/>
        <v/>
      </c>
    </row>
    <row r="112" spans="1:19">
      <c r="A112">
        <v>1</v>
      </c>
      <c r="B112">
        <v>1</v>
      </c>
      <c r="C112">
        <v>113</v>
      </c>
      <c r="D112" s="24">
        <v>35</v>
      </c>
      <c r="E112">
        <v>0.54300000000000004</v>
      </c>
      <c r="H112">
        <f t="shared" si="19"/>
        <v>102</v>
      </c>
      <c r="I112">
        <f t="shared" si="20"/>
        <v>31</v>
      </c>
      <c r="J112">
        <f t="shared" si="21"/>
        <v>1</v>
      </c>
      <c r="K112">
        <f t="shared" si="22"/>
        <v>31.5</v>
      </c>
      <c r="L112">
        <f>ROWS($A$5:A106)</f>
        <v>102</v>
      </c>
      <c r="M112">
        <f>SUM($A$5:A106)</f>
        <v>26</v>
      </c>
      <c r="N112">
        <f t="shared" si="23"/>
        <v>41</v>
      </c>
      <c r="O112">
        <f t="shared" si="24"/>
        <v>26</v>
      </c>
      <c r="P112">
        <f t="shared" si="25"/>
        <v>0.25490196078431371</v>
      </c>
      <c r="Q112">
        <f t="shared" si="26"/>
        <v>0.63414634146341464</v>
      </c>
      <c r="R112">
        <f t="shared" si="27"/>
        <v>0.40398243554628055</v>
      </c>
      <c r="S112">
        <f t="shared" si="28"/>
        <v>5.8827481809091364E-2</v>
      </c>
    </row>
    <row r="113" spans="1:19">
      <c r="A113">
        <v>1</v>
      </c>
      <c r="B113">
        <v>1</v>
      </c>
      <c r="C113">
        <v>113</v>
      </c>
      <c r="D113" s="24">
        <v>35</v>
      </c>
      <c r="E113">
        <v>0.54300000000000004</v>
      </c>
      <c r="H113">
        <f t="shared" si="19"/>
        <v>103</v>
      </c>
      <c r="I113">
        <f t="shared" si="20"/>
        <v>32</v>
      </c>
      <c r="J113">
        <f t="shared" si="21"/>
        <v>0</v>
      </c>
      <c r="K113" t="str">
        <f t="shared" si="22"/>
        <v/>
      </c>
      <c r="L113">
        <f>ROWS($A$5:A107)</f>
        <v>103</v>
      </c>
      <c r="M113">
        <f>SUM($A$5:A107)</f>
        <v>26</v>
      </c>
      <c r="N113">
        <f t="shared" si="23"/>
        <v>40</v>
      </c>
      <c r="O113">
        <f t="shared" si="24"/>
        <v>26</v>
      </c>
      <c r="P113">
        <f t="shared" si="25"/>
        <v>0.25242718446601942</v>
      </c>
      <c r="Q113">
        <f t="shared" si="26"/>
        <v>0.65</v>
      </c>
      <c r="R113" t="str">
        <f t="shared" si="27"/>
        <v/>
      </c>
      <c r="S113" t="str">
        <f t="shared" si="28"/>
        <v/>
      </c>
    </row>
    <row r="114" spans="1:19">
      <c r="A114">
        <v>1</v>
      </c>
      <c r="B114">
        <v>1</v>
      </c>
      <c r="C114">
        <v>113</v>
      </c>
      <c r="D114" s="24">
        <v>35</v>
      </c>
      <c r="E114">
        <v>0.54300000000000004</v>
      </c>
      <c r="H114">
        <f t="shared" si="19"/>
        <v>104</v>
      </c>
      <c r="I114">
        <f t="shared" si="20"/>
        <v>32</v>
      </c>
      <c r="J114">
        <f t="shared" si="21"/>
        <v>1</v>
      </c>
      <c r="K114" t="str">
        <f t="shared" si="22"/>
        <v/>
      </c>
      <c r="L114">
        <f>ROWS($A$5:A108)</f>
        <v>104</v>
      </c>
      <c r="M114">
        <f>SUM($A$5:A108)</f>
        <v>27</v>
      </c>
      <c r="N114">
        <f t="shared" si="23"/>
        <v>39</v>
      </c>
      <c r="O114">
        <f t="shared" si="24"/>
        <v>25</v>
      </c>
      <c r="P114">
        <f t="shared" si="25"/>
        <v>0.25961538461538464</v>
      </c>
      <c r="Q114">
        <f t="shared" si="26"/>
        <v>0.64102564102564108</v>
      </c>
      <c r="R114" t="str">
        <f t="shared" si="27"/>
        <v/>
      </c>
      <c r="S114" t="str">
        <f t="shared" si="28"/>
        <v/>
      </c>
    </row>
    <row r="115" spans="1:19">
      <c r="A115">
        <v>0</v>
      </c>
      <c r="B115">
        <v>3</v>
      </c>
      <c r="C115">
        <v>123</v>
      </c>
      <c r="D115" s="24">
        <v>35</v>
      </c>
      <c r="E115">
        <v>0.88</v>
      </c>
      <c r="H115">
        <f t="shared" si="19"/>
        <v>105</v>
      </c>
      <c r="I115">
        <f t="shared" si="20"/>
        <v>32</v>
      </c>
      <c r="J115">
        <f t="shared" si="21"/>
        <v>1</v>
      </c>
      <c r="K115">
        <f t="shared" si="22"/>
        <v>33</v>
      </c>
      <c r="L115">
        <f>ROWS($A$5:A109)</f>
        <v>105</v>
      </c>
      <c r="M115">
        <f>SUM($A$5:A109)</f>
        <v>28</v>
      </c>
      <c r="N115">
        <f t="shared" si="23"/>
        <v>38</v>
      </c>
      <c r="O115">
        <f t="shared" si="24"/>
        <v>24</v>
      </c>
      <c r="P115">
        <f t="shared" si="25"/>
        <v>0.26666666666666666</v>
      </c>
      <c r="Q115">
        <f t="shared" si="26"/>
        <v>0.63157894736842102</v>
      </c>
      <c r="R115">
        <f t="shared" si="27"/>
        <v>0.4108452950558214</v>
      </c>
      <c r="S115">
        <f t="shared" si="28"/>
        <v>5.1964622299550511E-2</v>
      </c>
    </row>
    <row r="116" spans="1:19">
      <c r="A116">
        <v>0</v>
      </c>
      <c r="B116">
        <v>2</v>
      </c>
      <c r="C116">
        <v>106</v>
      </c>
      <c r="D116" s="24">
        <v>35</v>
      </c>
      <c r="E116">
        <v>1.4</v>
      </c>
      <c r="H116">
        <f t="shared" si="19"/>
        <v>106</v>
      </c>
      <c r="I116">
        <f t="shared" si="20"/>
        <v>34</v>
      </c>
      <c r="J116">
        <f t="shared" si="21"/>
        <v>0</v>
      </c>
      <c r="K116" t="str">
        <f t="shared" si="22"/>
        <v/>
      </c>
      <c r="L116">
        <f>ROWS($A$5:A110)</f>
        <v>106</v>
      </c>
      <c r="M116">
        <f>SUM($A$5:A110)</f>
        <v>28</v>
      </c>
      <c r="N116">
        <f t="shared" si="23"/>
        <v>37</v>
      </c>
      <c r="O116">
        <f t="shared" si="24"/>
        <v>24</v>
      </c>
      <c r="P116">
        <f t="shared" si="25"/>
        <v>0.26415094339622641</v>
      </c>
      <c r="Q116">
        <f t="shared" si="26"/>
        <v>0.64864864864864868</v>
      </c>
      <c r="R116" t="str">
        <f t="shared" si="27"/>
        <v/>
      </c>
      <c r="S116" t="str">
        <f t="shared" si="28"/>
        <v/>
      </c>
    </row>
    <row r="117" spans="1:19">
      <c r="A117">
        <v>1</v>
      </c>
      <c r="B117">
        <v>0</v>
      </c>
      <c r="C117">
        <v>104</v>
      </c>
      <c r="D117" s="24">
        <v>37</v>
      </c>
      <c r="E117">
        <v>0.51</v>
      </c>
      <c r="H117">
        <f t="shared" si="19"/>
        <v>107</v>
      </c>
      <c r="I117">
        <f t="shared" si="20"/>
        <v>34</v>
      </c>
      <c r="J117">
        <f t="shared" si="21"/>
        <v>0</v>
      </c>
      <c r="K117">
        <f t="shared" si="22"/>
        <v>34.5</v>
      </c>
      <c r="L117">
        <f>ROWS($A$5:A111)</f>
        <v>107</v>
      </c>
      <c r="M117">
        <f>SUM($A$5:A111)</f>
        <v>28</v>
      </c>
      <c r="N117">
        <f t="shared" si="23"/>
        <v>36</v>
      </c>
      <c r="O117">
        <f t="shared" si="24"/>
        <v>24</v>
      </c>
      <c r="P117">
        <f t="shared" si="25"/>
        <v>0.26168224299065418</v>
      </c>
      <c r="Q117">
        <f t="shared" si="26"/>
        <v>0.66666666666666663</v>
      </c>
      <c r="R117">
        <f t="shared" si="27"/>
        <v>0.40101954120645711</v>
      </c>
      <c r="S117">
        <f t="shared" si="28"/>
        <v>6.1790376148914805E-2</v>
      </c>
    </row>
    <row r="118" spans="1:19">
      <c r="A118">
        <v>1</v>
      </c>
      <c r="B118">
        <v>0</v>
      </c>
      <c r="C118">
        <v>104</v>
      </c>
      <c r="D118" s="24">
        <v>37</v>
      </c>
      <c r="E118">
        <v>0.51</v>
      </c>
      <c r="H118">
        <f t="shared" si="19"/>
        <v>108</v>
      </c>
      <c r="I118">
        <f t="shared" si="20"/>
        <v>35</v>
      </c>
      <c r="J118">
        <f t="shared" si="21"/>
        <v>1</v>
      </c>
      <c r="K118" t="str">
        <f t="shared" si="22"/>
        <v/>
      </c>
      <c r="L118">
        <f>ROWS($A$5:A112)</f>
        <v>108</v>
      </c>
      <c r="M118">
        <f>SUM($A$5:A112)</f>
        <v>29</v>
      </c>
      <c r="N118">
        <f t="shared" si="23"/>
        <v>35</v>
      </c>
      <c r="O118">
        <f t="shared" si="24"/>
        <v>23</v>
      </c>
      <c r="P118">
        <f t="shared" si="25"/>
        <v>0.26851851851851855</v>
      </c>
      <c r="Q118">
        <f t="shared" si="26"/>
        <v>0.65714285714285714</v>
      </c>
      <c r="R118" t="str">
        <f t="shared" si="27"/>
        <v/>
      </c>
      <c r="S118" t="str">
        <f t="shared" si="28"/>
        <v/>
      </c>
    </row>
    <row r="119" spans="1:19">
      <c r="A119">
        <v>1</v>
      </c>
      <c r="B119">
        <v>0</v>
      </c>
      <c r="C119">
        <v>104</v>
      </c>
      <c r="D119" s="24">
        <v>37</v>
      </c>
      <c r="E119">
        <v>0.51</v>
      </c>
      <c r="H119">
        <f t="shared" si="19"/>
        <v>109</v>
      </c>
      <c r="I119">
        <f t="shared" si="20"/>
        <v>35</v>
      </c>
      <c r="J119">
        <f t="shared" si="21"/>
        <v>1</v>
      </c>
      <c r="K119" t="str">
        <f t="shared" si="22"/>
        <v/>
      </c>
      <c r="L119">
        <f>ROWS($A$5:A113)</f>
        <v>109</v>
      </c>
      <c r="M119">
        <f>SUM($A$5:A113)</f>
        <v>30</v>
      </c>
      <c r="N119">
        <f t="shared" si="23"/>
        <v>34</v>
      </c>
      <c r="O119">
        <f t="shared" si="24"/>
        <v>22</v>
      </c>
      <c r="P119">
        <f t="shared" si="25"/>
        <v>0.27522935779816515</v>
      </c>
      <c r="Q119">
        <f t="shared" si="26"/>
        <v>0.6470588235294118</v>
      </c>
      <c r="R119" t="str">
        <f t="shared" si="27"/>
        <v/>
      </c>
      <c r="S119" t="str">
        <f t="shared" si="28"/>
        <v/>
      </c>
    </row>
    <row r="120" spans="1:19">
      <c r="A120">
        <v>1</v>
      </c>
      <c r="B120">
        <v>9</v>
      </c>
      <c r="C120">
        <v>102</v>
      </c>
      <c r="D120" s="24">
        <v>37</v>
      </c>
      <c r="E120">
        <v>0.66500000000000004</v>
      </c>
      <c r="H120">
        <f t="shared" si="19"/>
        <v>110</v>
      </c>
      <c r="I120">
        <f t="shared" si="20"/>
        <v>35</v>
      </c>
      <c r="J120">
        <f t="shared" si="21"/>
        <v>1</v>
      </c>
      <c r="K120" t="str">
        <f t="shared" si="22"/>
        <v/>
      </c>
      <c r="L120">
        <f>ROWS($A$5:A114)</f>
        <v>110</v>
      </c>
      <c r="M120">
        <f>SUM($A$5:A114)</f>
        <v>31</v>
      </c>
      <c r="N120">
        <f t="shared" si="23"/>
        <v>33</v>
      </c>
      <c r="O120">
        <f t="shared" si="24"/>
        <v>21</v>
      </c>
      <c r="P120">
        <f t="shared" si="25"/>
        <v>0.2818181818181818</v>
      </c>
      <c r="Q120">
        <f t="shared" si="26"/>
        <v>0.63636363636363635</v>
      </c>
      <c r="R120" t="str">
        <f t="shared" si="27"/>
        <v/>
      </c>
      <c r="S120" t="str">
        <f t="shared" si="28"/>
        <v/>
      </c>
    </row>
    <row r="121" spans="1:19">
      <c r="A121">
        <v>1</v>
      </c>
      <c r="B121">
        <v>9</v>
      </c>
      <c r="C121">
        <v>102</v>
      </c>
      <c r="D121" s="24">
        <v>37</v>
      </c>
      <c r="E121">
        <v>0.66500000000000004</v>
      </c>
      <c r="H121">
        <f t="shared" si="19"/>
        <v>111</v>
      </c>
      <c r="I121">
        <f t="shared" si="20"/>
        <v>35</v>
      </c>
      <c r="J121">
        <f t="shared" si="21"/>
        <v>0</v>
      </c>
      <c r="K121" t="str">
        <f t="shared" si="22"/>
        <v/>
      </c>
      <c r="L121">
        <f>ROWS($A$5:A115)</f>
        <v>111</v>
      </c>
      <c r="M121">
        <f>SUM($A$5:A115)</f>
        <v>31</v>
      </c>
      <c r="N121">
        <f t="shared" si="23"/>
        <v>32</v>
      </c>
      <c r="O121">
        <f t="shared" si="24"/>
        <v>21</v>
      </c>
      <c r="P121">
        <f t="shared" si="25"/>
        <v>0.27927927927927926</v>
      </c>
      <c r="Q121">
        <f t="shared" si="26"/>
        <v>0.65625</v>
      </c>
      <c r="R121" t="str">
        <f t="shared" si="27"/>
        <v/>
      </c>
      <c r="S121" t="str">
        <f t="shared" si="28"/>
        <v/>
      </c>
    </row>
    <row r="122" spans="1:19">
      <c r="A122">
        <v>1</v>
      </c>
      <c r="B122">
        <v>9</v>
      </c>
      <c r="C122">
        <v>102</v>
      </c>
      <c r="D122" s="24">
        <v>37</v>
      </c>
      <c r="E122">
        <v>0.66500000000000004</v>
      </c>
      <c r="H122">
        <f t="shared" si="19"/>
        <v>112</v>
      </c>
      <c r="I122">
        <f t="shared" si="20"/>
        <v>35</v>
      </c>
      <c r="J122">
        <f t="shared" si="21"/>
        <v>0</v>
      </c>
      <c r="K122">
        <f t="shared" si="22"/>
        <v>36</v>
      </c>
      <c r="L122">
        <f>ROWS($A$5:A116)</f>
        <v>112</v>
      </c>
      <c r="M122">
        <f>SUM($A$5:A116)</f>
        <v>31</v>
      </c>
      <c r="N122">
        <f t="shared" si="23"/>
        <v>31</v>
      </c>
      <c r="O122">
        <f t="shared" si="24"/>
        <v>21</v>
      </c>
      <c r="P122">
        <f t="shared" si="25"/>
        <v>0.2767857142857143</v>
      </c>
      <c r="Q122">
        <f t="shared" si="26"/>
        <v>0.67741935483870963</v>
      </c>
      <c r="R122">
        <f t="shared" si="27"/>
        <v>0.40830540427314621</v>
      </c>
      <c r="S122">
        <f t="shared" si="28"/>
        <v>5.4504513082225703E-2</v>
      </c>
    </row>
    <row r="123" spans="1:19">
      <c r="A123">
        <v>1</v>
      </c>
      <c r="B123">
        <v>10</v>
      </c>
      <c r="C123">
        <v>101</v>
      </c>
      <c r="D123" s="24">
        <v>37</v>
      </c>
      <c r="E123">
        <v>1.1359999999999999</v>
      </c>
      <c r="H123">
        <f t="shared" si="19"/>
        <v>113</v>
      </c>
      <c r="I123">
        <f t="shared" si="20"/>
        <v>37</v>
      </c>
      <c r="J123">
        <f t="shared" si="21"/>
        <v>1</v>
      </c>
      <c r="K123" t="str">
        <f t="shared" si="22"/>
        <v/>
      </c>
      <c r="L123">
        <f>ROWS($A$5:A117)</f>
        <v>113</v>
      </c>
      <c r="M123">
        <f>SUM($A$5:A117)</f>
        <v>32</v>
      </c>
      <c r="N123">
        <f t="shared" si="23"/>
        <v>30</v>
      </c>
      <c r="O123">
        <f t="shared" si="24"/>
        <v>20</v>
      </c>
      <c r="P123">
        <f t="shared" si="25"/>
        <v>0.2831858407079646</v>
      </c>
      <c r="Q123">
        <f t="shared" si="26"/>
        <v>0.66666666666666663</v>
      </c>
      <c r="R123" t="str">
        <f t="shared" si="27"/>
        <v/>
      </c>
      <c r="S123" t="str">
        <f t="shared" si="28"/>
        <v/>
      </c>
    </row>
    <row r="124" spans="1:19">
      <c r="A124">
        <v>1</v>
      </c>
      <c r="B124">
        <v>2</v>
      </c>
      <c r="C124">
        <v>128</v>
      </c>
      <c r="D124" s="24">
        <v>37</v>
      </c>
      <c r="E124">
        <v>1.224</v>
      </c>
      <c r="H124">
        <f t="shared" si="19"/>
        <v>114</v>
      </c>
      <c r="I124">
        <f t="shared" si="20"/>
        <v>37</v>
      </c>
      <c r="J124">
        <f t="shared" si="21"/>
        <v>1</v>
      </c>
      <c r="K124" t="str">
        <f t="shared" si="22"/>
        <v/>
      </c>
      <c r="L124">
        <f>ROWS($A$5:A118)</f>
        <v>114</v>
      </c>
      <c r="M124">
        <f>SUM($A$5:A118)</f>
        <v>33</v>
      </c>
      <c r="N124">
        <f t="shared" si="23"/>
        <v>29</v>
      </c>
      <c r="O124">
        <f t="shared" si="24"/>
        <v>19</v>
      </c>
      <c r="P124">
        <f t="shared" si="25"/>
        <v>0.28947368421052633</v>
      </c>
      <c r="Q124">
        <f t="shared" si="26"/>
        <v>0.65517241379310343</v>
      </c>
      <c r="R124" t="str">
        <f t="shared" si="27"/>
        <v/>
      </c>
      <c r="S124" t="str">
        <f t="shared" si="28"/>
        <v/>
      </c>
    </row>
    <row r="125" spans="1:19">
      <c r="A125">
        <v>1</v>
      </c>
      <c r="B125">
        <v>2</v>
      </c>
      <c r="C125">
        <v>128</v>
      </c>
      <c r="D125" s="24">
        <v>37</v>
      </c>
      <c r="E125">
        <v>1.224</v>
      </c>
      <c r="H125">
        <f t="shared" si="19"/>
        <v>115</v>
      </c>
      <c r="I125">
        <f t="shared" si="20"/>
        <v>37</v>
      </c>
      <c r="J125">
        <f t="shared" si="21"/>
        <v>1</v>
      </c>
      <c r="K125" t="str">
        <f t="shared" si="22"/>
        <v/>
      </c>
      <c r="L125">
        <f>ROWS($A$5:A119)</f>
        <v>115</v>
      </c>
      <c r="M125">
        <f>SUM($A$5:A119)</f>
        <v>34</v>
      </c>
      <c r="N125">
        <f t="shared" si="23"/>
        <v>28</v>
      </c>
      <c r="O125">
        <f t="shared" si="24"/>
        <v>18</v>
      </c>
      <c r="P125">
        <f t="shared" si="25"/>
        <v>0.29565217391304349</v>
      </c>
      <c r="Q125">
        <f t="shared" si="26"/>
        <v>0.6428571428571429</v>
      </c>
      <c r="R125" t="str">
        <f t="shared" si="27"/>
        <v/>
      </c>
      <c r="S125" t="str">
        <f t="shared" si="28"/>
        <v/>
      </c>
    </row>
    <row r="126" spans="1:19">
      <c r="A126">
        <v>0</v>
      </c>
      <c r="B126">
        <v>3</v>
      </c>
      <c r="C126">
        <v>111</v>
      </c>
      <c r="D126" s="24">
        <v>39</v>
      </c>
      <c r="E126">
        <v>0.55700000000000005</v>
      </c>
      <c r="H126">
        <f t="shared" si="19"/>
        <v>116</v>
      </c>
      <c r="I126">
        <f t="shared" si="20"/>
        <v>37</v>
      </c>
      <c r="J126">
        <f t="shared" si="21"/>
        <v>1</v>
      </c>
      <c r="K126" t="str">
        <f t="shared" si="22"/>
        <v/>
      </c>
      <c r="L126">
        <f>ROWS($A$5:A120)</f>
        <v>116</v>
      </c>
      <c r="M126">
        <f>SUM($A$5:A120)</f>
        <v>35</v>
      </c>
      <c r="N126">
        <f t="shared" si="23"/>
        <v>27</v>
      </c>
      <c r="O126">
        <f t="shared" si="24"/>
        <v>17</v>
      </c>
      <c r="P126">
        <f t="shared" si="25"/>
        <v>0.30172413793103448</v>
      </c>
      <c r="Q126">
        <f t="shared" si="26"/>
        <v>0.62962962962962965</v>
      </c>
      <c r="R126" t="str">
        <f t="shared" si="27"/>
        <v/>
      </c>
      <c r="S126" t="str">
        <f t="shared" si="28"/>
        <v/>
      </c>
    </row>
    <row r="127" spans="1:19">
      <c r="A127">
        <v>1</v>
      </c>
      <c r="B127">
        <v>8</v>
      </c>
      <c r="C127">
        <v>109</v>
      </c>
      <c r="D127" s="24">
        <v>39</v>
      </c>
      <c r="E127">
        <v>0.64</v>
      </c>
      <c r="H127">
        <f t="shared" si="19"/>
        <v>117</v>
      </c>
      <c r="I127">
        <f t="shared" si="20"/>
        <v>37</v>
      </c>
      <c r="J127">
        <f t="shared" si="21"/>
        <v>1</v>
      </c>
      <c r="K127" t="str">
        <f t="shared" si="22"/>
        <v/>
      </c>
      <c r="L127">
        <f>ROWS($A$5:A121)</f>
        <v>117</v>
      </c>
      <c r="M127">
        <f>SUM($A$5:A121)</f>
        <v>36</v>
      </c>
      <c r="N127">
        <f t="shared" si="23"/>
        <v>26</v>
      </c>
      <c r="O127">
        <f t="shared" si="24"/>
        <v>16</v>
      </c>
      <c r="P127">
        <f t="shared" si="25"/>
        <v>0.30769230769230771</v>
      </c>
      <c r="Q127">
        <f t="shared" si="26"/>
        <v>0.61538461538461542</v>
      </c>
      <c r="R127" t="str">
        <f t="shared" si="27"/>
        <v/>
      </c>
      <c r="S127" t="str">
        <f t="shared" si="28"/>
        <v/>
      </c>
    </row>
    <row r="128" spans="1:19">
      <c r="A128">
        <v>1</v>
      </c>
      <c r="B128">
        <v>1</v>
      </c>
      <c r="C128">
        <v>119</v>
      </c>
      <c r="D128" s="24">
        <v>39</v>
      </c>
      <c r="E128">
        <v>0.80800000000000005</v>
      </c>
      <c r="H128">
        <f t="shared" si="19"/>
        <v>118</v>
      </c>
      <c r="I128">
        <f t="shared" si="20"/>
        <v>37</v>
      </c>
      <c r="J128">
        <f t="shared" si="21"/>
        <v>1</v>
      </c>
      <c r="K128" t="str">
        <f t="shared" si="22"/>
        <v/>
      </c>
      <c r="L128">
        <f>ROWS($A$5:A122)</f>
        <v>118</v>
      </c>
      <c r="M128">
        <f>SUM($A$5:A122)</f>
        <v>37</v>
      </c>
      <c r="N128">
        <f t="shared" si="23"/>
        <v>25</v>
      </c>
      <c r="O128">
        <f t="shared" si="24"/>
        <v>15</v>
      </c>
      <c r="P128">
        <f t="shared" si="25"/>
        <v>0.3135593220338983</v>
      </c>
      <c r="Q128">
        <f t="shared" si="26"/>
        <v>0.6</v>
      </c>
      <c r="R128" t="str">
        <f t="shared" si="27"/>
        <v/>
      </c>
      <c r="S128" t="str">
        <f t="shared" si="28"/>
        <v/>
      </c>
    </row>
    <row r="129" spans="1:19">
      <c r="A129">
        <v>0</v>
      </c>
      <c r="B129">
        <v>0</v>
      </c>
      <c r="C129">
        <v>93</v>
      </c>
      <c r="D129" s="24">
        <v>39</v>
      </c>
      <c r="E129">
        <v>1.0209999999999999</v>
      </c>
      <c r="H129">
        <f t="shared" si="19"/>
        <v>119</v>
      </c>
      <c r="I129">
        <f t="shared" si="20"/>
        <v>37</v>
      </c>
      <c r="J129">
        <f t="shared" si="21"/>
        <v>1</v>
      </c>
      <c r="K129" t="str">
        <f t="shared" si="22"/>
        <v/>
      </c>
      <c r="L129">
        <f>ROWS($A$5:A123)</f>
        <v>119</v>
      </c>
      <c r="M129">
        <f>SUM($A$5:A123)</f>
        <v>38</v>
      </c>
      <c r="N129">
        <f t="shared" si="23"/>
        <v>24</v>
      </c>
      <c r="O129">
        <f t="shared" si="24"/>
        <v>14</v>
      </c>
      <c r="P129">
        <f t="shared" si="25"/>
        <v>0.31932773109243695</v>
      </c>
      <c r="Q129">
        <f t="shared" si="26"/>
        <v>0.58333333333333337</v>
      </c>
      <c r="R129" t="str">
        <f t="shared" si="27"/>
        <v/>
      </c>
      <c r="S129" t="str">
        <f t="shared" si="28"/>
        <v/>
      </c>
    </row>
    <row r="130" spans="1:19">
      <c r="A130">
        <v>1</v>
      </c>
      <c r="B130">
        <v>8</v>
      </c>
      <c r="C130">
        <v>100</v>
      </c>
      <c r="D130" s="24">
        <v>40</v>
      </c>
      <c r="E130">
        <v>0.66100000000000003</v>
      </c>
      <c r="H130">
        <f t="shared" si="19"/>
        <v>120</v>
      </c>
      <c r="I130">
        <f t="shared" si="20"/>
        <v>37</v>
      </c>
      <c r="J130">
        <f t="shared" si="21"/>
        <v>1</v>
      </c>
      <c r="K130" t="str">
        <f t="shared" si="22"/>
        <v/>
      </c>
      <c r="L130">
        <f>ROWS($A$5:A124)</f>
        <v>120</v>
      </c>
      <c r="M130">
        <f>SUM($A$5:A124)</f>
        <v>39</v>
      </c>
      <c r="N130">
        <f t="shared" si="23"/>
        <v>23</v>
      </c>
      <c r="O130">
        <f t="shared" si="24"/>
        <v>13</v>
      </c>
      <c r="P130">
        <f t="shared" si="25"/>
        <v>0.32500000000000001</v>
      </c>
      <c r="Q130">
        <f t="shared" si="26"/>
        <v>0.56521739130434778</v>
      </c>
      <c r="R130" t="str">
        <f t="shared" si="27"/>
        <v/>
      </c>
      <c r="S130" t="str">
        <f t="shared" si="28"/>
        <v/>
      </c>
    </row>
    <row r="131" spans="1:19">
      <c r="A131">
        <v>1</v>
      </c>
      <c r="B131">
        <v>8</v>
      </c>
      <c r="C131">
        <v>100</v>
      </c>
      <c r="D131" s="24">
        <v>40</v>
      </c>
      <c r="E131">
        <v>0.66100000000000003</v>
      </c>
      <c r="H131">
        <f t="shared" si="19"/>
        <v>121</v>
      </c>
      <c r="I131">
        <f t="shared" si="20"/>
        <v>37</v>
      </c>
      <c r="J131">
        <f t="shared" si="21"/>
        <v>1</v>
      </c>
      <c r="K131">
        <f t="shared" si="22"/>
        <v>38</v>
      </c>
      <c r="L131">
        <f>ROWS($A$5:A125)</f>
        <v>121</v>
      </c>
      <c r="M131">
        <f>SUM($A$5:A125)</f>
        <v>40</v>
      </c>
      <c r="N131">
        <f t="shared" si="23"/>
        <v>22</v>
      </c>
      <c r="O131">
        <f t="shared" si="24"/>
        <v>12</v>
      </c>
      <c r="P131">
        <f t="shared" si="25"/>
        <v>0.33057851239669422</v>
      </c>
      <c r="Q131">
        <f t="shared" si="26"/>
        <v>0.54545454545454541</v>
      </c>
      <c r="R131">
        <f t="shared" si="27"/>
        <v>0.45078888054094668</v>
      </c>
      <c r="S131">
        <f t="shared" si="28"/>
        <v>1.2021036814425234E-2</v>
      </c>
    </row>
    <row r="132" spans="1:19">
      <c r="A132">
        <v>1</v>
      </c>
      <c r="B132">
        <v>8</v>
      </c>
      <c r="C132">
        <v>100</v>
      </c>
      <c r="D132" s="24">
        <v>40</v>
      </c>
      <c r="E132">
        <v>0.66100000000000003</v>
      </c>
      <c r="H132">
        <f t="shared" si="19"/>
        <v>122</v>
      </c>
      <c r="I132">
        <f t="shared" si="20"/>
        <v>39</v>
      </c>
      <c r="J132">
        <f t="shared" si="21"/>
        <v>0</v>
      </c>
      <c r="K132" t="str">
        <f t="shared" si="22"/>
        <v/>
      </c>
      <c r="L132">
        <f>ROWS($A$5:A126)</f>
        <v>122</v>
      </c>
      <c r="M132">
        <f>SUM($A$5:A126)</f>
        <v>40</v>
      </c>
      <c r="N132">
        <f t="shared" si="23"/>
        <v>21</v>
      </c>
      <c r="O132">
        <f t="shared" si="24"/>
        <v>12</v>
      </c>
      <c r="P132">
        <f t="shared" si="25"/>
        <v>0.32786885245901637</v>
      </c>
      <c r="Q132">
        <f t="shared" si="26"/>
        <v>0.5714285714285714</v>
      </c>
      <c r="R132" t="str">
        <f t="shared" si="27"/>
        <v/>
      </c>
      <c r="S132" t="str">
        <f t="shared" si="28"/>
        <v/>
      </c>
    </row>
    <row r="133" spans="1:19">
      <c r="A133">
        <v>1</v>
      </c>
      <c r="B133">
        <v>8</v>
      </c>
      <c r="C133">
        <v>100</v>
      </c>
      <c r="D133" s="24">
        <v>40</v>
      </c>
      <c r="E133">
        <v>0.66100000000000003</v>
      </c>
      <c r="H133">
        <f t="shared" si="19"/>
        <v>123</v>
      </c>
      <c r="I133">
        <f t="shared" si="20"/>
        <v>39</v>
      </c>
      <c r="J133">
        <f t="shared" si="21"/>
        <v>1</v>
      </c>
      <c r="K133" t="str">
        <f t="shared" si="22"/>
        <v/>
      </c>
      <c r="L133">
        <f>ROWS($A$5:A127)</f>
        <v>123</v>
      </c>
      <c r="M133">
        <f>SUM($A$5:A127)</f>
        <v>41</v>
      </c>
      <c r="N133">
        <f t="shared" si="23"/>
        <v>20</v>
      </c>
      <c r="O133">
        <f t="shared" si="24"/>
        <v>11</v>
      </c>
      <c r="P133">
        <f t="shared" si="25"/>
        <v>0.33333333333333331</v>
      </c>
      <c r="Q133">
        <f t="shared" si="26"/>
        <v>0.55000000000000004</v>
      </c>
      <c r="R133" t="str">
        <f t="shared" si="27"/>
        <v/>
      </c>
      <c r="S133" t="str">
        <f t="shared" si="28"/>
        <v/>
      </c>
    </row>
    <row r="134" spans="1:19">
      <c r="A134">
        <v>0</v>
      </c>
      <c r="B134">
        <v>8</v>
      </c>
      <c r="C134">
        <v>74</v>
      </c>
      <c r="D134" s="24">
        <v>40</v>
      </c>
      <c r="E134">
        <v>0.70499999999999996</v>
      </c>
      <c r="H134">
        <f t="shared" si="19"/>
        <v>124</v>
      </c>
      <c r="I134">
        <f t="shared" si="20"/>
        <v>39</v>
      </c>
      <c r="J134">
        <f t="shared" si="21"/>
        <v>1</v>
      </c>
      <c r="K134" t="str">
        <f t="shared" si="22"/>
        <v/>
      </c>
      <c r="L134">
        <f>ROWS($A$5:A128)</f>
        <v>124</v>
      </c>
      <c r="M134">
        <f>SUM($A$5:A128)</f>
        <v>42</v>
      </c>
      <c r="N134">
        <f t="shared" si="23"/>
        <v>19</v>
      </c>
      <c r="O134">
        <f t="shared" si="24"/>
        <v>10</v>
      </c>
      <c r="P134">
        <f t="shared" si="25"/>
        <v>0.33870967741935482</v>
      </c>
      <c r="Q134">
        <f t="shared" si="26"/>
        <v>0.52631578947368418</v>
      </c>
      <c r="R134" t="str">
        <f t="shared" si="27"/>
        <v/>
      </c>
      <c r="S134" t="str">
        <f t="shared" si="28"/>
        <v/>
      </c>
    </row>
    <row r="135" spans="1:19">
      <c r="A135">
        <v>1</v>
      </c>
      <c r="B135">
        <v>1</v>
      </c>
      <c r="C135">
        <v>125</v>
      </c>
      <c r="D135" s="24">
        <v>40</v>
      </c>
      <c r="E135">
        <v>0.96199999999999997</v>
      </c>
      <c r="H135">
        <f t="shared" si="19"/>
        <v>125</v>
      </c>
      <c r="I135">
        <f t="shared" si="20"/>
        <v>39</v>
      </c>
      <c r="J135">
        <f t="shared" si="21"/>
        <v>0</v>
      </c>
      <c r="K135">
        <f t="shared" si="22"/>
        <v>39.5</v>
      </c>
      <c r="L135">
        <f>ROWS($A$5:A129)</f>
        <v>125</v>
      </c>
      <c r="M135">
        <f>SUM($A$5:A129)</f>
        <v>42</v>
      </c>
      <c r="N135">
        <f t="shared" si="23"/>
        <v>18</v>
      </c>
      <c r="O135">
        <f t="shared" si="24"/>
        <v>10</v>
      </c>
      <c r="P135">
        <f t="shared" si="25"/>
        <v>0.33600000000000002</v>
      </c>
      <c r="Q135">
        <f t="shared" si="26"/>
        <v>0.55555555555555558</v>
      </c>
      <c r="R135">
        <f t="shared" si="27"/>
        <v>0.45220202020202022</v>
      </c>
      <c r="S135">
        <f t="shared" si="28"/>
        <v>1.0607897153351697E-2</v>
      </c>
    </row>
    <row r="136" spans="1:19">
      <c r="A136">
        <v>1</v>
      </c>
      <c r="B136">
        <v>5</v>
      </c>
      <c r="C136">
        <v>109</v>
      </c>
      <c r="D136" s="24">
        <v>41</v>
      </c>
      <c r="E136">
        <v>0.51400000000000001</v>
      </c>
      <c r="H136">
        <f t="shared" si="19"/>
        <v>126</v>
      </c>
      <c r="I136">
        <f t="shared" si="20"/>
        <v>40</v>
      </c>
      <c r="J136">
        <f t="shared" si="21"/>
        <v>1</v>
      </c>
      <c r="K136" t="str">
        <f t="shared" si="22"/>
        <v/>
      </c>
      <c r="L136">
        <f>ROWS($A$5:A130)</f>
        <v>126</v>
      </c>
      <c r="M136">
        <f>SUM($A$5:A130)</f>
        <v>43</v>
      </c>
      <c r="N136">
        <f t="shared" si="23"/>
        <v>17</v>
      </c>
      <c r="O136">
        <f t="shared" si="24"/>
        <v>9</v>
      </c>
      <c r="P136">
        <f t="shared" si="25"/>
        <v>0.34126984126984128</v>
      </c>
      <c r="Q136">
        <f t="shared" si="26"/>
        <v>0.52941176470588236</v>
      </c>
      <c r="R136" t="str">
        <f t="shared" si="27"/>
        <v/>
      </c>
      <c r="S136" t="str">
        <f t="shared" si="28"/>
        <v/>
      </c>
    </row>
    <row r="137" spans="1:19">
      <c r="A137">
        <v>1</v>
      </c>
      <c r="B137">
        <v>5</v>
      </c>
      <c r="C137">
        <v>109</v>
      </c>
      <c r="D137" s="24">
        <v>41</v>
      </c>
      <c r="E137">
        <v>0.51400000000000001</v>
      </c>
      <c r="H137">
        <f t="shared" si="19"/>
        <v>127</v>
      </c>
      <c r="I137">
        <f t="shared" si="20"/>
        <v>40</v>
      </c>
      <c r="J137">
        <f t="shared" si="21"/>
        <v>1</v>
      </c>
      <c r="K137" t="str">
        <f t="shared" si="22"/>
        <v/>
      </c>
      <c r="L137">
        <f>ROWS($A$5:A131)</f>
        <v>127</v>
      </c>
      <c r="M137">
        <f>SUM($A$5:A131)</f>
        <v>44</v>
      </c>
      <c r="N137">
        <f t="shared" si="23"/>
        <v>16</v>
      </c>
      <c r="O137">
        <f t="shared" si="24"/>
        <v>8</v>
      </c>
      <c r="P137">
        <f t="shared" si="25"/>
        <v>0.34645669291338582</v>
      </c>
      <c r="Q137">
        <f t="shared" si="26"/>
        <v>0.5</v>
      </c>
      <c r="R137" t="str">
        <f t="shared" si="27"/>
        <v/>
      </c>
      <c r="S137" t="str">
        <f t="shared" si="28"/>
        <v/>
      </c>
    </row>
    <row r="138" spans="1:19">
      <c r="A138">
        <v>0</v>
      </c>
      <c r="B138">
        <v>3</v>
      </c>
      <c r="C138">
        <v>126</v>
      </c>
      <c r="D138" s="24">
        <v>41</v>
      </c>
      <c r="E138">
        <v>0.70399999999999996</v>
      </c>
      <c r="H138">
        <f t="shared" si="19"/>
        <v>128</v>
      </c>
      <c r="I138">
        <f t="shared" si="20"/>
        <v>40</v>
      </c>
      <c r="J138">
        <f t="shared" si="21"/>
        <v>1</v>
      </c>
      <c r="K138" t="str">
        <f t="shared" si="22"/>
        <v/>
      </c>
      <c r="L138">
        <f>ROWS($A$5:A132)</f>
        <v>128</v>
      </c>
      <c r="M138">
        <f>SUM($A$5:A132)</f>
        <v>45</v>
      </c>
      <c r="N138">
        <f t="shared" si="23"/>
        <v>15</v>
      </c>
      <c r="O138">
        <f t="shared" si="24"/>
        <v>7</v>
      </c>
      <c r="P138">
        <f t="shared" si="25"/>
        <v>0.3515625</v>
      </c>
      <c r="Q138">
        <f t="shared" si="26"/>
        <v>0.46666666666666667</v>
      </c>
      <c r="R138" t="str">
        <f t="shared" si="27"/>
        <v/>
      </c>
      <c r="S138" t="str">
        <f t="shared" si="28"/>
        <v/>
      </c>
    </row>
    <row r="139" spans="1:19">
      <c r="A139">
        <v>0</v>
      </c>
      <c r="B139">
        <v>3</v>
      </c>
      <c r="C139">
        <v>126</v>
      </c>
      <c r="D139" s="24">
        <v>41</v>
      </c>
      <c r="E139">
        <v>0.70399999999999996</v>
      </c>
      <c r="H139">
        <f t="shared" si="19"/>
        <v>129</v>
      </c>
      <c r="I139">
        <f t="shared" si="20"/>
        <v>40</v>
      </c>
      <c r="J139">
        <f t="shared" si="21"/>
        <v>1</v>
      </c>
      <c r="K139" t="str">
        <f t="shared" si="22"/>
        <v/>
      </c>
      <c r="L139">
        <f>ROWS($A$5:A133)</f>
        <v>129</v>
      </c>
      <c r="M139">
        <f>SUM($A$5:A133)</f>
        <v>46</v>
      </c>
      <c r="N139">
        <f t="shared" si="23"/>
        <v>14</v>
      </c>
      <c r="O139">
        <f t="shared" si="24"/>
        <v>6</v>
      </c>
      <c r="P139">
        <f t="shared" si="25"/>
        <v>0.35658914728682173</v>
      </c>
      <c r="Q139">
        <f t="shared" si="26"/>
        <v>0.42857142857142855</v>
      </c>
      <c r="R139" t="str">
        <f t="shared" si="27"/>
        <v/>
      </c>
      <c r="S139" t="str">
        <f t="shared" si="28"/>
        <v/>
      </c>
    </row>
    <row r="140" spans="1:19">
      <c r="A140">
        <v>0</v>
      </c>
      <c r="B140">
        <v>1</v>
      </c>
      <c r="C140">
        <v>81</v>
      </c>
      <c r="D140" s="24">
        <v>41</v>
      </c>
      <c r="E140">
        <v>1.0960000000000001</v>
      </c>
      <c r="H140">
        <f t="shared" ref="H140:H152" si="29">ROW()-10</f>
        <v>130</v>
      </c>
      <c r="I140">
        <f t="shared" si="20"/>
        <v>40</v>
      </c>
      <c r="J140">
        <f t="shared" si="21"/>
        <v>0</v>
      </c>
      <c r="K140" t="str">
        <f t="shared" si="22"/>
        <v/>
      </c>
      <c r="L140">
        <f>ROWS($A$5:A134)</f>
        <v>130</v>
      </c>
      <c r="M140">
        <f>SUM($A$5:A134)</f>
        <v>46</v>
      </c>
      <c r="N140">
        <f t="shared" si="23"/>
        <v>13</v>
      </c>
      <c r="O140">
        <f t="shared" si="24"/>
        <v>6</v>
      </c>
      <c r="P140">
        <f t="shared" si="25"/>
        <v>0.35384615384615387</v>
      </c>
      <c r="Q140">
        <f t="shared" si="26"/>
        <v>0.46153846153846156</v>
      </c>
      <c r="R140" t="str">
        <f t="shared" si="27"/>
        <v/>
      </c>
      <c r="S140" t="str">
        <f t="shared" si="28"/>
        <v/>
      </c>
    </row>
    <row r="141" spans="1:19">
      <c r="A141">
        <v>0</v>
      </c>
      <c r="B141">
        <v>1</v>
      </c>
      <c r="C141">
        <v>81</v>
      </c>
      <c r="D141" s="24">
        <v>41</v>
      </c>
      <c r="E141">
        <v>1.0960000000000001</v>
      </c>
      <c r="H141">
        <f t="shared" si="29"/>
        <v>131</v>
      </c>
      <c r="I141">
        <f t="shared" si="20"/>
        <v>40</v>
      </c>
      <c r="J141">
        <f t="shared" si="21"/>
        <v>1</v>
      </c>
      <c r="K141">
        <f t="shared" si="22"/>
        <v>40.5</v>
      </c>
      <c r="L141">
        <f>ROWS($A$5:A135)</f>
        <v>131</v>
      </c>
      <c r="M141">
        <f>SUM($A$5:A135)</f>
        <v>47</v>
      </c>
      <c r="N141">
        <f t="shared" si="23"/>
        <v>12</v>
      </c>
      <c r="O141">
        <f t="shared" si="24"/>
        <v>5</v>
      </c>
      <c r="P141">
        <f t="shared" si="25"/>
        <v>0.35877862595419846</v>
      </c>
      <c r="Q141">
        <f t="shared" si="26"/>
        <v>0.41666666666666669</v>
      </c>
      <c r="R141">
        <f t="shared" si="27"/>
        <v>0.46229470275271795</v>
      </c>
      <c r="S141">
        <f t="shared" si="28"/>
        <v>5.1521460265396835E-4</v>
      </c>
    </row>
    <row r="142" spans="1:19">
      <c r="A142">
        <v>0</v>
      </c>
      <c r="B142">
        <v>2</v>
      </c>
      <c r="C142">
        <v>122</v>
      </c>
      <c r="D142" s="24">
        <v>43</v>
      </c>
      <c r="E142">
        <v>0.81599999999999995</v>
      </c>
      <c r="H142">
        <f t="shared" si="29"/>
        <v>132</v>
      </c>
      <c r="I142">
        <f t="shared" si="20"/>
        <v>41</v>
      </c>
      <c r="J142">
        <f t="shared" si="21"/>
        <v>1</v>
      </c>
      <c r="K142" t="str">
        <f t="shared" si="22"/>
        <v/>
      </c>
      <c r="L142">
        <f>ROWS($A$5:A136)</f>
        <v>132</v>
      </c>
      <c r="M142">
        <f>SUM($A$5:A136)</f>
        <v>48</v>
      </c>
      <c r="N142">
        <f t="shared" si="23"/>
        <v>11</v>
      </c>
      <c r="O142">
        <f t="shared" si="24"/>
        <v>4</v>
      </c>
      <c r="P142">
        <f t="shared" si="25"/>
        <v>0.36363636363636365</v>
      </c>
      <c r="Q142">
        <f t="shared" si="26"/>
        <v>0.36363636363636365</v>
      </c>
      <c r="R142" t="str">
        <f t="shared" si="27"/>
        <v/>
      </c>
      <c r="S142" t="str">
        <f t="shared" si="28"/>
        <v/>
      </c>
    </row>
    <row r="143" spans="1:19">
      <c r="A143">
        <v>1</v>
      </c>
      <c r="B143">
        <v>0</v>
      </c>
      <c r="C143">
        <v>118</v>
      </c>
      <c r="D143" s="24">
        <v>47</v>
      </c>
      <c r="E143">
        <v>0.55100000000000005</v>
      </c>
      <c r="H143">
        <f t="shared" si="29"/>
        <v>133</v>
      </c>
      <c r="I143">
        <f t="shared" si="20"/>
        <v>41</v>
      </c>
      <c r="J143">
        <f t="shared" si="21"/>
        <v>1</v>
      </c>
      <c r="K143" t="str">
        <f t="shared" si="22"/>
        <v/>
      </c>
      <c r="L143">
        <f>ROWS($A$5:A137)</f>
        <v>133</v>
      </c>
      <c r="M143">
        <f>SUM($A$5:A137)</f>
        <v>49</v>
      </c>
      <c r="N143">
        <f t="shared" si="23"/>
        <v>10</v>
      </c>
      <c r="O143">
        <f t="shared" si="24"/>
        <v>3</v>
      </c>
      <c r="P143">
        <f t="shared" si="25"/>
        <v>0.36842105263157893</v>
      </c>
      <c r="Q143">
        <f t="shared" si="26"/>
        <v>0.3</v>
      </c>
      <c r="R143" t="str">
        <f t="shared" si="27"/>
        <v/>
      </c>
      <c r="S143" t="str">
        <f t="shared" si="28"/>
        <v/>
      </c>
    </row>
    <row r="144" spans="1:19">
      <c r="A144">
        <v>1</v>
      </c>
      <c r="B144">
        <v>4</v>
      </c>
      <c r="C144">
        <v>111</v>
      </c>
      <c r="D144" s="24">
        <v>47</v>
      </c>
      <c r="E144">
        <v>1.39</v>
      </c>
      <c r="H144">
        <f t="shared" si="29"/>
        <v>134</v>
      </c>
      <c r="I144">
        <f t="shared" si="20"/>
        <v>41</v>
      </c>
      <c r="J144">
        <f t="shared" si="21"/>
        <v>0</v>
      </c>
      <c r="K144" t="str">
        <f t="shared" si="22"/>
        <v/>
      </c>
      <c r="L144">
        <f>ROWS($A$5:A138)</f>
        <v>134</v>
      </c>
      <c r="M144">
        <f>SUM($A$5:A138)</f>
        <v>49</v>
      </c>
      <c r="N144">
        <f t="shared" si="23"/>
        <v>9</v>
      </c>
      <c r="O144">
        <f t="shared" si="24"/>
        <v>3</v>
      </c>
      <c r="P144">
        <f t="shared" si="25"/>
        <v>0.36567164179104478</v>
      </c>
      <c r="Q144">
        <f t="shared" si="26"/>
        <v>0.33333333333333331</v>
      </c>
      <c r="R144" t="str">
        <f t="shared" si="27"/>
        <v/>
      </c>
      <c r="S144" t="str">
        <f t="shared" si="28"/>
        <v/>
      </c>
    </row>
    <row r="145" spans="1:19">
      <c r="A145">
        <v>1</v>
      </c>
      <c r="B145">
        <v>4</v>
      </c>
      <c r="C145">
        <v>111</v>
      </c>
      <c r="D145" s="24">
        <v>47</v>
      </c>
      <c r="E145">
        <v>1.39</v>
      </c>
      <c r="H145">
        <f t="shared" si="29"/>
        <v>135</v>
      </c>
      <c r="I145">
        <f t="shared" si="20"/>
        <v>41</v>
      </c>
      <c r="J145">
        <f t="shared" si="21"/>
        <v>0</v>
      </c>
      <c r="K145" t="str">
        <f t="shared" si="22"/>
        <v/>
      </c>
      <c r="L145">
        <f>ROWS($A$5:A139)</f>
        <v>135</v>
      </c>
      <c r="M145">
        <f>SUM($A$5:A139)</f>
        <v>49</v>
      </c>
      <c r="N145">
        <f t="shared" si="23"/>
        <v>8</v>
      </c>
      <c r="O145">
        <f t="shared" si="24"/>
        <v>3</v>
      </c>
      <c r="P145">
        <f t="shared" si="25"/>
        <v>0.36296296296296299</v>
      </c>
      <c r="Q145">
        <f t="shared" si="26"/>
        <v>0.375</v>
      </c>
      <c r="R145" t="str">
        <f t="shared" si="27"/>
        <v/>
      </c>
      <c r="S145" t="str">
        <f t="shared" si="28"/>
        <v/>
      </c>
    </row>
    <row r="146" spans="1:19">
      <c r="A146">
        <v>0</v>
      </c>
      <c r="B146">
        <v>1</v>
      </c>
      <c r="C146">
        <v>120</v>
      </c>
      <c r="D146" s="24">
        <v>48</v>
      </c>
      <c r="E146">
        <v>1.1619999999999999</v>
      </c>
      <c r="H146">
        <f t="shared" si="29"/>
        <v>136</v>
      </c>
      <c r="I146">
        <f t="shared" ref="I146:I152" si="30">D140</f>
        <v>41</v>
      </c>
      <c r="J146">
        <f t="shared" ref="J146:J152" si="31">A140</f>
        <v>0</v>
      </c>
      <c r="K146" t="str">
        <f t="shared" ref="K146:K152" si="32">IF(D140&lt;&gt;D141, (D140+D141)/2, "")</f>
        <v/>
      </c>
      <c r="L146">
        <f>ROWS($A$5:A140)</f>
        <v>136</v>
      </c>
      <c r="M146">
        <f>SUM($A$5:A140)</f>
        <v>49</v>
      </c>
      <c r="N146">
        <f t="shared" ref="N146:N152" si="33">I$4 - L146</f>
        <v>7</v>
      </c>
      <c r="O146">
        <f t="shared" ref="O146:O152" si="34">I$5 - M146</f>
        <v>3</v>
      </c>
      <c r="P146">
        <f t="shared" ref="P146:P152" si="35">IF(L146=0,"", M146/L146)</f>
        <v>0.36029411764705882</v>
      </c>
      <c r="Q146">
        <f t="shared" ref="Q146:Q152" si="36">IF(N146=0,"", O146/N146)</f>
        <v>0.42857142857142855</v>
      </c>
      <c r="R146" t="str">
        <f t="shared" ref="R146:R152" si="37">IF(K146="","",(L146/I$4)*(2*P146*(1-P146)) + (N146/I$4)*(2*Q146*(1-Q146)))</f>
        <v/>
      </c>
      <c r="S146" t="str">
        <f t="shared" ref="S146:S152" si="38">IF(K146="","", $I$7 - R146)</f>
        <v/>
      </c>
    </row>
    <row r="147" spans="1:19">
      <c r="A147">
        <v>0</v>
      </c>
      <c r="B147">
        <v>0</v>
      </c>
      <c r="C147">
        <v>100</v>
      </c>
      <c r="D147" s="24">
        <v>60</v>
      </c>
      <c r="E147">
        <v>0.96199999999999997</v>
      </c>
      <c r="H147">
        <f t="shared" si="29"/>
        <v>137</v>
      </c>
      <c r="I147">
        <f t="shared" si="30"/>
        <v>41</v>
      </c>
      <c r="J147">
        <f t="shared" si="31"/>
        <v>0</v>
      </c>
      <c r="K147">
        <f t="shared" si="32"/>
        <v>42</v>
      </c>
      <c r="L147">
        <f>ROWS($A$5:A141)</f>
        <v>137</v>
      </c>
      <c r="M147">
        <f>SUM($A$5:A141)</f>
        <v>49</v>
      </c>
      <c r="N147">
        <f t="shared" si="33"/>
        <v>6</v>
      </c>
      <c r="O147">
        <f t="shared" si="34"/>
        <v>3</v>
      </c>
      <c r="P147">
        <f t="shared" si="35"/>
        <v>0.35766423357664234</v>
      </c>
      <c r="Q147">
        <f t="shared" si="36"/>
        <v>0.5</v>
      </c>
      <c r="R147">
        <f t="shared" si="37"/>
        <v>0.46118115461181158</v>
      </c>
      <c r="S147">
        <f t="shared" si="38"/>
        <v>1.6287627435603302E-3</v>
      </c>
    </row>
    <row r="148" spans="1:19">
      <c r="H148">
        <f t="shared" si="29"/>
        <v>138</v>
      </c>
      <c r="I148">
        <f t="shared" si="30"/>
        <v>43</v>
      </c>
      <c r="J148">
        <f t="shared" si="31"/>
        <v>0</v>
      </c>
      <c r="K148">
        <f t="shared" si="32"/>
        <v>45</v>
      </c>
      <c r="L148">
        <f>ROWS($A$5:A142)</f>
        <v>138</v>
      </c>
      <c r="M148">
        <f>SUM($A$5:A142)</f>
        <v>49</v>
      </c>
      <c r="N148">
        <f t="shared" si="33"/>
        <v>5</v>
      </c>
      <c r="O148">
        <f t="shared" si="34"/>
        <v>3</v>
      </c>
      <c r="P148">
        <f t="shared" si="35"/>
        <v>0.35507246376811596</v>
      </c>
      <c r="Q148">
        <f t="shared" si="36"/>
        <v>0.6</v>
      </c>
      <c r="R148">
        <f t="shared" si="37"/>
        <v>0.45876152832674572</v>
      </c>
      <c r="S148">
        <f t="shared" si="38"/>
        <v>4.0483890286261981E-3</v>
      </c>
    </row>
    <row r="149" spans="1:19">
      <c r="H149">
        <f t="shared" si="29"/>
        <v>139</v>
      </c>
      <c r="I149">
        <f t="shared" si="30"/>
        <v>47</v>
      </c>
      <c r="J149">
        <f t="shared" si="31"/>
        <v>1</v>
      </c>
      <c r="K149" t="str">
        <f t="shared" si="32"/>
        <v/>
      </c>
      <c r="L149">
        <f>ROWS($A$5:A143)</f>
        <v>139</v>
      </c>
      <c r="M149">
        <f>SUM($A$5:A143)</f>
        <v>50</v>
      </c>
      <c r="N149">
        <f t="shared" si="33"/>
        <v>4</v>
      </c>
      <c r="O149">
        <f t="shared" si="34"/>
        <v>2</v>
      </c>
      <c r="P149">
        <f t="shared" si="35"/>
        <v>0.35971223021582732</v>
      </c>
      <c r="Q149">
        <f t="shared" si="36"/>
        <v>0.5</v>
      </c>
      <c r="R149" t="str">
        <f t="shared" si="37"/>
        <v/>
      </c>
      <c r="S149" t="str">
        <f t="shared" si="38"/>
        <v/>
      </c>
    </row>
    <row r="150" spans="1:19">
      <c r="H150">
        <f t="shared" si="29"/>
        <v>140</v>
      </c>
      <c r="I150">
        <f t="shared" si="30"/>
        <v>47</v>
      </c>
      <c r="J150">
        <f t="shared" si="31"/>
        <v>1</v>
      </c>
      <c r="K150" t="str">
        <f t="shared" si="32"/>
        <v/>
      </c>
      <c r="L150">
        <f>ROWS($A$5:A144)</f>
        <v>140</v>
      </c>
      <c r="M150">
        <f>SUM($A$5:A144)</f>
        <v>51</v>
      </c>
      <c r="N150">
        <f t="shared" si="33"/>
        <v>3</v>
      </c>
      <c r="O150">
        <f t="shared" si="34"/>
        <v>1</v>
      </c>
      <c r="P150">
        <f t="shared" si="35"/>
        <v>0.36428571428571427</v>
      </c>
      <c r="Q150">
        <f t="shared" si="36"/>
        <v>0.33333333333333331</v>
      </c>
      <c r="R150" t="str">
        <f t="shared" si="37"/>
        <v/>
      </c>
      <c r="S150" t="str">
        <f t="shared" si="38"/>
        <v/>
      </c>
    </row>
    <row r="151" spans="1:19">
      <c r="H151">
        <f t="shared" si="29"/>
        <v>141</v>
      </c>
      <c r="I151">
        <f t="shared" si="30"/>
        <v>47</v>
      </c>
      <c r="J151">
        <f t="shared" si="31"/>
        <v>1</v>
      </c>
      <c r="K151">
        <f t="shared" si="32"/>
        <v>47.5</v>
      </c>
      <c r="L151">
        <f>ROWS($A$5:A145)</f>
        <v>141</v>
      </c>
      <c r="M151">
        <f>SUM($A$5:A145)</f>
        <v>52</v>
      </c>
      <c r="N151">
        <f t="shared" si="33"/>
        <v>2</v>
      </c>
      <c r="O151">
        <f t="shared" si="34"/>
        <v>0</v>
      </c>
      <c r="P151">
        <f t="shared" si="35"/>
        <v>0.36879432624113473</v>
      </c>
      <c r="Q151">
        <f t="shared" si="36"/>
        <v>0</v>
      </c>
      <c r="R151">
        <f t="shared" si="37"/>
        <v>0.45905867182462928</v>
      </c>
      <c r="S151">
        <f t="shared" si="38"/>
        <v>3.7512455307426307E-3</v>
      </c>
    </row>
    <row r="152" spans="1:19">
      <c r="H152">
        <f t="shared" si="29"/>
        <v>142</v>
      </c>
      <c r="I152">
        <f t="shared" si="30"/>
        <v>48</v>
      </c>
      <c r="J152">
        <f t="shared" si="31"/>
        <v>0</v>
      </c>
      <c r="K152">
        <f t="shared" si="32"/>
        <v>54</v>
      </c>
      <c r="L152">
        <f>ROWS($A$5:A146)</f>
        <v>142</v>
      </c>
      <c r="M152">
        <f>SUM($A$5:A146)</f>
        <v>52</v>
      </c>
      <c r="N152">
        <f t="shared" si="33"/>
        <v>1</v>
      </c>
      <c r="O152">
        <f t="shared" si="34"/>
        <v>0</v>
      </c>
      <c r="P152">
        <f t="shared" si="35"/>
        <v>0.36619718309859156</v>
      </c>
      <c r="Q152">
        <f t="shared" si="36"/>
        <v>0</v>
      </c>
      <c r="R152">
        <f t="shared" si="37"/>
        <v>0.4609475032010244</v>
      </c>
      <c r="S152">
        <f t="shared" si="38"/>
        <v>1.8624141543475137E-3</v>
      </c>
    </row>
  </sheetData>
  <sortState xmlns:xlrd2="http://schemas.microsoft.com/office/spreadsheetml/2017/richdata2" ref="A5:E147">
    <sortCondition ref="D5:D147"/>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DB14-FFEC-4DCC-8A04-8839F3657CD9}">
  <dimension ref="A1:S166"/>
  <sheetViews>
    <sheetView topLeftCell="T1" workbookViewId="0">
      <selection activeCell="CM26" sqref="CM26"/>
    </sheetView>
  </sheetViews>
  <sheetFormatPr defaultRowHeight="14.4"/>
  <sheetData>
    <row r="1" spans="1:19">
      <c r="A1" s="3" t="s">
        <v>267</v>
      </c>
    </row>
    <row r="2" spans="1:19">
      <c r="A2" t="s">
        <v>268</v>
      </c>
      <c r="H2" s="3" t="s">
        <v>242</v>
      </c>
      <c r="N2" s="3" t="s">
        <v>261</v>
      </c>
      <c r="O2">
        <f>MAX(S11:S547)</f>
        <v>5.6486562777496196E-2</v>
      </c>
    </row>
    <row r="3" spans="1:19">
      <c r="N3" s="3" t="s">
        <v>262</v>
      </c>
      <c r="O3">
        <f>INDEX(K11:K546, MATCH(O2, S11:S546, 0))</f>
        <v>161.5</v>
      </c>
    </row>
    <row r="4" spans="1:19">
      <c r="A4" s="1" t="s">
        <v>245</v>
      </c>
      <c r="B4" s="1" t="s">
        <v>2</v>
      </c>
      <c r="C4" s="23" t="s">
        <v>3</v>
      </c>
      <c r="D4" s="1" t="s">
        <v>5</v>
      </c>
      <c r="E4" s="1" t="s">
        <v>8</v>
      </c>
      <c r="H4" s="3" t="s">
        <v>243</v>
      </c>
      <c r="I4">
        <f>COUNTA(A5:A5000)</f>
        <v>157</v>
      </c>
    </row>
    <row r="5" spans="1:19">
      <c r="A5">
        <v>1</v>
      </c>
      <c r="B5">
        <v>6</v>
      </c>
      <c r="C5" s="24">
        <v>134</v>
      </c>
      <c r="D5">
        <v>23</v>
      </c>
      <c r="E5">
        <v>0.54200000000000004</v>
      </c>
      <c r="H5" s="3" t="s">
        <v>244</v>
      </c>
      <c r="I5">
        <f>SUM(A5:A5000)</f>
        <v>109</v>
      </c>
    </row>
    <row r="6" spans="1:19">
      <c r="A6">
        <v>1</v>
      </c>
      <c r="B6">
        <v>2</v>
      </c>
      <c r="C6" s="24">
        <v>134</v>
      </c>
      <c r="D6">
        <v>0</v>
      </c>
      <c r="E6">
        <v>0.54200000000000004</v>
      </c>
      <c r="H6" s="3" t="s">
        <v>246</v>
      </c>
      <c r="I6">
        <f>I5/I4</f>
        <v>0.69426751592356684</v>
      </c>
    </row>
    <row r="7" spans="1:19">
      <c r="A7">
        <v>1</v>
      </c>
      <c r="B7">
        <v>6</v>
      </c>
      <c r="C7" s="24">
        <v>134</v>
      </c>
      <c r="D7">
        <v>23</v>
      </c>
      <c r="E7">
        <v>0.54200000000000004</v>
      </c>
      <c r="H7" s="3" t="s">
        <v>248</v>
      </c>
      <c r="I7">
        <f>2*I6*(1-I6)</f>
        <v>0.42452026451377339</v>
      </c>
    </row>
    <row r="8" spans="1:19">
      <c r="A8">
        <v>0</v>
      </c>
      <c r="B8">
        <v>9</v>
      </c>
      <c r="C8" s="24">
        <v>134</v>
      </c>
      <c r="D8">
        <v>33</v>
      </c>
      <c r="E8">
        <v>0.46</v>
      </c>
      <c r="H8" s="20"/>
      <c r="I8" s="20"/>
      <c r="J8" s="20"/>
      <c r="K8" s="20"/>
      <c r="L8" s="20"/>
      <c r="M8" s="20"/>
      <c r="N8" s="20"/>
      <c r="O8" s="20"/>
      <c r="P8" s="20"/>
      <c r="Q8" s="20"/>
      <c r="R8" s="20"/>
      <c r="S8" s="20"/>
    </row>
    <row r="9" spans="1:19">
      <c r="A9">
        <v>1</v>
      </c>
      <c r="B9">
        <v>0</v>
      </c>
      <c r="C9" s="24">
        <v>135</v>
      </c>
      <c r="D9">
        <v>42</v>
      </c>
      <c r="E9">
        <v>0.36499999999999999</v>
      </c>
    </row>
    <row r="10" spans="1:19">
      <c r="A10">
        <v>1</v>
      </c>
      <c r="B10">
        <v>11</v>
      </c>
      <c r="C10" s="24">
        <v>135</v>
      </c>
      <c r="D10">
        <v>0</v>
      </c>
      <c r="E10">
        <v>0.57799999999999996</v>
      </c>
      <c r="H10" s="22" t="s">
        <v>249</v>
      </c>
      <c r="I10" s="22" t="s">
        <v>250</v>
      </c>
      <c r="J10" s="22" t="s">
        <v>251</v>
      </c>
      <c r="K10" s="22" t="s">
        <v>252</v>
      </c>
      <c r="L10" s="22" t="s">
        <v>253</v>
      </c>
      <c r="M10" s="22" t="s">
        <v>254</v>
      </c>
      <c r="N10" s="22" t="s">
        <v>255</v>
      </c>
      <c r="O10" s="22" t="s">
        <v>256</v>
      </c>
      <c r="P10" s="22" t="s">
        <v>257</v>
      </c>
      <c r="Q10" s="22" t="s">
        <v>258</v>
      </c>
      <c r="R10" s="22" t="s">
        <v>259</v>
      </c>
      <c r="S10" s="22" t="s">
        <v>260</v>
      </c>
    </row>
    <row r="11" spans="1:19">
      <c r="A11">
        <v>1</v>
      </c>
      <c r="B11">
        <v>0</v>
      </c>
      <c r="C11" s="24">
        <v>135</v>
      </c>
      <c r="D11">
        <v>42</v>
      </c>
      <c r="E11">
        <v>0.36499999999999999</v>
      </c>
      <c r="H11">
        <f>ROW()-10</f>
        <v>1</v>
      </c>
      <c r="I11">
        <f>C5</f>
        <v>134</v>
      </c>
      <c r="J11">
        <f>A5</f>
        <v>1</v>
      </c>
      <c r="K11" t="str">
        <f>IF(C5&lt;&gt;C6, (C5+C6)/2, "")</f>
        <v/>
      </c>
      <c r="L11">
        <f>ROWS($A$5:A5)</f>
        <v>1</v>
      </c>
      <c r="M11">
        <f>SUM($A$5:A5)</f>
        <v>1</v>
      </c>
      <c r="N11">
        <f>I$4 - L11</f>
        <v>156</v>
      </c>
      <c r="O11">
        <f>I$5 - M11</f>
        <v>108</v>
      </c>
      <c r="P11">
        <f>IF(L11=0,"", M11/L11)</f>
        <v>1</v>
      </c>
      <c r="Q11">
        <f>IF(N11=0,"", O11/N11)</f>
        <v>0.69230769230769229</v>
      </c>
      <c r="R11" t="str">
        <f>IF(K11="","",(L11/I$4)*(2*P11*(1-P11)) + (N11/I$4)*(2*Q11*(1-Q11)))</f>
        <v/>
      </c>
      <c r="S11" t="str">
        <f>IF(K11="","", $I$7 - R11)</f>
        <v/>
      </c>
    </row>
    <row r="12" spans="1:19">
      <c r="A12">
        <v>0</v>
      </c>
      <c r="B12">
        <v>1</v>
      </c>
      <c r="C12" s="24">
        <v>136</v>
      </c>
      <c r="D12">
        <v>50</v>
      </c>
      <c r="E12">
        <v>0.39900000000000002</v>
      </c>
      <c r="H12">
        <f t="shared" ref="H12:H75" si="0">ROW()-10</f>
        <v>2</v>
      </c>
      <c r="I12">
        <f t="shared" ref="I12:I18" si="1">C6</f>
        <v>134</v>
      </c>
      <c r="J12">
        <f t="shared" ref="J12:J18" si="2">A6</f>
        <v>1</v>
      </c>
      <c r="K12" t="str">
        <f t="shared" ref="K12:K18" si="3">IF(C6&lt;&gt;C7, (C6+C7)/2, "")</f>
        <v/>
      </c>
      <c r="L12">
        <f>ROWS($A$5:A6)</f>
        <v>2</v>
      </c>
      <c r="M12">
        <f>SUM($A$5:A6)</f>
        <v>2</v>
      </c>
      <c r="N12">
        <f t="shared" ref="N12:N18" si="4">I$4 - L12</f>
        <v>155</v>
      </c>
      <c r="O12">
        <f t="shared" ref="O12:O18" si="5">I$5 - M12</f>
        <v>107</v>
      </c>
      <c r="P12">
        <f t="shared" ref="P12:P18" si="6">IF(L12=0,"", M12/L12)</f>
        <v>1</v>
      </c>
      <c r="Q12">
        <f t="shared" ref="Q12:Q18" si="7">IF(N12=0,"", O12/N12)</f>
        <v>0.69032258064516128</v>
      </c>
      <c r="R12" t="str">
        <f t="shared" ref="R12:R18" si="8">IF(K12="","",(L12/I$4)*(2*P12*(1-P12)) + (N12/I$4)*(2*Q12*(1-Q12)))</f>
        <v/>
      </c>
      <c r="S12" t="str">
        <f t="shared" ref="S12:S18" si="9">IF(K12="","", $I$7 - R12)</f>
        <v/>
      </c>
    </row>
    <row r="13" spans="1:19">
      <c r="A13">
        <v>0</v>
      </c>
      <c r="B13">
        <v>1</v>
      </c>
      <c r="C13" s="24">
        <v>136</v>
      </c>
      <c r="D13">
        <v>50</v>
      </c>
      <c r="E13">
        <v>0.39900000000000002</v>
      </c>
      <c r="H13">
        <f t="shared" si="0"/>
        <v>3</v>
      </c>
      <c r="I13">
        <f t="shared" si="1"/>
        <v>134</v>
      </c>
      <c r="J13">
        <f t="shared" si="2"/>
        <v>1</v>
      </c>
      <c r="K13" t="str">
        <f t="shared" si="3"/>
        <v/>
      </c>
      <c r="L13">
        <f>ROWS($A$5:A7)</f>
        <v>3</v>
      </c>
      <c r="M13">
        <f>SUM($A$5:A7)</f>
        <v>3</v>
      </c>
      <c r="N13">
        <f t="shared" si="4"/>
        <v>154</v>
      </c>
      <c r="O13">
        <f t="shared" si="5"/>
        <v>106</v>
      </c>
      <c r="P13">
        <f t="shared" si="6"/>
        <v>1</v>
      </c>
      <c r="Q13">
        <f t="shared" si="7"/>
        <v>0.68831168831168832</v>
      </c>
      <c r="R13" t="str">
        <f t="shared" si="8"/>
        <v/>
      </c>
      <c r="S13" t="str">
        <f t="shared" si="9"/>
        <v/>
      </c>
    </row>
    <row r="14" spans="1:19">
      <c r="A14">
        <v>1</v>
      </c>
      <c r="B14">
        <v>4</v>
      </c>
      <c r="C14" s="24">
        <v>136</v>
      </c>
      <c r="D14">
        <v>0</v>
      </c>
      <c r="E14">
        <v>1.1819999999999999</v>
      </c>
      <c r="H14">
        <f t="shared" si="0"/>
        <v>4</v>
      </c>
      <c r="I14">
        <f t="shared" si="1"/>
        <v>134</v>
      </c>
      <c r="J14">
        <f t="shared" si="2"/>
        <v>0</v>
      </c>
      <c r="K14">
        <f t="shared" si="3"/>
        <v>134.5</v>
      </c>
      <c r="L14">
        <f>ROWS($A$5:A8)</f>
        <v>4</v>
      </c>
      <c r="M14">
        <f>SUM($A$5:A8)</f>
        <v>3</v>
      </c>
      <c r="N14">
        <f t="shared" si="4"/>
        <v>153</v>
      </c>
      <c r="O14">
        <f t="shared" si="5"/>
        <v>106</v>
      </c>
      <c r="P14">
        <f t="shared" si="6"/>
        <v>0.75</v>
      </c>
      <c r="Q14">
        <f t="shared" si="7"/>
        <v>0.69281045751633985</v>
      </c>
      <c r="R14">
        <f t="shared" si="8"/>
        <v>0.42435785354481498</v>
      </c>
      <c r="S14">
        <f t="shared" si="9"/>
        <v>1.6241096895841522E-4</v>
      </c>
    </row>
    <row r="15" spans="1:19">
      <c r="A15">
        <v>0</v>
      </c>
      <c r="B15">
        <v>0</v>
      </c>
      <c r="C15" s="24">
        <v>137</v>
      </c>
      <c r="D15">
        <v>27</v>
      </c>
      <c r="E15">
        <v>0.23100000000000001</v>
      </c>
      <c r="H15">
        <f t="shared" si="0"/>
        <v>5</v>
      </c>
      <c r="I15">
        <f t="shared" si="1"/>
        <v>135</v>
      </c>
      <c r="J15">
        <f t="shared" si="2"/>
        <v>1</v>
      </c>
      <c r="K15" t="str">
        <f t="shared" si="3"/>
        <v/>
      </c>
      <c r="L15">
        <f>ROWS($A$5:A9)</f>
        <v>5</v>
      </c>
      <c r="M15">
        <f>SUM($A$5:A9)</f>
        <v>4</v>
      </c>
      <c r="N15">
        <f t="shared" si="4"/>
        <v>152</v>
      </c>
      <c r="O15">
        <f t="shared" si="5"/>
        <v>105</v>
      </c>
      <c r="P15">
        <f t="shared" si="6"/>
        <v>0.8</v>
      </c>
      <c r="Q15">
        <f t="shared" si="7"/>
        <v>0.69078947368421051</v>
      </c>
      <c r="R15" t="str">
        <f t="shared" si="8"/>
        <v/>
      </c>
      <c r="S15" t="str">
        <f t="shared" si="9"/>
        <v/>
      </c>
    </row>
    <row r="16" spans="1:19">
      <c r="A16">
        <v>1</v>
      </c>
      <c r="B16">
        <v>0</v>
      </c>
      <c r="C16" s="24">
        <v>137</v>
      </c>
      <c r="D16">
        <v>35</v>
      </c>
      <c r="E16">
        <v>2.2879999999999998</v>
      </c>
      <c r="H16">
        <f t="shared" si="0"/>
        <v>6</v>
      </c>
      <c r="I16">
        <f t="shared" si="1"/>
        <v>135</v>
      </c>
      <c r="J16">
        <f t="shared" si="2"/>
        <v>1</v>
      </c>
      <c r="K16" t="str">
        <f t="shared" si="3"/>
        <v/>
      </c>
      <c r="L16">
        <f>ROWS($A$5:A10)</f>
        <v>6</v>
      </c>
      <c r="M16">
        <f>SUM($A$5:A10)</f>
        <v>5</v>
      </c>
      <c r="N16">
        <f t="shared" si="4"/>
        <v>151</v>
      </c>
      <c r="O16">
        <f t="shared" si="5"/>
        <v>104</v>
      </c>
      <c r="P16">
        <f t="shared" si="6"/>
        <v>0.83333333333333337</v>
      </c>
      <c r="Q16">
        <f t="shared" si="7"/>
        <v>0.6887417218543046</v>
      </c>
      <c r="R16" t="str">
        <f t="shared" si="8"/>
        <v/>
      </c>
      <c r="S16" t="str">
        <f t="shared" si="9"/>
        <v/>
      </c>
    </row>
    <row r="17" spans="1:19">
      <c r="A17">
        <v>1</v>
      </c>
      <c r="B17">
        <v>0</v>
      </c>
      <c r="C17" s="24">
        <v>138</v>
      </c>
      <c r="D17">
        <v>0</v>
      </c>
      <c r="E17">
        <v>0.93300000000000005</v>
      </c>
      <c r="H17">
        <f t="shared" si="0"/>
        <v>7</v>
      </c>
      <c r="I17">
        <f t="shared" si="1"/>
        <v>135</v>
      </c>
      <c r="J17">
        <f t="shared" si="2"/>
        <v>1</v>
      </c>
      <c r="K17">
        <f t="shared" si="3"/>
        <v>135.5</v>
      </c>
      <c r="L17">
        <f>ROWS($A$5:A11)</f>
        <v>7</v>
      </c>
      <c r="M17">
        <f>SUM($A$5:A11)</f>
        <v>6</v>
      </c>
      <c r="N17">
        <f t="shared" si="4"/>
        <v>150</v>
      </c>
      <c r="O17">
        <f t="shared" si="5"/>
        <v>103</v>
      </c>
      <c r="P17">
        <f t="shared" si="6"/>
        <v>0.8571428571428571</v>
      </c>
      <c r="Q17">
        <f t="shared" si="7"/>
        <v>0.68666666666666665</v>
      </c>
      <c r="R17">
        <f t="shared" si="8"/>
        <v>0.42204428268122535</v>
      </c>
      <c r="S17">
        <f t="shared" si="9"/>
        <v>2.4759818325480465E-3</v>
      </c>
    </row>
    <row r="18" spans="1:19">
      <c r="A18">
        <v>1</v>
      </c>
      <c r="B18">
        <v>0</v>
      </c>
      <c r="C18" s="24">
        <v>138</v>
      </c>
      <c r="D18">
        <v>0</v>
      </c>
      <c r="E18">
        <v>0.93300000000000005</v>
      </c>
      <c r="H18">
        <f t="shared" si="0"/>
        <v>8</v>
      </c>
      <c r="I18">
        <f t="shared" si="1"/>
        <v>136</v>
      </c>
      <c r="J18">
        <f t="shared" si="2"/>
        <v>0</v>
      </c>
      <c r="K18" t="str">
        <f t="shared" si="3"/>
        <v/>
      </c>
      <c r="L18">
        <f>ROWS($A$5:A12)</f>
        <v>8</v>
      </c>
      <c r="M18">
        <f>SUM($A$5:A12)</f>
        <v>6</v>
      </c>
      <c r="N18">
        <f t="shared" si="4"/>
        <v>149</v>
      </c>
      <c r="O18">
        <f t="shared" si="5"/>
        <v>103</v>
      </c>
      <c r="P18">
        <f t="shared" si="6"/>
        <v>0.75</v>
      </c>
      <c r="Q18">
        <f t="shared" si="7"/>
        <v>0.6912751677852349</v>
      </c>
      <c r="R18" t="str">
        <f t="shared" si="8"/>
        <v/>
      </c>
      <c r="S18" t="str">
        <f t="shared" si="9"/>
        <v/>
      </c>
    </row>
    <row r="19" spans="1:19">
      <c r="A19">
        <v>1</v>
      </c>
      <c r="B19">
        <v>0</v>
      </c>
      <c r="C19" s="24">
        <v>138</v>
      </c>
      <c r="D19">
        <v>0</v>
      </c>
      <c r="E19">
        <v>0.93300000000000005</v>
      </c>
      <c r="H19">
        <f t="shared" si="0"/>
        <v>9</v>
      </c>
      <c r="I19">
        <f t="shared" ref="I19:I82" si="10">C13</f>
        <v>136</v>
      </c>
      <c r="J19">
        <f t="shared" ref="J19:J82" si="11">A13</f>
        <v>0</v>
      </c>
      <c r="K19" t="str">
        <f t="shared" ref="K19:K82" si="12">IF(C13&lt;&gt;C14, (C13+C14)/2, "")</f>
        <v/>
      </c>
      <c r="L19">
        <f>ROWS($A$5:A13)</f>
        <v>9</v>
      </c>
      <c r="M19">
        <f>SUM($A$5:A13)</f>
        <v>6</v>
      </c>
      <c r="N19">
        <f t="shared" ref="N19:N82" si="13">I$4 - L19</f>
        <v>148</v>
      </c>
      <c r="O19">
        <f t="shared" ref="O19:O82" si="14">I$5 - M19</f>
        <v>103</v>
      </c>
      <c r="P19">
        <f t="shared" ref="P19:P82" si="15">IF(L19=0,"", M19/L19)</f>
        <v>0.66666666666666663</v>
      </c>
      <c r="Q19">
        <f t="shared" ref="Q19:Q82" si="16">IF(N19=0,"", O19/N19)</f>
        <v>0.69594594594594594</v>
      </c>
      <c r="R19" t="str">
        <f t="shared" ref="R19:R82" si="17">IF(K19="","",(L19/I$4)*(2*P19*(1-P19)) + (N19/I$4)*(2*Q19*(1-Q19)))</f>
        <v/>
      </c>
      <c r="S19" t="str">
        <f t="shared" ref="S19:S82" si="18">IF(K19="","", $I$7 - R19)</f>
        <v/>
      </c>
    </row>
    <row r="20" spans="1:19">
      <c r="A20">
        <v>1</v>
      </c>
      <c r="B20">
        <v>0</v>
      </c>
      <c r="C20" s="24">
        <v>138</v>
      </c>
      <c r="D20">
        <v>35</v>
      </c>
      <c r="E20">
        <v>0.53400000000000003</v>
      </c>
      <c r="H20">
        <f t="shared" si="0"/>
        <v>10</v>
      </c>
      <c r="I20">
        <f t="shared" si="10"/>
        <v>136</v>
      </c>
      <c r="J20">
        <f t="shared" si="11"/>
        <v>1</v>
      </c>
      <c r="K20">
        <f t="shared" si="12"/>
        <v>136.5</v>
      </c>
      <c r="L20">
        <f>ROWS($A$5:A14)</f>
        <v>10</v>
      </c>
      <c r="M20">
        <f>SUM($A$5:A14)</f>
        <v>7</v>
      </c>
      <c r="N20">
        <f t="shared" si="13"/>
        <v>147</v>
      </c>
      <c r="O20">
        <f t="shared" si="14"/>
        <v>102</v>
      </c>
      <c r="P20">
        <f t="shared" si="15"/>
        <v>0.7</v>
      </c>
      <c r="Q20">
        <f t="shared" si="16"/>
        <v>0.69387755102040816</v>
      </c>
      <c r="R20">
        <f t="shared" si="17"/>
        <v>0.42451579357857794</v>
      </c>
      <c r="S20">
        <f t="shared" si="18"/>
        <v>4.4709351954552723E-6</v>
      </c>
    </row>
    <row r="21" spans="1:19">
      <c r="A21">
        <v>1</v>
      </c>
      <c r="B21">
        <v>0</v>
      </c>
      <c r="C21" s="24">
        <v>138</v>
      </c>
      <c r="D21">
        <v>0</v>
      </c>
      <c r="E21">
        <v>0.93300000000000005</v>
      </c>
      <c r="H21">
        <f t="shared" si="0"/>
        <v>11</v>
      </c>
      <c r="I21">
        <f t="shared" si="10"/>
        <v>137</v>
      </c>
      <c r="J21">
        <f t="shared" si="11"/>
        <v>0</v>
      </c>
      <c r="K21" t="str">
        <f t="shared" si="12"/>
        <v/>
      </c>
      <c r="L21">
        <f>ROWS($A$5:A15)</f>
        <v>11</v>
      </c>
      <c r="M21">
        <f>SUM($A$5:A15)</f>
        <v>7</v>
      </c>
      <c r="N21">
        <f t="shared" si="13"/>
        <v>146</v>
      </c>
      <c r="O21">
        <f t="shared" si="14"/>
        <v>102</v>
      </c>
      <c r="P21">
        <f t="shared" si="15"/>
        <v>0.63636363636363635</v>
      </c>
      <c r="Q21">
        <f t="shared" si="16"/>
        <v>0.69863013698630139</v>
      </c>
      <c r="R21" t="str">
        <f t="shared" si="17"/>
        <v/>
      </c>
      <c r="S21" t="str">
        <f t="shared" si="18"/>
        <v/>
      </c>
    </row>
    <row r="22" spans="1:19">
      <c r="A22">
        <v>0</v>
      </c>
      <c r="B22">
        <v>11</v>
      </c>
      <c r="C22" s="24">
        <v>138</v>
      </c>
      <c r="D22">
        <v>0</v>
      </c>
      <c r="E22">
        <v>0.42</v>
      </c>
      <c r="H22">
        <f t="shared" si="0"/>
        <v>12</v>
      </c>
      <c r="I22">
        <f t="shared" si="10"/>
        <v>137</v>
      </c>
      <c r="J22">
        <f t="shared" si="11"/>
        <v>1</v>
      </c>
      <c r="K22">
        <f t="shared" si="12"/>
        <v>137.5</v>
      </c>
      <c r="L22">
        <f>ROWS($A$5:A16)</f>
        <v>12</v>
      </c>
      <c r="M22">
        <f>SUM($A$5:A16)</f>
        <v>8</v>
      </c>
      <c r="N22">
        <f t="shared" si="13"/>
        <v>145</v>
      </c>
      <c r="O22">
        <f t="shared" si="14"/>
        <v>101</v>
      </c>
      <c r="P22">
        <f t="shared" si="15"/>
        <v>0.66666666666666663</v>
      </c>
      <c r="Q22">
        <f t="shared" si="16"/>
        <v>0.69655172413793098</v>
      </c>
      <c r="R22">
        <f t="shared" si="17"/>
        <v>0.4243941723405813</v>
      </c>
      <c r="S22">
        <f t="shared" si="18"/>
        <v>1.2609217319209387E-4</v>
      </c>
    </row>
    <row r="23" spans="1:19">
      <c r="A23">
        <v>0</v>
      </c>
      <c r="B23">
        <v>10</v>
      </c>
      <c r="C23" s="24">
        <v>139</v>
      </c>
      <c r="D23">
        <v>0</v>
      </c>
      <c r="E23">
        <v>1.4410000000000001</v>
      </c>
      <c r="H23">
        <f t="shared" si="0"/>
        <v>13</v>
      </c>
      <c r="I23">
        <f t="shared" si="10"/>
        <v>138</v>
      </c>
      <c r="J23">
        <f t="shared" si="11"/>
        <v>1</v>
      </c>
      <c r="K23" t="str">
        <f t="shared" si="12"/>
        <v/>
      </c>
      <c r="L23">
        <f>ROWS($A$5:A17)</f>
        <v>13</v>
      </c>
      <c r="M23">
        <f>SUM($A$5:A17)</f>
        <v>9</v>
      </c>
      <c r="N23">
        <f t="shared" si="13"/>
        <v>144</v>
      </c>
      <c r="O23">
        <f t="shared" si="14"/>
        <v>100</v>
      </c>
      <c r="P23">
        <f t="shared" si="15"/>
        <v>0.69230769230769229</v>
      </c>
      <c r="Q23">
        <f t="shared" si="16"/>
        <v>0.69444444444444442</v>
      </c>
      <c r="R23" t="str">
        <f t="shared" si="17"/>
        <v/>
      </c>
      <c r="S23" t="str">
        <f t="shared" si="18"/>
        <v/>
      </c>
    </row>
    <row r="24" spans="1:19">
      <c r="A24">
        <v>1</v>
      </c>
      <c r="B24">
        <v>3</v>
      </c>
      <c r="C24" s="24">
        <v>139</v>
      </c>
      <c r="D24">
        <v>0</v>
      </c>
      <c r="E24">
        <v>0.40200000000000002</v>
      </c>
      <c r="H24">
        <f t="shared" si="0"/>
        <v>14</v>
      </c>
      <c r="I24">
        <f t="shared" si="10"/>
        <v>138</v>
      </c>
      <c r="J24">
        <f t="shared" si="11"/>
        <v>1</v>
      </c>
      <c r="K24" t="str">
        <f t="shared" si="12"/>
        <v/>
      </c>
      <c r="L24">
        <f>ROWS($A$5:A18)</f>
        <v>14</v>
      </c>
      <c r="M24">
        <f>SUM($A$5:A18)</f>
        <v>10</v>
      </c>
      <c r="N24">
        <f t="shared" si="13"/>
        <v>143</v>
      </c>
      <c r="O24">
        <f t="shared" si="14"/>
        <v>99</v>
      </c>
      <c r="P24">
        <f t="shared" si="15"/>
        <v>0.7142857142857143</v>
      </c>
      <c r="Q24">
        <f t="shared" si="16"/>
        <v>0.69230769230769229</v>
      </c>
      <c r="R24" t="str">
        <f t="shared" si="17"/>
        <v/>
      </c>
      <c r="S24" t="str">
        <f t="shared" si="18"/>
        <v/>
      </c>
    </row>
    <row r="25" spans="1:19">
      <c r="A25">
        <v>1</v>
      </c>
      <c r="B25">
        <v>5</v>
      </c>
      <c r="C25" s="24">
        <v>139</v>
      </c>
      <c r="D25">
        <v>35</v>
      </c>
      <c r="E25">
        <v>0.36099999999999999</v>
      </c>
      <c r="H25">
        <f t="shared" si="0"/>
        <v>15</v>
      </c>
      <c r="I25">
        <f t="shared" si="10"/>
        <v>138</v>
      </c>
      <c r="J25">
        <f t="shared" si="11"/>
        <v>1</v>
      </c>
      <c r="K25" t="str">
        <f t="shared" si="12"/>
        <v/>
      </c>
      <c r="L25">
        <f>ROWS($A$5:A19)</f>
        <v>15</v>
      </c>
      <c r="M25">
        <f>SUM($A$5:A19)</f>
        <v>11</v>
      </c>
      <c r="N25">
        <f t="shared" si="13"/>
        <v>142</v>
      </c>
      <c r="O25">
        <f t="shared" si="14"/>
        <v>98</v>
      </c>
      <c r="P25">
        <f t="shared" si="15"/>
        <v>0.73333333333333328</v>
      </c>
      <c r="Q25">
        <f t="shared" si="16"/>
        <v>0.6901408450704225</v>
      </c>
      <c r="R25" t="str">
        <f t="shared" si="17"/>
        <v/>
      </c>
      <c r="S25" t="str">
        <f t="shared" si="18"/>
        <v/>
      </c>
    </row>
    <row r="26" spans="1:19">
      <c r="A26">
        <v>0</v>
      </c>
      <c r="B26">
        <v>10</v>
      </c>
      <c r="C26" s="24">
        <v>139</v>
      </c>
      <c r="D26">
        <v>0</v>
      </c>
      <c r="E26">
        <v>1.4410000000000001</v>
      </c>
      <c r="H26">
        <f t="shared" si="0"/>
        <v>16</v>
      </c>
      <c r="I26">
        <f t="shared" si="10"/>
        <v>138</v>
      </c>
      <c r="J26">
        <f t="shared" si="11"/>
        <v>1</v>
      </c>
      <c r="K26" t="str">
        <f t="shared" si="12"/>
        <v/>
      </c>
      <c r="L26">
        <f>ROWS($A$5:A20)</f>
        <v>16</v>
      </c>
      <c r="M26">
        <f>SUM($A$5:A20)</f>
        <v>12</v>
      </c>
      <c r="N26">
        <f t="shared" si="13"/>
        <v>141</v>
      </c>
      <c r="O26">
        <f t="shared" si="14"/>
        <v>97</v>
      </c>
      <c r="P26">
        <f t="shared" si="15"/>
        <v>0.75</v>
      </c>
      <c r="Q26">
        <f t="shared" si="16"/>
        <v>0.68794326241134751</v>
      </c>
      <c r="R26" t="str">
        <f t="shared" si="17"/>
        <v/>
      </c>
      <c r="S26" t="str">
        <f t="shared" si="18"/>
        <v/>
      </c>
    </row>
    <row r="27" spans="1:19">
      <c r="A27">
        <v>0</v>
      </c>
      <c r="B27">
        <v>10</v>
      </c>
      <c r="C27" s="24">
        <v>139</v>
      </c>
      <c r="D27">
        <v>0</v>
      </c>
      <c r="E27">
        <v>1.4410000000000001</v>
      </c>
      <c r="H27">
        <f t="shared" si="0"/>
        <v>17</v>
      </c>
      <c r="I27">
        <f t="shared" si="10"/>
        <v>138</v>
      </c>
      <c r="J27">
        <f t="shared" si="11"/>
        <v>1</v>
      </c>
      <c r="K27" t="str">
        <f t="shared" si="12"/>
        <v/>
      </c>
      <c r="L27">
        <f>ROWS($A$5:A21)</f>
        <v>17</v>
      </c>
      <c r="M27">
        <f>SUM($A$5:A21)</f>
        <v>13</v>
      </c>
      <c r="N27">
        <f t="shared" si="13"/>
        <v>140</v>
      </c>
      <c r="O27">
        <f t="shared" si="14"/>
        <v>96</v>
      </c>
      <c r="P27">
        <f t="shared" si="15"/>
        <v>0.76470588235294112</v>
      </c>
      <c r="Q27">
        <f t="shared" si="16"/>
        <v>0.68571428571428572</v>
      </c>
      <c r="R27" t="str">
        <f t="shared" si="17"/>
        <v/>
      </c>
      <c r="S27" t="str">
        <f t="shared" si="18"/>
        <v/>
      </c>
    </row>
    <row r="28" spans="1:19">
      <c r="A28">
        <v>1</v>
      </c>
      <c r="B28">
        <v>5</v>
      </c>
      <c r="C28" s="24">
        <v>139</v>
      </c>
      <c r="D28">
        <v>35</v>
      </c>
      <c r="E28">
        <v>0.36099999999999999</v>
      </c>
      <c r="H28">
        <f t="shared" si="0"/>
        <v>18</v>
      </c>
      <c r="I28">
        <f t="shared" si="10"/>
        <v>138</v>
      </c>
      <c r="J28">
        <f t="shared" si="11"/>
        <v>0</v>
      </c>
      <c r="K28">
        <f t="shared" si="12"/>
        <v>138.5</v>
      </c>
      <c r="L28">
        <f>ROWS($A$5:A22)</f>
        <v>18</v>
      </c>
      <c r="M28">
        <f>SUM($A$5:A22)</f>
        <v>13</v>
      </c>
      <c r="N28">
        <f t="shared" si="13"/>
        <v>139</v>
      </c>
      <c r="O28">
        <f t="shared" si="14"/>
        <v>96</v>
      </c>
      <c r="P28">
        <f t="shared" si="15"/>
        <v>0.72222222222222221</v>
      </c>
      <c r="Q28">
        <f t="shared" si="16"/>
        <v>0.69064748201438853</v>
      </c>
      <c r="R28">
        <f t="shared" si="17"/>
        <v>0.4243178705443289</v>
      </c>
      <c r="S28">
        <f t="shared" si="18"/>
        <v>2.0239396944449206E-4</v>
      </c>
    </row>
    <row r="29" spans="1:19">
      <c r="A29">
        <v>1</v>
      </c>
      <c r="B29">
        <v>5</v>
      </c>
      <c r="C29" s="24">
        <v>139</v>
      </c>
      <c r="D29">
        <v>35</v>
      </c>
      <c r="E29">
        <v>0.36099999999999999</v>
      </c>
      <c r="H29">
        <f t="shared" si="0"/>
        <v>19</v>
      </c>
      <c r="I29">
        <f t="shared" si="10"/>
        <v>139</v>
      </c>
      <c r="J29">
        <f t="shared" si="11"/>
        <v>0</v>
      </c>
      <c r="K29" t="str">
        <f t="shared" si="12"/>
        <v/>
      </c>
      <c r="L29">
        <f>ROWS($A$5:A23)</f>
        <v>19</v>
      </c>
      <c r="M29">
        <f>SUM($A$5:A23)</f>
        <v>13</v>
      </c>
      <c r="N29">
        <f t="shared" si="13"/>
        <v>138</v>
      </c>
      <c r="O29">
        <f t="shared" si="14"/>
        <v>96</v>
      </c>
      <c r="P29">
        <f t="shared" si="15"/>
        <v>0.68421052631578949</v>
      </c>
      <c r="Q29">
        <f t="shared" si="16"/>
        <v>0.69565217391304346</v>
      </c>
      <c r="R29" t="str">
        <f t="shared" si="17"/>
        <v/>
      </c>
      <c r="S29" t="str">
        <f t="shared" si="18"/>
        <v/>
      </c>
    </row>
    <row r="30" spans="1:19">
      <c r="A30">
        <v>1</v>
      </c>
      <c r="B30">
        <v>5</v>
      </c>
      <c r="C30" s="24">
        <v>139</v>
      </c>
      <c r="D30">
        <v>35</v>
      </c>
      <c r="E30">
        <v>0.36099999999999999</v>
      </c>
      <c r="H30">
        <f t="shared" si="0"/>
        <v>20</v>
      </c>
      <c r="I30">
        <f t="shared" si="10"/>
        <v>139</v>
      </c>
      <c r="J30">
        <f t="shared" si="11"/>
        <v>1</v>
      </c>
      <c r="K30" t="str">
        <f t="shared" si="12"/>
        <v/>
      </c>
      <c r="L30">
        <f>ROWS($A$5:A24)</f>
        <v>20</v>
      </c>
      <c r="M30">
        <f>SUM($A$5:A24)</f>
        <v>14</v>
      </c>
      <c r="N30">
        <f t="shared" si="13"/>
        <v>137</v>
      </c>
      <c r="O30">
        <f t="shared" si="14"/>
        <v>95</v>
      </c>
      <c r="P30">
        <f t="shared" si="15"/>
        <v>0.7</v>
      </c>
      <c r="Q30">
        <f t="shared" si="16"/>
        <v>0.69343065693430661</v>
      </c>
      <c r="R30" t="str">
        <f t="shared" si="17"/>
        <v/>
      </c>
      <c r="S30" t="str">
        <f t="shared" si="18"/>
        <v/>
      </c>
    </row>
    <row r="31" spans="1:19">
      <c r="A31">
        <v>0</v>
      </c>
      <c r="B31">
        <v>1</v>
      </c>
      <c r="C31" s="24">
        <v>140</v>
      </c>
      <c r="D31">
        <v>26</v>
      </c>
      <c r="E31">
        <v>0.82799999999999996</v>
      </c>
      <c r="H31">
        <f t="shared" si="0"/>
        <v>21</v>
      </c>
      <c r="I31">
        <f t="shared" si="10"/>
        <v>139</v>
      </c>
      <c r="J31">
        <f t="shared" si="11"/>
        <v>1</v>
      </c>
      <c r="K31" t="str">
        <f t="shared" si="12"/>
        <v/>
      </c>
      <c r="L31">
        <f>ROWS($A$5:A25)</f>
        <v>21</v>
      </c>
      <c r="M31">
        <f>SUM($A$5:A25)</f>
        <v>15</v>
      </c>
      <c r="N31">
        <f t="shared" si="13"/>
        <v>136</v>
      </c>
      <c r="O31">
        <f t="shared" si="14"/>
        <v>94</v>
      </c>
      <c r="P31">
        <f t="shared" si="15"/>
        <v>0.7142857142857143</v>
      </c>
      <c r="Q31">
        <f t="shared" si="16"/>
        <v>0.69117647058823528</v>
      </c>
      <c r="R31" t="str">
        <f t="shared" si="17"/>
        <v/>
      </c>
      <c r="S31" t="str">
        <f t="shared" si="18"/>
        <v/>
      </c>
    </row>
    <row r="32" spans="1:19">
      <c r="A32">
        <v>1</v>
      </c>
      <c r="B32">
        <v>12</v>
      </c>
      <c r="C32" s="24">
        <v>140</v>
      </c>
      <c r="D32">
        <v>43</v>
      </c>
      <c r="E32">
        <v>0.52800000000000002</v>
      </c>
      <c r="H32">
        <f t="shared" si="0"/>
        <v>22</v>
      </c>
      <c r="I32">
        <f t="shared" si="10"/>
        <v>139</v>
      </c>
      <c r="J32">
        <f t="shared" si="11"/>
        <v>0</v>
      </c>
      <c r="K32" t="str">
        <f t="shared" si="12"/>
        <v/>
      </c>
      <c r="L32">
        <f>ROWS($A$5:A26)</f>
        <v>22</v>
      </c>
      <c r="M32">
        <f>SUM($A$5:A26)</f>
        <v>15</v>
      </c>
      <c r="N32">
        <f t="shared" si="13"/>
        <v>135</v>
      </c>
      <c r="O32">
        <f t="shared" si="14"/>
        <v>94</v>
      </c>
      <c r="P32">
        <f t="shared" si="15"/>
        <v>0.68181818181818177</v>
      </c>
      <c r="Q32">
        <f t="shared" si="16"/>
        <v>0.6962962962962963</v>
      </c>
      <c r="R32" t="str">
        <f t="shared" si="17"/>
        <v/>
      </c>
      <c r="S32" t="str">
        <f t="shared" si="18"/>
        <v/>
      </c>
    </row>
    <row r="33" spans="1:19">
      <c r="A33">
        <v>0</v>
      </c>
      <c r="B33">
        <v>4</v>
      </c>
      <c r="C33" s="24">
        <v>141</v>
      </c>
      <c r="D33">
        <v>0</v>
      </c>
      <c r="E33">
        <v>0.24399999999999999</v>
      </c>
      <c r="H33">
        <f t="shared" si="0"/>
        <v>23</v>
      </c>
      <c r="I33">
        <f t="shared" si="10"/>
        <v>139</v>
      </c>
      <c r="J33">
        <f t="shared" si="11"/>
        <v>0</v>
      </c>
      <c r="K33" t="str">
        <f t="shared" si="12"/>
        <v/>
      </c>
      <c r="L33">
        <f>ROWS($A$5:A27)</f>
        <v>23</v>
      </c>
      <c r="M33">
        <f>SUM($A$5:A27)</f>
        <v>15</v>
      </c>
      <c r="N33">
        <f t="shared" si="13"/>
        <v>134</v>
      </c>
      <c r="O33">
        <f t="shared" si="14"/>
        <v>94</v>
      </c>
      <c r="P33">
        <f t="shared" si="15"/>
        <v>0.65217391304347827</v>
      </c>
      <c r="Q33">
        <f t="shared" si="16"/>
        <v>0.70149253731343286</v>
      </c>
      <c r="R33" t="str">
        <f t="shared" si="17"/>
        <v/>
      </c>
      <c r="S33" t="str">
        <f t="shared" si="18"/>
        <v/>
      </c>
    </row>
    <row r="34" spans="1:19">
      <c r="A34">
        <v>0</v>
      </c>
      <c r="B34">
        <v>2</v>
      </c>
      <c r="C34" s="24">
        <v>141</v>
      </c>
      <c r="D34">
        <v>34</v>
      </c>
      <c r="E34">
        <v>0.69899999999999995</v>
      </c>
      <c r="H34">
        <f t="shared" si="0"/>
        <v>24</v>
      </c>
      <c r="I34">
        <f t="shared" si="10"/>
        <v>139</v>
      </c>
      <c r="J34">
        <f t="shared" si="11"/>
        <v>1</v>
      </c>
      <c r="K34" t="str">
        <f t="shared" si="12"/>
        <v/>
      </c>
      <c r="L34">
        <f>ROWS($A$5:A28)</f>
        <v>24</v>
      </c>
      <c r="M34">
        <f>SUM($A$5:A28)</f>
        <v>16</v>
      </c>
      <c r="N34">
        <f t="shared" si="13"/>
        <v>133</v>
      </c>
      <c r="O34">
        <f t="shared" si="14"/>
        <v>93</v>
      </c>
      <c r="P34">
        <f t="shared" si="15"/>
        <v>0.66666666666666663</v>
      </c>
      <c r="Q34">
        <f t="shared" si="16"/>
        <v>0.6992481203007519</v>
      </c>
      <c r="R34" t="str">
        <f t="shared" si="17"/>
        <v/>
      </c>
      <c r="S34" t="str">
        <f t="shared" si="18"/>
        <v/>
      </c>
    </row>
    <row r="35" spans="1:19">
      <c r="A35">
        <v>0</v>
      </c>
      <c r="B35">
        <v>4</v>
      </c>
      <c r="C35" s="24">
        <v>141</v>
      </c>
      <c r="D35">
        <v>0</v>
      </c>
      <c r="E35">
        <v>0.24399999999999999</v>
      </c>
      <c r="H35">
        <f t="shared" si="0"/>
        <v>25</v>
      </c>
      <c r="I35">
        <f t="shared" si="10"/>
        <v>139</v>
      </c>
      <c r="J35">
        <f t="shared" si="11"/>
        <v>1</v>
      </c>
      <c r="K35" t="str">
        <f t="shared" si="12"/>
        <v/>
      </c>
      <c r="L35">
        <f>ROWS($A$5:A29)</f>
        <v>25</v>
      </c>
      <c r="M35">
        <f>SUM($A$5:A29)</f>
        <v>17</v>
      </c>
      <c r="N35">
        <f t="shared" si="13"/>
        <v>132</v>
      </c>
      <c r="O35">
        <f t="shared" si="14"/>
        <v>92</v>
      </c>
      <c r="P35">
        <f t="shared" si="15"/>
        <v>0.68</v>
      </c>
      <c r="Q35">
        <f t="shared" si="16"/>
        <v>0.69696969696969702</v>
      </c>
      <c r="R35" t="str">
        <f t="shared" si="17"/>
        <v/>
      </c>
      <c r="S35" t="str">
        <f t="shared" si="18"/>
        <v/>
      </c>
    </row>
    <row r="36" spans="1:19">
      <c r="A36">
        <v>0</v>
      </c>
      <c r="B36">
        <v>4</v>
      </c>
      <c r="C36" s="24">
        <v>141</v>
      </c>
      <c r="D36">
        <v>0</v>
      </c>
      <c r="E36">
        <v>0.24399999999999999</v>
      </c>
      <c r="H36">
        <f t="shared" si="0"/>
        <v>26</v>
      </c>
      <c r="I36">
        <f t="shared" si="10"/>
        <v>139</v>
      </c>
      <c r="J36">
        <f t="shared" si="11"/>
        <v>1</v>
      </c>
      <c r="K36">
        <f t="shared" si="12"/>
        <v>139.5</v>
      </c>
      <c r="L36">
        <f>ROWS($A$5:A30)</f>
        <v>26</v>
      </c>
      <c r="M36">
        <f>SUM($A$5:A30)</f>
        <v>18</v>
      </c>
      <c r="N36">
        <f t="shared" si="13"/>
        <v>131</v>
      </c>
      <c r="O36">
        <f t="shared" si="14"/>
        <v>91</v>
      </c>
      <c r="P36">
        <f t="shared" si="15"/>
        <v>0.69230769230769229</v>
      </c>
      <c r="Q36">
        <f t="shared" si="16"/>
        <v>0.69465648854961837</v>
      </c>
      <c r="R36">
        <f t="shared" si="17"/>
        <v>0.42451873987829647</v>
      </c>
      <c r="S36">
        <f t="shared" si="18"/>
        <v>1.5246354769238302E-6</v>
      </c>
    </row>
    <row r="37" spans="1:19">
      <c r="A37">
        <v>1</v>
      </c>
      <c r="B37">
        <v>3</v>
      </c>
      <c r="C37" s="24">
        <v>141</v>
      </c>
      <c r="D37">
        <v>0</v>
      </c>
      <c r="E37">
        <v>0.76100000000000001</v>
      </c>
      <c r="H37">
        <f t="shared" si="0"/>
        <v>27</v>
      </c>
      <c r="I37">
        <f t="shared" si="10"/>
        <v>140</v>
      </c>
      <c r="J37">
        <f t="shared" si="11"/>
        <v>0</v>
      </c>
      <c r="K37" t="str">
        <f t="shared" si="12"/>
        <v/>
      </c>
      <c r="L37">
        <f>ROWS($A$5:A31)</f>
        <v>27</v>
      </c>
      <c r="M37">
        <f>SUM($A$5:A31)</f>
        <v>18</v>
      </c>
      <c r="N37">
        <f t="shared" si="13"/>
        <v>130</v>
      </c>
      <c r="O37">
        <f t="shared" si="14"/>
        <v>91</v>
      </c>
      <c r="P37">
        <f t="shared" si="15"/>
        <v>0.66666666666666663</v>
      </c>
      <c r="Q37">
        <f t="shared" si="16"/>
        <v>0.7</v>
      </c>
      <c r="R37" t="str">
        <f t="shared" si="17"/>
        <v/>
      </c>
      <c r="S37" t="str">
        <f t="shared" si="18"/>
        <v/>
      </c>
    </row>
    <row r="38" spans="1:19">
      <c r="A38">
        <v>1</v>
      </c>
      <c r="B38">
        <v>4</v>
      </c>
      <c r="C38" s="24">
        <v>142</v>
      </c>
      <c r="D38">
        <v>0</v>
      </c>
      <c r="E38">
        <v>0.64500000000000002</v>
      </c>
      <c r="H38">
        <f t="shared" si="0"/>
        <v>28</v>
      </c>
      <c r="I38">
        <f t="shared" si="10"/>
        <v>140</v>
      </c>
      <c r="J38">
        <f t="shared" si="11"/>
        <v>1</v>
      </c>
      <c r="K38">
        <f t="shared" si="12"/>
        <v>140.5</v>
      </c>
      <c r="L38">
        <f>ROWS($A$5:A32)</f>
        <v>28</v>
      </c>
      <c r="M38">
        <f>SUM($A$5:A32)</f>
        <v>19</v>
      </c>
      <c r="N38">
        <f t="shared" si="13"/>
        <v>129</v>
      </c>
      <c r="O38">
        <f t="shared" si="14"/>
        <v>90</v>
      </c>
      <c r="P38">
        <f t="shared" si="15"/>
        <v>0.6785714285714286</v>
      </c>
      <c r="Q38">
        <f t="shared" si="16"/>
        <v>0.69767441860465118</v>
      </c>
      <c r="R38">
        <f t="shared" si="17"/>
        <v>0.42441331442960828</v>
      </c>
      <c r="S38">
        <f t="shared" si="18"/>
        <v>1.0695008416511387E-4</v>
      </c>
    </row>
    <row r="39" spans="1:19">
      <c r="A39">
        <v>1</v>
      </c>
      <c r="B39">
        <v>7</v>
      </c>
      <c r="C39" s="24">
        <v>142</v>
      </c>
      <c r="D39">
        <v>24</v>
      </c>
      <c r="E39">
        <v>0.128</v>
      </c>
      <c r="H39">
        <f t="shared" si="0"/>
        <v>29</v>
      </c>
      <c r="I39">
        <f t="shared" si="10"/>
        <v>141</v>
      </c>
      <c r="J39">
        <f t="shared" si="11"/>
        <v>0</v>
      </c>
      <c r="K39" t="str">
        <f t="shared" si="12"/>
        <v/>
      </c>
      <c r="L39">
        <f>ROWS($A$5:A33)</f>
        <v>29</v>
      </c>
      <c r="M39">
        <f>SUM($A$5:A33)</f>
        <v>19</v>
      </c>
      <c r="N39">
        <f t="shared" si="13"/>
        <v>128</v>
      </c>
      <c r="O39">
        <f t="shared" si="14"/>
        <v>90</v>
      </c>
      <c r="P39">
        <f t="shared" si="15"/>
        <v>0.65517241379310343</v>
      </c>
      <c r="Q39">
        <f t="shared" si="16"/>
        <v>0.703125</v>
      </c>
      <c r="R39" t="str">
        <f t="shared" si="17"/>
        <v/>
      </c>
      <c r="S39" t="str">
        <f t="shared" si="18"/>
        <v/>
      </c>
    </row>
    <row r="40" spans="1:19">
      <c r="A40">
        <v>1</v>
      </c>
      <c r="B40">
        <v>4</v>
      </c>
      <c r="C40" s="24">
        <v>142</v>
      </c>
      <c r="D40">
        <v>0</v>
      </c>
      <c r="E40">
        <v>0.64500000000000002</v>
      </c>
      <c r="H40">
        <f t="shared" si="0"/>
        <v>30</v>
      </c>
      <c r="I40">
        <f t="shared" si="10"/>
        <v>141</v>
      </c>
      <c r="J40">
        <f t="shared" si="11"/>
        <v>0</v>
      </c>
      <c r="K40" t="str">
        <f t="shared" si="12"/>
        <v/>
      </c>
      <c r="L40">
        <f>ROWS($A$5:A34)</f>
        <v>30</v>
      </c>
      <c r="M40">
        <f>SUM($A$5:A34)</f>
        <v>19</v>
      </c>
      <c r="N40">
        <f t="shared" si="13"/>
        <v>127</v>
      </c>
      <c r="O40">
        <f t="shared" si="14"/>
        <v>90</v>
      </c>
      <c r="P40">
        <f t="shared" si="15"/>
        <v>0.6333333333333333</v>
      </c>
      <c r="Q40">
        <f t="shared" si="16"/>
        <v>0.70866141732283461</v>
      </c>
      <c r="R40" t="str">
        <f t="shared" si="17"/>
        <v/>
      </c>
      <c r="S40" t="str">
        <f t="shared" si="18"/>
        <v/>
      </c>
    </row>
    <row r="41" spans="1:19">
      <c r="A41">
        <v>0</v>
      </c>
      <c r="B41">
        <v>1</v>
      </c>
      <c r="C41" s="24">
        <v>143</v>
      </c>
      <c r="D41">
        <v>30</v>
      </c>
      <c r="E41">
        <v>0.89200000000000002</v>
      </c>
      <c r="H41">
        <f t="shared" si="0"/>
        <v>31</v>
      </c>
      <c r="I41">
        <f t="shared" si="10"/>
        <v>141</v>
      </c>
      <c r="J41">
        <f t="shared" si="11"/>
        <v>0</v>
      </c>
      <c r="K41" t="str">
        <f t="shared" si="12"/>
        <v/>
      </c>
      <c r="L41">
        <f>ROWS($A$5:A35)</f>
        <v>31</v>
      </c>
      <c r="M41">
        <f>SUM($A$5:A35)</f>
        <v>19</v>
      </c>
      <c r="N41">
        <f t="shared" si="13"/>
        <v>126</v>
      </c>
      <c r="O41">
        <f t="shared" si="14"/>
        <v>90</v>
      </c>
      <c r="P41">
        <f t="shared" si="15"/>
        <v>0.61290322580645162</v>
      </c>
      <c r="Q41">
        <f t="shared" si="16"/>
        <v>0.7142857142857143</v>
      </c>
      <c r="R41" t="str">
        <f t="shared" si="17"/>
        <v/>
      </c>
      <c r="S41" t="str">
        <f t="shared" si="18"/>
        <v/>
      </c>
    </row>
    <row r="42" spans="1:19">
      <c r="A42">
        <v>1</v>
      </c>
      <c r="B42">
        <v>2</v>
      </c>
      <c r="C42" s="24">
        <v>144</v>
      </c>
      <c r="D42">
        <v>33</v>
      </c>
      <c r="E42">
        <v>0.42199999999999999</v>
      </c>
      <c r="H42">
        <f t="shared" si="0"/>
        <v>32</v>
      </c>
      <c r="I42">
        <f t="shared" si="10"/>
        <v>141</v>
      </c>
      <c r="J42">
        <f t="shared" si="11"/>
        <v>0</v>
      </c>
      <c r="K42" t="str">
        <f t="shared" si="12"/>
        <v/>
      </c>
      <c r="L42">
        <f>ROWS($A$5:A36)</f>
        <v>32</v>
      </c>
      <c r="M42">
        <f>SUM($A$5:A36)</f>
        <v>19</v>
      </c>
      <c r="N42">
        <f t="shared" si="13"/>
        <v>125</v>
      </c>
      <c r="O42">
        <f t="shared" si="14"/>
        <v>90</v>
      </c>
      <c r="P42">
        <f t="shared" si="15"/>
        <v>0.59375</v>
      </c>
      <c r="Q42">
        <f t="shared" si="16"/>
        <v>0.72</v>
      </c>
      <c r="R42" t="str">
        <f t="shared" si="17"/>
        <v/>
      </c>
      <c r="S42" t="str">
        <f t="shared" si="18"/>
        <v/>
      </c>
    </row>
    <row r="43" spans="1:19">
      <c r="A43">
        <v>1</v>
      </c>
      <c r="B43">
        <v>1</v>
      </c>
      <c r="C43" s="24">
        <v>144</v>
      </c>
      <c r="D43">
        <v>46</v>
      </c>
      <c r="E43">
        <v>0.33500000000000002</v>
      </c>
      <c r="H43">
        <f t="shared" si="0"/>
        <v>33</v>
      </c>
      <c r="I43">
        <f t="shared" si="10"/>
        <v>141</v>
      </c>
      <c r="J43">
        <f t="shared" si="11"/>
        <v>1</v>
      </c>
      <c r="K43">
        <f t="shared" si="12"/>
        <v>141.5</v>
      </c>
      <c r="L43">
        <f>ROWS($A$5:A37)</f>
        <v>33</v>
      </c>
      <c r="M43">
        <f>SUM($A$5:A37)</f>
        <v>20</v>
      </c>
      <c r="N43">
        <f t="shared" si="13"/>
        <v>124</v>
      </c>
      <c r="O43">
        <f t="shared" si="14"/>
        <v>89</v>
      </c>
      <c r="P43">
        <f t="shared" si="15"/>
        <v>0.60606060606060608</v>
      </c>
      <c r="Q43">
        <f t="shared" si="16"/>
        <v>0.717741935483871</v>
      </c>
      <c r="R43">
        <f t="shared" si="17"/>
        <v>0.42037905249329127</v>
      </c>
      <c r="S43">
        <f t="shared" si="18"/>
        <v>4.1412120204821212E-3</v>
      </c>
    </row>
    <row r="44" spans="1:19">
      <c r="A44">
        <v>1</v>
      </c>
      <c r="B44">
        <v>2</v>
      </c>
      <c r="C44" s="24">
        <v>144</v>
      </c>
      <c r="D44">
        <v>33</v>
      </c>
      <c r="E44">
        <v>0.42199999999999999</v>
      </c>
      <c r="H44">
        <f t="shared" si="0"/>
        <v>34</v>
      </c>
      <c r="I44">
        <f t="shared" si="10"/>
        <v>142</v>
      </c>
      <c r="J44">
        <f t="shared" si="11"/>
        <v>1</v>
      </c>
      <c r="K44" t="str">
        <f t="shared" si="12"/>
        <v/>
      </c>
      <c r="L44">
        <f>ROWS($A$5:A38)</f>
        <v>34</v>
      </c>
      <c r="M44">
        <f>SUM($A$5:A38)</f>
        <v>21</v>
      </c>
      <c r="N44">
        <f t="shared" si="13"/>
        <v>123</v>
      </c>
      <c r="O44">
        <f t="shared" si="14"/>
        <v>88</v>
      </c>
      <c r="P44">
        <f t="shared" si="15"/>
        <v>0.61764705882352944</v>
      </c>
      <c r="Q44">
        <f t="shared" si="16"/>
        <v>0.71544715447154472</v>
      </c>
      <c r="R44" t="str">
        <f t="shared" si="17"/>
        <v/>
      </c>
      <c r="S44" t="str">
        <f t="shared" si="18"/>
        <v/>
      </c>
    </row>
    <row r="45" spans="1:19">
      <c r="A45">
        <v>0</v>
      </c>
      <c r="B45">
        <v>4</v>
      </c>
      <c r="C45" s="24">
        <v>144</v>
      </c>
      <c r="D45">
        <v>28</v>
      </c>
      <c r="E45">
        <v>0.28699999999999998</v>
      </c>
      <c r="H45">
        <f t="shared" si="0"/>
        <v>35</v>
      </c>
      <c r="I45">
        <f t="shared" si="10"/>
        <v>142</v>
      </c>
      <c r="J45">
        <f t="shared" si="11"/>
        <v>1</v>
      </c>
      <c r="K45" t="str">
        <f t="shared" si="12"/>
        <v/>
      </c>
      <c r="L45">
        <f>ROWS($A$5:A39)</f>
        <v>35</v>
      </c>
      <c r="M45">
        <f>SUM($A$5:A39)</f>
        <v>22</v>
      </c>
      <c r="N45">
        <f t="shared" si="13"/>
        <v>122</v>
      </c>
      <c r="O45">
        <f t="shared" si="14"/>
        <v>87</v>
      </c>
      <c r="P45">
        <f t="shared" si="15"/>
        <v>0.62857142857142856</v>
      </c>
      <c r="Q45">
        <f t="shared" si="16"/>
        <v>0.71311475409836067</v>
      </c>
      <c r="R45" t="str">
        <f t="shared" si="17"/>
        <v/>
      </c>
      <c r="S45" t="str">
        <f t="shared" si="18"/>
        <v/>
      </c>
    </row>
    <row r="46" spans="1:19">
      <c r="A46">
        <v>0</v>
      </c>
      <c r="B46">
        <v>4</v>
      </c>
      <c r="C46" s="24">
        <v>144</v>
      </c>
      <c r="D46">
        <v>28</v>
      </c>
      <c r="E46">
        <v>0.28699999999999998</v>
      </c>
      <c r="H46">
        <f t="shared" si="0"/>
        <v>36</v>
      </c>
      <c r="I46">
        <f t="shared" si="10"/>
        <v>142</v>
      </c>
      <c r="J46">
        <f t="shared" si="11"/>
        <v>1</v>
      </c>
      <c r="K46">
        <f t="shared" si="12"/>
        <v>142.5</v>
      </c>
      <c r="L46">
        <f>ROWS($A$5:A40)</f>
        <v>36</v>
      </c>
      <c r="M46">
        <f>SUM($A$5:A40)</f>
        <v>23</v>
      </c>
      <c r="N46">
        <f t="shared" si="13"/>
        <v>121</v>
      </c>
      <c r="O46">
        <f t="shared" si="14"/>
        <v>86</v>
      </c>
      <c r="P46">
        <f t="shared" si="15"/>
        <v>0.63888888888888884</v>
      </c>
      <c r="Q46">
        <f t="shared" si="16"/>
        <v>0.71074380165289253</v>
      </c>
      <c r="R46">
        <f t="shared" si="17"/>
        <v>0.42269539634913117</v>
      </c>
      <c r="S46">
        <f t="shared" si="18"/>
        <v>1.8248681646422238E-3</v>
      </c>
    </row>
    <row r="47" spans="1:19">
      <c r="A47">
        <v>1</v>
      </c>
      <c r="B47">
        <v>1</v>
      </c>
      <c r="C47" s="24">
        <v>144</v>
      </c>
      <c r="D47">
        <v>46</v>
      </c>
      <c r="E47">
        <v>0.33500000000000002</v>
      </c>
      <c r="H47">
        <f t="shared" si="0"/>
        <v>37</v>
      </c>
      <c r="I47">
        <f t="shared" si="10"/>
        <v>143</v>
      </c>
      <c r="J47">
        <f t="shared" si="11"/>
        <v>0</v>
      </c>
      <c r="K47">
        <f t="shared" si="12"/>
        <v>143.5</v>
      </c>
      <c r="L47">
        <f>ROWS($A$5:A41)</f>
        <v>37</v>
      </c>
      <c r="M47">
        <f>SUM($A$5:A41)</f>
        <v>23</v>
      </c>
      <c r="N47">
        <f t="shared" si="13"/>
        <v>120</v>
      </c>
      <c r="O47">
        <f t="shared" si="14"/>
        <v>86</v>
      </c>
      <c r="P47">
        <f t="shared" si="15"/>
        <v>0.6216216216216216</v>
      </c>
      <c r="Q47">
        <f t="shared" si="16"/>
        <v>0.71666666666666667</v>
      </c>
      <c r="R47">
        <f t="shared" si="17"/>
        <v>0.42126585183910026</v>
      </c>
      <c r="S47">
        <f t="shared" si="18"/>
        <v>3.254412674673135E-3</v>
      </c>
    </row>
    <row r="48" spans="1:19">
      <c r="A48">
        <v>0</v>
      </c>
      <c r="B48">
        <v>1</v>
      </c>
      <c r="C48" s="24">
        <v>144</v>
      </c>
      <c r="D48">
        <v>40</v>
      </c>
      <c r="E48">
        <v>0.60699999999999998</v>
      </c>
      <c r="H48">
        <f t="shared" si="0"/>
        <v>38</v>
      </c>
      <c r="I48">
        <f t="shared" si="10"/>
        <v>144</v>
      </c>
      <c r="J48">
        <f t="shared" si="11"/>
        <v>1</v>
      </c>
      <c r="K48" t="str">
        <f t="shared" si="12"/>
        <v/>
      </c>
      <c r="L48">
        <f>ROWS($A$5:A42)</f>
        <v>38</v>
      </c>
      <c r="M48">
        <f>SUM($A$5:A42)</f>
        <v>24</v>
      </c>
      <c r="N48">
        <f t="shared" si="13"/>
        <v>119</v>
      </c>
      <c r="O48">
        <f t="shared" si="14"/>
        <v>85</v>
      </c>
      <c r="P48">
        <f t="shared" si="15"/>
        <v>0.63157894736842102</v>
      </c>
      <c r="Q48">
        <f t="shared" si="16"/>
        <v>0.7142857142857143</v>
      </c>
      <c r="R48" t="str">
        <f t="shared" si="17"/>
        <v/>
      </c>
      <c r="S48" t="str">
        <f t="shared" si="18"/>
        <v/>
      </c>
    </row>
    <row r="49" spans="1:19">
      <c r="A49">
        <v>1</v>
      </c>
      <c r="B49">
        <v>2</v>
      </c>
      <c r="C49" s="24">
        <v>144</v>
      </c>
      <c r="D49">
        <v>33</v>
      </c>
      <c r="E49">
        <v>0.42199999999999999</v>
      </c>
      <c r="H49">
        <f t="shared" si="0"/>
        <v>39</v>
      </c>
      <c r="I49">
        <f t="shared" si="10"/>
        <v>144</v>
      </c>
      <c r="J49">
        <f t="shared" si="11"/>
        <v>1</v>
      </c>
      <c r="K49" t="str">
        <f t="shared" si="12"/>
        <v/>
      </c>
      <c r="L49">
        <f>ROWS($A$5:A43)</f>
        <v>39</v>
      </c>
      <c r="M49">
        <f>SUM($A$5:A43)</f>
        <v>25</v>
      </c>
      <c r="N49">
        <f t="shared" si="13"/>
        <v>118</v>
      </c>
      <c r="O49">
        <f t="shared" si="14"/>
        <v>84</v>
      </c>
      <c r="P49">
        <f t="shared" si="15"/>
        <v>0.64102564102564108</v>
      </c>
      <c r="Q49">
        <f t="shared" si="16"/>
        <v>0.71186440677966101</v>
      </c>
      <c r="R49" t="str">
        <f t="shared" si="17"/>
        <v/>
      </c>
      <c r="S49" t="str">
        <f t="shared" si="18"/>
        <v/>
      </c>
    </row>
    <row r="50" spans="1:19">
      <c r="A50">
        <v>1</v>
      </c>
      <c r="B50">
        <v>4</v>
      </c>
      <c r="C50" s="24">
        <v>145</v>
      </c>
      <c r="D50">
        <v>18</v>
      </c>
      <c r="E50">
        <v>0.23499999999999999</v>
      </c>
      <c r="H50">
        <f t="shared" si="0"/>
        <v>40</v>
      </c>
      <c r="I50">
        <f t="shared" si="10"/>
        <v>144</v>
      </c>
      <c r="J50">
        <f t="shared" si="11"/>
        <v>1</v>
      </c>
      <c r="K50" t="str">
        <f t="shared" si="12"/>
        <v/>
      </c>
      <c r="L50">
        <f>ROWS($A$5:A44)</f>
        <v>40</v>
      </c>
      <c r="M50">
        <f>SUM($A$5:A44)</f>
        <v>26</v>
      </c>
      <c r="N50">
        <f t="shared" si="13"/>
        <v>117</v>
      </c>
      <c r="O50">
        <f t="shared" si="14"/>
        <v>83</v>
      </c>
      <c r="P50">
        <f t="shared" si="15"/>
        <v>0.65</v>
      </c>
      <c r="Q50">
        <f t="shared" si="16"/>
        <v>0.70940170940170943</v>
      </c>
      <c r="R50" t="str">
        <f t="shared" si="17"/>
        <v/>
      </c>
      <c r="S50" t="str">
        <f t="shared" si="18"/>
        <v/>
      </c>
    </row>
    <row r="51" spans="1:19">
      <c r="A51">
        <v>1</v>
      </c>
      <c r="B51">
        <v>9</v>
      </c>
      <c r="C51" s="24">
        <v>145</v>
      </c>
      <c r="D51">
        <v>46</v>
      </c>
      <c r="E51">
        <v>0.63700000000000001</v>
      </c>
      <c r="H51">
        <f t="shared" si="0"/>
        <v>41</v>
      </c>
      <c r="I51">
        <f t="shared" si="10"/>
        <v>144</v>
      </c>
      <c r="J51">
        <f t="shared" si="11"/>
        <v>0</v>
      </c>
      <c r="K51" t="str">
        <f t="shared" si="12"/>
        <v/>
      </c>
      <c r="L51">
        <f>ROWS($A$5:A45)</f>
        <v>41</v>
      </c>
      <c r="M51">
        <f>SUM($A$5:A45)</f>
        <v>26</v>
      </c>
      <c r="N51">
        <f t="shared" si="13"/>
        <v>116</v>
      </c>
      <c r="O51">
        <f t="shared" si="14"/>
        <v>83</v>
      </c>
      <c r="P51">
        <f t="shared" si="15"/>
        <v>0.63414634146341464</v>
      </c>
      <c r="Q51">
        <f t="shared" si="16"/>
        <v>0.71551724137931039</v>
      </c>
      <c r="R51" t="str">
        <f t="shared" si="17"/>
        <v/>
      </c>
      <c r="S51" t="str">
        <f t="shared" si="18"/>
        <v/>
      </c>
    </row>
    <row r="52" spans="1:19">
      <c r="A52">
        <v>1</v>
      </c>
      <c r="B52">
        <v>9</v>
      </c>
      <c r="C52" s="24">
        <v>145</v>
      </c>
      <c r="D52">
        <v>34</v>
      </c>
      <c r="E52">
        <v>0.77100000000000002</v>
      </c>
      <c r="H52">
        <f t="shared" si="0"/>
        <v>42</v>
      </c>
      <c r="I52">
        <f t="shared" si="10"/>
        <v>144</v>
      </c>
      <c r="J52">
        <f t="shared" si="11"/>
        <v>0</v>
      </c>
      <c r="K52" t="str">
        <f t="shared" si="12"/>
        <v/>
      </c>
      <c r="L52">
        <f>ROWS($A$5:A46)</f>
        <v>42</v>
      </c>
      <c r="M52">
        <f>SUM($A$5:A46)</f>
        <v>26</v>
      </c>
      <c r="N52">
        <f t="shared" si="13"/>
        <v>115</v>
      </c>
      <c r="O52">
        <f t="shared" si="14"/>
        <v>83</v>
      </c>
      <c r="P52">
        <f t="shared" si="15"/>
        <v>0.61904761904761907</v>
      </c>
      <c r="Q52">
        <f t="shared" si="16"/>
        <v>0.72173913043478266</v>
      </c>
      <c r="R52" t="str">
        <f t="shared" si="17"/>
        <v/>
      </c>
      <c r="S52" t="str">
        <f t="shared" si="18"/>
        <v/>
      </c>
    </row>
    <row r="53" spans="1:19">
      <c r="A53">
        <v>1</v>
      </c>
      <c r="B53">
        <v>4</v>
      </c>
      <c r="C53" s="24">
        <v>145</v>
      </c>
      <c r="D53">
        <v>18</v>
      </c>
      <c r="E53">
        <v>0.23499999999999999</v>
      </c>
      <c r="H53">
        <f t="shared" si="0"/>
        <v>43</v>
      </c>
      <c r="I53">
        <f t="shared" si="10"/>
        <v>144</v>
      </c>
      <c r="J53">
        <f t="shared" si="11"/>
        <v>1</v>
      </c>
      <c r="K53" t="str">
        <f t="shared" si="12"/>
        <v/>
      </c>
      <c r="L53">
        <f>ROWS($A$5:A47)</f>
        <v>43</v>
      </c>
      <c r="M53">
        <f>SUM($A$5:A47)</f>
        <v>27</v>
      </c>
      <c r="N53">
        <f t="shared" si="13"/>
        <v>114</v>
      </c>
      <c r="O53">
        <f t="shared" si="14"/>
        <v>82</v>
      </c>
      <c r="P53">
        <f t="shared" si="15"/>
        <v>0.62790697674418605</v>
      </c>
      <c r="Q53">
        <f t="shared" si="16"/>
        <v>0.7192982456140351</v>
      </c>
      <c r="R53" t="str">
        <f t="shared" si="17"/>
        <v/>
      </c>
      <c r="S53" t="str">
        <f t="shared" si="18"/>
        <v/>
      </c>
    </row>
    <row r="54" spans="1:19">
      <c r="A54">
        <v>1</v>
      </c>
      <c r="B54">
        <v>2</v>
      </c>
      <c r="C54" s="24">
        <v>146</v>
      </c>
      <c r="D54">
        <v>0</v>
      </c>
      <c r="E54">
        <v>0.24</v>
      </c>
      <c r="H54">
        <f t="shared" si="0"/>
        <v>44</v>
      </c>
      <c r="I54">
        <f t="shared" si="10"/>
        <v>144</v>
      </c>
      <c r="J54">
        <f t="shared" si="11"/>
        <v>0</v>
      </c>
      <c r="K54" t="str">
        <f t="shared" si="12"/>
        <v/>
      </c>
      <c r="L54">
        <f>ROWS($A$5:A48)</f>
        <v>44</v>
      </c>
      <c r="M54">
        <f>SUM($A$5:A48)</f>
        <v>27</v>
      </c>
      <c r="N54">
        <f t="shared" si="13"/>
        <v>113</v>
      </c>
      <c r="O54">
        <f t="shared" si="14"/>
        <v>82</v>
      </c>
      <c r="P54">
        <f t="shared" si="15"/>
        <v>0.61363636363636365</v>
      </c>
      <c r="Q54">
        <f t="shared" si="16"/>
        <v>0.72566371681415931</v>
      </c>
      <c r="R54" t="str">
        <f t="shared" si="17"/>
        <v/>
      </c>
      <c r="S54" t="str">
        <f t="shared" si="18"/>
        <v/>
      </c>
    </row>
    <row r="55" spans="1:19">
      <c r="A55">
        <v>0</v>
      </c>
      <c r="B55">
        <v>1</v>
      </c>
      <c r="C55" s="24">
        <v>146</v>
      </c>
      <c r="D55">
        <v>0</v>
      </c>
      <c r="E55">
        <v>0.56399999999999995</v>
      </c>
      <c r="H55">
        <f t="shared" si="0"/>
        <v>45</v>
      </c>
      <c r="I55">
        <f t="shared" si="10"/>
        <v>144</v>
      </c>
      <c r="J55">
        <f t="shared" si="11"/>
        <v>1</v>
      </c>
      <c r="K55">
        <f t="shared" si="12"/>
        <v>144.5</v>
      </c>
      <c r="L55">
        <f>ROWS($A$5:A49)</f>
        <v>45</v>
      </c>
      <c r="M55">
        <f>SUM($A$5:A49)</f>
        <v>28</v>
      </c>
      <c r="N55">
        <f t="shared" si="13"/>
        <v>112</v>
      </c>
      <c r="O55">
        <f t="shared" si="14"/>
        <v>81</v>
      </c>
      <c r="P55">
        <f t="shared" si="15"/>
        <v>0.62222222222222223</v>
      </c>
      <c r="Q55">
        <f t="shared" si="16"/>
        <v>0.7232142857142857</v>
      </c>
      <c r="R55">
        <f t="shared" si="17"/>
        <v>0.42034930745121829</v>
      </c>
      <c r="S55">
        <f t="shared" si="18"/>
        <v>4.1709570625551029E-3</v>
      </c>
    </row>
    <row r="56" spans="1:19">
      <c r="A56">
        <v>0</v>
      </c>
      <c r="B56">
        <v>1</v>
      </c>
      <c r="C56" s="24">
        <v>146</v>
      </c>
      <c r="D56">
        <v>0</v>
      </c>
      <c r="E56">
        <v>0.56399999999999995</v>
      </c>
      <c r="H56">
        <f t="shared" si="0"/>
        <v>46</v>
      </c>
      <c r="I56">
        <f t="shared" si="10"/>
        <v>145</v>
      </c>
      <c r="J56">
        <f t="shared" si="11"/>
        <v>1</v>
      </c>
      <c r="K56" t="str">
        <f t="shared" si="12"/>
        <v/>
      </c>
      <c r="L56">
        <f>ROWS($A$5:A50)</f>
        <v>46</v>
      </c>
      <c r="M56">
        <f>SUM($A$5:A50)</f>
        <v>29</v>
      </c>
      <c r="N56">
        <f t="shared" si="13"/>
        <v>111</v>
      </c>
      <c r="O56">
        <f t="shared" si="14"/>
        <v>80</v>
      </c>
      <c r="P56">
        <f t="shared" si="15"/>
        <v>0.63043478260869568</v>
      </c>
      <c r="Q56">
        <f t="shared" si="16"/>
        <v>0.72072072072072069</v>
      </c>
      <c r="R56" t="str">
        <f t="shared" si="17"/>
        <v/>
      </c>
      <c r="S56" t="str">
        <f t="shared" si="18"/>
        <v/>
      </c>
    </row>
    <row r="57" spans="1:19">
      <c r="A57">
        <v>0</v>
      </c>
      <c r="B57">
        <v>4</v>
      </c>
      <c r="C57" s="24">
        <v>146</v>
      </c>
      <c r="D57">
        <v>27</v>
      </c>
      <c r="E57">
        <v>0.189</v>
      </c>
      <c r="H57">
        <f t="shared" si="0"/>
        <v>47</v>
      </c>
      <c r="I57">
        <f t="shared" si="10"/>
        <v>145</v>
      </c>
      <c r="J57">
        <f t="shared" si="11"/>
        <v>1</v>
      </c>
      <c r="K57" t="str">
        <f t="shared" si="12"/>
        <v/>
      </c>
      <c r="L57">
        <f>ROWS($A$5:A51)</f>
        <v>47</v>
      </c>
      <c r="M57">
        <f>SUM($A$5:A51)</f>
        <v>30</v>
      </c>
      <c r="N57">
        <f t="shared" si="13"/>
        <v>110</v>
      </c>
      <c r="O57">
        <f t="shared" si="14"/>
        <v>79</v>
      </c>
      <c r="P57">
        <f t="shared" si="15"/>
        <v>0.63829787234042556</v>
      </c>
      <c r="Q57">
        <f t="shared" si="16"/>
        <v>0.71818181818181814</v>
      </c>
      <c r="R57" t="str">
        <f t="shared" si="17"/>
        <v/>
      </c>
      <c r="S57" t="str">
        <f t="shared" si="18"/>
        <v/>
      </c>
    </row>
    <row r="58" spans="1:19">
      <c r="A58">
        <v>0</v>
      </c>
      <c r="B58">
        <v>4</v>
      </c>
      <c r="C58" s="24">
        <v>146</v>
      </c>
      <c r="D58">
        <v>27</v>
      </c>
      <c r="E58">
        <v>0.189</v>
      </c>
      <c r="H58">
        <f t="shared" si="0"/>
        <v>48</v>
      </c>
      <c r="I58">
        <f t="shared" si="10"/>
        <v>145</v>
      </c>
      <c r="J58">
        <f t="shared" si="11"/>
        <v>1</v>
      </c>
      <c r="K58" t="str">
        <f t="shared" si="12"/>
        <v/>
      </c>
      <c r="L58">
        <f>ROWS($A$5:A52)</f>
        <v>48</v>
      </c>
      <c r="M58">
        <f>SUM($A$5:A52)</f>
        <v>31</v>
      </c>
      <c r="N58">
        <f t="shared" si="13"/>
        <v>109</v>
      </c>
      <c r="O58">
        <f t="shared" si="14"/>
        <v>78</v>
      </c>
      <c r="P58">
        <f t="shared" si="15"/>
        <v>0.64583333333333337</v>
      </c>
      <c r="Q58">
        <f t="shared" si="16"/>
        <v>0.7155963302752294</v>
      </c>
      <c r="R58" t="str">
        <f t="shared" si="17"/>
        <v/>
      </c>
      <c r="S58" t="str">
        <f t="shared" si="18"/>
        <v/>
      </c>
    </row>
    <row r="59" spans="1:19">
      <c r="A59">
        <v>1</v>
      </c>
      <c r="B59">
        <v>6</v>
      </c>
      <c r="C59" s="24">
        <v>147</v>
      </c>
      <c r="D59">
        <v>0</v>
      </c>
      <c r="E59">
        <v>0.17799999999999999</v>
      </c>
      <c r="H59">
        <f t="shared" si="0"/>
        <v>49</v>
      </c>
      <c r="I59">
        <f t="shared" si="10"/>
        <v>145</v>
      </c>
      <c r="J59">
        <f t="shared" si="11"/>
        <v>1</v>
      </c>
      <c r="K59">
        <f t="shared" si="12"/>
        <v>145.5</v>
      </c>
      <c r="L59">
        <f>ROWS($A$5:A53)</f>
        <v>49</v>
      </c>
      <c r="M59">
        <f>SUM($A$5:A53)</f>
        <v>32</v>
      </c>
      <c r="N59">
        <f t="shared" si="13"/>
        <v>108</v>
      </c>
      <c r="O59">
        <f t="shared" si="14"/>
        <v>77</v>
      </c>
      <c r="P59">
        <f t="shared" si="15"/>
        <v>0.65306122448979587</v>
      </c>
      <c r="Q59">
        <f t="shared" si="16"/>
        <v>0.71296296296296291</v>
      </c>
      <c r="R59">
        <f t="shared" si="17"/>
        <v>0.42297952443539338</v>
      </c>
      <c r="S59">
        <f t="shared" si="18"/>
        <v>1.5407400783800096E-3</v>
      </c>
    </row>
    <row r="60" spans="1:19">
      <c r="A60">
        <v>0</v>
      </c>
      <c r="B60">
        <v>0</v>
      </c>
      <c r="C60" s="24">
        <v>147</v>
      </c>
      <c r="D60">
        <v>54</v>
      </c>
      <c r="E60">
        <v>0.375</v>
      </c>
      <c r="H60">
        <f t="shared" si="0"/>
        <v>50</v>
      </c>
      <c r="I60">
        <f t="shared" si="10"/>
        <v>146</v>
      </c>
      <c r="J60">
        <f t="shared" si="11"/>
        <v>1</v>
      </c>
      <c r="K60" t="str">
        <f t="shared" si="12"/>
        <v/>
      </c>
      <c r="L60">
        <f>ROWS($A$5:A54)</f>
        <v>50</v>
      </c>
      <c r="M60">
        <f>SUM($A$5:A54)</f>
        <v>33</v>
      </c>
      <c r="N60">
        <f t="shared" si="13"/>
        <v>107</v>
      </c>
      <c r="O60">
        <f t="shared" si="14"/>
        <v>76</v>
      </c>
      <c r="P60">
        <f t="shared" si="15"/>
        <v>0.66</v>
      </c>
      <c r="Q60">
        <f t="shared" si="16"/>
        <v>0.71028037383177567</v>
      </c>
      <c r="R60" t="str">
        <f t="shared" si="17"/>
        <v/>
      </c>
      <c r="S60" t="str">
        <f t="shared" si="18"/>
        <v/>
      </c>
    </row>
    <row r="61" spans="1:19">
      <c r="A61">
        <v>0</v>
      </c>
      <c r="B61">
        <v>0</v>
      </c>
      <c r="C61" s="24">
        <v>147</v>
      </c>
      <c r="D61">
        <v>54</v>
      </c>
      <c r="E61">
        <v>0.375</v>
      </c>
      <c r="H61">
        <f t="shared" si="0"/>
        <v>51</v>
      </c>
      <c r="I61">
        <f t="shared" si="10"/>
        <v>146</v>
      </c>
      <c r="J61">
        <f t="shared" si="11"/>
        <v>0</v>
      </c>
      <c r="K61" t="str">
        <f t="shared" si="12"/>
        <v/>
      </c>
      <c r="L61">
        <f>ROWS($A$5:A55)</f>
        <v>51</v>
      </c>
      <c r="M61">
        <f>SUM($A$5:A55)</f>
        <v>33</v>
      </c>
      <c r="N61">
        <f t="shared" si="13"/>
        <v>106</v>
      </c>
      <c r="O61">
        <f t="shared" si="14"/>
        <v>76</v>
      </c>
      <c r="P61">
        <f t="shared" si="15"/>
        <v>0.6470588235294118</v>
      </c>
      <c r="Q61">
        <f t="shared" si="16"/>
        <v>0.71698113207547165</v>
      </c>
      <c r="R61" t="str">
        <f t="shared" si="17"/>
        <v/>
      </c>
      <c r="S61" t="str">
        <f t="shared" si="18"/>
        <v/>
      </c>
    </row>
    <row r="62" spans="1:19">
      <c r="A62">
        <v>0</v>
      </c>
      <c r="B62">
        <v>0</v>
      </c>
      <c r="C62" s="24">
        <v>147</v>
      </c>
      <c r="D62">
        <v>54</v>
      </c>
      <c r="E62">
        <v>0.375</v>
      </c>
      <c r="H62">
        <f t="shared" si="0"/>
        <v>52</v>
      </c>
      <c r="I62">
        <f t="shared" si="10"/>
        <v>146</v>
      </c>
      <c r="J62">
        <f t="shared" si="11"/>
        <v>0</v>
      </c>
      <c r="K62" t="str">
        <f t="shared" si="12"/>
        <v/>
      </c>
      <c r="L62">
        <f>ROWS($A$5:A56)</f>
        <v>52</v>
      </c>
      <c r="M62">
        <f>SUM($A$5:A56)</f>
        <v>33</v>
      </c>
      <c r="N62">
        <f t="shared" si="13"/>
        <v>105</v>
      </c>
      <c r="O62">
        <f t="shared" si="14"/>
        <v>76</v>
      </c>
      <c r="P62">
        <f t="shared" si="15"/>
        <v>0.63461538461538458</v>
      </c>
      <c r="Q62">
        <f t="shared" si="16"/>
        <v>0.72380952380952379</v>
      </c>
      <c r="R62" t="str">
        <f t="shared" si="17"/>
        <v/>
      </c>
      <c r="S62" t="str">
        <f t="shared" si="18"/>
        <v/>
      </c>
    </row>
    <row r="63" spans="1:19">
      <c r="A63">
        <v>0</v>
      </c>
      <c r="B63">
        <v>0</v>
      </c>
      <c r="C63" s="24">
        <v>147</v>
      </c>
      <c r="D63">
        <v>54</v>
      </c>
      <c r="E63">
        <v>0.375</v>
      </c>
      <c r="H63">
        <f t="shared" si="0"/>
        <v>53</v>
      </c>
      <c r="I63">
        <f t="shared" si="10"/>
        <v>146</v>
      </c>
      <c r="J63">
        <f t="shared" si="11"/>
        <v>0</v>
      </c>
      <c r="K63" t="str">
        <f t="shared" si="12"/>
        <v/>
      </c>
      <c r="L63">
        <f>ROWS($A$5:A57)</f>
        <v>53</v>
      </c>
      <c r="M63">
        <f>SUM($A$5:A57)</f>
        <v>33</v>
      </c>
      <c r="N63">
        <f t="shared" si="13"/>
        <v>104</v>
      </c>
      <c r="O63">
        <f t="shared" si="14"/>
        <v>76</v>
      </c>
      <c r="P63">
        <f t="shared" si="15"/>
        <v>0.62264150943396224</v>
      </c>
      <c r="Q63">
        <f t="shared" si="16"/>
        <v>0.73076923076923073</v>
      </c>
      <c r="R63" t="str">
        <f t="shared" si="17"/>
        <v/>
      </c>
      <c r="S63" t="str">
        <f t="shared" si="18"/>
        <v/>
      </c>
    </row>
    <row r="64" spans="1:19">
      <c r="A64">
        <v>0</v>
      </c>
      <c r="B64">
        <v>3</v>
      </c>
      <c r="C64" s="24">
        <v>148</v>
      </c>
      <c r="D64">
        <v>25</v>
      </c>
      <c r="E64">
        <v>0.25600000000000001</v>
      </c>
      <c r="H64">
        <f t="shared" si="0"/>
        <v>54</v>
      </c>
      <c r="I64">
        <f t="shared" si="10"/>
        <v>146</v>
      </c>
      <c r="J64">
        <f t="shared" si="11"/>
        <v>0</v>
      </c>
      <c r="K64">
        <f t="shared" si="12"/>
        <v>146.5</v>
      </c>
      <c r="L64">
        <f>ROWS($A$5:A58)</f>
        <v>54</v>
      </c>
      <c r="M64">
        <f>SUM($A$5:A58)</f>
        <v>33</v>
      </c>
      <c r="N64">
        <f t="shared" si="13"/>
        <v>103</v>
      </c>
      <c r="O64">
        <f t="shared" si="14"/>
        <v>76</v>
      </c>
      <c r="P64">
        <f t="shared" si="15"/>
        <v>0.61111111111111116</v>
      </c>
      <c r="Q64">
        <f t="shared" si="16"/>
        <v>0.73786407766990292</v>
      </c>
      <c r="R64">
        <f t="shared" si="17"/>
        <v>0.41726959783975426</v>
      </c>
      <c r="S64">
        <f t="shared" si="18"/>
        <v>7.250666674019135E-3</v>
      </c>
    </row>
    <row r="65" spans="1:19">
      <c r="A65">
        <v>1</v>
      </c>
      <c r="B65">
        <v>7</v>
      </c>
      <c r="C65" s="24">
        <v>150</v>
      </c>
      <c r="D65">
        <v>29</v>
      </c>
      <c r="E65">
        <v>0.69199999999999995</v>
      </c>
      <c r="H65">
        <f t="shared" si="0"/>
        <v>55</v>
      </c>
      <c r="I65">
        <f t="shared" si="10"/>
        <v>147</v>
      </c>
      <c r="J65">
        <f t="shared" si="11"/>
        <v>1</v>
      </c>
      <c r="K65" t="str">
        <f t="shared" si="12"/>
        <v/>
      </c>
      <c r="L65">
        <f>ROWS($A$5:A59)</f>
        <v>55</v>
      </c>
      <c r="M65">
        <f>SUM($A$5:A59)</f>
        <v>34</v>
      </c>
      <c r="N65">
        <f t="shared" si="13"/>
        <v>102</v>
      </c>
      <c r="O65">
        <f t="shared" si="14"/>
        <v>75</v>
      </c>
      <c r="P65">
        <f t="shared" si="15"/>
        <v>0.61818181818181817</v>
      </c>
      <c r="Q65">
        <f t="shared" si="16"/>
        <v>0.73529411764705888</v>
      </c>
      <c r="R65" t="str">
        <f t="shared" si="17"/>
        <v/>
      </c>
      <c r="S65" t="str">
        <f t="shared" si="18"/>
        <v/>
      </c>
    </row>
    <row r="66" spans="1:19">
      <c r="A66">
        <v>0</v>
      </c>
      <c r="B66">
        <v>1</v>
      </c>
      <c r="C66" s="24">
        <v>151</v>
      </c>
      <c r="D66">
        <v>0</v>
      </c>
      <c r="E66">
        <v>0.17899999999999999</v>
      </c>
      <c r="H66">
        <f t="shared" si="0"/>
        <v>56</v>
      </c>
      <c r="I66">
        <f t="shared" si="10"/>
        <v>147</v>
      </c>
      <c r="J66">
        <f t="shared" si="11"/>
        <v>0</v>
      </c>
      <c r="K66" t="str">
        <f t="shared" si="12"/>
        <v/>
      </c>
      <c r="L66">
        <f>ROWS($A$5:A60)</f>
        <v>56</v>
      </c>
      <c r="M66">
        <f>SUM($A$5:A60)</f>
        <v>34</v>
      </c>
      <c r="N66">
        <f t="shared" si="13"/>
        <v>101</v>
      </c>
      <c r="O66">
        <f t="shared" si="14"/>
        <v>75</v>
      </c>
      <c r="P66">
        <f t="shared" si="15"/>
        <v>0.6071428571428571</v>
      </c>
      <c r="Q66">
        <f t="shared" si="16"/>
        <v>0.74257425742574257</v>
      </c>
      <c r="R66" t="str">
        <f t="shared" si="17"/>
        <v/>
      </c>
      <c r="S66" t="str">
        <f t="shared" si="18"/>
        <v/>
      </c>
    </row>
    <row r="67" spans="1:19">
      <c r="A67">
        <v>0</v>
      </c>
      <c r="B67">
        <v>4</v>
      </c>
      <c r="C67" s="24">
        <v>151</v>
      </c>
      <c r="D67">
        <v>38</v>
      </c>
      <c r="E67">
        <v>0.29399999999999998</v>
      </c>
      <c r="H67">
        <f t="shared" si="0"/>
        <v>57</v>
      </c>
      <c r="I67">
        <f t="shared" si="10"/>
        <v>147</v>
      </c>
      <c r="J67">
        <f t="shared" si="11"/>
        <v>0</v>
      </c>
      <c r="K67" t="str">
        <f t="shared" si="12"/>
        <v/>
      </c>
      <c r="L67">
        <f>ROWS($A$5:A61)</f>
        <v>57</v>
      </c>
      <c r="M67">
        <f>SUM($A$5:A61)</f>
        <v>34</v>
      </c>
      <c r="N67">
        <f t="shared" si="13"/>
        <v>100</v>
      </c>
      <c r="O67">
        <f t="shared" si="14"/>
        <v>75</v>
      </c>
      <c r="P67">
        <f t="shared" si="15"/>
        <v>0.59649122807017541</v>
      </c>
      <c r="Q67">
        <f t="shared" si="16"/>
        <v>0.75</v>
      </c>
      <c r="R67" t="str">
        <f t="shared" si="17"/>
        <v/>
      </c>
      <c r="S67" t="str">
        <f t="shared" si="18"/>
        <v/>
      </c>
    </row>
    <row r="68" spans="1:19">
      <c r="A68">
        <v>0</v>
      </c>
      <c r="B68">
        <v>4</v>
      </c>
      <c r="C68" s="24">
        <v>151</v>
      </c>
      <c r="D68">
        <v>38</v>
      </c>
      <c r="E68">
        <v>0.29399999999999998</v>
      </c>
      <c r="H68">
        <f t="shared" si="0"/>
        <v>58</v>
      </c>
      <c r="I68">
        <f t="shared" si="10"/>
        <v>147</v>
      </c>
      <c r="J68">
        <f t="shared" si="11"/>
        <v>0</v>
      </c>
      <c r="K68" t="str">
        <f t="shared" si="12"/>
        <v/>
      </c>
      <c r="L68">
        <f>ROWS($A$5:A62)</f>
        <v>58</v>
      </c>
      <c r="M68">
        <f>SUM($A$5:A62)</f>
        <v>34</v>
      </c>
      <c r="N68">
        <f t="shared" si="13"/>
        <v>99</v>
      </c>
      <c r="O68">
        <f t="shared" si="14"/>
        <v>75</v>
      </c>
      <c r="P68">
        <f t="shared" si="15"/>
        <v>0.58620689655172409</v>
      </c>
      <c r="Q68">
        <f t="shared" si="16"/>
        <v>0.75757575757575757</v>
      </c>
      <c r="R68" t="str">
        <f t="shared" si="17"/>
        <v/>
      </c>
      <c r="S68" t="str">
        <f t="shared" si="18"/>
        <v/>
      </c>
    </row>
    <row r="69" spans="1:19">
      <c r="A69">
        <v>1</v>
      </c>
      <c r="B69">
        <v>13</v>
      </c>
      <c r="C69" s="24">
        <v>152</v>
      </c>
      <c r="D69">
        <v>33</v>
      </c>
      <c r="E69">
        <v>0.73099999999999998</v>
      </c>
      <c r="H69">
        <f t="shared" si="0"/>
        <v>59</v>
      </c>
      <c r="I69">
        <f t="shared" si="10"/>
        <v>147</v>
      </c>
      <c r="J69">
        <f t="shared" si="11"/>
        <v>0</v>
      </c>
      <c r="K69">
        <f t="shared" si="12"/>
        <v>147.5</v>
      </c>
      <c r="L69">
        <f>ROWS($A$5:A63)</f>
        <v>59</v>
      </c>
      <c r="M69">
        <f>SUM($A$5:A63)</f>
        <v>34</v>
      </c>
      <c r="N69">
        <f t="shared" si="13"/>
        <v>98</v>
      </c>
      <c r="O69">
        <f t="shared" si="14"/>
        <v>75</v>
      </c>
      <c r="P69">
        <f t="shared" si="15"/>
        <v>0.57627118644067798</v>
      </c>
      <c r="Q69">
        <f t="shared" si="16"/>
        <v>0.76530612244897955</v>
      </c>
      <c r="R69">
        <f t="shared" si="17"/>
        <v>0.40775567487061759</v>
      </c>
      <c r="S69">
        <f t="shared" si="18"/>
        <v>1.6764589643155803E-2</v>
      </c>
    </row>
    <row r="70" spans="1:19">
      <c r="A70">
        <v>1</v>
      </c>
      <c r="B70">
        <v>7</v>
      </c>
      <c r="C70" s="24">
        <v>152</v>
      </c>
      <c r="D70">
        <v>44</v>
      </c>
      <c r="E70">
        <v>0.33700000000000002</v>
      </c>
      <c r="H70">
        <f t="shared" si="0"/>
        <v>60</v>
      </c>
      <c r="I70">
        <f t="shared" si="10"/>
        <v>148</v>
      </c>
      <c r="J70">
        <f t="shared" si="11"/>
        <v>0</v>
      </c>
      <c r="K70">
        <f t="shared" si="12"/>
        <v>149</v>
      </c>
      <c r="L70">
        <f>ROWS($A$5:A64)</f>
        <v>60</v>
      </c>
      <c r="M70">
        <f>SUM($A$5:A64)</f>
        <v>34</v>
      </c>
      <c r="N70">
        <f t="shared" si="13"/>
        <v>97</v>
      </c>
      <c r="O70">
        <f t="shared" si="14"/>
        <v>75</v>
      </c>
      <c r="P70">
        <f t="shared" si="15"/>
        <v>0.56666666666666665</v>
      </c>
      <c r="Q70">
        <f t="shared" si="16"/>
        <v>0.77319587628865982</v>
      </c>
      <c r="R70">
        <f t="shared" si="17"/>
        <v>0.40437761288769231</v>
      </c>
      <c r="S70">
        <f t="shared" si="18"/>
        <v>2.0142651626081087E-2</v>
      </c>
    </row>
    <row r="71" spans="1:19">
      <c r="A71">
        <v>1</v>
      </c>
      <c r="B71">
        <v>13</v>
      </c>
      <c r="C71" s="24">
        <v>152</v>
      </c>
      <c r="D71">
        <v>33</v>
      </c>
      <c r="E71">
        <v>0.73099999999999998</v>
      </c>
      <c r="H71">
        <f t="shared" si="0"/>
        <v>61</v>
      </c>
      <c r="I71">
        <f t="shared" si="10"/>
        <v>150</v>
      </c>
      <c r="J71">
        <f t="shared" si="11"/>
        <v>1</v>
      </c>
      <c r="K71">
        <f t="shared" si="12"/>
        <v>150.5</v>
      </c>
      <c r="L71">
        <f>ROWS($A$5:A65)</f>
        <v>61</v>
      </c>
      <c r="M71">
        <f>SUM($A$5:A65)</f>
        <v>35</v>
      </c>
      <c r="N71">
        <f t="shared" si="13"/>
        <v>96</v>
      </c>
      <c r="O71">
        <f t="shared" si="14"/>
        <v>74</v>
      </c>
      <c r="P71">
        <f t="shared" si="15"/>
        <v>0.57377049180327866</v>
      </c>
      <c r="Q71">
        <f t="shared" si="16"/>
        <v>0.77083333333333337</v>
      </c>
      <c r="R71">
        <f t="shared" si="17"/>
        <v>0.40606835821934495</v>
      </c>
      <c r="S71">
        <f t="shared" si="18"/>
        <v>1.8451906294428444E-2</v>
      </c>
    </row>
    <row r="72" spans="1:19">
      <c r="A72">
        <v>0</v>
      </c>
      <c r="B72">
        <v>6</v>
      </c>
      <c r="C72" s="24">
        <v>154</v>
      </c>
      <c r="D72">
        <v>32</v>
      </c>
      <c r="E72">
        <v>0.83899999999999997</v>
      </c>
      <c r="H72">
        <f t="shared" si="0"/>
        <v>62</v>
      </c>
      <c r="I72">
        <f t="shared" si="10"/>
        <v>151</v>
      </c>
      <c r="J72">
        <f t="shared" si="11"/>
        <v>0</v>
      </c>
      <c r="K72" t="str">
        <f t="shared" si="12"/>
        <v/>
      </c>
      <c r="L72">
        <f>ROWS($A$5:A66)</f>
        <v>62</v>
      </c>
      <c r="M72">
        <f>SUM($A$5:A66)</f>
        <v>35</v>
      </c>
      <c r="N72">
        <f t="shared" si="13"/>
        <v>95</v>
      </c>
      <c r="O72">
        <f t="shared" si="14"/>
        <v>74</v>
      </c>
      <c r="P72">
        <f t="shared" si="15"/>
        <v>0.56451612903225812</v>
      </c>
      <c r="Q72">
        <f t="shared" si="16"/>
        <v>0.77894736842105261</v>
      </c>
      <c r="R72" t="str">
        <f t="shared" si="17"/>
        <v/>
      </c>
      <c r="S72" t="str">
        <f t="shared" si="18"/>
        <v/>
      </c>
    </row>
    <row r="73" spans="1:19">
      <c r="A73">
        <v>0</v>
      </c>
      <c r="B73">
        <v>6</v>
      </c>
      <c r="C73" s="24">
        <v>154</v>
      </c>
      <c r="D73">
        <v>32</v>
      </c>
      <c r="E73">
        <v>0.83899999999999997</v>
      </c>
      <c r="H73">
        <f t="shared" si="0"/>
        <v>63</v>
      </c>
      <c r="I73">
        <f t="shared" si="10"/>
        <v>151</v>
      </c>
      <c r="J73">
        <f t="shared" si="11"/>
        <v>0</v>
      </c>
      <c r="K73" t="str">
        <f t="shared" si="12"/>
        <v/>
      </c>
      <c r="L73">
        <f>ROWS($A$5:A67)</f>
        <v>63</v>
      </c>
      <c r="M73">
        <f>SUM($A$5:A67)</f>
        <v>35</v>
      </c>
      <c r="N73">
        <f t="shared" si="13"/>
        <v>94</v>
      </c>
      <c r="O73">
        <f t="shared" si="14"/>
        <v>74</v>
      </c>
      <c r="P73">
        <f t="shared" si="15"/>
        <v>0.55555555555555558</v>
      </c>
      <c r="Q73">
        <f t="shared" si="16"/>
        <v>0.78723404255319152</v>
      </c>
      <c r="R73" t="str">
        <f t="shared" si="17"/>
        <v/>
      </c>
      <c r="S73" t="str">
        <f t="shared" si="18"/>
        <v/>
      </c>
    </row>
    <row r="74" spans="1:19">
      <c r="A74">
        <v>0</v>
      </c>
      <c r="B74">
        <v>4</v>
      </c>
      <c r="C74" s="24">
        <v>154</v>
      </c>
      <c r="D74">
        <v>29</v>
      </c>
      <c r="E74">
        <v>0.33800000000000002</v>
      </c>
      <c r="H74">
        <f t="shared" si="0"/>
        <v>64</v>
      </c>
      <c r="I74">
        <f t="shared" si="10"/>
        <v>151</v>
      </c>
      <c r="J74">
        <f t="shared" si="11"/>
        <v>0</v>
      </c>
      <c r="K74">
        <f t="shared" si="12"/>
        <v>151.5</v>
      </c>
      <c r="L74">
        <f>ROWS($A$5:A68)</f>
        <v>64</v>
      </c>
      <c r="M74">
        <f>SUM($A$5:A68)</f>
        <v>35</v>
      </c>
      <c r="N74">
        <f t="shared" si="13"/>
        <v>93</v>
      </c>
      <c r="O74">
        <f t="shared" si="14"/>
        <v>74</v>
      </c>
      <c r="P74">
        <f t="shared" si="15"/>
        <v>0.546875</v>
      </c>
      <c r="Q74">
        <f t="shared" si="16"/>
        <v>0.79569892473118276</v>
      </c>
      <c r="R74">
        <f t="shared" si="17"/>
        <v>0.3946198034381207</v>
      </c>
      <c r="S74">
        <f t="shared" si="18"/>
        <v>2.9900461075652696E-2</v>
      </c>
    </row>
    <row r="75" spans="1:19">
      <c r="A75">
        <v>0</v>
      </c>
      <c r="B75">
        <v>9</v>
      </c>
      <c r="C75" s="24">
        <v>154</v>
      </c>
      <c r="D75">
        <v>30</v>
      </c>
      <c r="E75">
        <v>0.16400000000000001</v>
      </c>
      <c r="H75">
        <f t="shared" si="0"/>
        <v>65</v>
      </c>
      <c r="I75">
        <f t="shared" si="10"/>
        <v>152</v>
      </c>
      <c r="J75">
        <f t="shared" si="11"/>
        <v>1</v>
      </c>
      <c r="K75" t="str">
        <f t="shared" si="12"/>
        <v/>
      </c>
      <c r="L75">
        <f>ROWS($A$5:A69)</f>
        <v>65</v>
      </c>
      <c r="M75">
        <f>SUM($A$5:A69)</f>
        <v>36</v>
      </c>
      <c r="N75">
        <f t="shared" si="13"/>
        <v>92</v>
      </c>
      <c r="O75">
        <f t="shared" si="14"/>
        <v>73</v>
      </c>
      <c r="P75">
        <f t="shared" si="15"/>
        <v>0.55384615384615388</v>
      </c>
      <c r="Q75">
        <f t="shared" si="16"/>
        <v>0.79347826086956519</v>
      </c>
      <c r="R75" t="str">
        <f t="shared" si="17"/>
        <v/>
      </c>
      <c r="S75" t="str">
        <f t="shared" si="18"/>
        <v/>
      </c>
    </row>
    <row r="76" spans="1:19">
      <c r="A76">
        <v>1</v>
      </c>
      <c r="B76">
        <v>2</v>
      </c>
      <c r="C76" s="24">
        <v>155</v>
      </c>
      <c r="D76">
        <v>17</v>
      </c>
      <c r="E76">
        <v>0.433</v>
      </c>
      <c r="H76">
        <f t="shared" ref="H76:H139" si="19">ROW()-10</f>
        <v>66</v>
      </c>
      <c r="I76">
        <f t="shared" si="10"/>
        <v>152</v>
      </c>
      <c r="J76">
        <f t="shared" si="11"/>
        <v>1</v>
      </c>
      <c r="K76" t="str">
        <f t="shared" si="12"/>
        <v/>
      </c>
      <c r="L76">
        <f>ROWS($A$5:A70)</f>
        <v>66</v>
      </c>
      <c r="M76">
        <f>SUM($A$5:A70)</f>
        <v>37</v>
      </c>
      <c r="N76">
        <f t="shared" si="13"/>
        <v>91</v>
      </c>
      <c r="O76">
        <f t="shared" si="14"/>
        <v>72</v>
      </c>
      <c r="P76">
        <f t="shared" si="15"/>
        <v>0.56060606060606055</v>
      </c>
      <c r="Q76">
        <f t="shared" si="16"/>
        <v>0.79120879120879117</v>
      </c>
      <c r="R76" t="str">
        <f t="shared" si="17"/>
        <v/>
      </c>
      <c r="S76" t="str">
        <f t="shared" si="18"/>
        <v/>
      </c>
    </row>
    <row r="77" spans="1:19">
      <c r="A77">
        <v>1</v>
      </c>
      <c r="B77">
        <v>8</v>
      </c>
      <c r="C77" s="24">
        <v>155</v>
      </c>
      <c r="D77">
        <v>26</v>
      </c>
      <c r="E77">
        <v>0.54300000000000004</v>
      </c>
      <c r="H77">
        <f t="shared" si="19"/>
        <v>67</v>
      </c>
      <c r="I77">
        <f t="shared" si="10"/>
        <v>152</v>
      </c>
      <c r="J77">
        <f t="shared" si="11"/>
        <v>1</v>
      </c>
      <c r="K77">
        <f t="shared" si="12"/>
        <v>153</v>
      </c>
      <c r="L77">
        <f>ROWS($A$5:A71)</f>
        <v>67</v>
      </c>
      <c r="M77">
        <f>SUM($A$5:A71)</f>
        <v>38</v>
      </c>
      <c r="N77">
        <f t="shared" si="13"/>
        <v>90</v>
      </c>
      <c r="O77">
        <f t="shared" si="14"/>
        <v>71</v>
      </c>
      <c r="P77">
        <f t="shared" si="15"/>
        <v>0.56716417910447758</v>
      </c>
      <c r="Q77">
        <f t="shared" si="16"/>
        <v>0.78888888888888886</v>
      </c>
      <c r="R77">
        <f t="shared" si="17"/>
        <v>0.40046688003718145</v>
      </c>
      <c r="S77">
        <f t="shared" si="18"/>
        <v>2.4053384476591944E-2</v>
      </c>
    </row>
    <row r="78" spans="1:19">
      <c r="A78">
        <v>0</v>
      </c>
      <c r="B78">
        <v>5</v>
      </c>
      <c r="C78" s="24">
        <v>155</v>
      </c>
      <c r="D78">
        <v>44</v>
      </c>
      <c r="E78">
        <v>0.61899999999999999</v>
      </c>
      <c r="H78">
        <f t="shared" si="19"/>
        <v>68</v>
      </c>
      <c r="I78">
        <f t="shared" si="10"/>
        <v>154</v>
      </c>
      <c r="J78">
        <f t="shared" si="11"/>
        <v>0</v>
      </c>
      <c r="K78" t="str">
        <f t="shared" si="12"/>
        <v/>
      </c>
      <c r="L78">
        <f>ROWS($A$5:A72)</f>
        <v>68</v>
      </c>
      <c r="M78">
        <f>SUM($A$5:A72)</f>
        <v>38</v>
      </c>
      <c r="N78">
        <f t="shared" si="13"/>
        <v>89</v>
      </c>
      <c r="O78">
        <f t="shared" si="14"/>
        <v>71</v>
      </c>
      <c r="P78">
        <f t="shared" si="15"/>
        <v>0.55882352941176472</v>
      </c>
      <c r="Q78">
        <f t="shared" si="16"/>
        <v>0.797752808988764</v>
      </c>
      <c r="R78" t="str">
        <f t="shared" si="17"/>
        <v/>
      </c>
      <c r="S78" t="str">
        <f t="shared" si="18"/>
        <v/>
      </c>
    </row>
    <row r="79" spans="1:19">
      <c r="A79">
        <v>1</v>
      </c>
      <c r="B79">
        <v>2</v>
      </c>
      <c r="C79" s="24">
        <v>155</v>
      </c>
      <c r="D79">
        <v>27</v>
      </c>
      <c r="E79">
        <v>0.24</v>
      </c>
      <c r="H79">
        <f t="shared" si="19"/>
        <v>69</v>
      </c>
      <c r="I79">
        <f t="shared" si="10"/>
        <v>154</v>
      </c>
      <c r="J79">
        <f t="shared" si="11"/>
        <v>0</v>
      </c>
      <c r="K79" t="str">
        <f t="shared" si="12"/>
        <v/>
      </c>
      <c r="L79">
        <f>ROWS($A$5:A73)</f>
        <v>69</v>
      </c>
      <c r="M79">
        <f>SUM($A$5:A73)</f>
        <v>38</v>
      </c>
      <c r="N79">
        <f t="shared" si="13"/>
        <v>88</v>
      </c>
      <c r="O79">
        <f t="shared" si="14"/>
        <v>71</v>
      </c>
      <c r="P79">
        <f t="shared" si="15"/>
        <v>0.55072463768115942</v>
      </c>
      <c r="Q79">
        <f t="shared" si="16"/>
        <v>0.80681818181818177</v>
      </c>
      <c r="R79" t="str">
        <f t="shared" si="17"/>
        <v/>
      </c>
      <c r="S79" t="str">
        <f t="shared" si="18"/>
        <v/>
      </c>
    </row>
    <row r="80" spans="1:19">
      <c r="A80">
        <v>1</v>
      </c>
      <c r="B80">
        <v>9</v>
      </c>
      <c r="C80" s="24">
        <v>156</v>
      </c>
      <c r="D80">
        <v>28</v>
      </c>
      <c r="E80">
        <v>1.1890000000000001</v>
      </c>
      <c r="H80">
        <f t="shared" si="19"/>
        <v>70</v>
      </c>
      <c r="I80">
        <f t="shared" si="10"/>
        <v>154</v>
      </c>
      <c r="J80">
        <f t="shared" si="11"/>
        <v>0</v>
      </c>
      <c r="K80" t="str">
        <f t="shared" si="12"/>
        <v/>
      </c>
      <c r="L80">
        <f>ROWS($A$5:A74)</f>
        <v>70</v>
      </c>
      <c r="M80">
        <f>SUM($A$5:A74)</f>
        <v>38</v>
      </c>
      <c r="N80">
        <f t="shared" si="13"/>
        <v>87</v>
      </c>
      <c r="O80">
        <f t="shared" si="14"/>
        <v>71</v>
      </c>
      <c r="P80">
        <f t="shared" si="15"/>
        <v>0.54285714285714282</v>
      </c>
      <c r="Q80">
        <f t="shared" si="16"/>
        <v>0.81609195402298851</v>
      </c>
      <c r="R80" t="str">
        <f t="shared" si="17"/>
        <v/>
      </c>
      <c r="S80" t="str">
        <f t="shared" si="18"/>
        <v/>
      </c>
    </row>
    <row r="81" spans="1:19">
      <c r="A81">
        <v>1</v>
      </c>
      <c r="B81">
        <v>9</v>
      </c>
      <c r="C81" s="24">
        <v>156</v>
      </c>
      <c r="D81">
        <v>0</v>
      </c>
      <c r="E81">
        <v>0.23</v>
      </c>
      <c r="H81">
        <f t="shared" si="19"/>
        <v>71</v>
      </c>
      <c r="I81">
        <f t="shared" si="10"/>
        <v>154</v>
      </c>
      <c r="J81">
        <f t="shared" si="11"/>
        <v>0</v>
      </c>
      <c r="K81">
        <f t="shared" si="12"/>
        <v>154.5</v>
      </c>
      <c r="L81">
        <f>ROWS($A$5:A75)</f>
        <v>71</v>
      </c>
      <c r="M81">
        <f>SUM($A$5:A75)</f>
        <v>38</v>
      </c>
      <c r="N81">
        <f t="shared" si="13"/>
        <v>86</v>
      </c>
      <c r="O81">
        <f t="shared" si="14"/>
        <v>71</v>
      </c>
      <c r="P81">
        <f t="shared" si="15"/>
        <v>0.53521126760563376</v>
      </c>
      <c r="Q81">
        <f t="shared" si="16"/>
        <v>0.82558139534883723</v>
      </c>
      <c r="R81">
        <f t="shared" si="17"/>
        <v>0.38274767848685953</v>
      </c>
      <c r="S81">
        <f t="shared" si="18"/>
        <v>4.177258602691386E-2</v>
      </c>
    </row>
    <row r="82" spans="1:19">
      <c r="A82">
        <v>0</v>
      </c>
      <c r="B82">
        <v>1</v>
      </c>
      <c r="C82" s="24">
        <v>157</v>
      </c>
      <c r="D82">
        <v>21</v>
      </c>
      <c r="E82">
        <v>0.123</v>
      </c>
      <c r="H82">
        <f t="shared" si="19"/>
        <v>72</v>
      </c>
      <c r="I82">
        <f t="shared" si="10"/>
        <v>155</v>
      </c>
      <c r="J82">
        <f t="shared" si="11"/>
        <v>1</v>
      </c>
      <c r="K82" t="str">
        <f t="shared" si="12"/>
        <v/>
      </c>
      <c r="L82">
        <f>ROWS($A$5:A76)</f>
        <v>72</v>
      </c>
      <c r="M82">
        <f>SUM($A$5:A76)</f>
        <v>39</v>
      </c>
      <c r="N82">
        <f t="shared" si="13"/>
        <v>85</v>
      </c>
      <c r="O82">
        <f t="shared" si="14"/>
        <v>70</v>
      </c>
      <c r="P82">
        <f t="shared" si="15"/>
        <v>0.54166666666666663</v>
      </c>
      <c r="Q82">
        <f t="shared" si="16"/>
        <v>0.82352941176470584</v>
      </c>
      <c r="R82" t="str">
        <f t="shared" si="17"/>
        <v/>
      </c>
      <c r="S82" t="str">
        <f t="shared" si="18"/>
        <v/>
      </c>
    </row>
    <row r="83" spans="1:19">
      <c r="A83">
        <v>0</v>
      </c>
      <c r="B83">
        <v>1</v>
      </c>
      <c r="C83" s="24">
        <v>157</v>
      </c>
      <c r="D83">
        <v>21</v>
      </c>
      <c r="E83">
        <v>0.123</v>
      </c>
      <c r="H83">
        <f t="shared" si="19"/>
        <v>73</v>
      </c>
      <c r="I83">
        <f t="shared" ref="I83:I146" si="20">C77</f>
        <v>155</v>
      </c>
      <c r="J83">
        <f t="shared" ref="J83:J146" si="21">A77</f>
        <v>1</v>
      </c>
      <c r="K83" t="str">
        <f t="shared" ref="K83:K146" si="22">IF(C77&lt;&gt;C78, (C77+C78)/2, "")</f>
        <v/>
      </c>
      <c r="L83">
        <f>ROWS($A$5:A77)</f>
        <v>73</v>
      </c>
      <c r="M83">
        <f>SUM($A$5:A77)</f>
        <v>40</v>
      </c>
      <c r="N83">
        <f t="shared" ref="N83:N146" si="23">I$4 - L83</f>
        <v>84</v>
      </c>
      <c r="O83">
        <f t="shared" ref="O83:O146" si="24">I$5 - M83</f>
        <v>69</v>
      </c>
      <c r="P83">
        <f t="shared" ref="P83:P146" si="25">IF(L83=0,"", M83/L83)</f>
        <v>0.54794520547945202</v>
      </c>
      <c r="Q83">
        <f t="shared" ref="Q83:Q146" si="26">IF(N83=0,"", O83/N83)</f>
        <v>0.8214285714285714</v>
      </c>
      <c r="R83" t="str">
        <f t="shared" ref="R83:R146" si="27">IF(K83="","",(L83/I$4)*(2*P83*(1-P83)) + (N83/I$4)*(2*Q83*(1-Q83)))</f>
        <v/>
      </c>
      <c r="S83" t="str">
        <f t="shared" ref="S83:S146" si="28">IF(K83="","", $I$7 - R83)</f>
        <v/>
      </c>
    </row>
    <row r="84" spans="1:19">
      <c r="A84">
        <v>1</v>
      </c>
      <c r="B84">
        <v>3</v>
      </c>
      <c r="C84" s="24">
        <v>158</v>
      </c>
      <c r="D84">
        <v>36</v>
      </c>
      <c r="E84">
        <v>0.85099999999999998</v>
      </c>
      <c r="H84">
        <f t="shared" si="19"/>
        <v>74</v>
      </c>
      <c r="I84">
        <f t="shared" si="20"/>
        <v>155</v>
      </c>
      <c r="J84">
        <f t="shared" si="21"/>
        <v>0</v>
      </c>
      <c r="K84" t="str">
        <f t="shared" si="22"/>
        <v/>
      </c>
      <c r="L84">
        <f>ROWS($A$5:A78)</f>
        <v>74</v>
      </c>
      <c r="M84">
        <f>SUM($A$5:A78)</f>
        <v>40</v>
      </c>
      <c r="N84">
        <f t="shared" si="23"/>
        <v>83</v>
      </c>
      <c r="O84">
        <f t="shared" si="24"/>
        <v>69</v>
      </c>
      <c r="P84">
        <f t="shared" si="25"/>
        <v>0.54054054054054057</v>
      </c>
      <c r="Q84">
        <f t="shared" si="26"/>
        <v>0.83132530120481929</v>
      </c>
      <c r="R84" t="str">
        <f t="shared" si="27"/>
        <v/>
      </c>
      <c r="S84" t="str">
        <f t="shared" si="28"/>
        <v/>
      </c>
    </row>
    <row r="85" spans="1:19">
      <c r="A85">
        <v>0</v>
      </c>
      <c r="B85">
        <v>3</v>
      </c>
      <c r="C85" s="24">
        <v>158</v>
      </c>
      <c r="D85">
        <v>13</v>
      </c>
      <c r="E85">
        <v>0.29499999999999998</v>
      </c>
      <c r="H85">
        <f t="shared" si="19"/>
        <v>75</v>
      </c>
      <c r="I85">
        <f t="shared" si="20"/>
        <v>155</v>
      </c>
      <c r="J85">
        <f t="shared" si="21"/>
        <v>1</v>
      </c>
      <c r="K85">
        <f t="shared" si="22"/>
        <v>155.5</v>
      </c>
      <c r="L85">
        <f>ROWS($A$5:A79)</f>
        <v>75</v>
      </c>
      <c r="M85">
        <f>SUM($A$5:A79)</f>
        <v>41</v>
      </c>
      <c r="N85">
        <f t="shared" si="23"/>
        <v>82</v>
      </c>
      <c r="O85">
        <f t="shared" si="24"/>
        <v>68</v>
      </c>
      <c r="P85">
        <f t="shared" si="25"/>
        <v>0.54666666666666663</v>
      </c>
      <c r="Q85">
        <f t="shared" si="26"/>
        <v>0.82926829268292679</v>
      </c>
      <c r="R85">
        <f t="shared" si="27"/>
        <v>0.38466780591372796</v>
      </c>
      <c r="S85">
        <f t="shared" si="28"/>
        <v>3.9852458600045437E-2</v>
      </c>
    </row>
    <row r="86" spans="1:19">
      <c r="A86">
        <v>1</v>
      </c>
      <c r="B86">
        <v>5</v>
      </c>
      <c r="C86" s="24">
        <v>158</v>
      </c>
      <c r="D86">
        <v>41</v>
      </c>
      <c r="E86">
        <v>0.39500000000000002</v>
      </c>
      <c r="H86">
        <f t="shared" si="19"/>
        <v>76</v>
      </c>
      <c r="I86">
        <f t="shared" si="20"/>
        <v>156</v>
      </c>
      <c r="J86">
        <f t="shared" si="21"/>
        <v>1</v>
      </c>
      <c r="K86" t="str">
        <f t="shared" si="22"/>
        <v/>
      </c>
      <c r="L86">
        <f>ROWS($A$5:A80)</f>
        <v>76</v>
      </c>
      <c r="M86">
        <f>SUM($A$5:A80)</f>
        <v>42</v>
      </c>
      <c r="N86">
        <f t="shared" si="23"/>
        <v>81</v>
      </c>
      <c r="O86">
        <f t="shared" si="24"/>
        <v>67</v>
      </c>
      <c r="P86">
        <f t="shared" si="25"/>
        <v>0.55263157894736847</v>
      </c>
      <c r="Q86">
        <f t="shared" si="26"/>
        <v>0.8271604938271605</v>
      </c>
      <c r="R86" t="str">
        <f t="shared" si="27"/>
        <v/>
      </c>
      <c r="S86" t="str">
        <f t="shared" si="28"/>
        <v/>
      </c>
    </row>
    <row r="87" spans="1:19">
      <c r="A87">
        <v>1</v>
      </c>
      <c r="B87">
        <v>4</v>
      </c>
      <c r="C87" s="24">
        <v>158</v>
      </c>
      <c r="D87">
        <v>0</v>
      </c>
      <c r="E87">
        <v>0.80300000000000005</v>
      </c>
      <c r="H87">
        <f t="shared" si="19"/>
        <v>77</v>
      </c>
      <c r="I87">
        <f t="shared" si="20"/>
        <v>156</v>
      </c>
      <c r="J87">
        <f t="shared" si="21"/>
        <v>1</v>
      </c>
      <c r="K87">
        <f t="shared" si="22"/>
        <v>156.5</v>
      </c>
      <c r="L87">
        <f>ROWS($A$5:A81)</f>
        <v>77</v>
      </c>
      <c r="M87">
        <f>SUM($A$5:A81)</f>
        <v>43</v>
      </c>
      <c r="N87">
        <f t="shared" si="23"/>
        <v>80</v>
      </c>
      <c r="O87">
        <f t="shared" si="24"/>
        <v>66</v>
      </c>
      <c r="P87">
        <f t="shared" si="25"/>
        <v>0.55844155844155841</v>
      </c>
      <c r="Q87">
        <f t="shared" si="26"/>
        <v>0.82499999999999996</v>
      </c>
      <c r="R87">
        <f t="shared" si="27"/>
        <v>0.38900653486640752</v>
      </c>
      <c r="S87">
        <f t="shared" si="28"/>
        <v>3.5513729647365877E-2</v>
      </c>
    </row>
    <row r="88" spans="1:19">
      <c r="A88">
        <v>0</v>
      </c>
      <c r="B88">
        <v>3</v>
      </c>
      <c r="C88" s="24">
        <v>158</v>
      </c>
      <c r="D88">
        <v>13</v>
      </c>
      <c r="E88">
        <v>0.29499999999999998</v>
      </c>
      <c r="H88">
        <f t="shared" si="19"/>
        <v>78</v>
      </c>
      <c r="I88">
        <f t="shared" si="20"/>
        <v>157</v>
      </c>
      <c r="J88">
        <f t="shared" si="21"/>
        <v>0</v>
      </c>
      <c r="K88" t="str">
        <f t="shared" si="22"/>
        <v/>
      </c>
      <c r="L88">
        <f>ROWS($A$5:A82)</f>
        <v>78</v>
      </c>
      <c r="M88">
        <f>SUM($A$5:A82)</f>
        <v>43</v>
      </c>
      <c r="N88">
        <f t="shared" si="23"/>
        <v>79</v>
      </c>
      <c r="O88">
        <f t="shared" si="24"/>
        <v>66</v>
      </c>
      <c r="P88">
        <f t="shared" si="25"/>
        <v>0.55128205128205132</v>
      </c>
      <c r="Q88">
        <f t="shared" si="26"/>
        <v>0.83544303797468356</v>
      </c>
      <c r="R88" t="str">
        <f t="shared" si="27"/>
        <v/>
      </c>
      <c r="S88" t="str">
        <f t="shared" si="28"/>
        <v/>
      </c>
    </row>
    <row r="89" spans="1:19">
      <c r="A89">
        <v>1</v>
      </c>
      <c r="B89">
        <v>7</v>
      </c>
      <c r="C89" s="24">
        <v>160</v>
      </c>
      <c r="D89">
        <v>32</v>
      </c>
      <c r="E89">
        <v>0.58799999999999997</v>
      </c>
      <c r="H89">
        <f t="shared" si="19"/>
        <v>79</v>
      </c>
      <c r="I89">
        <f t="shared" si="20"/>
        <v>157</v>
      </c>
      <c r="J89">
        <f t="shared" si="21"/>
        <v>0</v>
      </c>
      <c r="K89">
        <f t="shared" si="22"/>
        <v>157.5</v>
      </c>
      <c r="L89">
        <f>ROWS($A$5:A83)</f>
        <v>79</v>
      </c>
      <c r="M89">
        <f>SUM($A$5:A83)</f>
        <v>43</v>
      </c>
      <c r="N89">
        <f t="shared" si="23"/>
        <v>78</v>
      </c>
      <c r="O89">
        <f t="shared" si="24"/>
        <v>66</v>
      </c>
      <c r="P89">
        <f t="shared" si="25"/>
        <v>0.54430379746835444</v>
      </c>
      <c r="Q89">
        <f t="shared" si="26"/>
        <v>0.84615384615384615</v>
      </c>
      <c r="R89">
        <f t="shared" si="27"/>
        <v>0.37896538678607533</v>
      </c>
      <c r="S89">
        <f t="shared" si="28"/>
        <v>4.5554877727698062E-2</v>
      </c>
    </row>
    <row r="90" spans="1:19">
      <c r="A90">
        <v>1</v>
      </c>
      <c r="B90">
        <v>7</v>
      </c>
      <c r="C90" s="24">
        <v>161</v>
      </c>
      <c r="D90">
        <v>0</v>
      </c>
      <c r="E90">
        <v>0.16500000000000001</v>
      </c>
      <c r="H90">
        <f t="shared" si="19"/>
        <v>80</v>
      </c>
      <c r="I90">
        <f t="shared" si="20"/>
        <v>158</v>
      </c>
      <c r="J90">
        <f t="shared" si="21"/>
        <v>1</v>
      </c>
      <c r="K90" t="str">
        <f t="shared" si="22"/>
        <v/>
      </c>
      <c r="L90">
        <f>ROWS($A$5:A84)</f>
        <v>80</v>
      </c>
      <c r="M90">
        <f>SUM($A$5:A84)</f>
        <v>44</v>
      </c>
      <c r="N90">
        <f t="shared" si="23"/>
        <v>77</v>
      </c>
      <c r="O90">
        <f t="shared" si="24"/>
        <v>65</v>
      </c>
      <c r="P90">
        <f t="shared" si="25"/>
        <v>0.55000000000000004</v>
      </c>
      <c r="Q90">
        <f t="shared" si="26"/>
        <v>0.8441558441558441</v>
      </c>
      <c r="R90" t="str">
        <f t="shared" si="27"/>
        <v/>
      </c>
      <c r="S90" t="str">
        <f t="shared" si="28"/>
        <v/>
      </c>
    </row>
    <row r="91" spans="1:19">
      <c r="A91">
        <v>0</v>
      </c>
      <c r="B91">
        <v>0</v>
      </c>
      <c r="C91" s="24">
        <v>161</v>
      </c>
      <c r="D91">
        <v>0</v>
      </c>
      <c r="E91">
        <v>0.254</v>
      </c>
      <c r="H91">
        <f t="shared" si="19"/>
        <v>81</v>
      </c>
      <c r="I91">
        <f t="shared" si="20"/>
        <v>158</v>
      </c>
      <c r="J91">
        <f t="shared" si="21"/>
        <v>0</v>
      </c>
      <c r="K91" t="str">
        <f t="shared" si="22"/>
        <v/>
      </c>
      <c r="L91">
        <f>ROWS($A$5:A85)</f>
        <v>81</v>
      </c>
      <c r="M91">
        <f>SUM($A$5:A85)</f>
        <v>44</v>
      </c>
      <c r="N91">
        <f t="shared" si="23"/>
        <v>76</v>
      </c>
      <c r="O91">
        <f t="shared" si="24"/>
        <v>65</v>
      </c>
      <c r="P91">
        <f t="shared" si="25"/>
        <v>0.54320987654320985</v>
      </c>
      <c r="Q91">
        <f t="shared" si="26"/>
        <v>0.85526315789473684</v>
      </c>
      <c r="R91" t="str">
        <f t="shared" si="27"/>
        <v/>
      </c>
      <c r="S91" t="str">
        <f t="shared" si="28"/>
        <v/>
      </c>
    </row>
    <row r="92" spans="1:19">
      <c r="A92">
        <v>0</v>
      </c>
      <c r="B92">
        <v>0</v>
      </c>
      <c r="C92" s="24">
        <v>161</v>
      </c>
      <c r="D92">
        <v>0</v>
      </c>
      <c r="E92">
        <v>0.254</v>
      </c>
      <c r="H92">
        <f t="shared" si="19"/>
        <v>82</v>
      </c>
      <c r="I92">
        <f t="shared" si="20"/>
        <v>158</v>
      </c>
      <c r="J92">
        <f t="shared" si="21"/>
        <v>1</v>
      </c>
      <c r="K92" t="str">
        <f t="shared" si="22"/>
        <v/>
      </c>
      <c r="L92">
        <f>ROWS($A$5:A86)</f>
        <v>82</v>
      </c>
      <c r="M92">
        <f>SUM($A$5:A86)</f>
        <v>45</v>
      </c>
      <c r="N92">
        <f t="shared" si="23"/>
        <v>75</v>
      </c>
      <c r="O92">
        <f t="shared" si="24"/>
        <v>64</v>
      </c>
      <c r="P92">
        <f t="shared" si="25"/>
        <v>0.54878048780487809</v>
      </c>
      <c r="Q92">
        <f t="shared" si="26"/>
        <v>0.85333333333333339</v>
      </c>
      <c r="R92" t="str">
        <f t="shared" si="27"/>
        <v/>
      </c>
      <c r="S92" t="str">
        <f t="shared" si="28"/>
        <v/>
      </c>
    </row>
    <row r="93" spans="1:19">
      <c r="A93">
        <v>1</v>
      </c>
      <c r="B93">
        <v>0</v>
      </c>
      <c r="C93" s="24">
        <v>162</v>
      </c>
      <c r="D93">
        <v>36</v>
      </c>
      <c r="E93">
        <v>0.36399999999999999</v>
      </c>
      <c r="H93">
        <f t="shared" si="19"/>
        <v>83</v>
      </c>
      <c r="I93">
        <f t="shared" si="20"/>
        <v>158</v>
      </c>
      <c r="J93">
        <f t="shared" si="21"/>
        <v>1</v>
      </c>
      <c r="K93" t="str">
        <f t="shared" si="22"/>
        <v/>
      </c>
      <c r="L93">
        <f>ROWS($A$5:A87)</f>
        <v>83</v>
      </c>
      <c r="M93">
        <f>SUM($A$5:A87)</f>
        <v>46</v>
      </c>
      <c r="N93">
        <f t="shared" si="23"/>
        <v>74</v>
      </c>
      <c r="O93">
        <f t="shared" si="24"/>
        <v>63</v>
      </c>
      <c r="P93">
        <f t="shared" si="25"/>
        <v>0.55421686746987953</v>
      </c>
      <c r="Q93">
        <f t="shared" si="26"/>
        <v>0.85135135135135132</v>
      </c>
      <c r="R93" t="str">
        <f t="shared" si="27"/>
        <v/>
      </c>
      <c r="S93" t="str">
        <f t="shared" si="28"/>
        <v/>
      </c>
    </row>
    <row r="94" spans="1:19">
      <c r="A94">
        <v>1</v>
      </c>
      <c r="B94">
        <v>5</v>
      </c>
      <c r="C94" s="24">
        <v>162</v>
      </c>
      <c r="D94">
        <v>0</v>
      </c>
      <c r="E94">
        <v>0.151</v>
      </c>
      <c r="H94">
        <f t="shared" si="19"/>
        <v>84</v>
      </c>
      <c r="I94">
        <f t="shared" si="20"/>
        <v>158</v>
      </c>
      <c r="J94">
        <f t="shared" si="21"/>
        <v>0</v>
      </c>
      <c r="K94">
        <f t="shared" si="22"/>
        <v>159</v>
      </c>
      <c r="L94">
        <f>ROWS($A$5:A88)</f>
        <v>84</v>
      </c>
      <c r="M94">
        <f>SUM($A$5:A88)</f>
        <v>46</v>
      </c>
      <c r="N94">
        <f t="shared" si="23"/>
        <v>73</v>
      </c>
      <c r="O94">
        <f t="shared" si="24"/>
        <v>63</v>
      </c>
      <c r="P94">
        <f t="shared" si="25"/>
        <v>0.54761904761904767</v>
      </c>
      <c r="Q94">
        <f t="shared" si="26"/>
        <v>0.86301369863013699</v>
      </c>
      <c r="R94">
        <f t="shared" si="27"/>
        <v>0.37502752606146722</v>
      </c>
      <c r="S94">
        <f t="shared" si="28"/>
        <v>4.9492738452306173E-2</v>
      </c>
    </row>
    <row r="95" spans="1:19">
      <c r="A95">
        <v>1</v>
      </c>
      <c r="B95">
        <v>5</v>
      </c>
      <c r="C95" s="24">
        <v>162</v>
      </c>
      <c r="D95">
        <v>0</v>
      </c>
      <c r="E95">
        <v>0.151</v>
      </c>
      <c r="H95">
        <f t="shared" si="19"/>
        <v>85</v>
      </c>
      <c r="I95">
        <f t="shared" si="20"/>
        <v>160</v>
      </c>
      <c r="J95">
        <f t="shared" si="21"/>
        <v>1</v>
      </c>
      <c r="K95">
        <f t="shared" si="22"/>
        <v>160.5</v>
      </c>
      <c r="L95">
        <f>ROWS($A$5:A89)</f>
        <v>85</v>
      </c>
      <c r="M95">
        <f>SUM($A$5:A89)</f>
        <v>47</v>
      </c>
      <c r="N95">
        <f t="shared" si="23"/>
        <v>72</v>
      </c>
      <c r="O95">
        <f t="shared" si="24"/>
        <v>62</v>
      </c>
      <c r="P95">
        <f t="shared" si="25"/>
        <v>0.55294117647058827</v>
      </c>
      <c r="Q95">
        <f t="shared" si="26"/>
        <v>0.86111111111111116</v>
      </c>
      <c r="R95">
        <f t="shared" si="27"/>
        <v>0.37736147537571285</v>
      </c>
      <c r="S95">
        <f t="shared" si="28"/>
        <v>4.7158789138060542E-2</v>
      </c>
    </row>
    <row r="96" spans="1:19">
      <c r="A96">
        <v>1</v>
      </c>
      <c r="B96">
        <v>0</v>
      </c>
      <c r="C96" s="24">
        <v>162</v>
      </c>
      <c r="D96">
        <v>36</v>
      </c>
      <c r="E96">
        <v>0.36399999999999999</v>
      </c>
      <c r="H96">
        <f t="shared" si="19"/>
        <v>86</v>
      </c>
      <c r="I96">
        <f t="shared" si="20"/>
        <v>161</v>
      </c>
      <c r="J96">
        <f t="shared" si="21"/>
        <v>1</v>
      </c>
      <c r="K96" t="str">
        <f t="shared" si="22"/>
        <v/>
      </c>
      <c r="L96">
        <f>ROWS($A$5:A90)</f>
        <v>86</v>
      </c>
      <c r="M96">
        <f>SUM($A$5:A90)</f>
        <v>48</v>
      </c>
      <c r="N96">
        <f t="shared" si="23"/>
        <v>71</v>
      </c>
      <c r="O96">
        <f t="shared" si="24"/>
        <v>61</v>
      </c>
      <c r="P96">
        <f t="shared" si="25"/>
        <v>0.55813953488372092</v>
      </c>
      <c r="Q96">
        <f t="shared" si="26"/>
        <v>0.85915492957746475</v>
      </c>
      <c r="R96" t="str">
        <f t="shared" si="27"/>
        <v/>
      </c>
      <c r="S96" t="str">
        <f t="shared" si="28"/>
        <v/>
      </c>
    </row>
    <row r="97" spans="1:19">
      <c r="A97">
        <v>1</v>
      </c>
      <c r="B97">
        <v>3</v>
      </c>
      <c r="C97" s="24">
        <v>163</v>
      </c>
      <c r="D97">
        <v>18</v>
      </c>
      <c r="E97">
        <v>0.26800000000000002</v>
      </c>
      <c r="H97">
        <f t="shared" si="19"/>
        <v>87</v>
      </c>
      <c r="I97">
        <f t="shared" si="20"/>
        <v>161</v>
      </c>
      <c r="J97">
        <f t="shared" si="21"/>
        <v>0</v>
      </c>
      <c r="K97" t="str">
        <f t="shared" si="22"/>
        <v/>
      </c>
      <c r="L97">
        <f>ROWS($A$5:A91)</f>
        <v>87</v>
      </c>
      <c r="M97">
        <f>SUM($A$5:A91)</f>
        <v>48</v>
      </c>
      <c r="N97">
        <f t="shared" si="23"/>
        <v>70</v>
      </c>
      <c r="O97">
        <f t="shared" si="24"/>
        <v>61</v>
      </c>
      <c r="P97">
        <f t="shared" si="25"/>
        <v>0.55172413793103448</v>
      </c>
      <c r="Q97">
        <f t="shared" si="26"/>
        <v>0.87142857142857144</v>
      </c>
      <c r="R97" t="str">
        <f t="shared" si="27"/>
        <v/>
      </c>
      <c r="S97" t="str">
        <f t="shared" si="28"/>
        <v/>
      </c>
    </row>
    <row r="98" spans="1:19">
      <c r="A98">
        <v>1</v>
      </c>
      <c r="B98">
        <v>1</v>
      </c>
      <c r="C98" s="24">
        <v>163</v>
      </c>
      <c r="D98">
        <v>0</v>
      </c>
      <c r="E98">
        <v>1.222</v>
      </c>
      <c r="H98">
        <f t="shared" si="19"/>
        <v>88</v>
      </c>
      <c r="I98">
        <f t="shared" si="20"/>
        <v>161</v>
      </c>
      <c r="J98">
        <f t="shared" si="21"/>
        <v>0</v>
      </c>
      <c r="K98">
        <f t="shared" si="22"/>
        <v>161.5</v>
      </c>
      <c r="L98">
        <f>ROWS($A$5:A92)</f>
        <v>88</v>
      </c>
      <c r="M98">
        <f>SUM($A$5:A92)</f>
        <v>48</v>
      </c>
      <c r="N98">
        <f t="shared" si="23"/>
        <v>69</v>
      </c>
      <c r="O98">
        <f t="shared" si="24"/>
        <v>61</v>
      </c>
      <c r="P98">
        <f t="shared" si="25"/>
        <v>0.54545454545454541</v>
      </c>
      <c r="Q98">
        <f t="shared" si="26"/>
        <v>0.88405797101449279</v>
      </c>
      <c r="R98">
        <f t="shared" si="27"/>
        <v>0.3680337017362772</v>
      </c>
      <c r="S98">
        <f t="shared" si="28"/>
        <v>5.6486562777496196E-2</v>
      </c>
    </row>
    <row r="99" spans="1:19">
      <c r="A99">
        <v>1</v>
      </c>
      <c r="B99">
        <v>1</v>
      </c>
      <c r="C99" s="24">
        <v>163</v>
      </c>
      <c r="D99">
        <v>0</v>
      </c>
      <c r="E99">
        <v>1.222</v>
      </c>
      <c r="H99">
        <f t="shared" si="19"/>
        <v>89</v>
      </c>
      <c r="I99">
        <f t="shared" si="20"/>
        <v>162</v>
      </c>
      <c r="J99">
        <f t="shared" si="21"/>
        <v>1</v>
      </c>
      <c r="K99" t="str">
        <f t="shared" si="22"/>
        <v/>
      </c>
      <c r="L99">
        <f>ROWS($A$5:A93)</f>
        <v>89</v>
      </c>
      <c r="M99">
        <f>SUM($A$5:A93)</f>
        <v>49</v>
      </c>
      <c r="N99">
        <f t="shared" si="23"/>
        <v>68</v>
      </c>
      <c r="O99">
        <f t="shared" si="24"/>
        <v>60</v>
      </c>
      <c r="P99">
        <f t="shared" si="25"/>
        <v>0.550561797752809</v>
      </c>
      <c r="Q99">
        <f t="shared" si="26"/>
        <v>0.88235294117647056</v>
      </c>
      <c r="R99" t="str">
        <f t="shared" si="27"/>
        <v/>
      </c>
      <c r="S99" t="str">
        <f t="shared" si="28"/>
        <v/>
      </c>
    </row>
    <row r="100" spans="1:19">
      <c r="A100">
        <v>1</v>
      </c>
      <c r="B100">
        <v>17</v>
      </c>
      <c r="C100" s="24">
        <v>163</v>
      </c>
      <c r="D100">
        <v>41</v>
      </c>
      <c r="E100">
        <v>0.81699999999999995</v>
      </c>
      <c r="H100">
        <f t="shared" si="19"/>
        <v>90</v>
      </c>
      <c r="I100">
        <f t="shared" si="20"/>
        <v>162</v>
      </c>
      <c r="J100">
        <f t="shared" si="21"/>
        <v>1</v>
      </c>
      <c r="K100" t="str">
        <f t="shared" si="22"/>
        <v/>
      </c>
      <c r="L100">
        <f>ROWS($A$5:A94)</f>
        <v>90</v>
      </c>
      <c r="M100">
        <f>SUM($A$5:A94)</f>
        <v>50</v>
      </c>
      <c r="N100">
        <f t="shared" si="23"/>
        <v>67</v>
      </c>
      <c r="O100">
        <f t="shared" si="24"/>
        <v>59</v>
      </c>
      <c r="P100">
        <f t="shared" si="25"/>
        <v>0.55555555555555558</v>
      </c>
      <c r="Q100">
        <f t="shared" si="26"/>
        <v>0.88059701492537312</v>
      </c>
      <c r="R100" t="str">
        <f t="shared" si="27"/>
        <v/>
      </c>
      <c r="S100" t="str">
        <f t="shared" si="28"/>
        <v/>
      </c>
    </row>
    <row r="101" spans="1:19">
      <c r="A101">
        <v>1</v>
      </c>
      <c r="B101">
        <v>1</v>
      </c>
      <c r="C101" s="24">
        <v>163</v>
      </c>
      <c r="D101">
        <v>0</v>
      </c>
      <c r="E101">
        <v>1.222</v>
      </c>
      <c r="H101">
        <f t="shared" si="19"/>
        <v>91</v>
      </c>
      <c r="I101">
        <f t="shared" si="20"/>
        <v>162</v>
      </c>
      <c r="J101">
        <f t="shared" si="21"/>
        <v>1</v>
      </c>
      <c r="K101" t="str">
        <f t="shared" si="22"/>
        <v/>
      </c>
      <c r="L101">
        <f>ROWS($A$5:A95)</f>
        <v>91</v>
      </c>
      <c r="M101">
        <f>SUM($A$5:A95)</f>
        <v>51</v>
      </c>
      <c r="N101">
        <f t="shared" si="23"/>
        <v>66</v>
      </c>
      <c r="O101">
        <f t="shared" si="24"/>
        <v>58</v>
      </c>
      <c r="P101">
        <f t="shared" si="25"/>
        <v>0.56043956043956045</v>
      </c>
      <c r="Q101">
        <f t="shared" si="26"/>
        <v>0.87878787878787878</v>
      </c>
      <c r="R101" t="str">
        <f t="shared" si="27"/>
        <v/>
      </c>
      <c r="S101" t="str">
        <f t="shared" si="28"/>
        <v/>
      </c>
    </row>
    <row r="102" spans="1:19">
      <c r="A102">
        <v>1</v>
      </c>
      <c r="B102">
        <v>3</v>
      </c>
      <c r="C102" s="24">
        <v>163</v>
      </c>
      <c r="D102">
        <v>18</v>
      </c>
      <c r="E102">
        <v>0.26800000000000002</v>
      </c>
      <c r="H102">
        <f t="shared" si="19"/>
        <v>92</v>
      </c>
      <c r="I102">
        <f t="shared" si="20"/>
        <v>162</v>
      </c>
      <c r="J102">
        <f t="shared" si="21"/>
        <v>1</v>
      </c>
      <c r="K102">
        <f t="shared" si="22"/>
        <v>162.5</v>
      </c>
      <c r="L102">
        <f>ROWS($A$5:A96)</f>
        <v>92</v>
      </c>
      <c r="M102">
        <f>SUM($A$5:A96)</f>
        <v>52</v>
      </c>
      <c r="N102">
        <f t="shared" si="23"/>
        <v>65</v>
      </c>
      <c r="O102">
        <f t="shared" si="24"/>
        <v>57</v>
      </c>
      <c r="P102">
        <f t="shared" si="25"/>
        <v>0.56521739130434778</v>
      </c>
      <c r="Q102">
        <f t="shared" si="26"/>
        <v>0.87692307692307692</v>
      </c>
      <c r="R102">
        <f t="shared" si="27"/>
        <v>0.37737681869501311</v>
      </c>
      <c r="S102">
        <f t="shared" si="28"/>
        <v>4.7143445818760288E-2</v>
      </c>
    </row>
    <row r="103" spans="1:19">
      <c r="A103">
        <v>0</v>
      </c>
      <c r="B103">
        <v>1</v>
      </c>
      <c r="C103" s="24">
        <v>164</v>
      </c>
      <c r="D103">
        <v>43</v>
      </c>
      <c r="E103">
        <v>0.34100000000000003</v>
      </c>
      <c r="H103">
        <f t="shared" si="19"/>
        <v>93</v>
      </c>
      <c r="I103">
        <f t="shared" si="20"/>
        <v>163</v>
      </c>
      <c r="J103">
        <f t="shared" si="21"/>
        <v>1</v>
      </c>
      <c r="K103" t="str">
        <f t="shared" si="22"/>
        <v/>
      </c>
      <c r="L103">
        <f>ROWS($A$5:A97)</f>
        <v>93</v>
      </c>
      <c r="M103">
        <f>SUM($A$5:A97)</f>
        <v>53</v>
      </c>
      <c r="N103">
        <f t="shared" si="23"/>
        <v>64</v>
      </c>
      <c r="O103">
        <f t="shared" si="24"/>
        <v>56</v>
      </c>
      <c r="P103">
        <f t="shared" si="25"/>
        <v>0.56989247311827962</v>
      </c>
      <c r="Q103">
        <f t="shared" si="26"/>
        <v>0.875</v>
      </c>
      <c r="R103" t="str">
        <f t="shared" si="27"/>
        <v/>
      </c>
      <c r="S103" t="str">
        <f t="shared" si="28"/>
        <v/>
      </c>
    </row>
    <row r="104" spans="1:19">
      <c r="A104">
        <v>0</v>
      </c>
      <c r="B104">
        <v>1</v>
      </c>
      <c r="C104" s="24">
        <v>164</v>
      </c>
      <c r="D104">
        <v>43</v>
      </c>
      <c r="E104">
        <v>0.34100000000000003</v>
      </c>
      <c r="H104">
        <f t="shared" si="19"/>
        <v>94</v>
      </c>
      <c r="I104">
        <f t="shared" si="20"/>
        <v>163</v>
      </c>
      <c r="J104">
        <f t="shared" si="21"/>
        <v>1</v>
      </c>
      <c r="K104" t="str">
        <f t="shared" si="22"/>
        <v/>
      </c>
      <c r="L104">
        <f>ROWS($A$5:A98)</f>
        <v>94</v>
      </c>
      <c r="M104">
        <f>SUM($A$5:A98)</f>
        <v>54</v>
      </c>
      <c r="N104">
        <f t="shared" si="23"/>
        <v>63</v>
      </c>
      <c r="O104">
        <f t="shared" si="24"/>
        <v>55</v>
      </c>
      <c r="P104">
        <f t="shared" si="25"/>
        <v>0.57446808510638303</v>
      </c>
      <c r="Q104">
        <f t="shared" si="26"/>
        <v>0.87301587301587302</v>
      </c>
      <c r="R104" t="str">
        <f t="shared" si="27"/>
        <v/>
      </c>
      <c r="S104" t="str">
        <f t="shared" si="28"/>
        <v/>
      </c>
    </row>
    <row r="105" spans="1:19">
      <c r="A105">
        <v>0</v>
      </c>
      <c r="B105">
        <v>6</v>
      </c>
      <c r="C105" s="24">
        <v>165</v>
      </c>
      <c r="D105">
        <v>26</v>
      </c>
      <c r="E105">
        <v>0.63100000000000001</v>
      </c>
      <c r="H105">
        <f t="shared" si="19"/>
        <v>95</v>
      </c>
      <c r="I105">
        <f t="shared" si="20"/>
        <v>163</v>
      </c>
      <c r="J105">
        <f t="shared" si="21"/>
        <v>1</v>
      </c>
      <c r="K105" t="str">
        <f t="shared" si="22"/>
        <v/>
      </c>
      <c r="L105">
        <f>ROWS($A$5:A99)</f>
        <v>95</v>
      </c>
      <c r="M105">
        <f>SUM($A$5:A99)</f>
        <v>55</v>
      </c>
      <c r="N105">
        <f t="shared" si="23"/>
        <v>62</v>
      </c>
      <c r="O105">
        <f t="shared" si="24"/>
        <v>54</v>
      </c>
      <c r="P105">
        <f t="shared" si="25"/>
        <v>0.57894736842105265</v>
      </c>
      <c r="Q105">
        <f t="shared" si="26"/>
        <v>0.87096774193548387</v>
      </c>
      <c r="R105" t="str">
        <f t="shared" si="27"/>
        <v/>
      </c>
      <c r="S105" t="str">
        <f t="shared" si="28"/>
        <v/>
      </c>
    </row>
    <row r="106" spans="1:19">
      <c r="A106">
        <v>0</v>
      </c>
      <c r="B106">
        <v>6</v>
      </c>
      <c r="C106" s="24">
        <v>166</v>
      </c>
      <c r="D106">
        <v>0</v>
      </c>
      <c r="E106">
        <v>0.30399999999999999</v>
      </c>
      <c r="H106">
        <f t="shared" si="19"/>
        <v>96</v>
      </c>
      <c r="I106">
        <f t="shared" si="20"/>
        <v>163</v>
      </c>
      <c r="J106">
        <f t="shared" si="21"/>
        <v>1</v>
      </c>
      <c r="K106" t="str">
        <f t="shared" si="22"/>
        <v/>
      </c>
      <c r="L106">
        <f>ROWS($A$5:A100)</f>
        <v>96</v>
      </c>
      <c r="M106">
        <f>SUM($A$5:A100)</f>
        <v>56</v>
      </c>
      <c r="N106">
        <f t="shared" si="23"/>
        <v>61</v>
      </c>
      <c r="O106">
        <f t="shared" si="24"/>
        <v>53</v>
      </c>
      <c r="P106">
        <f t="shared" si="25"/>
        <v>0.58333333333333337</v>
      </c>
      <c r="Q106">
        <f t="shared" si="26"/>
        <v>0.86885245901639341</v>
      </c>
      <c r="R106" t="str">
        <f t="shared" si="27"/>
        <v/>
      </c>
      <c r="S106" t="str">
        <f t="shared" si="28"/>
        <v/>
      </c>
    </row>
    <row r="107" spans="1:19">
      <c r="A107">
        <v>1</v>
      </c>
      <c r="B107">
        <v>5</v>
      </c>
      <c r="C107" s="24">
        <v>166</v>
      </c>
      <c r="D107">
        <v>0</v>
      </c>
      <c r="E107">
        <v>0.34</v>
      </c>
      <c r="H107">
        <f t="shared" si="19"/>
        <v>97</v>
      </c>
      <c r="I107">
        <f t="shared" si="20"/>
        <v>163</v>
      </c>
      <c r="J107">
        <f t="shared" si="21"/>
        <v>1</v>
      </c>
      <c r="K107" t="str">
        <f t="shared" si="22"/>
        <v/>
      </c>
      <c r="L107">
        <f>ROWS($A$5:A101)</f>
        <v>97</v>
      </c>
      <c r="M107">
        <f>SUM($A$5:A101)</f>
        <v>57</v>
      </c>
      <c r="N107">
        <f t="shared" si="23"/>
        <v>60</v>
      </c>
      <c r="O107">
        <f t="shared" si="24"/>
        <v>52</v>
      </c>
      <c r="P107">
        <f t="shared" si="25"/>
        <v>0.58762886597938147</v>
      </c>
      <c r="Q107">
        <f t="shared" si="26"/>
        <v>0.8666666666666667</v>
      </c>
      <c r="R107" t="str">
        <f t="shared" si="27"/>
        <v/>
      </c>
      <c r="S107" t="str">
        <f t="shared" si="28"/>
        <v/>
      </c>
    </row>
    <row r="108" spans="1:19">
      <c r="A108">
        <v>1</v>
      </c>
      <c r="B108">
        <v>1</v>
      </c>
      <c r="C108" s="24">
        <v>167</v>
      </c>
      <c r="D108">
        <v>17</v>
      </c>
      <c r="E108">
        <v>0.44700000000000001</v>
      </c>
      <c r="H108">
        <f t="shared" si="19"/>
        <v>98</v>
      </c>
      <c r="I108">
        <f t="shared" si="20"/>
        <v>163</v>
      </c>
      <c r="J108">
        <f t="shared" si="21"/>
        <v>1</v>
      </c>
      <c r="K108">
        <f t="shared" si="22"/>
        <v>163.5</v>
      </c>
      <c r="L108">
        <f>ROWS($A$5:A102)</f>
        <v>98</v>
      </c>
      <c r="M108">
        <f>SUM($A$5:A102)</f>
        <v>58</v>
      </c>
      <c r="N108">
        <f t="shared" si="23"/>
        <v>59</v>
      </c>
      <c r="O108">
        <f t="shared" si="24"/>
        <v>51</v>
      </c>
      <c r="P108">
        <f t="shared" si="25"/>
        <v>0.59183673469387754</v>
      </c>
      <c r="Q108">
        <f t="shared" si="26"/>
        <v>0.86440677966101698</v>
      </c>
      <c r="R108">
        <f t="shared" si="27"/>
        <v>0.38966526910883104</v>
      </c>
      <c r="S108">
        <f t="shared" si="28"/>
        <v>3.4854995404942357E-2</v>
      </c>
    </row>
    <row r="109" spans="1:19">
      <c r="A109">
        <v>1</v>
      </c>
      <c r="B109">
        <v>1</v>
      </c>
      <c r="C109" s="24">
        <v>168</v>
      </c>
      <c r="D109">
        <v>29</v>
      </c>
      <c r="E109">
        <v>0.90500000000000003</v>
      </c>
      <c r="H109">
        <f t="shared" si="19"/>
        <v>99</v>
      </c>
      <c r="I109">
        <f t="shared" si="20"/>
        <v>164</v>
      </c>
      <c r="J109">
        <f t="shared" si="21"/>
        <v>0</v>
      </c>
      <c r="K109" t="str">
        <f t="shared" si="22"/>
        <v/>
      </c>
      <c r="L109">
        <f>ROWS($A$5:A103)</f>
        <v>99</v>
      </c>
      <c r="M109">
        <f>SUM($A$5:A103)</f>
        <v>58</v>
      </c>
      <c r="N109">
        <f t="shared" si="23"/>
        <v>58</v>
      </c>
      <c r="O109">
        <f t="shared" si="24"/>
        <v>51</v>
      </c>
      <c r="P109">
        <f t="shared" si="25"/>
        <v>0.58585858585858586</v>
      </c>
      <c r="Q109">
        <f t="shared" si="26"/>
        <v>0.87931034482758619</v>
      </c>
      <c r="R109" t="str">
        <f t="shared" si="27"/>
        <v/>
      </c>
      <c r="S109" t="str">
        <f t="shared" si="28"/>
        <v/>
      </c>
    </row>
    <row r="110" spans="1:19">
      <c r="A110">
        <v>1</v>
      </c>
      <c r="B110">
        <v>1</v>
      </c>
      <c r="C110" s="24">
        <v>168</v>
      </c>
      <c r="D110">
        <v>29</v>
      </c>
      <c r="E110">
        <v>0.90500000000000003</v>
      </c>
      <c r="H110">
        <f t="shared" si="19"/>
        <v>100</v>
      </c>
      <c r="I110">
        <f t="shared" si="20"/>
        <v>164</v>
      </c>
      <c r="J110">
        <f t="shared" si="21"/>
        <v>0</v>
      </c>
      <c r="K110">
        <f t="shared" si="22"/>
        <v>164.5</v>
      </c>
      <c r="L110">
        <f>ROWS($A$5:A104)</f>
        <v>100</v>
      </c>
      <c r="M110">
        <f>SUM($A$5:A104)</f>
        <v>58</v>
      </c>
      <c r="N110">
        <f t="shared" si="23"/>
        <v>57</v>
      </c>
      <c r="O110">
        <f t="shared" si="24"/>
        <v>51</v>
      </c>
      <c r="P110">
        <f t="shared" si="25"/>
        <v>0.57999999999999996</v>
      </c>
      <c r="Q110">
        <f t="shared" si="26"/>
        <v>0.89473684210526316</v>
      </c>
      <c r="R110">
        <f t="shared" si="27"/>
        <v>0.37870600067046595</v>
      </c>
      <c r="S110">
        <f t="shared" si="28"/>
        <v>4.5814263843307446E-2</v>
      </c>
    </row>
    <row r="111" spans="1:19">
      <c r="A111">
        <v>1</v>
      </c>
      <c r="B111">
        <v>10</v>
      </c>
      <c r="C111" s="24">
        <v>168</v>
      </c>
      <c r="D111">
        <v>0</v>
      </c>
      <c r="E111">
        <v>0.53700000000000003</v>
      </c>
      <c r="H111">
        <f t="shared" si="19"/>
        <v>101</v>
      </c>
      <c r="I111">
        <f t="shared" si="20"/>
        <v>165</v>
      </c>
      <c r="J111">
        <f t="shared" si="21"/>
        <v>0</v>
      </c>
      <c r="K111">
        <f t="shared" si="22"/>
        <v>165.5</v>
      </c>
      <c r="L111">
        <f>ROWS($A$5:A105)</f>
        <v>101</v>
      </c>
      <c r="M111">
        <f>SUM($A$5:A105)</f>
        <v>58</v>
      </c>
      <c r="N111">
        <f t="shared" si="23"/>
        <v>56</v>
      </c>
      <c r="O111">
        <f t="shared" si="24"/>
        <v>51</v>
      </c>
      <c r="P111">
        <f t="shared" si="25"/>
        <v>0.57425742574257421</v>
      </c>
      <c r="Q111">
        <f t="shared" si="26"/>
        <v>0.9107142857142857</v>
      </c>
      <c r="R111">
        <f t="shared" si="27"/>
        <v>0.37256867178983588</v>
      </c>
      <c r="S111">
        <f t="shared" si="28"/>
        <v>5.1951592723937512E-2</v>
      </c>
    </row>
    <row r="112" spans="1:19">
      <c r="A112">
        <v>1</v>
      </c>
      <c r="B112">
        <v>10</v>
      </c>
      <c r="C112" s="24">
        <v>168</v>
      </c>
      <c r="D112">
        <v>0</v>
      </c>
      <c r="E112">
        <v>0.53700000000000003</v>
      </c>
      <c r="H112">
        <f t="shared" si="19"/>
        <v>102</v>
      </c>
      <c r="I112">
        <f t="shared" si="20"/>
        <v>166</v>
      </c>
      <c r="J112">
        <f t="shared" si="21"/>
        <v>0</v>
      </c>
      <c r="K112" t="str">
        <f t="shared" si="22"/>
        <v/>
      </c>
      <c r="L112">
        <f>ROWS($A$5:A106)</f>
        <v>102</v>
      </c>
      <c r="M112">
        <f>SUM($A$5:A106)</f>
        <v>58</v>
      </c>
      <c r="N112">
        <f t="shared" si="23"/>
        <v>55</v>
      </c>
      <c r="O112">
        <f t="shared" si="24"/>
        <v>51</v>
      </c>
      <c r="P112">
        <f t="shared" si="25"/>
        <v>0.56862745098039214</v>
      </c>
      <c r="Q112">
        <f t="shared" si="26"/>
        <v>0.92727272727272725</v>
      </c>
      <c r="R112" t="str">
        <f t="shared" si="27"/>
        <v/>
      </c>
      <c r="S112" t="str">
        <f t="shared" si="28"/>
        <v/>
      </c>
    </row>
    <row r="113" spans="1:19">
      <c r="A113">
        <v>1</v>
      </c>
      <c r="B113">
        <v>10</v>
      </c>
      <c r="C113" s="24">
        <v>168</v>
      </c>
      <c r="D113">
        <v>0</v>
      </c>
      <c r="E113">
        <v>0.53700000000000003</v>
      </c>
      <c r="H113">
        <f t="shared" si="19"/>
        <v>103</v>
      </c>
      <c r="I113">
        <f t="shared" si="20"/>
        <v>166</v>
      </c>
      <c r="J113">
        <f t="shared" si="21"/>
        <v>1</v>
      </c>
      <c r="K113">
        <f t="shared" si="22"/>
        <v>166.5</v>
      </c>
      <c r="L113">
        <f>ROWS($A$5:A107)</f>
        <v>103</v>
      </c>
      <c r="M113">
        <f>SUM($A$5:A107)</f>
        <v>59</v>
      </c>
      <c r="N113">
        <f t="shared" si="23"/>
        <v>54</v>
      </c>
      <c r="O113">
        <f t="shared" si="24"/>
        <v>50</v>
      </c>
      <c r="P113">
        <f t="shared" si="25"/>
        <v>0.57281553398058249</v>
      </c>
      <c r="Q113">
        <f t="shared" si="26"/>
        <v>0.92592592592592593</v>
      </c>
      <c r="R113">
        <f t="shared" si="27"/>
        <v>0.36824951845667941</v>
      </c>
      <c r="S113">
        <f t="shared" si="28"/>
        <v>5.6270746057093979E-2</v>
      </c>
    </row>
    <row r="114" spans="1:19">
      <c r="A114">
        <v>1</v>
      </c>
      <c r="B114">
        <v>7</v>
      </c>
      <c r="C114" s="24">
        <v>168</v>
      </c>
      <c r="D114">
        <v>42</v>
      </c>
      <c r="E114">
        <v>0.78700000000000003</v>
      </c>
      <c r="H114">
        <f t="shared" si="19"/>
        <v>104</v>
      </c>
      <c r="I114">
        <f t="shared" si="20"/>
        <v>167</v>
      </c>
      <c r="J114">
        <f t="shared" si="21"/>
        <v>1</v>
      </c>
      <c r="K114">
        <f t="shared" si="22"/>
        <v>167.5</v>
      </c>
      <c r="L114">
        <f>ROWS($A$5:A108)</f>
        <v>104</v>
      </c>
      <c r="M114">
        <f>SUM($A$5:A108)</f>
        <v>60</v>
      </c>
      <c r="N114">
        <f t="shared" si="23"/>
        <v>53</v>
      </c>
      <c r="O114">
        <f t="shared" si="24"/>
        <v>49</v>
      </c>
      <c r="P114">
        <f t="shared" si="25"/>
        <v>0.57692307692307687</v>
      </c>
      <c r="Q114">
        <f t="shared" si="26"/>
        <v>0.92452830188679247</v>
      </c>
      <c r="R114">
        <f t="shared" si="27"/>
        <v>0.37048061900844015</v>
      </c>
      <c r="S114">
        <f t="shared" si="28"/>
        <v>5.4039645505333245E-2</v>
      </c>
    </row>
    <row r="115" spans="1:19">
      <c r="A115">
        <v>1</v>
      </c>
      <c r="B115">
        <v>10</v>
      </c>
      <c r="C115" s="24">
        <v>168</v>
      </c>
      <c r="D115">
        <v>0</v>
      </c>
      <c r="E115">
        <v>0.53700000000000003</v>
      </c>
      <c r="H115">
        <f t="shared" si="19"/>
        <v>105</v>
      </c>
      <c r="I115">
        <f t="shared" si="20"/>
        <v>168</v>
      </c>
      <c r="J115">
        <f t="shared" si="21"/>
        <v>1</v>
      </c>
      <c r="K115" t="str">
        <f t="shared" si="22"/>
        <v/>
      </c>
      <c r="L115">
        <f>ROWS($A$5:A109)</f>
        <v>105</v>
      </c>
      <c r="M115">
        <f>SUM($A$5:A109)</f>
        <v>61</v>
      </c>
      <c r="N115">
        <f t="shared" si="23"/>
        <v>52</v>
      </c>
      <c r="O115">
        <f t="shared" si="24"/>
        <v>48</v>
      </c>
      <c r="P115">
        <f t="shared" si="25"/>
        <v>0.580952380952381</v>
      </c>
      <c r="Q115">
        <f t="shared" si="26"/>
        <v>0.92307692307692313</v>
      </c>
      <c r="R115" t="str">
        <f t="shared" si="27"/>
        <v/>
      </c>
      <c r="S115" t="str">
        <f t="shared" si="28"/>
        <v/>
      </c>
    </row>
    <row r="116" spans="1:19">
      <c r="A116">
        <v>1</v>
      </c>
      <c r="B116">
        <v>10</v>
      </c>
      <c r="C116" s="24">
        <v>168</v>
      </c>
      <c r="D116">
        <v>0</v>
      </c>
      <c r="E116">
        <v>0.53700000000000003</v>
      </c>
      <c r="H116">
        <f t="shared" si="19"/>
        <v>106</v>
      </c>
      <c r="I116">
        <f t="shared" si="20"/>
        <v>168</v>
      </c>
      <c r="J116">
        <f t="shared" si="21"/>
        <v>1</v>
      </c>
      <c r="K116" t="str">
        <f t="shared" si="22"/>
        <v/>
      </c>
      <c r="L116">
        <f>ROWS($A$5:A110)</f>
        <v>106</v>
      </c>
      <c r="M116">
        <f>SUM($A$5:A110)</f>
        <v>62</v>
      </c>
      <c r="N116">
        <f t="shared" si="23"/>
        <v>51</v>
      </c>
      <c r="O116">
        <f t="shared" si="24"/>
        <v>47</v>
      </c>
      <c r="P116">
        <f t="shared" si="25"/>
        <v>0.58490566037735847</v>
      </c>
      <c r="Q116">
        <f t="shared" si="26"/>
        <v>0.92156862745098034</v>
      </c>
      <c r="R116" t="str">
        <f t="shared" si="27"/>
        <v/>
      </c>
      <c r="S116" t="str">
        <f t="shared" si="28"/>
        <v/>
      </c>
    </row>
    <row r="117" spans="1:19">
      <c r="A117">
        <v>1</v>
      </c>
      <c r="B117">
        <v>3</v>
      </c>
      <c r="C117" s="24">
        <v>170</v>
      </c>
      <c r="D117">
        <v>37</v>
      </c>
      <c r="E117">
        <v>0.35599999999999998</v>
      </c>
      <c r="H117">
        <f t="shared" si="19"/>
        <v>107</v>
      </c>
      <c r="I117">
        <f t="shared" si="20"/>
        <v>168</v>
      </c>
      <c r="J117">
        <f t="shared" si="21"/>
        <v>1</v>
      </c>
      <c r="K117" t="str">
        <f t="shared" si="22"/>
        <v/>
      </c>
      <c r="L117">
        <f>ROWS($A$5:A111)</f>
        <v>107</v>
      </c>
      <c r="M117">
        <f>SUM($A$5:A111)</f>
        <v>63</v>
      </c>
      <c r="N117">
        <f t="shared" si="23"/>
        <v>50</v>
      </c>
      <c r="O117">
        <f t="shared" si="24"/>
        <v>46</v>
      </c>
      <c r="P117">
        <f t="shared" si="25"/>
        <v>0.58878504672897192</v>
      </c>
      <c r="Q117">
        <f t="shared" si="26"/>
        <v>0.92</v>
      </c>
      <c r="R117" t="str">
        <f t="shared" si="27"/>
        <v/>
      </c>
      <c r="S117" t="str">
        <f t="shared" si="28"/>
        <v/>
      </c>
    </row>
    <row r="118" spans="1:19">
      <c r="A118">
        <v>1</v>
      </c>
      <c r="B118">
        <v>3</v>
      </c>
      <c r="C118" s="24">
        <v>170</v>
      </c>
      <c r="D118">
        <v>37</v>
      </c>
      <c r="E118">
        <v>0.35599999999999998</v>
      </c>
      <c r="H118">
        <f t="shared" si="19"/>
        <v>108</v>
      </c>
      <c r="I118">
        <f t="shared" si="20"/>
        <v>168</v>
      </c>
      <c r="J118">
        <f t="shared" si="21"/>
        <v>1</v>
      </c>
      <c r="K118" t="str">
        <f t="shared" si="22"/>
        <v/>
      </c>
      <c r="L118">
        <f>ROWS($A$5:A112)</f>
        <v>108</v>
      </c>
      <c r="M118">
        <f>SUM($A$5:A112)</f>
        <v>64</v>
      </c>
      <c r="N118">
        <f t="shared" si="23"/>
        <v>49</v>
      </c>
      <c r="O118">
        <f t="shared" si="24"/>
        <v>45</v>
      </c>
      <c r="P118">
        <f t="shared" si="25"/>
        <v>0.59259259259259256</v>
      </c>
      <c r="Q118">
        <f t="shared" si="26"/>
        <v>0.91836734693877553</v>
      </c>
      <c r="R118" t="str">
        <f t="shared" si="27"/>
        <v/>
      </c>
      <c r="S118" t="str">
        <f t="shared" si="28"/>
        <v/>
      </c>
    </row>
    <row r="119" spans="1:19">
      <c r="A119">
        <v>1</v>
      </c>
      <c r="B119">
        <v>3</v>
      </c>
      <c r="C119" s="24">
        <v>171</v>
      </c>
      <c r="D119">
        <v>33</v>
      </c>
      <c r="E119">
        <v>0.19900000000000001</v>
      </c>
      <c r="H119">
        <f t="shared" si="19"/>
        <v>109</v>
      </c>
      <c r="I119">
        <f t="shared" si="20"/>
        <v>168</v>
      </c>
      <c r="J119">
        <f t="shared" si="21"/>
        <v>1</v>
      </c>
      <c r="K119" t="str">
        <f t="shared" si="22"/>
        <v/>
      </c>
      <c r="L119">
        <f>ROWS($A$5:A113)</f>
        <v>109</v>
      </c>
      <c r="M119">
        <f>SUM($A$5:A113)</f>
        <v>65</v>
      </c>
      <c r="N119">
        <f t="shared" si="23"/>
        <v>48</v>
      </c>
      <c r="O119">
        <f t="shared" si="24"/>
        <v>44</v>
      </c>
      <c r="P119">
        <f t="shared" si="25"/>
        <v>0.59633027522935778</v>
      </c>
      <c r="Q119">
        <f t="shared" si="26"/>
        <v>0.91666666666666663</v>
      </c>
      <c r="R119" t="str">
        <f t="shared" si="27"/>
        <v/>
      </c>
      <c r="S119" t="str">
        <f t="shared" si="28"/>
        <v/>
      </c>
    </row>
    <row r="120" spans="1:19">
      <c r="A120">
        <v>1</v>
      </c>
      <c r="B120">
        <v>3</v>
      </c>
      <c r="C120" s="24">
        <v>171</v>
      </c>
      <c r="D120">
        <v>33</v>
      </c>
      <c r="E120">
        <v>0.19900000000000001</v>
      </c>
      <c r="H120">
        <f t="shared" si="19"/>
        <v>110</v>
      </c>
      <c r="I120">
        <f t="shared" si="20"/>
        <v>168</v>
      </c>
      <c r="J120">
        <f t="shared" si="21"/>
        <v>1</v>
      </c>
      <c r="K120" t="str">
        <f t="shared" si="22"/>
        <v/>
      </c>
      <c r="L120">
        <f>ROWS($A$5:A114)</f>
        <v>110</v>
      </c>
      <c r="M120">
        <f>SUM($A$5:A114)</f>
        <v>66</v>
      </c>
      <c r="N120">
        <f t="shared" si="23"/>
        <v>47</v>
      </c>
      <c r="O120">
        <f t="shared" si="24"/>
        <v>43</v>
      </c>
      <c r="P120">
        <f t="shared" si="25"/>
        <v>0.6</v>
      </c>
      <c r="Q120">
        <f t="shared" si="26"/>
        <v>0.91489361702127658</v>
      </c>
      <c r="R120" t="str">
        <f t="shared" si="27"/>
        <v/>
      </c>
      <c r="S120" t="str">
        <f t="shared" si="28"/>
        <v/>
      </c>
    </row>
    <row r="121" spans="1:19">
      <c r="A121">
        <v>1</v>
      </c>
      <c r="B121">
        <v>1</v>
      </c>
      <c r="C121" s="24">
        <v>172</v>
      </c>
      <c r="D121">
        <v>49</v>
      </c>
      <c r="E121">
        <v>0.70199999999999996</v>
      </c>
      <c r="H121">
        <f t="shared" si="19"/>
        <v>111</v>
      </c>
      <c r="I121">
        <f t="shared" si="20"/>
        <v>168</v>
      </c>
      <c r="J121">
        <f t="shared" si="21"/>
        <v>1</v>
      </c>
      <c r="K121" t="str">
        <f t="shared" si="22"/>
        <v/>
      </c>
      <c r="L121">
        <f>ROWS($A$5:A115)</f>
        <v>111</v>
      </c>
      <c r="M121">
        <f>SUM($A$5:A115)</f>
        <v>67</v>
      </c>
      <c r="N121">
        <f t="shared" si="23"/>
        <v>46</v>
      </c>
      <c r="O121">
        <f t="shared" si="24"/>
        <v>42</v>
      </c>
      <c r="P121">
        <f t="shared" si="25"/>
        <v>0.60360360360360366</v>
      </c>
      <c r="Q121">
        <f t="shared" si="26"/>
        <v>0.91304347826086951</v>
      </c>
      <c r="R121" t="str">
        <f t="shared" si="27"/>
        <v/>
      </c>
      <c r="S121" t="str">
        <f t="shared" si="28"/>
        <v/>
      </c>
    </row>
    <row r="122" spans="1:19">
      <c r="A122">
        <v>1</v>
      </c>
      <c r="B122">
        <v>4</v>
      </c>
      <c r="C122" s="24">
        <v>173</v>
      </c>
      <c r="D122">
        <v>14</v>
      </c>
      <c r="E122">
        <v>0.36099999999999999</v>
      </c>
      <c r="H122">
        <f t="shared" si="19"/>
        <v>112</v>
      </c>
      <c r="I122">
        <f t="shared" si="20"/>
        <v>168</v>
      </c>
      <c r="J122">
        <f t="shared" si="21"/>
        <v>1</v>
      </c>
      <c r="K122">
        <f t="shared" si="22"/>
        <v>169</v>
      </c>
      <c r="L122">
        <f>ROWS($A$5:A116)</f>
        <v>112</v>
      </c>
      <c r="M122">
        <f>SUM($A$5:A116)</f>
        <v>68</v>
      </c>
      <c r="N122">
        <f t="shared" si="23"/>
        <v>45</v>
      </c>
      <c r="O122">
        <f t="shared" si="24"/>
        <v>41</v>
      </c>
      <c r="P122">
        <f t="shared" si="25"/>
        <v>0.6071428571428571</v>
      </c>
      <c r="Q122">
        <f t="shared" si="26"/>
        <v>0.91111111111111109</v>
      </c>
      <c r="R122">
        <f t="shared" si="27"/>
        <v>0.38673541603477912</v>
      </c>
      <c r="S122">
        <f t="shared" si="28"/>
        <v>3.7784848478994271E-2</v>
      </c>
    </row>
    <row r="123" spans="1:19">
      <c r="A123">
        <v>0</v>
      </c>
      <c r="B123">
        <v>0</v>
      </c>
      <c r="C123" s="24">
        <v>173</v>
      </c>
      <c r="D123">
        <v>32</v>
      </c>
      <c r="E123">
        <v>1.159</v>
      </c>
      <c r="H123">
        <f t="shared" si="19"/>
        <v>113</v>
      </c>
      <c r="I123">
        <f t="shared" si="20"/>
        <v>170</v>
      </c>
      <c r="J123">
        <f t="shared" si="21"/>
        <v>1</v>
      </c>
      <c r="K123" t="str">
        <f t="shared" si="22"/>
        <v/>
      </c>
      <c r="L123">
        <f>ROWS($A$5:A117)</f>
        <v>113</v>
      </c>
      <c r="M123">
        <f>SUM($A$5:A117)</f>
        <v>69</v>
      </c>
      <c r="N123">
        <f t="shared" si="23"/>
        <v>44</v>
      </c>
      <c r="O123">
        <f t="shared" si="24"/>
        <v>40</v>
      </c>
      <c r="P123">
        <f t="shared" si="25"/>
        <v>0.61061946902654862</v>
      </c>
      <c r="Q123">
        <f t="shared" si="26"/>
        <v>0.90909090909090906</v>
      </c>
      <c r="R123" t="str">
        <f t="shared" si="27"/>
        <v/>
      </c>
      <c r="S123" t="str">
        <f t="shared" si="28"/>
        <v/>
      </c>
    </row>
    <row r="124" spans="1:19">
      <c r="A124">
        <v>1</v>
      </c>
      <c r="B124">
        <v>3</v>
      </c>
      <c r="C124" s="24">
        <v>173</v>
      </c>
      <c r="D124">
        <v>39</v>
      </c>
      <c r="E124">
        <v>0.97</v>
      </c>
      <c r="H124">
        <f t="shared" si="19"/>
        <v>114</v>
      </c>
      <c r="I124">
        <f t="shared" si="20"/>
        <v>170</v>
      </c>
      <c r="J124">
        <f t="shared" si="21"/>
        <v>1</v>
      </c>
      <c r="K124">
        <f t="shared" si="22"/>
        <v>170.5</v>
      </c>
      <c r="L124">
        <f>ROWS($A$5:A118)</f>
        <v>114</v>
      </c>
      <c r="M124">
        <f>SUM($A$5:A118)</f>
        <v>70</v>
      </c>
      <c r="N124">
        <f t="shared" si="23"/>
        <v>43</v>
      </c>
      <c r="O124">
        <f t="shared" si="24"/>
        <v>39</v>
      </c>
      <c r="P124">
        <f t="shared" si="25"/>
        <v>0.61403508771929827</v>
      </c>
      <c r="Q124">
        <f t="shared" si="26"/>
        <v>0.90697674418604646</v>
      </c>
      <c r="R124">
        <f t="shared" si="27"/>
        <v>0.39038790874386375</v>
      </c>
      <c r="S124">
        <f t="shared" si="28"/>
        <v>3.4132355769909639E-2</v>
      </c>
    </row>
    <row r="125" spans="1:19">
      <c r="A125">
        <v>1</v>
      </c>
      <c r="B125">
        <v>3</v>
      </c>
      <c r="C125" s="24">
        <v>174</v>
      </c>
      <c r="D125">
        <v>22</v>
      </c>
      <c r="E125">
        <v>0.59299999999999997</v>
      </c>
      <c r="H125">
        <f t="shared" si="19"/>
        <v>115</v>
      </c>
      <c r="I125">
        <f t="shared" si="20"/>
        <v>171</v>
      </c>
      <c r="J125">
        <f t="shared" si="21"/>
        <v>1</v>
      </c>
      <c r="K125" t="str">
        <f t="shared" si="22"/>
        <v/>
      </c>
      <c r="L125">
        <f>ROWS($A$5:A119)</f>
        <v>115</v>
      </c>
      <c r="M125">
        <f>SUM($A$5:A119)</f>
        <v>71</v>
      </c>
      <c r="N125">
        <f t="shared" si="23"/>
        <v>42</v>
      </c>
      <c r="O125">
        <f t="shared" si="24"/>
        <v>38</v>
      </c>
      <c r="P125">
        <f t="shared" si="25"/>
        <v>0.61739130434782608</v>
      </c>
      <c r="Q125">
        <f t="shared" si="26"/>
        <v>0.90476190476190477</v>
      </c>
      <c r="R125" t="str">
        <f t="shared" si="27"/>
        <v/>
      </c>
      <c r="S125" t="str">
        <f t="shared" si="28"/>
        <v/>
      </c>
    </row>
    <row r="126" spans="1:19">
      <c r="A126">
        <v>1</v>
      </c>
      <c r="B126">
        <v>3</v>
      </c>
      <c r="C126" s="24">
        <v>174</v>
      </c>
      <c r="D126">
        <v>22</v>
      </c>
      <c r="E126">
        <v>0.59299999999999997</v>
      </c>
      <c r="H126">
        <f t="shared" si="19"/>
        <v>116</v>
      </c>
      <c r="I126">
        <f t="shared" si="20"/>
        <v>171</v>
      </c>
      <c r="J126">
        <f t="shared" si="21"/>
        <v>1</v>
      </c>
      <c r="K126">
        <f t="shared" si="22"/>
        <v>171.5</v>
      </c>
      <c r="L126">
        <f>ROWS($A$5:A120)</f>
        <v>116</v>
      </c>
      <c r="M126">
        <f>SUM($A$5:A120)</f>
        <v>72</v>
      </c>
      <c r="N126">
        <f t="shared" si="23"/>
        <v>41</v>
      </c>
      <c r="O126">
        <f t="shared" si="24"/>
        <v>37</v>
      </c>
      <c r="P126">
        <f t="shared" si="25"/>
        <v>0.62068965517241381</v>
      </c>
      <c r="Q126">
        <f t="shared" si="26"/>
        <v>0.90243902439024393</v>
      </c>
      <c r="R126">
        <f t="shared" si="27"/>
        <v>0.39388663598913604</v>
      </c>
      <c r="S126">
        <f t="shared" si="28"/>
        <v>3.0633628524637357E-2</v>
      </c>
    </row>
    <row r="127" spans="1:19">
      <c r="A127">
        <v>1</v>
      </c>
      <c r="B127">
        <v>14</v>
      </c>
      <c r="C127" s="24">
        <v>175</v>
      </c>
      <c r="D127">
        <v>30</v>
      </c>
      <c r="E127">
        <v>0.21199999999999999</v>
      </c>
      <c r="H127">
        <f t="shared" si="19"/>
        <v>117</v>
      </c>
      <c r="I127">
        <f t="shared" si="20"/>
        <v>172</v>
      </c>
      <c r="J127">
        <f t="shared" si="21"/>
        <v>1</v>
      </c>
      <c r="K127">
        <f t="shared" si="22"/>
        <v>172.5</v>
      </c>
      <c r="L127">
        <f>ROWS($A$5:A121)</f>
        <v>117</v>
      </c>
      <c r="M127">
        <f>SUM($A$5:A121)</f>
        <v>73</v>
      </c>
      <c r="N127">
        <f t="shared" si="23"/>
        <v>40</v>
      </c>
      <c r="O127">
        <f t="shared" si="24"/>
        <v>36</v>
      </c>
      <c r="P127">
        <f t="shared" si="25"/>
        <v>0.62393162393162394</v>
      </c>
      <c r="Q127">
        <f t="shared" si="26"/>
        <v>0.9</v>
      </c>
      <c r="R127">
        <f t="shared" si="27"/>
        <v>0.39557950895530514</v>
      </c>
      <c r="S127">
        <f t="shared" si="28"/>
        <v>2.8940755558468256E-2</v>
      </c>
    </row>
    <row r="128" spans="1:19">
      <c r="A128">
        <v>1</v>
      </c>
      <c r="B128">
        <v>7</v>
      </c>
      <c r="C128" s="24">
        <v>178</v>
      </c>
      <c r="D128">
        <v>0</v>
      </c>
      <c r="E128">
        <v>0.33100000000000002</v>
      </c>
      <c r="H128">
        <f t="shared" si="19"/>
        <v>118</v>
      </c>
      <c r="I128">
        <f t="shared" si="20"/>
        <v>173</v>
      </c>
      <c r="J128">
        <f t="shared" si="21"/>
        <v>1</v>
      </c>
      <c r="K128" t="str">
        <f t="shared" si="22"/>
        <v/>
      </c>
      <c r="L128">
        <f>ROWS($A$5:A122)</f>
        <v>118</v>
      </c>
      <c r="M128">
        <f>SUM($A$5:A122)</f>
        <v>74</v>
      </c>
      <c r="N128">
        <f t="shared" si="23"/>
        <v>39</v>
      </c>
      <c r="O128">
        <f t="shared" si="24"/>
        <v>35</v>
      </c>
      <c r="P128">
        <f t="shared" si="25"/>
        <v>0.6271186440677966</v>
      </c>
      <c r="Q128">
        <f t="shared" si="26"/>
        <v>0.89743589743589747</v>
      </c>
      <c r="R128" t="str">
        <f t="shared" si="27"/>
        <v/>
      </c>
      <c r="S128" t="str">
        <f t="shared" si="28"/>
        <v/>
      </c>
    </row>
    <row r="129" spans="1:19">
      <c r="A129">
        <v>1</v>
      </c>
      <c r="B129">
        <v>7</v>
      </c>
      <c r="C129" s="24">
        <v>178</v>
      </c>
      <c r="D129">
        <v>0</v>
      </c>
      <c r="E129">
        <v>0.33100000000000002</v>
      </c>
      <c r="H129">
        <f t="shared" si="19"/>
        <v>119</v>
      </c>
      <c r="I129">
        <f t="shared" si="20"/>
        <v>173</v>
      </c>
      <c r="J129">
        <f t="shared" si="21"/>
        <v>0</v>
      </c>
      <c r="K129" t="str">
        <f t="shared" si="22"/>
        <v/>
      </c>
      <c r="L129">
        <f>ROWS($A$5:A123)</f>
        <v>119</v>
      </c>
      <c r="M129">
        <f>SUM($A$5:A123)</f>
        <v>74</v>
      </c>
      <c r="N129">
        <f t="shared" si="23"/>
        <v>38</v>
      </c>
      <c r="O129">
        <f t="shared" si="24"/>
        <v>35</v>
      </c>
      <c r="P129">
        <f t="shared" si="25"/>
        <v>0.62184873949579833</v>
      </c>
      <c r="Q129">
        <f t="shared" si="26"/>
        <v>0.92105263157894735</v>
      </c>
      <c r="R129" t="str">
        <f t="shared" si="27"/>
        <v/>
      </c>
      <c r="S129" t="str">
        <f t="shared" si="28"/>
        <v/>
      </c>
    </row>
    <row r="130" spans="1:19">
      <c r="A130">
        <v>0</v>
      </c>
      <c r="B130">
        <v>10</v>
      </c>
      <c r="C130" s="24">
        <v>179</v>
      </c>
      <c r="D130">
        <v>0</v>
      </c>
      <c r="E130">
        <v>0.2</v>
      </c>
      <c r="H130">
        <f t="shared" si="19"/>
        <v>120</v>
      </c>
      <c r="I130">
        <f t="shared" si="20"/>
        <v>173</v>
      </c>
      <c r="J130">
        <f t="shared" si="21"/>
        <v>1</v>
      </c>
      <c r="K130">
        <f t="shared" si="22"/>
        <v>173.5</v>
      </c>
      <c r="L130">
        <f>ROWS($A$5:A124)</f>
        <v>120</v>
      </c>
      <c r="M130">
        <f>SUM($A$5:A124)</f>
        <v>75</v>
      </c>
      <c r="N130">
        <f t="shared" si="23"/>
        <v>37</v>
      </c>
      <c r="O130">
        <f t="shared" si="24"/>
        <v>34</v>
      </c>
      <c r="P130">
        <f t="shared" si="25"/>
        <v>0.625</v>
      </c>
      <c r="Q130">
        <f t="shared" si="26"/>
        <v>0.91891891891891897</v>
      </c>
      <c r="R130">
        <f t="shared" si="27"/>
        <v>0.39339817524530901</v>
      </c>
      <c r="S130">
        <f t="shared" si="28"/>
        <v>3.1122089268464381E-2</v>
      </c>
    </row>
    <row r="131" spans="1:19">
      <c r="A131">
        <v>1</v>
      </c>
      <c r="B131">
        <v>0</v>
      </c>
      <c r="C131" s="24">
        <v>179</v>
      </c>
      <c r="D131">
        <v>27</v>
      </c>
      <c r="E131">
        <v>0.68600000000000005</v>
      </c>
      <c r="H131">
        <f t="shared" si="19"/>
        <v>121</v>
      </c>
      <c r="I131">
        <f t="shared" si="20"/>
        <v>174</v>
      </c>
      <c r="J131">
        <f t="shared" si="21"/>
        <v>1</v>
      </c>
      <c r="K131" t="str">
        <f t="shared" si="22"/>
        <v/>
      </c>
      <c r="L131">
        <f>ROWS($A$5:A125)</f>
        <v>121</v>
      </c>
      <c r="M131">
        <f>SUM($A$5:A125)</f>
        <v>76</v>
      </c>
      <c r="N131">
        <f t="shared" si="23"/>
        <v>36</v>
      </c>
      <c r="O131">
        <f t="shared" si="24"/>
        <v>33</v>
      </c>
      <c r="P131">
        <f t="shared" si="25"/>
        <v>0.62809917355371903</v>
      </c>
      <c r="Q131">
        <f t="shared" si="26"/>
        <v>0.91666666666666663</v>
      </c>
      <c r="R131" t="str">
        <f t="shared" si="27"/>
        <v/>
      </c>
      <c r="S131" t="str">
        <f t="shared" si="28"/>
        <v/>
      </c>
    </row>
    <row r="132" spans="1:19">
      <c r="A132">
        <v>1</v>
      </c>
      <c r="B132">
        <v>0</v>
      </c>
      <c r="C132" s="24">
        <v>180</v>
      </c>
      <c r="D132">
        <v>39</v>
      </c>
      <c r="E132">
        <v>1.893</v>
      </c>
      <c r="H132">
        <f t="shared" si="19"/>
        <v>122</v>
      </c>
      <c r="I132">
        <f t="shared" si="20"/>
        <v>174</v>
      </c>
      <c r="J132">
        <f t="shared" si="21"/>
        <v>1</v>
      </c>
      <c r="K132">
        <f t="shared" si="22"/>
        <v>174.5</v>
      </c>
      <c r="L132">
        <f>ROWS($A$5:A126)</f>
        <v>122</v>
      </c>
      <c r="M132">
        <f>SUM($A$5:A126)</f>
        <v>77</v>
      </c>
      <c r="N132">
        <f t="shared" si="23"/>
        <v>35</v>
      </c>
      <c r="O132">
        <f t="shared" si="24"/>
        <v>32</v>
      </c>
      <c r="P132">
        <f t="shared" si="25"/>
        <v>0.63114754098360659</v>
      </c>
      <c r="Q132">
        <f t="shared" si="26"/>
        <v>0.91428571428571426</v>
      </c>
      <c r="R132">
        <f t="shared" si="27"/>
        <v>0.39674517817986543</v>
      </c>
      <c r="S132">
        <f t="shared" si="28"/>
        <v>2.7775086333907961E-2</v>
      </c>
    </row>
    <row r="133" spans="1:19">
      <c r="A133">
        <v>1</v>
      </c>
      <c r="B133">
        <v>8</v>
      </c>
      <c r="C133" s="24">
        <v>181</v>
      </c>
      <c r="D133">
        <v>36</v>
      </c>
      <c r="E133">
        <v>0.61499999999999999</v>
      </c>
      <c r="H133">
        <f t="shared" si="19"/>
        <v>123</v>
      </c>
      <c r="I133">
        <f t="shared" si="20"/>
        <v>175</v>
      </c>
      <c r="J133">
        <f t="shared" si="21"/>
        <v>1</v>
      </c>
      <c r="K133">
        <f t="shared" si="22"/>
        <v>176.5</v>
      </c>
      <c r="L133">
        <f>ROWS($A$5:A127)</f>
        <v>123</v>
      </c>
      <c r="M133">
        <f>SUM($A$5:A127)</f>
        <v>78</v>
      </c>
      <c r="N133">
        <f t="shared" si="23"/>
        <v>34</v>
      </c>
      <c r="O133">
        <f t="shared" si="24"/>
        <v>31</v>
      </c>
      <c r="P133">
        <f t="shared" si="25"/>
        <v>0.63414634146341464</v>
      </c>
      <c r="Q133">
        <f t="shared" si="26"/>
        <v>0.91176470588235292</v>
      </c>
      <c r="R133">
        <f t="shared" si="27"/>
        <v>0.39836789150956325</v>
      </c>
      <c r="S133">
        <f t="shared" si="28"/>
        <v>2.6152373004210139E-2</v>
      </c>
    </row>
    <row r="134" spans="1:19">
      <c r="A134">
        <v>1</v>
      </c>
      <c r="B134">
        <v>0</v>
      </c>
      <c r="C134" s="24">
        <v>181</v>
      </c>
      <c r="D134">
        <v>44</v>
      </c>
      <c r="E134">
        <v>0.222</v>
      </c>
      <c r="H134">
        <f t="shared" si="19"/>
        <v>124</v>
      </c>
      <c r="I134">
        <f t="shared" si="20"/>
        <v>178</v>
      </c>
      <c r="J134">
        <f t="shared" si="21"/>
        <v>1</v>
      </c>
      <c r="K134" t="str">
        <f t="shared" si="22"/>
        <v/>
      </c>
      <c r="L134">
        <f>ROWS($A$5:A128)</f>
        <v>124</v>
      </c>
      <c r="M134">
        <f>SUM($A$5:A128)</f>
        <v>79</v>
      </c>
      <c r="N134">
        <f t="shared" si="23"/>
        <v>33</v>
      </c>
      <c r="O134">
        <f t="shared" si="24"/>
        <v>30</v>
      </c>
      <c r="P134">
        <f t="shared" si="25"/>
        <v>0.63709677419354838</v>
      </c>
      <c r="Q134">
        <f t="shared" si="26"/>
        <v>0.90909090909090906</v>
      </c>
      <c r="R134" t="str">
        <f t="shared" si="27"/>
        <v/>
      </c>
      <c r="S134" t="str">
        <f t="shared" si="28"/>
        <v/>
      </c>
    </row>
    <row r="135" spans="1:19">
      <c r="A135">
        <v>1</v>
      </c>
      <c r="B135">
        <v>0</v>
      </c>
      <c r="C135" s="24">
        <v>181</v>
      </c>
      <c r="D135">
        <v>44</v>
      </c>
      <c r="E135">
        <v>0.222</v>
      </c>
      <c r="H135">
        <f t="shared" si="19"/>
        <v>125</v>
      </c>
      <c r="I135">
        <f t="shared" si="20"/>
        <v>178</v>
      </c>
      <c r="J135">
        <f t="shared" si="21"/>
        <v>1</v>
      </c>
      <c r="K135">
        <f t="shared" si="22"/>
        <v>178.5</v>
      </c>
      <c r="L135">
        <f>ROWS($A$5:A129)</f>
        <v>125</v>
      </c>
      <c r="M135">
        <f>SUM($A$5:A129)</f>
        <v>80</v>
      </c>
      <c r="N135">
        <f t="shared" si="23"/>
        <v>32</v>
      </c>
      <c r="O135">
        <f t="shared" si="24"/>
        <v>29</v>
      </c>
      <c r="P135">
        <f t="shared" si="25"/>
        <v>0.64</v>
      </c>
      <c r="Q135">
        <f t="shared" si="26"/>
        <v>0.90625</v>
      </c>
      <c r="R135">
        <f t="shared" si="27"/>
        <v>0.40151273885350319</v>
      </c>
      <c r="S135">
        <f t="shared" si="28"/>
        <v>2.3007525660270201E-2</v>
      </c>
    </row>
    <row r="136" spans="1:19">
      <c r="A136">
        <v>1</v>
      </c>
      <c r="B136">
        <v>8</v>
      </c>
      <c r="C136" s="24">
        <v>181</v>
      </c>
      <c r="D136">
        <v>36</v>
      </c>
      <c r="E136">
        <v>0.61499999999999999</v>
      </c>
      <c r="H136">
        <f t="shared" si="19"/>
        <v>126</v>
      </c>
      <c r="I136">
        <f t="shared" si="20"/>
        <v>179</v>
      </c>
      <c r="J136">
        <f t="shared" si="21"/>
        <v>0</v>
      </c>
      <c r="K136" t="str">
        <f t="shared" si="22"/>
        <v/>
      </c>
      <c r="L136">
        <f>ROWS($A$5:A130)</f>
        <v>126</v>
      </c>
      <c r="M136">
        <f>SUM($A$5:A130)</f>
        <v>80</v>
      </c>
      <c r="N136">
        <f t="shared" si="23"/>
        <v>31</v>
      </c>
      <c r="O136">
        <f t="shared" si="24"/>
        <v>29</v>
      </c>
      <c r="P136">
        <f t="shared" si="25"/>
        <v>0.63492063492063489</v>
      </c>
      <c r="Q136">
        <f t="shared" si="26"/>
        <v>0.93548387096774188</v>
      </c>
      <c r="R136" t="str">
        <f t="shared" si="27"/>
        <v/>
      </c>
      <c r="S136" t="str">
        <f t="shared" si="28"/>
        <v/>
      </c>
    </row>
    <row r="137" spans="1:19">
      <c r="A137">
        <v>1</v>
      </c>
      <c r="B137">
        <v>3</v>
      </c>
      <c r="C137" s="24">
        <v>182</v>
      </c>
      <c r="D137">
        <v>0</v>
      </c>
      <c r="E137">
        <v>0.34499999999999997</v>
      </c>
      <c r="H137">
        <f t="shared" si="19"/>
        <v>127</v>
      </c>
      <c r="I137">
        <f t="shared" si="20"/>
        <v>179</v>
      </c>
      <c r="J137">
        <f t="shared" si="21"/>
        <v>1</v>
      </c>
      <c r="K137">
        <f t="shared" si="22"/>
        <v>179.5</v>
      </c>
      <c r="L137">
        <f>ROWS($A$5:A131)</f>
        <v>127</v>
      </c>
      <c r="M137">
        <f>SUM($A$5:A131)</f>
        <v>81</v>
      </c>
      <c r="N137">
        <f t="shared" si="23"/>
        <v>30</v>
      </c>
      <c r="O137">
        <f t="shared" si="24"/>
        <v>28</v>
      </c>
      <c r="P137">
        <f t="shared" si="25"/>
        <v>0.63779527559055116</v>
      </c>
      <c r="Q137">
        <f t="shared" si="26"/>
        <v>0.93333333333333335</v>
      </c>
      <c r="R137">
        <f t="shared" si="27"/>
        <v>0.39751909992142703</v>
      </c>
      <c r="S137">
        <f t="shared" si="28"/>
        <v>2.7001164592346361E-2</v>
      </c>
    </row>
    <row r="138" spans="1:19">
      <c r="A138">
        <v>1</v>
      </c>
      <c r="B138">
        <v>3</v>
      </c>
      <c r="C138" s="24">
        <v>182</v>
      </c>
      <c r="D138">
        <v>0</v>
      </c>
      <c r="E138">
        <v>0.34499999999999997</v>
      </c>
      <c r="H138">
        <f t="shared" si="19"/>
        <v>128</v>
      </c>
      <c r="I138">
        <f t="shared" si="20"/>
        <v>180</v>
      </c>
      <c r="J138">
        <f t="shared" si="21"/>
        <v>1</v>
      </c>
      <c r="K138">
        <f t="shared" si="22"/>
        <v>180.5</v>
      </c>
      <c r="L138">
        <f>ROWS($A$5:A132)</f>
        <v>128</v>
      </c>
      <c r="M138">
        <f>SUM($A$5:A132)</f>
        <v>82</v>
      </c>
      <c r="N138">
        <f t="shared" si="23"/>
        <v>29</v>
      </c>
      <c r="O138">
        <f t="shared" si="24"/>
        <v>27</v>
      </c>
      <c r="P138">
        <f t="shared" si="25"/>
        <v>0.640625</v>
      </c>
      <c r="Q138">
        <f t="shared" si="26"/>
        <v>0.93103448275862066</v>
      </c>
      <c r="R138">
        <f t="shared" si="27"/>
        <v>0.3991187129365254</v>
      </c>
      <c r="S138">
        <f t="shared" si="28"/>
        <v>2.5401551577247994E-2</v>
      </c>
    </row>
    <row r="139" spans="1:19">
      <c r="A139">
        <v>1</v>
      </c>
      <c r="B139">
        <v>3</v>
      </c>
      <c r="C139" s="24">
        <v>182</v>
      </c>
      <c r="D139">
        <v>0</v>
      </c>
      <c r="E139">
        <v>0.34499999999999997</v>
      </c>
      <c r="H139">
        <f t="shared" si="19"/>
        <v>129</v>
      </c>
      <c r="I139">
        <f t="shared" si="20"/>
        <v>181</v>
      </c>
      <c r="J139">
        <f t="shared" si="21"/>
        <v>1</v>
      </c>
      <c r="K139" t="str">
        <f t="shared" si="22"/>
        <v/>
      </c>
      <c r="L139">
        <f>ROWS($A$5:A133)</f>
        <v>129</v>
      </c>
      <c r="M139">
        <f>SUM($A$5:A133)</f>
        <v>83</v>
      </c>
      <c r="N139">
        <f t="shared" si="23"/>
        <v>28</v>
      </c>
      <c r="O139">
        <f t="shared" si="24"/>
        <v>26</v>
      </c>
      <c r="P139">
        <f t="shared" si="25"/>
        <v>0.64341085271317833</v>
      </c>
      <c r="Q139">
        <f t="shared" si="26"/>
        <v>0.9285714285714286</v>
      </c>
      <c r="R139" t="str">
        <f t="shared" si="27"/>
        <v/>
      </c>
      <c r="S139" t="str">
        <f t="shared" si="28"/>
        <v/>
      </c>
    </row>
    <row r="140" spans="1:19">
      <c r="A140">
        <v>1</v>
      </c>
      <c r="B140">
        <v>8</v>
      </c>
      <c r="C140" s="24">
        <v>183</v>
      </c>
      <c r="D140">
        <v>0</v>
      </c>
      <c r="E140">
        <v>0.67200000000000004</v>
      </c>
      <c r="H140">
        <f t="shared" ref="H140:H166" si="29">ROW()-10</f>
        <v>130</v>
      </c>
      <c r="I140">
        <f t="shared" si="20"/>
        <v>181</v>
      </c>
      <c r="J140">
        <f t="shared" si="21"/>
        <v>1</v>
      </c>
      <c r="K140" t="str">
        <f t="shared" si="22"/>
        <v/>
      </c>
      <c r="L140">
        <f>ROWS($A$5:A134)</f>
        <v>130</v>
      </c>
      <c r="M140">
        <f>SUM($A$5:A134)</f>
        <v>84</v>
      </c>
      <c r="N140">
        <f t="shared" si="23"/>
        <v>27</v>
      </c>
      <c r="O140">
        <f t="shared" si="24"/>
        <v>25</v>
      </c>
      <c r="P140">
        <f t="shared" si="25"/>
        <v>0.64615384615384619</v>
      </c>
      <c r="Q140">
        <f t="shared" si="26"/>
        <v>0.92592592592592593</v>
      </c>
      <c r="R140" t="str">
        <f t="shared" si="27"/>
        <v/>
      </c>
      <c r="S140" t="str">
        <f t="shared" si="28"/>
        <v/>
      </c>
    </row>
    <row r="141" spans="1:19">
      <c r="A141">
        <v>1</v>
      </c>
      <c r="B141">
        <v>4</v>
      </c>
      <c r="C141" s="24">
        <v>183</v>
      </c>
      <c r="D141">
        <v>0</v>
      </c>
      <c r="E141">
        <v>0.21199999999999999</v>
      </c>
      <c r="H141">
        <f t="shared" si="29"/>
        <v>131</v>
      </c>
      <c r="I141">
        <f t="shared" si="20"/>
        <v>181</v>
      </c>
      <c r="J141">
        <f t="shared" si="21"/>
        <v>1</v>
      </c>
      <c r="K141" t="str">
        <f t="shared" si="22"/>
        <v/>
      </c>
      <c r="L141">
        <f>ROWS($A$5:A135)</f>
        <v>131</v>
      </c>
      <c r="M141">
        <f>SUM($A$5:A135)</f>
        <v>85</v>
      </c>
      <c r="N141">
        <f t="shared" si="23"/>
        <v>26</v>
      </c>
      <c r="O141">
        <f t="shared" si="24"/>
        <v>24</v>
      </c>
      <c r="P141">
        <f t="shared" si="25"/>
        <v>0.64885496183206104</v>
      </c>
      <c r="Q141">
        <f t="shared" si="26"/>
        <v>0.92307692307692313</v>
      </c>
      <c r="R141" t="str">
        <f t="shared" si="27"/>
        <v/>
      </c>
      <c r="S141" t="str">
        <f t="shared" si="28"/>
        <v/>
      </c>
    </row>
    <row r="142" spans="1:19">
      <c r="A142">
        <v>1</v>
      </c>
      <c r="B142">
        <v>7</v>
      </c>
      <c r="C142" s="24">
        <v>184</v>
      </c>
      <c r="D142">
        <v>33</v>
      </c>
      <c r="E142">
        <v>0.35499999999999998</v>
      </c>
      <c r="H142">
        <f t="shared" si="29"/>
        <v>132</v>
      </c>
      <c r="I142">
        <f t="shared" si="20"/>
        <v>181</v>
      </c>
      <c r="J142">
        <f t="shared" si="21"/>
        <v>1</v>
      </c>
      <c r="K142">
        <f t="shared" si="22"/>
        <v>181.5</v>
      </c>
      <c r="L142">
        <f>ROWS($A$5:A136)</f>
        <v>132</v>
      </c>
      <c r="M142">
        <f>SUM($A$5:A136)</f>
        <v>86</v>
      </c>
      <c r="N142">
        <f t="shared" si="23"/>
        <v>25</v>
      </c>
      <c r="O142">
        <f t="shared" si="24"/>
        <v>23</v>
      </c>
      <c r="P142">
        <f t="shared" si="25"/>
        <v>0.65151515151515149</v>
      </c>
      <c r="Q142">
        <f t="shared" si="26"/>
        <v>0.92</v>
      </c>
      <c r="R142">
        <f t="shared" si="27"/>
        <v>0.40521906967766841</v>
      </c>
      <c r="S142">
        <f t="shared" si="28"/>
        <v>1.9301194836104985E-2</v>
      </c>
    </row>
    <row r="143" spans="1:19">
      <c r="A143">
        <v>1</v>
      </c>
      <c r="B143">
        <v>7</v>
      </c>
      <c r="C143" s="24">
        <v>187</v>
      </c>
      <c r="D143">
        <v>33</v>
      </c>
      <c r="E143">
        <v>0.82599999999999996</v>
      </c>
      <c r="H143">
        <f t="shared" si="29"/>
        <v>133</v>
      </c>
      <c r="I143">
        <f t="shared" si="20"/>
        <v>182</v>
      </c>
      <c r="J143">
        <f t="shared" si="21"/>
        <v>1</v>
      </c>
      <c r="K143" t="str">
        <f t="shared" si="22"/>
        <v/>
      </c>
      <c r="L143">
        <f>ROWS($A$5:A137)</f>
        <v>133</v>
      </c>
      <c r="M143">
        <f>SUM($A$5:A137)</f>
        <v>87</v>
      </c>
      <c r="N143">
        <f t="shared" si="23"/>
        <v>24</v>
      </c>
      <c r="O143">
        <f t="shared" si="24"/>
        <v>22</v>
      </c>
      <c r="P143">
        <f t="shared" si="25"/>
        <v>0.65413533834586468</v>
      </c>
      <c r="Q143">
        <f t="shared" si="26"/>
        <v>0.91666666666666663</v>
      </c>
      <c r="R143" t="str">
        <f t="shared" si="27"/>
        <v/>
      </c>
      <c r="S143" t="str">
        <f t="shared" si="28"/>
        <v/>
      </c>
    </row>
    <row r="144" spans="1:19">
      <c r="A144">
        <v>1</v>
      </c>
      <c r="B144">
        <v>7</v>
      </c>
      <c r="C144" s="24">
        <v>187</v>
      </c>
      <c r="D144">
        <v>39</v>
      </c>
      <c r="E144">
        <v>0.254</v>
      </c>
      <c r="H144">
        <f t="shared" si="29"/>
        <v>134</v>
      </c>
      <c r="I144">
        <f t="shared" si="20"/>
        <v>182</v>
      </c>
      <c r="J144">
        <f t="shared" si="21"/>
        <v>1</v>
      </c>
      <c r="K144" t="str">
        <f t="shared" si="22"/>
        <v/>
      </c>
      <c r="L144">
        <f>ROWS($A$5:A138)</f>
        <v>134</v>
      </c>
      <c r="M144">
        <f>SUM($A$5:A138)</f>
        <v>88</v>
      </c>
      <c r="N144">
        <f t="shared" si="23"/>
        <v>23</v>
      </c>
      <c r="O144">
        <f t="shared" si="24"/>
        <v>21</v>
      </c>
      <c r="P144">
        <f t="shared" si="25"/>
        <v>0.65671641791044777</v>
      </c>
      <c r="Q144">
        <f t="shared" si="26"/>
        <v>0.91304347826086951</v>
      </c>
      <c r="R144" t="str">
        <f t="shared" si="27"/>
        <v/>
      </c>
      <c r="S144" t="str">
        <f t="shared" si="28"/>
        <v/>
      </c>
    </row>
    <row r="145" spans="1:19">
      <c r="A145">
        <v>1</v>
      </c>
      <c r="B145">
        <v>7</v>
      </c>
      <c r="C145" s="24">
        <v>187</v>
      </c>
      <c r="D145">
        <v>33</v>
      </c>
      <c r="E145">
        <v>0.82599999999999996</v>
      </c>
      <c r="H145">
        <f t="shared" si="29"/>
        <v>135</v>
      </c>
      <c r="I145">
        <f t="shared" si="20"/>
        <v>182</v>
      </c>
      <c r="J145">
        <f t="shared" si="21"/>
        <v>1</v>
      </c>
      <c r="K145">
        <f t="shared" si="22"/>
        <v>182.5</v>
      </c>
      <c r="L145">
        <f>ROWS($A$5:A139)</f>
        <v>135</v>
      </c>
      <c r="M145">
        <f>SUM($A$5:A139)</f>
        <v>89</v>
      </c>
      <c r="N145">
        <f t="shared" si="23"/>
        <v>22</v>
      </c>
      <c r="O145">
        <f t="shared" si="24"/>
        <v>20</v>
      </c>
      <c r="P145">
        <f t="shared" si="25"/>
        <v>0.65925925925925921</v>
      </c>
      <c r="Q145">
        <f t="shared" si="26"/>
        <v>0.90909090909090906</v>
      </c>
      <c r="R145">
        <f t="shared" si="27"/>
        <v>0.4094790795427739</v>
      </c>
      <c r="S145">
        <f t="shared" si="28"/>
        <v>1.5041184970999488E-2</v>
      </c>
    </row>
    <row r="146" spans="1:19">
      <c r="A146">
        <v>1</v>
      </c>
      <c r="B146">
        <v>7</v>
      </c>
      <c r="C146" s="24">
        <v>187</v>
      </c>
      <c r="D146">
        <v>33</v>
      </c>
      <c r="E146">
        <v>0.82599999999999996</v>
      </c>
      <c r="H146">
        <f t="shared" si="29"/>
        <v>136</v>
      </c>
      <c r="I146">
        <f t="shared" si="20"/>
        <v>183</v>
      </c>
      <c r="J146">
        <f t="shared" si="21"/>
        <v>1</v>
      </c>
      <c r="K146" t="str">
        <f t="shared" si="22"/>
        <v/>
      </c>
      <c r="L146">
        <f>ROWS($A$5:A140)</f>
        <v>136</v>
      </c>
      <c r="M146">
        <f>SUM($A$5:A140)</f>
        <v>90</v>
      </c>
      <c r="N146">
        <f t="shared" si="23"/>
        <v>21</v>
      </c>
      <c r="O146">
        <f t="shared" si="24"/>
        <v>19</v>
      </c>
      <c r="P146">
        <f t="shared" si="25"/>
        <v>0.66176470588235292</v>
      </c>
      <c r="Q146">
        <f t="shared" si="26"/>
        <v>0.90476190476190477</v>
      </c>
      <c r="R146" t="str">
        <f t="shared" si="27"/>
        <v/>
      </c>
      <c r="S146" t="str">
        <f t="shared" si="28"/>
        <v/>
      </c>
    </row>
    <row r="147" spans="1:19">
      <c r="A147">
        <v>1</v>
      </c>
      <c r="B147">
        <v>5</v>
      </c>
      <c r="C147" s="24">
        <v>187</v>
      </c>
      <c r="D147">
        <v>27</v>
      </c>
      <c r="E147">
        <v>1.034</v>
      </c>
      <c r="H147">
        <f t="shared" si="29"/>
        <v>137</v>
      </c>
      <c r="I147">
        <f t="shared" ref="I147:I166" si="30">C141</f>
        <v>183</v>
      </c>
      <c r="J147">
        <f t="shared" ref="J147:J166" si="31">A141</f>
        <v>1</v>
      </c>
      <c r="K147">
        <f t="shared" ref="K147:K166" si="32">IF(C141&lt;&gt;C142, (C141+C142)/2, "")</f>
        <v>183.5</v>
      </c>
      <c r="L147">
        <f>ROWS($A$5:A141)</f>
        <v>137</v>
      </c>
      <c r="M147">
        <f>SUM($A$5:A141)</f>
        <v>91</v>
      </c>
      <c r="N147">
        <f t="shared" ref="N147:N166" si="33">I$4 - L147</f>
        <v>20</v>
      </c>
      <c r="O147">
        <f t="shared" ref="O147:O166" si="34">I$5 - M147</f>
        <v>18</v>
      </c>
      <c r="P147">
        <f t="shared" ref="P147:P166" si="35">IF(L147=0,"", M147/L147)</f>
        <v>0.66423357664233573</v>
      </c>
      <c r="Q147">
        <f t="shared" ref="Q147:Q166" si="36">IF(N147=0,"", O147/N147)</f>
        <v>0.9</v>
      </c>
      <c r="R147">
        <f t="shared" ref="R147:R166" si="37">IF(K147="","",(L147/I$4)*(2*P147*(1-P147)) + (N147/I$4)*(2*Q147*(1-Q147)))</f>
        <v>0.41216235064391654</v>
      </c>
      <c r="S147">
        <f t="shared" ref="S147:S166" si="38">IF(K147="","", $I$7 - R147)</f>
        <v>1.2357913869856851E-2</v>
      </c>
    </row>
    <row r="148" spans="1:19">
      <c r="A148">
        <v>1</v>
      </c>
      <c r="B148">
        <v>7</v>
      </c>
      <c r="C148" s="24">
        <v>187</v>
      </c>
      <c r="D148">
        <v>33</v>
      </c>
      <c r="E148">
        <v>0.82599999999999996</v>
      </c>
      <c r="H148">
        <f t="shared" si="29"/>
        <v>138</v>
      </c>
      <c r="I148">
        <f t="shared" si="30"/>
        <v>184</v>
      </c>
      <c r="J148">
        <f t="shared" si="31"/>
        <v>1</v>
      </c>
      <c r="K148">
        <f t="shared" si="32"/>
        <v>185.5</v>
      </c>
      <c r="L148">
        <f>ROWS($A$5:A142)</f>
        <v>138</v>
      </c>
      <c r="M148">
        <f>SUM($A$5:A142)</f>
        <v>92</v>
      </c>
      <c r="N148">
        <f t="shared" si="33"/>
        <v>19</v>
      </c>
      <c r="O148">
        <f t="shared" si="34"/>
        <v>17</v>
      </c>
      <c r="P148">
        <f t="shared" si="35"/>
        <v>0.66666666666666663</v>
      </c>
      <c r="Q148">
        <f t="shared" si="36"/>
        <v>0.89473684210526316</v>
      </c>
      <c r="R148">
        <f t="shared" si="37"/>
        <v>0.41345401720862668</v>
      </c>
      <c r="S148">
        <f t="shared" si="38"/>
        <v>1.1066247305146715E-2</v>
      </c>
    </row>
    <row r="149" spans="1:19">
      <c r="A149">
        <v>1</v>
      </c>
      <c r="B149">
        <v>5</v>
      </c>
      <c r="C149" s="24">
        <v>189</v>
      </c>
      <c r="D149">
        <v>33</v>
      </c>
      <c r="E149">
        <v>0.58299999999999996</v>
      </c>
      <c r="H149">
        <f t="shared" si="29"/>
        <v>139</v>
      </c>
      <c r="I149">
        <f t="shared" si="30"/>
        <v>187</v>
      </c>
      <c r="J149">
        <f t="shared" si="31"/>
        <v>1</v>
      </c>
      <c r="K149" t="str">
        <f t="shared" si="32"/>
        <v/>
      </c>
      <c r="L149">
        <f>ROWS($A$5:A143)</f>
        <v>139</v>
      </c>
      <c r="M149">
        <f>SUM($A$5:A143)</f>
        <v>93</v>
      </c>
      <c r="N149">
        <f t="shared" si="33"/>
        <v>18</v>
      </c>
      <c r="O149">
        <f t="shared" si="34"/>
        <v>16</v>
      </c>
      <c r="P149">
        <f t="shared" si="35"/>
        <v>0.6690647482014388</v>
      </c>
      <c r="Q149">
        <f t="shared" si="36"/>
        <v>0.88888888888888884</v>
      </c>
      <c r="R149" t="str">
        <f t="shared" si="37"/>
        <v/>
      </c>
      <c r="S149" t="str">
        <f t="shared" si="38"/>
        <v/>
      </c>
    </row>
    <row r="150" spans="1:19">
      <c r="A150">
        <v>1</v>
      </c>
      <c r="B150">
        <v>6</v>
      </c>
      <c r="C150" s="24">
        <v>190</v>
      </c>
      <c r="D150">
        <v>0</v>
      </c>
      <c r="E150">
        <v>0.27800000000000002</v>
      </c>
      <c r="H150">
        <f t="shared" si="29"/>
        <v>140</v>
      </c>
      <c r="I150">
        <f t="shared" si="30"/>
        <v>187</v>
      </c>
      <c r="J150">
        <f t="shared" si="31"/>
        <v>1</v>
      </c>
      <c r="K150" t="str">
        <f t="shared" si="32"/>
        <v/>
      </c>
      <c r="L150">
        <f>ROWS($A$5:A144)</f>
        <v>140</v>
      </c>
      <c r="M150">
        <f>SUM($A$5:A144)</f>
        <v>94</v>
      </c>
      <c r="N150">
        <f t="shared" si="33"/>
        <v>17</v>
      </c>
      <c r="O150">
        <f t="shared" si="34"/>
        <v>15</v>
      </c>
      <c r="P150">
        <f t="shared" si="35"/>
        <v>0.67142857142857137</v>
      </c>
      <c r="Q150">
        <f t="shared" si="36"/>
        <v>0.88235294117647056</v>
      </c>
      <c r="R150" t="str">
        <f t="shared" si="37"/>
        <v/>
      </c>
      <c r="S150" t="str">
        <f t="shared" si="38"/>
        <v/>
      </c>
    </row>
    <row r="151" spans="1:19">
      <c r="A151">
        <v>1</v>
      </c>
      <c r="B151">
        <v>6</v>
      </c>
      <c r="C151" s="24">
        <v>190</v>
      </c>
      <c r="D151">
        <v>0</v>
      </c>
      <c r="E151">
        <v>0.27800000000000002</v>
      </c>
      <c r="H151">
        <f t="shared" si="29"/>
        <v>141</v>
      </c>
      <c r="I151">
        <f t="shared" si="30"/>
        <v>187</v>
      </c>
      <c r="J151">
        <f t="shared" si="31"/>
        <v>1</v>
      </c>
      <c r="K151" t="str">
        <f t="shared" si="32"/>
        <v/>
      </c>
      <c r="L151">
        <f>ROWS($A$5:A145)</f>
        <v>141</v>
      </c>
      <c r="M151">
        <f>SUM($A$5:A145)</f>
        <v>95</v>
      </c>
      <c r="N151">
        <f t="shared" si="33"/>
        <v>16</v>
      </c>
      <c r="O151">
        <f t="shared" si="34"/>
        <v>14</v>
      </c>
      <c r="P151">
        <f t="shared" si="35"/>
        <v>0.67375886524822692</v>
      </c>
      <c r="Q151">
        <f t="shared" si="36"/>
        <v>0.875</v>
      </c>
      <c r="R151" t="str">
        <f t="shared" si="37"/>
        <v/>
      </c>
      <c r="S151" t="str">
        <f t="shared" si="38"/>
        <v/>
      </c>
    </row>
    <row r="152" spans="1:19">
      <c r="A152">
        <v>1</v>
      </c>
      <c r="B152">
        <v>6</v>
      </c>
      <c r="C152" s="24">
        <v>194</v>
      </c>
      <c r="D152">
        <v>0</v>
      </c>
      <c r="E152">
        <v>0.129</v>
      </c>
      <c r="H152">
        <f t="shared" si="29"/>
        <v>142</v>
      </c>
      <c r="I152">
        <f t="shared" si="30"/>
        <v>187</v>
      </c>
      <c r="J152">
        <f t="shared" si="31"/>
        <v>1</v>
      </c>
      <c r="K152" t="str">
        <f t="shared" si="32"/>
        <v/>
      </c>
      <c r="L152">
        <f>ROWS($A$5:A146)</f>
        <v>142</v>
      </c>
      <c r="M152">
        <f>SUM($A$5:A146)</f>
        <v>96</v>
      </c>
      <c r="N152">
        <f t="shared" si="33"/>
        <v>15</v>
      </c>
      <c r="O152">
        <f t="shared" si="34"/>
        <v>13</v>
      </c>
      <c r="P152">
        <f t="shared" si="35"/>
        <v>0.676056338028169</v>
      </c>
      <c r="Q152">
        <f t="shared" si="36"/>
        <v>0.8666666666666667</v>
      </c>
      <c r="R152" t="str">
        <f t="shared" si="37"/>
        <v/>
      </c>
      <c r="S152" t="str">
        <f t="shared" si="38"/>
        <v/>
      </c>
    </row>
    <row r="153" spans="1:19">
      <c r="A153">
        <v>1</v>
      </c>
      <c r="B153">
        <v>6</v>
      </c>
      <c r="C153" s="24">
        <v>195</v>
      </c>
      <c r="D153">
        <v>0</v>
      </c>
      <c r="E153">
        <v>0.32800000000000001</v>
      </c>
      <c r="H153">
        <f t="shared" si="29"/>
        <v>143</v>
      </c>
      <c r="I153">
        <f t="shared" si="30"/>
        <v>187</v>
      </c>
      <c r="J153">
        <f t="shared" si="31"/>
        <v>1</v>
      </c>
      <c r="K153" t="str">
        <f t="shared" si="32"/>
        <v/>
      </c>
      <c r="L153">
        <f>ROWS($A$5:A147)</f>
        <v>143</v>
      </c>
      <c r="M153">
        <f>SUM($A$5:A147)</f>
        <v>97</v>
      </c>
      <c r="N153">
        <f t="shared" si="33"/>
        <v>14</v>
      </c>
      <c r="O153">
        <f t="shared" si="34"/>
        <v>12</v>
      </c>
      <c r="P153">
        <f t="shared" si="35"/>
        <v>0.67832167832167833</v>
      </c>
      <c r="Q153">
        <f t="shared" si="36"/>
        <v>0.8571428571428571</v>
      </c>
      <c r="R153" t="str">
        <f t="shared" si="37"/>
        <v/>
      </c>
      <c r="S153" t="str">
        <f t="shared" si="38"/>
        <v/>
      </c>
    </row>
    <row r="154" spans="1:19">
      <c r="A154">
        <v>1</v>
      </c>
      <c r="B154">
        <v>7</v>
      </c>
      <c r="C154" s="24">
        <v>195</v>
      </c>
      <c r="D154">
        <v>33</v>
      </c>
      <c r="E154">
        <v>0.16300000000000001</v>
      </c>
      <c r="H154">
        <f t="shared" si="29"/>
        <v>144</v>
      </c>
      <c r="I154">
        <f t="shared" si="30"/>
        <v>187</v>
      </c>
      <c r="J154">
        <f t="shared" si="31"/>
        <v>1</v>
      </c>
      <c r="K154">
        <f t="shared" si="32"/>
        <v>188</v>
      </c>
      <c r="L154">
        <f>ROWS($A$5:A148)</f>
        <v>144</v>
      </c>
      <c r="M154">
        <f>SUM($A$5:A148)</f>
        <v>98</v>
      </c>
      <c r="N154">
        <f t="shared" si="33"/>
        <v>13</v>
      </c>
      <c r="O154">
        <f t="shared" si="34"/>
        <v>11</v>
      </c>
      <c r="P154">
        <f t="shared" si="35"/>
        <v>0.68055555555555558</v>
      </c>
      <c r="Q154">
        <f t="shared" si="36"/>
        <v>0.84615384615384615</v>
      </c>
      <c r="R154">
        <f t="shared" si="37"/>
        <v>0.42035494583265282</v>
      </c>
      <c r="S154">
        <f t="shared" si="38"/>
        <v>4.1653186811205778E-3</v>
      </c>
    </row>
    <row r="155" spans="1:19">
      <c r="A155">
        <v>1</v>
      </c>
      <c r="B155">
        <v>7</v>
      </c>
      <c r="C155" s="24">
        <v>196</v>
      </c>
      <c r="D155">
        <v>0</v>
      </c>
      <c r="E155">
        <v>0.45100000000000001</v>
      </c>
      <c r="H155">
        <f t="shared" si="29"/>
        <v>145</v>
      </c>
      <c r="I155">
        <f t="shared" si="30"/>
        <v>189</v>
      </c>
      <c r="J155">
        <f t="shared" si="31"/>
        <v>1</v>
      </c>
      <c r="K155">
        <f t="shared" si="32"/>
        <v>189.5</v>
      </c>
      <c r="L155">
        <f>ROWS($A$5:A149)</f>
        <v>145</v>
      </c>
      <c r="M155">
        <f>SUM($A$5:A149)</f>
        <v>99</v>
      </c>
      <c r="N155">
        <f t="shared" si="33"/>
        <v>12</v>
      </c>
      <c r="O155">
        <f t="shared" si="34"/>
        <v>10</v>
      </c>
      <c r="P155">
        <f t="shared" si="35"/>
        <v>0.6827586206896552</v>
      </c>
      <c r="Q155">
        <f t="shared" si="36"/>
        <v>0.83333333333333337</v>
      </c>
      <c r="R155">
        <f t="shared" si="37"/>
        <v>0.42131927666739877</v>
      </c>
      <c r="S155">
        <f t="shared" si="38"/>
        <v>3.2009878463746255E-3</v>
      </c>
    </row>
    <row r="156" spans="1:19">
      <c r="A156">
        <v>1</v>
      </c>
      <c r="B156">
        <v>8</v>
      </c>
      <c r="C156" s="24">
        <v>196</v>
      </c>
      <c r="D156">
        <v>29</v>
      </c>
      <c r="E156">
        <v>0.60499999999999998</v>
      </c>
      <c r="H156">
        <f t="shared" si="29"/>
        <v>146</v>
      </c>
      <c r="I156">
        <f t="shared" si="30"/>
        <v>190</v>
      </c>
      <c r="J156">
        <f t="shared" si="31"/>
        <v>1</v>
      </c>
      <c r="K156" t="str">
        <f t="shared" si="32"/>
        <v/>
      </c>
      <c r="L156">
        <f>ROWS($A$5:A150)</f>
        <v>146</v>
      </c>
      <c r="M156">
        <f>SUM($A$5:A150)</f>
        <v>100</v>
      </c>
      <c r="N156">
        <f t="shared" si="33"/>
        <v>11</v>
      </c>
      <c r="O156">
        <f t="shared" si="34"/>
        <v>9</v>
      </c>
      <c r="P156">
        <f t="shared" si="35"/>
        <v>0.68493150684931503</v>
      </c>
      <c r="Q156">
        <f t="shared" si="36"/>
        <v>0.81818181818181823</v>
      </c>
      <c r="R156" t="str">
        <f t="shared" si="37"/>
        <v/>
      </c>
      <c r="S156" t="str">
        <f t="shared" si="38"/>
        <v/>
      </c>
    </row>
    <row r="157" spans="1:19">
      <c r="A157">
        <v>0</v>
      </c>
      <c r="B157">
        <v>4</v>
      </c>
      <c r="C157" s="24">
        <v>197</v>
      </c>
      <c r="D157">
        <v>39</v>
      </c>
      <c r="E157">
        <v>2.3290000000000002</v>
      </c>
      <c r="H157">
        <f t="shared" si="29"/>
        <v>147</v>
      </c>
      <c r="I157">
        <f t="shared" si="30"/>
        <v>190</v>
      </c>
      <c r="J157">
        <f t="shared" si="31"/>
        <v>1</v>
      </c>
      <c r="K157">
        <f t="shared" si="32"/>
        <v>192</v>
      </c>
      <c r="L157">
        <f>ROWS($A$5:A151)</f>
        <v>147</v>
      </c>
      <c r="M157">
        <f>SUM($A$5:A151)</f>
        <v>101</v>
      </c>
      <c r="N157">
        <f t="shared" si="33"/>
        <v>10</v>
      </c>
      <c r="O157">
        <f t="shared" si="34"/>
        <v>8</v>
      </c>
      <c r="P157">
        <f t="shared" si="35"/>
        <v>0.68707482993197277</v>
      </c>
      <c r="Q157">
        <f t="shared" si="36"/>
        <v>0.8</v>
      </c>
      <c r="R157">
        <f t="shared" si="37"/>
        <v>0.42299926339962735</v>
      </c>
      <c r="S157">
        <f t="shared" si="38"/>
        <v>1.5210011141460478E-3</v>
      </c>
    </row>
    <row r="158" spans="1:19">
      <c r="A158">
        <v>1</v>
      </c>
      <c r="B158">
        <v>2</v>
      </c>
      <c r="C158" s="24">
        <v>197</v>
      </c>
      <c r="D158">
        <v>45</v>
      </c>
      <c r="E158">
        <v>0.158</v>
      </c>
      <c r="H158">
        <f t="shared" si="29"/>
        <v>148</v>
      </c>
      <c r="I158">
        <f t="shared" si="30"/>
        <v>194</v>
      </c>
      <c r="J158">
        <f t="shared" si="31"/>
        <v>1</v>
      </c>
      <c r="K158">
        <f t="shared" si="32"/>
        <v>194.5</v>
      </c>
      <c r="L158">
        <f>ROWS($A$5:A152)</f>
        <v>148</v>
      </c>
      <c r="M158">
        <f>SUM($A$5:A152)</f>
        <v>102</v>
      </c>
      <c r="N158">
        <f t="shared" si="33"/>
        <v>9</v>
      </c>
      <c r="O158">
        <f t="shared" si="34"/>
        <v>7</v>
      </c>
      <c r="P158">
        <f t="shared" si="35"/>
        <v>0.68918918918918914</v>
      </c>
      <c r="Q158">
        <f t="shared" si="36"/>
        <v>0.77777777777777779</v>
      </c>
      <c r="R158">
        <f t="shared" si="37"/>
        <v>0.42367207972303522</v>
      </c>
      <c r="S158">
        <f t="shared" si="38"/>
        <v>8.4818479073817121E-4</v>
      </c>
    </row>
    <row r="159" spans="1:19">
      <c r="A159">
        <v>0</v>
      </c>
      <c r="B159">
        <v>4</v>
      </c>
      <c r="C159" s="24">
        <v>197</v>
      </c>
      <c r="D159">
        <v>39</v>
      </c>
      <c r="E159">
        <v>2.3290000000000002</v>
      </c>
      <c r="H159">
        <f t="shared" si="29"/>
        <v>149</v>
      </c>
      <c r="I159">
        <f t="shared" si="30"/>
        <v>195</v>
      </c>
      <c r="J159">
        <f t="shared" si="31"/>
        <v>1</v>
      </c>
      <c r="K159" t="str">
        <f t="shared" si="32"/>
        <v/>
      </c>
      <c r="L159">
        <f>ROWS($A$5:A153)</f>
        <v>149</v>
      </c>
      <c r="M159">
        <f>SUM($A$5:A153)</f>
        <v>103</v>
      </c>
      <c r="N159">
        <f t="shared" si="33"/>
        <v>8</v>
      </c>
      <c r="O159">
        <f t="shared" si="34"/>
        <v>6</v>
      </c>
      <c r="P159">
        <f t="shared" si="35"/>
        <v>0.6912751677852349</v>
      </c>
      <c r="Q159">
        <f t="shared" si="36"/>
        <v>0.75</v>
      </c>
      <c r="R159" t="str">
        <f t="shared" si="37"/>
        <v/>
      </c>
      <c r="S159" t="str">
        <f t="shared" si="38"/>
        <v/>
      </c>
    </row>
    <row r="160" spans="1:19">
      <c r="A160">
        <v>1</v>
      </c>
      <c r="B160">
        <v>0</v>
      </c>
      <c r="C160" s="24">
        <v>198</v>
      </c>
      <c r="D160">
        <v>32</v>
      </c>
      <c r="E160">
        <v>0.502</v>
      </c>
      <c r="H160">
        <f t="shared" si="29"/>
        <v>150</v>
      </c>
      <c r="I160">
        <f t="shared" si="30"/>
        <v>195</v>
      </c>
      <c r="J160">
        <f t="shared" si="31"/>
        <v>1</v>
      </c>
      <c r="K160">
        <f t="shared" si="32"/>
        <v>195.5</v>
      </c>
      <c r="L160">
        <f>ROWS($A$5:A154)</f>
        <v>150</v>
      </c>
      <c r="M160">
        <f>SUM($A$5:A154)</f>
        <v>104</v>
      </c>
      <c r="N160">
        <f t="shared" si="33"/>
        <v>7</v>
      </c>
      <c r="O160">
        <f t="shared" si="34"/>
        <v>5</v>
      </c>
      <c r="P160">
        <f t="shared" si="35"/>
        <v>0.69333333333333336</v>
      </c>
      <c r="Q160">
        <f t="shared" si="36"/>
        <v>0.7142857142857143</v>
      </c>
      <c r="R160">
        <f t="shared" si="37"/>
        <v>0.42448286320897782</v>
      </c>
      <c r="S160">
        <f t="shared" si="38"/>
        <v>3.7401304795570134E-5</v>
      </c>
    </row>
    <row r="161" spans="1:19">
      <c r="A161">
        <v>1</v>
      </c>
      <c r="B161">
        <v>0</v>
      </c>
      <c r="C161" s="24">
        <v>198</v>
      </c>
      <c r="D161">
        <v>32</v>
      </c>
      <c r="E161">
        <v>0.502</v>
      </c>
      <c r="H161">
        <f t="shared" si="29"/>
        <v>151</v>
      </c>
      <c r="I161">
        <f t="shared" si="30"/>
        <v>196</v>
      </c>
      <c r="J161">
        <f t="shared" si="31"/>
        <v>1</v>
      </c>
      <c r="K161" t="str">
        <f t="shared" si="32"/>
        <v/>
      </c>
      <c r="L161">
        <f>ROWS($A$5:A155)</f>
        <v>151</v>
      </c>
      <c r="M161">
        <f>SUM($A$5:A155)</f>
        <v>105</v>
      </c>
      <c r="N161">
        <f t="shared" si="33"/>
        <v>6</v>
      </c>
      <c r="O161">
        <f t="shared" si="34"/>
        <v>4</v>
      </c>
      <c r="P161">
        <f t="shared" si="35"/>
        <v>0.69536423841059603</v>
      </c>
      <c r="Q161">
        <f t="shared" si="36"/>
        <v>0.66666666666666663</v>
      </c>
      <c r="R161" t="str">
        <f t="shared" si="37"/>
        <v/>
      </c>
      <c r="S161" t="str">
        <f t="shared" si="38"/>
        <v/>
      </c>
    </row>
    <row r="162" spans="1:19">
      <c r="H162">
        <f t="shared" si="29"/>
        <v>152</v>
      </c>
      <c r="I162">
        <f t="shared" si="30"/>
        <v>196</v>
      </c>
      <c r="J162">
        <f t="shared" si="31"/>
        <v>1</v>
      </c>
      <c r="K162">
        <f t="shared" si="32"/>
        <v>196.5</v>
      </c>
      <c r="L162">
        <f>ROWS($A$5:A156)</f>
        <v>152</v>
      </c>
      <c r="M162">
        <f>SUM($A$5:A156)</f>
        <v>106</v>
      </c>
      <c r="N162">
        <f t="shared" si="33"/>
        <v>5</v>
      </c>
      <c r="O162">
        <f t="shared" si="34"/>
        <v>3</v>
      </c>
      <c r="P162">
        <f t="shared" si="35"/>
        <v>0.69736842105263153</v>
      </c>
      <c r="Q162">
        <f t="shared" si="36"/>
        <v>0.6</v>
      </c>
      <c r="R162">
        <f t="shared" si="37"/>
        <v>0.42393563526651029</v>
      </c>
      <c r="S162">
        <f t="shared" si="38"/>
        <v>5.8462924726310206E-4</v>
      </c>
    </row>
    <row r="163" spans="1:19">
      <c r="H163">
        <f t="shared" si="29"/>
        <v>153</v>
      </c>
      <c r="I163">
        <f t="shared" si="30"/>
        <v>197</v>
      </c>
      <c r="J163">
        <f t="shared" si="31"/>
        <v>0</v>
      </c>
      <c r="K163" t="str">
        <f t="shared" si="32"/>
        <v/>
      </c>
      <c r="L163">
        <f>ROWS($A$5:A157)</f>
        <v>153</v>
      </c>
      <c r="M163">
        <f>SUM($A$5:A157)</f>
        <v>106</v>
      </c>
      <c r="N163">
        <f t="shared" si="33"/>
        <v>4</v>
      </c>
      <c r="O163">
        <f t="shared" si="34"/>
        <v>3</v>
      </c>
      <c r="P163">
        <f t="shared" si="35"/>
        <v>0.69281045751633985</v>
      </c>
      <c r="Q163">
        <f t="shared" si="36"/>
        <v>0.75</v>
      </c>
      <c r="R163" t="str">
        <f t="shared" si="37"/>
        <v/>
      </c>
      <c r="S163" t="str">
        <f t="shared" si="38"/>
        <v/>
      </c>
    </row>
    <row r="164" spans="1:19">
      <c r="H164">
        <f t="shared" si="29"/>
        <v>154</v>
      </c>
      <c r="I164">
        <f t="shared" si="30"/>
        <v>197</v>
      </c>
      <c r="J164">
        <f t="shared" si="31"/>
        <v>1</v>
      </c>
      <c r="K164" t="str">
        <f t="shared" si="32"/>
        <v/>
      </c>
      <c r="L164">
        <f>ROWS($A$5:A158)</f>
        <v>154</v>
      </c>
      <c r="M164">
        <f>SUM($A$5:A158)</f>
        <v>107</v>
      </c>
      <c r="N164">
        <f t="shared" si="33"/>
        <v>3</v>
      </c>
      <c r="O164">
        <f t="shared" si="34"/>
        <v>2</v>
      </c>
      <c r="P164">
        <f t="shared" si="35"/>
        <v>0.69480519480519476</v>
      </c>
      <c r="Q164">
        <f t="shared" si="36"/>
        <v>0.66666666666666663</v>
      </c>
      <c r="R164" t="str">
        <f t="shared" si="37"/>
        <v/>
      </c>
      <c r="S164" t="str">
        <f t="shared" si="38"/>
        <v/>
      </c>
    </row>
    <row r="165" spans="1:19">
      <c r="H165">
        <f t="shared" si="29"/>
        <v>155</v>
      </c>
      <c r="I165">
        <f t="shared" si="30"/>
        <v>197</v>
      </c>
      <c r="J165">
        <f t="shared" si="31"/>
        <v>0</v>
      </c>
      <c r="K165">
        <f t="shared" si="32"/>
        <v>197.5</v>
      </c>
      <c r="L165">
        <f>ROWS($A$5:A159)</f>
        <v>155</v>
      </c>
      <c r="M165">
        <f>SUM($A$5:A159)</f>
        <v>107</v>
      </c>
      <c r="N165">
        <f t="shared" si="33"/>
        <v>2</v>
      </c>
      <c r="O165">
        <f t="shared" si="34"/>
        <v>2</v>
      </c>
      <c r="P165">
        <f t="shared" si="35"/>
        <v>0.69032258064516128</v>
      </c>
      <c r="Q165">
        <f t="shared" si="36"/>
        <v>1</v>
      </c>
      <c r="R165">
        <f t="shared" si="37"/>
        <v>0.42210807478939799</v>
      </c>
      <c r="S165">
        <f t="shared" si="38"/>
        <v>2.412189724375402E-3</v>
      </c>
    </row>
    <row r="166" spans="1:19">
      <c r="H166">
        <f t="shared" si="29"/>
        <v>156</v>
      </c>
      <c r="I166">
        <f t="shared" si="30"/>
        <v>198</v>
      </c>
      <c r="J166">
        <f t="shared" si="31"/>
        <v>1</v>
      </c>
      <c r="K166" t="str">
        <f t="shared" si="32"/>
        <v/>
      </c>
      <c r="L166">
        <f>ROWS($A$5:A160)</f>
        <v>156</v>
      </c>
      <c r="M166">
        <f>SUM($A$5:A160)</f>
        <v>108</v>
      </c>
      <c r="N166">
        <f t="shared" si="33"/>
        <v>1</v>
      </c>
      <c r="O166">
        <f t="shared" si="34"/>
        <v>1</v>
      </c>
      <c r="P166">
        <f t="shared" si="35"/>
        <v>0.69230769230769229</v>
      </c>
      <c r="Q166">
        <f t="shared" si="36"/>
        <v>1</v>
      </c>
      <c r="R166" t="str">
        <f t="shared" si="37"/>
        <v/>
      </c>
      <c r="S166" t="str">
        <f t="shared" si="38"/>
        <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C14A-F4A0-465C-AA49-2A6799067101}">
  <dimension ref="A1:S97"/>
  <sheetViews>
    <sheetView workbookViewId="0">
      <selection activeCell="AF39" sqref="AF39"/>
    </sheetView>
  </sheetViews>
  <sheetFormatPr defaultRowHeight="14.4"/>
  <cols>
    <col min="8" max="8" width="29.77734375" customWidth="1"/>
    <col min="14" max="14" width="13.88671875" bestFit="1" customWidth="1"/>
  </cols>
  <sheetData>
    <row r="1" spans="1:19">
      <c r="A1" s="3" t="s">
        <v>269</v>
      </c>
    </row>
    <row r="2" spans="1:19">
      <c r="H2" s="3" t="s">
        <v>242</v>
      </c>
      <c r="N2" s="3" t="s">
        <v>261</v>
      </c>
      <c r="O2">
        <f>MAX(S11:S547)</f>
        <v>5.4955917847124947E-2</v>
      </c>
    </row>
    <row r="3" spans="1:19">
      <c r="N3" s="3" t="s">
        <v>262</v>
      </c>
      <c r="O3">
        <f>INDEX(K11:K546, MATCH(O2, S11:S546, 0))</f>
        <v>0.315</v>
      </c>
    </row>
    <row r="4" spans="1:19">
      <c r="A4" s="1" t="s">
        <v>245</v>
      </c>
      <c r="B4" s="1" t="s">
        <v>2</v>
      </c>
      <c r="C4" s="1" t="s">
        <v>3</v>
      </c>
      <c r="D4" s="1" t="s">
        <v>5</v>
      </c>
      <c r="E4" s="23" t="s">
        <v>8</v>
      </c>
      <c r="H4" s="3" t="s">
        <v>243</v>
      </c>
      <c r="I4">
        <f>COUNTA(A5:A5000)</f>
        <v>88</v>
      </c>
    </row>
    <row r="5" spans="1:19">
      <c r="A5">
        <v>0</v>
      </c>
      <c r="B5">
        <v>1</v>
      </c>
      <c r="C5">
        <v>157</v>
      </c>
      <c r="D5">
        <v>21</v>
      </c>
      <c r="E5" s="24">
        <v>0.123</v>
      </c>
      <c r="H5" s="3" t="s">
        <v>244</v>
      </c>
      <c r="I5">
        <f>SUM(A5:A5000)</f>
        <v>48</v>
      </c>
    </row>
    <row r="6" spans="1:19">
      <c r="A6">
        <v>0</v>
      </c>
      <c r="B6">
        <v>1</v>
      </c>
      <c r="C6">
        <v>157</v>
      </c>
      <c r="D6">
        <v>21</v>
      </c>
      <c r="E6" s="24">
        <v>0.123</v>
      </c>
      <c r="H6" s="3" t="s">
        <v>246</v>
      </c>
      <c r="I6">
        <f>I5/I4</f>
        <v>0.54545454545454541</v>
      </c>
    </row>
    <row r="7" spans="1:19">
      <c r="A7">
        <v>1</v>
      </c>
      <c r="B7">
        <v>7</v>
      </c>
      <c r="C7">
        <v>142</v>
      </c>
      <c r="D7">
        <v>24</v>
      </c>
      <c r="E7" s="24">
        <v>0.128</v>
      </c>
      <c r="H7" s="3" t="s">
        <v>248</v>
      </c>
      <c r="I7">
        <f>2*I6*(1-I6)</f>
        <v>0.49586776859504134</v>
      </c>
    </row>
    <row r="8" spans="1:19">
      <c r="A8">
        <v>0</v>
      </c>
      <c r="B8">
        <v>9</v>
      </c>
      <c r="C8">
        <v>154</v>
      </c>
      <c r="D8">
        <v>30</v>
      </c>
      <c r="E8" s="24">
        <v>0.16400000000000001</v>
      </c>
      <c r="H8" s="20"/>
      <c r="I8" s="20"/>
      <c r="J8" s="20"/>
      <c r="K8" s="20"/>
      <c r="L8" s="20"/>
      <c r="M8" s="20"/>
      <c r="N8" s="20"/>
      <c r="O8" s="20"/>
      <c r="P8" s="20"/>
      <c r="Q8" s="20"/>
      <c r="R8" s="20"/>
      <c r="S8" s="20"/>
    </row>
    <row r="9" spans="1:19">
      <c r="A9">
        <v>1</v>
      </c>
      <c r="B9">
        <v>7</v>
      </c>
      <c r="C9">
        <v>161</v>
      </c>
      <c r="D9">
        <v>0</v>
      </c>
      <c r="E9" s="24">
        <v>0.16500000000000001</v>
      </c>
    </row>
    <row r="10" spans="1:19">
      <c r="A10">
        <v>1</v>
      </c>
      <c r="B10">
        <v>6</v>
      </c>
      <c r="C10">
        <v>147</v>
      </c>
      <c r="D10">
        <v>0</v>
      </c>
      <c r="E10" s="24">
        <v>0.17799999999999999</v>
      </c>
      <c r="H10" s="22" t="s">
        <v>249</v>
      </c>
      <c r="I10" s="22" t="s">
        <v>8</v>
      </c>
      <c r="J10" s="22" t="s">
        <v>251</v>
      </c>
      <c r="K10" s="22" t="s">
        <v>252</v>
      </c>
      <c r="L10" s="22" t="s">
        <v>253</v>
      </c>
      <c r="M10" s="22" t="s">
        <v>254</v>
      </c>
      <c r="N10" s="22" t="s">
        <v>255</v>
      </c>
      <c r="O10" s="22" t="s">
        <v>256</v>
      </c>
      <c r="P10" s="22" t="s">
        <v>257</v>
      </c>
      <c r="Q10" s="22" t="s">
        <v>258</v>
      </c>
      <c r="R10" s="22" t="s">
        <v>259</v>
      </c>
      <c r="S10" s="22" t="s">
        <v>260</v>
      </c>
    </row>
    <row r="11" spans="1:19">
      <c r="A11">
        <v>0</v>
      </c>
      <c r="B11">
        <v>1</v>
      </c>
      <c r="C11">
        <v>151</v>
      </c>
      <c r="D11">
        <v>0</v>
      </c>
      <c r="E11" s="24">
        <v>0.17899999999999999</v>
      </c>
      <c r="H11">
        <f>ROW()-10</f>
        <v>1</v>
      </c>
      <c r="I11">
        <f>E5</f>
        <v>0.123</v>
      </c>
      <c r="J11">
        <f>A5</f>
        <v>0</v>
      </c>
      <c r="K11" t="str">
        <f>IF(E5&lt;&gt;E6, (E5+E6)/2, "")</f>
        <v/>
      </c>
      <c r="L11">
        <f>ROWS($A$5:A5)</f>
        <v>1</v>
      </c>
      <c r="M11">
        <f>SUM($A$5:A5)</f>
        <v>0</v>
      </c>
      <c r="N11">
        <f>I$4 - L11</f>
        <v>87</v>
      </c>
      <c r="O11">
        <f>I$5 - M11</f>
        <v>48</v>
      </c>
      <c r="P11">
        <f>IF(L11=0,"", M11/L11)</f>
        <v>0</v>
      </c>
      <c r="Q11">
        <f>IF(N11=0,"", O11/N11)</f>
        <v>0.55172413793103448</v>
      </c>
      <c r="R11" t="str">
        <f>IF(K11="","",(L11/I$4)*(2*P11*(1-P11)) + (N11/I$4)*(2*Q11*(1-Q11)))</f>
        <v/>
      </c>
      <c r="S11" t="str">
        <f>IF(K11="","", $I$7 - R11)</f>
        <v/>
      </c>
    </row>
    <row r="12" spans="1:19">
      <c r="A12">
        <v>0</v>
      </c>
      <c r="B12">
        <v>4</v>
      </c>
      <c r="C12">
        <v>146</v>
      </c>
      <c r="D12">
        <v>27</v>
      </c>
      <c r="E12" s="24">
        <v>0.189</v>
      </c>
      <c r="H12">
        <f t="shared" ref="H12:H75" si="0">ROW()-10</f>
        <v>2</v>
      </c>
      <c r="I12">
        <f t="shared" ref="I12:I17" si="1">E6</f>
        <v>0.123</v>
      </c>
      <c r="J12">
        <f t="shared" ref="J12:J17" si="2">A6</f>
        <v>0</v>
      </c>
      <c r="K12">
        <f t="shared" ref="K12:K17" si="3">IF(E6&lt;&gt;E7, (E6+E7)/2, "")</f>
        <v>0.1255</v>
      </c>
      <c r="L12">
        <f>ROWS($A$5:A6)</f>
        <v>2</v>
      </c>
      <c r="M12">
        <f>SUM($A$5:A6)</f>
        <v>0</v>
      </c>
      <c r="N12">
        <f t="shared" ref="N12:N17" si="4">I$4 - L12</f>
        <v>86</v>
      </c>
      <c r="O12">
        <f t="shared" ref="O12:O17" si="5">I$5 - M12</f>
        <v>48</v>
      </c>
      <c r="P12">
        <f t="shared" ref="P12:P17" si="6">IF(L12=0,"", M12/L12)</f>
        <v>0</v>
      </c>
      <c r="Q12">
        <f t="shared" ref="Q12:Q17" si="7">IF(N12=0,"", O12/N12)</f>
        <v>0.55813953488372092</v>
      </c>
      <c r="R12">
        <f t="shared" ref="R12:R17" si="8">IF(K12="","",(L12/I$4)*(2*P12*(1-P12)) + (N12/I$4)*(2*Q12*(1-Q12)))</f>
        <v>0.48202959830866809</v>
      </c>
      <c r="S12">
        <f t="shared" ref="S12:S17" si="9">IF(K12="","", $I$7 - R12)</f>
        <v>1.3838170286373241E-2</v>
      </c>
    </row>
    <row r="13" spans="1:19">
      <c r="A13">
        <v>0</v>
      </c>
      <c r="B13">
        <v>4</v>
      </c>
      <c r="C13">
        <v>146</v>
      </c>
      <c r="D13">
        <v>27</v>
      </c>
      <c r="E13" s="24">
        <v>0.189</v>
      </c>
      <c r="H13">
        <f t="shared" si="0"/>
        <v>3</v>
      </c>
      <c r="I13">
        <f t="shared" si="1"/>
        <v>0.128</v>
      </c>
      <c r="J13">
        <f t="shared" si="2"/>
        <v>1</v>
      </c>
      <c r="K13">
        <f t="shared" si="3"/>
        <v>0.14600000000000002</v>
      </c>
      <c r="L13">
        <f>ROWS($A$5:A7)</f>
        <v>3</v>
      </c>
      <c r="M13">
        <f>SUM($A$5:A7)</f>
        <v>1</v>
      </c>
      <c r="N13">
        <f t="shared" si="4"/>
        <v>85</v>
      </c>
      <c r="O13">
        <f t="shared" si="5"/>
        <v>47</v>
      </c>
      <c r="P13">
        <f t="shared" si="6"/>
        <v>0.33333333333333331</v>
      </c>
      <c r="Q13">
        <f t="shared" si="7"/>
        <v>0.55294117647058827</v>
      </c>
      <c r="R13">
        <f t="shared" si="8"/>
        <v>0.49269162210338685</v>
      </c>
      <c r="S13">
        <f t="shared" si="9"/>
        <v>3.1761464916544857E-3</v>
      </c>
    </row>
    <row r="14" spans="1:19">
      <c r="A14">
        <v>1</v>
      </c>
      <c r="B14">
        <v>9</v>
      </c>
      <c r="C14">
        <v>156</v>
      </c>
      <c r="D14">
        <v>0</v>
      </c>
      <c r="E14" s="24">
        <v>0.23</v>
      </c>
      <c r="H14">
        <f t="shared" si="0"/>
        <v>4</v>
      </c>
      <c r="I14">
        <f t="shared" si="1"/>
        <v>0.16400000000000001</v>
      </c>
      <c r="J14">
        <f t="shared" si="2"/>
        <v>0</v>
      </c>
      <c r="K14">
        <f t="shared" si="3"/>
        <v>0.16450000000000001</v>
      </c>
      <c r="L14">
        <f>ROWS($A$5:A8)</f>
        <v>4</v>
      </c>
      <c r="M14">
        <f>SUM($A$5:A8)</f>
        <v>1</v>
      </c>
      <c r="N14">
        <f t="shared" si="4"/>
        <v>84</v>
      </c>
      <c r="O14">
        <f t="shared" si="5"/>
        <v>47</v>
      </c>
      <c r="P14">
        <f t="shared" si="6"/>
        <v>0.25</v>
      </c>
      <c r="Q14">
        <f t="shared" si="7"/>
        <v>0.55952380952380953</v>
      </c>
      <c r="R14">
        <f t="shared" si="8"/>
        <v>0.48755411255411257</v>
      </c>
      <c r="S14">
        <f t="shared" si="9"/>
        <v>8.313656040928763E-3</v>
      </c>
    </row>
    <row r="15" spans="1:19">
      <c r="A15">
        <v>0</v>
      </c>
      <c r="B15">
        <v>0</v>
      </c>
      <c r="C15">
        <v>137</v>
      </c>
      <c r="D15">
        <v>27</v>
      </c>
      <c r="E15" s="24">
        <v>0.23100000000000001</v>
      </c>
      <c r="H15">
        <f t="shared" si="0"/>
        <v>5</v>
      </c>
      <c r="I15">
        <f t="shared" si="1"/>
        <v>0.16500000000000001</v>
      </c>
      <c r="J15">
        <f t="shared" si="2"/>
        <v>1</v>
      </c>
      <c r="K15">
        <f t="shared" si="3"/>
        <v>0.17149999999999999</v>
      </c>
      <c r="L15">
        <f>ROWS($A$5:A9)</f>
        <v>5</v>
      </c>
      <c r="M15">
        <f>SUM($A$5:A9)</f>
        <v>2</v>
      </c>
      <c r="N15">
        <f t="shared" si="4"/>
        <v>83</v>
      </c>
      <c r="O15">
        <f t="shared" si="5"/>
        <v>46</v>
      </c>
      <c r="P15">
        <f t="shared" si="6"/>
        <v>0.4</v>
      </c>
      <c r="Q15">
        <f t="shared" si="7"/>
        <v>0.55421686746987953</v>
      </c>
      <c r="R15">
        <f t="shared" si="8"/>
        <v>0.49331872946330779</v>
      </c>
      <c r="S15">
        <f t="shared" si="9"/>
        <v>2.5490391317335437E-3</v>
      </c>
    </row>
    <row r="16" spans="1:19">
      <c r="A16">
        <v>1</v>
      </c>
      <c r="B16">
        <v>4</v>
      </c>
      <c r="C16">
        <v>145</v>
      </c>
      <c r="D16">
        <v>18</v>
      </c>
      <c r="E16" s="24">
        <v>0.23499999999999999</v>
      </c>
      <c r="H16">
        <f t="shared" si="0"/>
        <v>6</v>
      </c>
      <c r="I16">
        <f t="shared" si="1"/>
        <v>0.17799999999999999</v>
      </c>
      <c r="J16">
        <f t="shared" si="2"/>
        <v>1</v>
      </c>
      <c r="K16">
        <f t="shared" si="3"/>
        <v>0.17849999999999999</v>
      </c>
      <c r="L16">
        <f>ROWS($A$5:A10)</f>
        <v>6</v>
      </c>
      <c r="M16">
        <f>SUM($A$5:A10)</f>
        <v>3</v>
      </c>
      <c r="N16">
        <f t="shared" si="4"/>
        <v>82</v>
      </c>
      <c r="O16">
        <f t="shared" si="5"/>
        <v>45</v>
      </c>
      <c r="P16">
        <f t="shared" si="6"/>
        <v>0.5</v>
      </c>
      <c r="Q16">
        <f t="shared" si="7"/>
        <v>0.54878048780487809</v>
      </c>
      <c r="R16">
        <f t="shared" si="8"/>
        <v>0.49556541019955658</v>
      </c>
      <c r="S16">
        <f t="shared" si="9"/>
        <v>3.0235839548475862E-4</v>
      </c>
    </row>
    <row r="17" spans="1:19">
      <c r="A17">
        <v>1</v>
      </c>
      <c r="B17">
        <v>4</v>
      </c>
      <c r="C17">
        <v>145</v>
      </c>
      <c r="D17">
        <v>18</v>
      </c>
      <c r="E17" s="24">
        <v>0.23499999999999999</v>
      </c>
      <c r="H17">
        <f t="shared" si="0"/>
        <v>7</v>
      </c>
      <c r="I17">
        <f t="shared" si="1"/>
        <v>0.17899999999999999</v>
      </c>
      <c r="J17">
        <f t="shared" si="2"/>
        <v>0</v>
      </c>
      <c r="K17">
        <f t="shared" si="3"/>
        <v>0.184</v>
      </c>
      <c r="L17">
        <f>ROWS($A$5:A11)</f>
        <v>7</v>
      </c>
      <c r="M17">
        <f>SUM($A$5:A11)</f>
        <v>3</v>
      </c>
      <c r="N17">
        <f t="shared" si="4"/>
        <v>81</v>
      </c>
      <c r="O17">
        <f t="shared" si="5"/>
        <v>45</v>
      </c>
      <c r="P17">
        <f t="shared" si="6"/>
        <v>0.42857142857142855</v>
      </c>
      <c r="Q17">
        <f t="shared" si="7"/>
        <v>0.55555555555555558</v>
      </c>
      <c r="R17">
        <f t="shared" si="8"/>
        <v>0.49350649350649345</v>
      </c>
      <c r="S17">
        <f t="shared" si="9"/>
        <v>2.3612750885478873E-3</v>
      </c>
    </row>
    <row r="18" spans="1:19">
      <c r="A18">
        <v>1</v>
      </c>
      <c r="B18">
        <v>2</v>
      </c>
      <c r="C18">
        <v>146</v>
      </c>
      <c r="D18">
        <v>0</v>
      </c>
      <c r="E18" s="24">
        <v>0.24</v>
      </c>
      <c r="H18">
        <f t="shared" si="0"/>
        <v>8</v>
      </c>
      <c r="I18">
        <f t="shared" ref="I18:I81" si="10">E12</f>
        <v>0.189</v>
      </c>
      <c r="J18">
        <f t="shared" ref="J18:J81" si="11">A12</f>
        <v>0</v>
      </c>
      <c r="K18" t="str">
        <f t="shared" ref="K18:K81" si="12">IF(E12&lt;&gt;E13, (E12+E13)/2, "")</f>
        <v/>
      </c>
      <c r="L18">
        <f>ROWS($A$5:A12)</f>
        <v>8</v>
      </c>
      <c r="M18">
        <f>SUM($A$5:A12)</f>
        <v>3</v>
      </c>
      <c r="N18">
        <f t="shared" ref="N18:N81" si="13">I$4 - L18</f>
        <v>80</v>
      </c>
      <c r="O18">
        <f t="shared" ref="O18:O81" si="14">I$5 - M18</f>
        <v>45</v>
      </c>
      <c r="P18">
        <f t="shared" ref="P18:P81" si="15">IF(L18=0,"", M18/L18)</f>
        <v>0.375</v>
      </c>
      <c r="Q18">
        <f t="shared" ref="Q18:Q81" si="16">IF(N18=0,"", O18/N18)</f>
        <v>0.5625</v>
      </c>
      <c r="R18" t="str">
        <f t="shared" ref="R18:R81" si="17">IF(K18="","",(L18/I$4)*(2*P18*(1-P18)) + (N18/I$4)*(2*Q18*(1-Q18)))</f>
        <v/>
      </c>
      <c r="S18" t="str">
        <f t="shared" ref="S18:S81" si="18">IF(K18="","", $I$7 - R18)</f>
        <v/>
      </c>
    </row>
    <row r="19" spans="1:19">
      <c r="A19">
        <v>1</v>
      </c>
      <c r="B19">
        <v>2</v>
      </c>
      <c r="C19">
        <v>155</v>
      </c>
      <c r="D19">
        <v>27</v>
      </c>
      <c r="E19" s="24">
        <v>0.24</v>
      </c>
      <c r="H19">
        <f t="shared" si="0"/>
        <v>9</v>
      </c>
      <c r="I19">
        <f t="shared" si="10"/>
        <v>0.189</v>
      </c>
      <c r="J19">
        <f t="shared" si="11"/>
        <v>0</v>
      </c>
      <c r="K19">
        <f t="shared" si="12"/>
        <v>0.20950000000000002</v>
      </c>
      <c r="L19">
        <f>ROWS($A$5:A13)</f>
        <v>9</v>
      </c>
      <c r="M19">
        <f>SUM($A$5:A13)</f>
        <v>3</v>
      </c>
      <c r="N19">
        <f t="shared" si="13"/>
        <v>79</v>
      </c>
      <c r="O19">
        <f t="shared" si="14"/>
        <v>45</v>
      </c>
      <c r="P19">
        <f t="shared" si="15"/>
        <v>0.33333333333333331</v>
      </c>
      <c r="Q19">
        <f t="shared" si="16"/>
        <v>0.569620253164557</v>
      </c>
      <c r="R19">
        <f t="shared" si="17"/>
        <v>0.48561565017261221</v>
      </c>
      <c r="S19">
        <f t="shared" si="18"/>
        <v>1.0252118422429124E-2</v>
      </c>
    </row>
    <row r="20" spans="1:19">
      <c r="A20">
        <v>0</v>
      </c>
      <c r="B20">
        <v>4</v>
      </c>
      <c r="C20">
        <v>141</v>
      </c>
      <c r="D20">
        <v>0</v>
      </c>
      <c r="E20" s="24">
        <v>0.24399999999999999</v>
      </c>
      <c r="H20">
        <f t="shared" si="0"/>
        <v>10</v>
      </c>
      <c r="I20">
        <f t="shared" si="10"/>
        <v>0.23</v>
      </c>
      <c r="J20">
        <f t="shared" si="11"/>
        <v>1</v>
      </c>
      <c r="K20">
        <f t="shared" si="12"/>
        <v>0.23050000000000001</v>
      </c>
      <c r="L20">
        <f>ROWS($A$5:A14)</f>
        <v>10</v>
      </c>
      <c r="M20">
        <f>SUM($A$5:A14)</f>
        <v>4</v>
      </c>
      <c r="N20">
        <f t="shared" si="13"/>
        <v>78</v>
      </c>
      <c r="O20">
        <f t="shared" si="14"/>
        <v>44</v>
      </c>
      <c r="P20">
        <f t="shared" si="15"/>
        <v>0.4</v>
      </c>
      <c r="Q20">
        <f t="shared" si="16"/>
        <v>0.5641025641025641</v>
      </c>
      <c r="R20">
        <f t="shared" si="17"/>
        <v>0.49044289044289047</v>
      </c>
      <c r="S20">
        <f t="shared" si="18"/>
        <v>5.4248781521508693E-3</v>
      </c>
    </row>
    <row r="21" spans="1:19">
      <c r="A21">
        <v>0</v>
      </c>
      <c r="B21">
        <v>4</v>
      </c>
      <c r="C21">
        <v>141</v>
      </c>
      <c r="D21">
        <v>0</v>
      </c>
      <c r="E21" s="24">
        <v>0.24399999999999999</v>
      </c>
      <c r="H21">
        <f t="shared" si="0"/>
        <v>11</v>
      </c>
      <c r="I21">
        <f t="shared" si="10"/>
        <v>0.23100000000000001</v>
      </c>
      <c r="J21">
        <f t="shared" si="11"/>
        <v>0</v>
      </c>
      <c r="K21">
        <f t="shared" si="12"/>
        <v>0.23299999999999998</v>
      </c>
      <c r="L21">
        <f>ROWS($A$5:A15)</f>
        <v>11</v>
      </c>
      <c r="M21">
        <f>SUM($A$5:A15)</f>
        <v>4</v>
      </c>
      <c r="N21">
        <f t="shared" si="13"/>
        <v>77</v>
      </c>
      <c r="O21">
        <f t="shared" si="14"/>
        <v>44</v>
      </c>
      <c r="P21">
        <f t="shared" si="15"/>
        <v>0.36363636363636365</v>
      </c>
      <c r="Q21">
        <f t="shared" si="16"/>
        <v>0.5714285714285714</v>
      </c>
      <c r="R21">
        <f t="shared" si="17"/>
        <v>0.48642266824085001</v>
      </c>
      <c r="S21">
        <f t="shared" si="18"/>
        <v>9.445100354191327E-3</v>
      </c>
    </row>
    <row r="22" spans="1:19">
      <c r="A22">
        <v>0</v>
      </c>
      <c r="B22">
        <v>4</v>
      </c>
      <c r="C22">
        <v>141</v>
      </c>
      <c r="D22">
        <v>0</v>
      </c>
      <c r="E22" s="24">
        <v>0.24399999999999999</v>
      </c>
      <c r="H22">
        <f t="shared" si="0"/>
        <v>12</v>
      </c>
      <c r="I22">
        <f t="shared" si="10"/>
        <v>0.23499999999999999</v>
      </c>
      <c r="J22">
        <f t="shared" si="11"/>
        <v>1</v>
      </c>
      <c r="K22" t="str">
        <f t="shared" si="12"/>
        <v/>
      </c>
      <c r="L22">
        <f>ROWS($A$5:A16)</f>
        <v>12</v>
      </c>
      <c r="M22">
        <f>SUM($A$5:A16)</f>
        <v>5</v>
      </c>
      <c r="N22">
        <f t="shared" si="13"/>
        <v>76</v>
      </c>
      <c r="O22">
        <f t="shared" si="14"/>
        <v>43</v>
      </c>
      <c r="P22">
        <f t="shared" si="15"/>
        <v>0.41666666666666669</v>
      </c>
      <c r="Q22">
        <f t="shared" si="16"/>
        <v>0.56578947368421051</v>
      </c>
      <c r="R22" t="str">
        <f t="shared" si="17"/>
        <v/>
      </c>
      <c r="S22" t="str">
        <f t="shared" si="18"/>
        <v/>
      </c>
    </row>
    <row r="23" spans="1:19">
      <c r="A23">
        <v>0</v>
      </c>
      <c r="B23">
        <v>0</v>
      </c>
      <c r="C23">
        <v>161</v>
      </c>
      <c r="D23">
        <v>0</v>
      </c>
      <c r="E23" s="24">
        <v>0.254</v>
      </c>
      <c r="H23">
        <f t="shared" si="0"/>
        <v>13</v>
      </c>
      <c r="I23">
        <f t="shared" si="10"/>
        <v>0.23499999999999999</v>
      </c>
      <c r="J23">
        <f t="shared" si="11"/>
        <v>1</v>
      </c>
      <c r="K23">
        <f t="shared" si="12"/>
        <v>0.23749999999999999</v>
      </c>
      <c r="L23">
        <f>ROWS($A$5:A17)</f>
        <v>13</v>
      </c>
      <c r="M23">
        <f>SUM($A$5:A17)</f>
        <v>6</v>
      </c>
      <c r="N23">
        <f t="shared" si="13"/>
        <v>75</v>
      </c>
      <c r="O23">
        <f t="shared" si="14"/>
        <v>42</v>
      </c>
      <c r="P23">
        <f t="shared" si="15"/>
        <v>0.46153846153846156</v>
      </c>
      <c r="Q23">
        <f t="shared" si="16"/>
        <v>0.56000000000000005</v>
      </c>
      <c r="R23">
        <f t="shared" si="17"/>
        <v>0.49342657342657342</v>
      </c>
      <c r="S23">
        <f t="shared" si="18"/>
        <v>2.4411951684679134E-3</v>
      </c>
    </row>
    <row r="24" spans="1:19">
      <c r="A24">
        <v>0</v>
      </c>
      <c r="B24">
        <v>0</v>
      </c>
      <c r="C24">
        <v>161</v>
      </c>
      <c r="D24">
        <v>0</v>
      </c>
      <c r="E24" s="24">
        <v>0.254</v>
      </c>
      <c r="H24">
        <f t="shared" si="0"/>
        <v>14</v>
      </c>
      <c r="I24">
        <f t="shared" si="10"/>
        <v>0.24</v>
      </c>
      <c r="J24">
        <f t="shared" si="11"/>
        <v>1</v>
      </c>
      <c r="K24" t="str">
        <f t="shared" si="12"/>
        <v/>
      </c>
      <c r="L24">
        <f>ROWS($A$5:A18)</f>
        <v>14</v>
      </c>
      <c r="M24">
        <f>SUM($A$5:A18)</f>
        <v>7</v>
      </c>
      <c r="N24">
        <f t="shared" si="13"/>
        <v>74</v>
      </c>
      <c r="O24">
        <f t="shared" si="14"/>
        <v>41</v>
      </c>
      <c r="P24">
        <f t="shared" si="15"/>
        <v>0.5</v>
      </c>
      <c r="Q24">
        <f t="shared" si="16"/>
        <v>0.55405405405405406</v>
      </c>
      <c r="R24" t="str">
        <f t="shared" si="17"/>
        <v/>
      </c>
      <c r="S24" t="str">
        <f t="shared" si="18"/>
        <v/>
      </c>
    </row>
    <row r="25" spans="1:19">
      <c r="A25">
        <v>0</v>
      </c>
      <c r="B25">
        <v>3</v>
      </c>
      <c r="C25">
        <v>148</v>
      </c>
      <c r="D25">
        <v>25</v>
      </c>
      <c r="E25" s="24">
        <v>0.25600000000000001</v>
      </c>
      <c r="H25">
        <f t="shared" si="0"/>
        <v>15</v>
      </c>
      <c r="I25">
        <f t="shared" si="10"/>
        <v>0.24</v>
      </c>
      <c r="J25">
        <f t="shared" si="11"/>
        <v>1</v>
      </c>
      <c r="K25">
        <f t="shared" si="12"/>
        <v>0.24199999999999999</v>
      </c>
      <c r="L25">
        <f>ROWS($A$5:A19)</f>
        <v>15</v>
      </c>
      <c r="M25">
        <f>SUM($A$5:A19)</f>
        <v>8</v>
      </c>
      <c r="N25">
        <f t="shared" si="13"/>
        <v>73</v>
      </c>
      <c r="O25">
        <f t="shared" si="14"/>
        <v>40</v>
      </c>
      <c r="P25">
        <f t="shared" si="15"/>
        <v>0.53333333333333333</v>
      </c>
      <c r="Q25">
        <f t="shared" si="16"/>
        <v>0.54794520547945202</v>
      </c>
      <c r="R25">
        <f t="shared" si="17"/>
        <v>0.49580738895807391</v>
      </c>
      <c r="S25">
        <f t="shared" si="18"/>
        <v>6.0379636967422545E-5</v>
      </c>
    </row>
    <row r="26" spans="1:19">
      <c r="A26">
        <v>0</v>
      </c>
      <c r="B26">
        <v>4</v>
      </c>
      <c r="C26">
        <v>144</v>
      </c>
      <c r="D26">
        <v>28</v>
      </c>
      <c r="E26" s="24">
        <v>0.28699999999999998</v>
      </c>
      <c r="H26">
        <f t="shared" si="0"/>
        <v>16</v>
      </c>
      <c r="I26">
        <f t="shared" si="10"/>
        <v>0.24399999999999999</v>
      </c>
      <c r="J26">
        <f t="shared" si="11"/>
        <v>0</v>
      </c>
      <c r="K26" t="str">
        <f t="shared" si="12"/>
        <v/>
      </c>
      <c r="L26">
        <f>ROWS($A$5:A20)</f>
        <v>16</v>
      </c>
      <c r="M26">
        <f>SUM($A$5:A20)</f>
        <v>8</v>
      </c>
      <c r="N26">
        <f t="shared" si="13"/>
        <v>72</v>
      </c>
      <c r="O26">
        <f t="shared" si="14"/>
        <v>40</v>
      </c>
      <c r="P26">
        <f t="shared" si="15"/>
        <v>0.5</v>
      </c>
      <c r="Q26">
        <f t="shared" si="16"/>
        <v>0.55555555555555558</v>
      </c>
      <c r="R26" t="str">
        <f t="shared" si="17"/>
        <v/>
      </c>
      <c r="S26" t="str">
        <f t="shared" si="18"/>
        <v/>
      </c>
    </row>
    <row r="27" spans="1:19">
      <c r="A27">
        <v>0</v>
      </c>
      <c r="B27">
        <v>4</v>
      </c>
      <c r="C27">
        <v>144</v>
      </c>
      <c r="D27">
        <v>28</v>
      </c>
      <c r="E27" s="24">
        <v>0.28699999999999998</v>
      </c>
      <c r="H27">
        <f t="shared" si="0"/>
        <v>17</v>
      </c>
      <c r="I27">
        <f t="shared" si="10"/>
        <v>0.24399999999999999</v>
      </c>
      <c r="J27">
        <f t="shared" si="11"/>
        <v>0</v>
      </c>
      <c r="K27" t="str">
        <f t="shared" si="12"/>
        <v/>
      </c>
      <c r="L27">
        <f>ROWS($A$5:A21)</f>
        <v>17</v>
      </c>
      <c r="M27">
        <f>SUM($A$5:A21)</f>
        <v>8</v>
      </c>
      <c r="N27">
        <f t="shared" si="13"/>
        <v>71</v>
      </c>
      <c r="O27">
        <f t="shared" si="14"/>
        <v>40</v>
      </c>
      <c r="P27">
        <f t="shared" si="15"/>
        <v>0.47058823529411764</v>
      </c>
      <c r="Q27">
        <f t="shared" si="16"/>
        <v>0.56338028169014087</v>
      </c>
      <c r="R27" t="str">
        <f t="shared" si="17"/>
        <v/>
      </c>
      <c r="S27" t="str">
        <f t="shared" si="18"/>
        <v/>
      </c>
    </row>
    <row r="28" spans="1:19">
      <c r="A28">
        <v>0</v>
      </c>
      <c r="B28">
        <v>4</v>
      </c>
      <c r="C28">
        <v>151</v>
      </c>
      <c r="D28">
        <v>38</v>
      </c>
      <c r="E28" s="24">
        <v>0.29399999999999998</v>
      </c>
      <c r="H28">
        <f t="shared" si="0"/>
        <v>18</v>
      </c>
      <c r="I28">
        <f t="shared" si="10"/>
        <v>0.24399999999999999</v>
      </c>
      <c r="J28">
        <f t="shared" si="11"/>
        <v>0</v>
      </c>
      <c r="K28">
        <f t="shared" si="12"/>
        <v>0.249</v>
      </c>
      <c r="L28">
        <f>ROWS($A$5:A22)</f>
        <v>18</v>
      </c>
      <c r="M28">
        <f>SUM($A$5:A22)</f>
        <v>8</v>
      </c>
      <c r="N28">
        <f t="shared" si="13"/>
        <v>70</v>
      </c>
      <c r="O28">
        <f t="shared" si="14"/>
        <v>40</v>
      </c>
      <c r="P28">
        <f t="shared" si="15"/>
        <v>0.44444444444444442</v>
      </c>
      <c r="Q28">
        <f t="shared" si="16"/>
        <v>0.5714285714285714</v>
      </c>
      <c r="R28">
        <f t="shared" si="17"/>
        <v>0.49062049062049057</v>
      </c>
      <c r="S28">
        <f t="shared" si="18"/>
        <v>5.2472779745507681E-3</v>
      </c>
    </row>
    <row r="29" spans="1:19">
      <c r="A29">
        <v>0</v>
      </c>
      <c r="B29">
        <v>4</v>
      </c>
      <c r="C29">
        <v>151</v>
      </c>
      <c r="D29">
        <v>38</v>
      </c>
      <c r="E29" s="24">
        <v>0.29399999999999998</v>
      </c>
      <c r="H29">
        <f t="shared" si="0"/>
        <v>19</v>
      </c>
      <c r="I29">
        <f t="shared" si="10"/>
        <v>0.254</v>
      </c>
      <c r="J29">
        <f t="shared" si="11"/>
        <v>0</v>
      </c>
      <c r="K29" t="str">
        <f t="shared" si="12"/>
        <v/>
      </c>
      <c r="L29">
        <f>ROWS($A$5:A23)</f>
        <v>19</v>
      </c>
      <c r="M29">
        <f>SUM($A$5:A23)</f>
        <v>8</v>
      </c>
      <c r="N29">
        <f t="shared" si="13"/>
        <v>69</v>
      </c>
      <c r="O29">
        <f t="shared" si="14"/>
        <v>40</v>
      </c>
      <c r="P29">
        <f t="shared" si="15"/>
        <v>0.42105263157894735</v>
      </c>
      <c r="Q29">
        <f t="shared" si="16"/>
        <v>0.57971014492753625</v>
      </c>
      <c r="R29" t="str">
        <f t="shared" si="17"/>
        <v/>
      </c>
      <c r="S29" t="str">
        <f t="shared" si="18"/>
        <v/>
      </c>
    </row>
    <row r="30" spans="1:19">
      <c r="A30">
        <v>0</v>
      </c>
      <c r="B30">
        <v>3</v>
      </c>
      <c r="C30">
        <v>158</v>
      </c>
      <c r="D30">
        <v>13</v>
      </c>
      <c r="E30" s="24">
        <v>0.29499999999999998</v>
      </c>
      <c r="H30">
        <f t="shared" si="0"/>
        <v>20</v>
      </c>
      <c r="I30">
        <f t="shared" si="10"/>
        <v>0.254</v>
      </c>
      <c r="J30">
        <f t="shared" si="11"/>
        <v>0</v>
      </c>
      <c r="K30">
        <f t="shared" si="12"/>
        <v>0.255</v>
      </c>
      <c r="L30">
        <f>ROWS($A$5:A24)</f>
        <v>20</v>
      </c>
      <c r="M30">
        <f>SUM($A$5:A24)</f>
        <v>8</v>
      </c>
      <c r="N30">
        <f t="shared" si="13"/>
        <v>68</v>
      </c>
      <c r="O30">
        <f t="shared" si="14"/>
        <v>40</v>
      </c>
      <c r="P30">
        <f t="shared" si="15"/>
        <v>0.4</v>
      </c>
      <c r="Q30">
        <f t="shared" si="16"/>
        <v>0.58823529411764708</v>
      </c>
      <c r="R30">
        <f t="shared" si="17"/>
        <v>0.48342245989304811</v>
      </c>
      <c r="S30">
        <f t="shared" si="18"/>
        <v>1.244530870199323E-2</v>
      </c>
    </row>
    <row r="31" spans="1:19">
      <c r="A31">
        <v>0</v>
      </c>
      <c r="B31">
        <v>3</v>
      </c>
      <c r="C31">
        <v>158</v>
      </c>
      <c r="D31">
        <v>13</v>
      </c>
      <c r="E31" s="24">
        <v>0.29499999999999998</v>
      </c>
      <c r="H31">
        <f t="shared" si="0"/>
        <v>21</v>
      </c>
      <c r="I31">
        <f t="shared" si="10"/>
        <v>0.25600000000000001</v>
      </c>
      <c r="J31">
        <f t="shared" si="11"/>
        <v>0</v>
      </c>
      <c r="K31">
        <f t="shared" si="12"/>
        <v>0.27149999999999996</v>
      </c>
      <c r="L31">
        <f>ROWS($A$5:A25)</f>
        <v>21</v>
      </c>
      <c r="M31">
        <f>SUM($A$5:A25)</f>
        <v>8</v>
      </c>
      <c r="N31">
        <f t="shared" si="13"/>
        <v>67</v>
      </c>
      <c r="O31">
        <f t="shared" si="14"/>
        <v>40</v>
      </c>
      <c r="P31">
        <f t="shared" si="15"/>
        <v>0.38095238095238093</v>
      </c>
      <c r="Q31">
        <f t="shared" si="16"/>
        <v>0.59701492537313428</v>
      </c>
      <c r="R31">
        <f t="shared" si="17"/>
        <v>0.47890418039671778</v>
      </c>
      <c r="S31">
        <f t="shared" si="18"/>
        <v>1.6963588198323554E-2</v>
      </c>
    </row>
    <row r="32" spans="1:19">
      <c r="A32">
        <v>1</v>
      </c>
      <c r="B32">
        <v>1</v>
      </c>
      <c r="C32">
        <v>144</v>
      </c>
      <c r="D32">
        <v>46</v>
      </c>
      <c r="E32" s="24">
        <v>0.33500000000000002</v>
      </c>
      <c r="H32">
        <f t="shared" si="0"/>
        <v>22</v>
      </c>
      <c r="I32">
        <f t="shared" si="10"/>
        <v>0.28699999999999998</v>
      </c>
      <c r="J32">
        <f t="shared" si="11"/>
        <v>0</v>
      </c>
      <c r="K32" t="str">
        <f t="shared" si="12"/>
        <v/>
      </c>
      <c r="L32">
        <f>ROWS($A$5:A26)</f>
        <v>22</v>
      </c>
      <c r="M32">
        <f>SUM($A$5:A26)</f>
        <v>8</v>
      </c>
      <c r="N32">
        <f t="shared" si="13"/>
        <v>66</v>
      </c>
      <c r="O32">
        <f t="shared" si="14"/>
        <v>40</v>
      </c>
      <c r="P32">
        <f t="shared" si="15"/>
        <v>0.36363636363636365</v>
      </c>
      <c r="Q32">
        <f t="shared" si="16"/>
        <v>0.60606060606060608</v>
      </c>
      <c r="R32" t="str">
        <f t="shared" si="17"/>
        <v/>
      </c>
      <c r="S32" t="str">
        <f t="shared" si="18"/>
        <v/>
      </c>
    </row>
    <row r="33" spans="1:19">
      <c r="A33">
        <v>1</v>
      </c>
      <c r="B33">
        <v>1</v>
      </c>
      <c r="C33">
        <v>144</v>
      </c>
      <c r="D33">
        <v>46</v>
      </c>
      <c r="E33" s="24">
        <v>0.33500000000000002</v>
      </c>
      <c r="H33">
        <f t="shared" si="0"/>
        <v>23</v>
      </c>
      <c r="I33">
        <f t="shared" si="10"/>
        <v>0.28699999999999998</v>
      </c>
      <c r="J33">
        <f t="shared" si="11"/>
        <v>0</v>
      </c>
      <c r="K33">
        <f t="shared" si="12"/>
        <v>0.29049999999999998</v>
      </c>
      <c r="L33">
        <f>ROWS($A$5:A27)</f>
        <v>23</v>
      </c>
      <c r="M33">
        <f>SUM($A$5:A27)</f>
        <v>8</v>
      </c>
      <c r="N33">
        <f t="shared" si="13"/>
        <v>65</v>
      </c>
      <c r="O33">
        <f t="shared" si="14"/>
        <v>40</v>
      </c>
      <c r="P33">
        <f t="shared" si="15"/>
        <v>0.34782608695652173</v>
      </c>
      <c r="Q33">
        <f t="shared" si="16"/>
        <v>0.61538461538461542</v>
      </c>
      <c r="R33">
        <f t="shared" si="17"/>
        <v>0.46822742474916385</v>
      </c>
      <c r="S33">
        <f t="shared" si="18"/>
        <v>2.7640343845877491E-2</v>
      </c>
    </row>
    <row r="34" spans="1:19">
      <c r="A34">
        <v>1</v>
      </c>
      <c r="B34">
        <v>7</v>
      </c>
      <c r="C34">
        <v>152</v>
      </c>
      <c r="D34">
        <v>44</v>
      </c>
      <c r="E34" s="24">
        <v>0.33700000000000002</v>
      </c>
      <c r="H34">
        <f t="shared" si="0"/>
        <v>24</v>
      </c>
      <c r="I34">
        <f t="shared" si="10"/>
        <v>0.29399999999999998</v>
      </c>
      <c r="J34">
        <f t="shared" si="11"/>
        <v>0</v>
      </c>
      <c r="K34" t="str">
        <f t="shared" si="12"/>
        <v/>
      </c>
      <c r="L34">
        <f>ROWS($A$5:A28)</f>
        <v>24</v>
      </c>
      <c r="M34">
        <f>SUM($A$5:A28)</f>
        <v>8</v>
      </c>
      <c r="N34">
        <f t="shared" si="13"/>
        <v>64</v>
      </c>
      <c r="O34">
        <f t="shared" si="14"/>
        <v>40</v>
      </c>
      <c r="P34">
        <f t="shared" si="15"/>
        <v>0.33333333333333331</v>
      </c>
      <c r="Q34">
        <f t="shared" si="16"/>
        <v>0.625</v>
      </c>
      <c r="R34" t="str">
        <f t="shared" si="17"/>
        <v/>
      </c>
      <c r="S34" t="str">
        <f t="shared" si="18"/>
        <v/>
      </c>
    </row>
    <row r="35" spans="1:19">
      <c r="A35">
        <v>0</v>
      </c>
      <c r="B35">
        <v>4</v>
      </c>
      <c r="C35">
        <v>154</v>
      </c>
      <c r="D35">
        <v>29</v>
      </c>
      <c r="E35" s="24">
        <v>0.33800000000000002</v>
      </c>
      <c r="H35">
        <f t="shared" si="0"/>
        <v>25</v>
      </c>
      <c r="I35">
        <f t="shared" si="10"/>
        <v>0.29399999999999998</v>
      </c>
      <c r="J35">
        <f t="shared" si="11"/>
        <v>0</v>
      </c>
      <c r="K35">
        <f t="shared" si="12"/>
        <v>0.29449999999999998</v>
      </c>
      <c r="L35">
        <f>ROWS($A$5:A29)</f>
        <v>25</v>
      </c>
      <c r="M35">
        <f>SUM($A$5:A29)</f>
        <v>8</v>
      </c>
      <c r="N35">
        <f t="shared" si="13"/>
        <v>63</v>
      </c>
      <c r="O35">
        <f t="shared" si="14"/>
        <v>40</v>
      </c>
      <c r="P35">
        <f t="shared" si="15"/>
        <v>0.32</v>
      </c>
      <c r="Q35">
        <f t="shared" si="16"/>
        <v>0.63492063492063489</v>
      </c>
      <c r="R35">
        <f t="shared" si="17"/>
        <v>0.45552669552669561</v>
      </c>
      <c r="S35">
        <f t="shared" si="18"/>
        <v>4.0341073068345723E-2</v>
      </c>
    </row>
    <row r="36" spans="1:19">
      <c r="A36">
        <v>1</v>
      </c>
      <c r="B36">
        <v>5</v>
      </c>
      <c r="C36">
        <v>139</v>
      </c>
      <c r="D36">
        <v>35</v>
      </c>
      <c r="E36" s="24">
        <v>0.36099999999999999</v>
      </c>
      <c r="H36">
        <f t="shared" si="0"/>
        <v>26</v>
      </c>
      <c r="I36">
        <f t="shared" si="10"/>
        <v>0.29499999999999998</v>
      </c>
      <c r="J36">
        <f t="shared" si="11"/>
        <v>0</v>
      </c>
      <c r="K36" t="str">
        <f t="shared" si="12"/>
        <v/>
      </c>
      <c r="L36">
        <f>ROWS($A$5:A30)</f>
        <v>26</v>
      </c>
      <c r="M36">
        <f>SUM($A$5:A30)</f>
        <v>8</v>
      </c>
      <c r="N36">
        <f t="shared" si="13"/>
        <v>62</v>
      </c>
      <c r="O36">
        <f t="shared" si="14"/>
        <v>40</v>
      </c>
      <c r="P36">
        <f t="shared" si="15"/>
        <v>0.30769230769230771</v>
      </c>
      <c r="Q36">
        <f t="shared" si="16"/>
        <v>0.64516129032258063</v>
      </c>
      <c r="R36" t="str">
        <f t="shared" si="17"/>
        <v/>
      </c>
      <c r="S36" t="str">
        <f t="shared" si="18"/>
        <v/>
      </c>
    </row>
    <row r="37" spans="1:19">
      <c r="A37">
        <v>1</v>
      </c>
      <c r="B37">
        <v>5</v>
      </c>
      <c r="C37">
        <v>139</v>
      </c>
      <c r="D37">
        <v>35</v>
      </c>
      <c r="E37" s="24">
        <v>0.36099999999999999</v>
      </c>
      <c r="H37">
        <f t="shared" si="0"/>
        <v>27</v>
      </c>
      <c r="I37">
        <f t="shared" si="10"/>
        <v>0.29499999999999998</v>
      </c>
      <c r="J37">
        <f t="shared" si="11"/>
        <v>0</v>
      </c>
      <c r="K37">
        <f t="shared" si="12"/>
        <v>0.315</v>
      </c>
      <c r="L37">
        <f>ROWS($A$5:A31)</f>
        <v>27</v>
      </c>
      <c r="M37">
        <f>SUM($A$5:A31)</f>
        <v>8</v>
      </c>
      <c r="N37">
        <f t="shared" si="13"/>
        <v>61</v>
      </c>
      <c r="O37">
        <f t="shared" si="14"/>
        <v>40</v>
      </c>
      <c r="P37">
        <f t="shared" si="15"/>
        <v>0.29629629629629628</v>
      </c>
      <c r="Q37">
        <f t="shared" si="16"/>
        <v>0.65573770491803274</v>
      </c>
      <c r="R37">
        <f t="shared" si="17"/>
        <v>0.44091185074791639</v>
      </c>
      <c r="S37">
        <f t="shared" si="18"/>
        <v>5.4955917847124947E-2</v>
      </c>
    </row>
    <row r="38" spans="1:19">
      <c r="A38">
        <v>1</v>
      </c>
      <c r="B38">
        <v>5</v>
      </c>
      <c r="C38">
        <v>139</v>
      </c>
      <c r="D38">
        <v>35</v>
      </c>
      <c r="E38" s="24">
        <v>0.36099999999999999</v>
      </c>
      <c r="H38">
        <f t="shared" si="0"/>
        <v>28</v>
      </c>
      <c r="I38">
        <f t="shared" si="10"/>
        <v>0.33500000000000002</v>
      </c>
      <c r="J38">
        <f t="shared" si="11"/>
        <v>1</v>
      </c>
      <c r="K38" t="str">
        <f t="shared" si="12"/>
        <v/>
      </c>
      <c r="L38">
        <f>ROWS($A$5:A32)</f>
        <v>28</v>
      </c>
      <c r="M38">
        <f>SUM($A$5:A32)</f>
        <v>9</v>
      </c>
      <c r="N38">
        <f t="shared" si="13"/>
        <v>60</v>
      </c>
      <c r="O38">
        <f t="shared" si="14"/>
        <v>39</v>
      </c>
      <c r="P38">
        <f t="shared" si="15"/>
        <v>0.32142857142857145</v>
      </c>
      <c r="Q38">
        <f t="shared" si="16"/>
        <v>0.65</v>
      </c>
      <c r="R38" t="str">
        <f t="shared" si="17"/>
        <v/>
      </c>
      <c r="S38" t="str">
        <f t="shared" si="18"/>
        <v/>
      </c>
    </row>
    <row r="39" spans="1:19">
      <c r="A39">
        <v>1</v>
      </c>
      <c r="B39">
        <v>5</v>
      </c>
      <c r="C39">
        <v>139</v>
      </c>
      <c r="D39">
        <v>35</v>
      </c>
      <c r="E39" s="24">
        <v>0.36099999999999999</v>
      </c>
      <c r="H39">
        <f t="shared" si="0"/>
        <v>29</v>
      </c>
      <c r="I39">
        <f t="shared" si="10"/>
        <v>0.33500000000000002</v>
      </c>
      <c r="J39">
        <f t="shared" si="11"/>
        <v>1</v>
      </c>
      <c r="K39">
        <f t="shared" si="12"/>
        <v>0.33600000000000002</v>
      </c>
      <c r="L39">
        <f>ROWS($A$5:A33)</f>
        <v>29</v>
      </c>
      <c r="M39">
        <f>SUM($A$5:A33)</f>
        <v>10</v>
      </c>
      <c r="N39">
        <f t="shared" si="13"/>
        <v>59</v>
      </c>
      <c r="O39">
        <f t="shared" si="14"/>
        <v>38</v>
      </c>
      <c r="P39">
        <f t="shared" si="15"/>
        <v>0.34482758620689657</v>
      </c>
      <c r="Q39">
        <f t="shared" si="16"/>
        <v>0.64406779661016944</v>
      </c>
      <c r="R39">
        <f t="shared" si="17"/>
        <v>0.45629881515328619</v>
      </c>
      <c r="S39">
        <f t="shared" si="18"/>
        <v>3.956895344175515E-2</v>
      </c>
    </row>
    <row r="40" spans="1:19">
      <c r="A40">
        <v>1</v>
      </c>
      <c r="B40">
        <v>0</v>
      </c>
      <c r="C40">
        <v>135</v>
      </c>
      <c r="D40">
        <v>42</v>
      </c>
      <c r="E40" s="24">
        <v>0.36499999999999999</v>
      </c>
      <c r="H40">
        <f t="shared" si="0"/>
        <v>30</v>
      </c>
      <c r="I40">
        <f t="shared" si="10"/>
        <v>0.33700000000000002</v>
      </c>
      <c r="J40">
        <f t="shared" si="11"/>
        <v>1</v>
      </c>
      <c r="K40">
        <f t="shared" si="12"/>
        <v>0.33750000000000002</v>
      </c>
      <c r="L40">
        <f>ROWS($A$5:A34)</f>
        <v>30</v>
      </c>
      <c r="M40">
        <f>SUM($A$5:A34)</f>
        <v>11</v>
      </c>
      <c r="N40">
        <f t="shared" si="13"/>
        <v>58</v>
      </c>
      <c r="O40">
        <f t="shared" si="14"/>
        <v>37</v>
      </c>
      <c r="P40">
        <f t="shared" si="15"/>
        <v>0.36666666666666664</v>
      </c>
      <c r="Q40">
        <f t="shared" si="16"/>
        <v>0.63793103448275867</v>
      </c>
      <c r="R40">
        <f t="shared" si="17"/>
        <v>0.46280041797283167</v>
      </c>
      <c r="S40">
        <f t="shared" si="18"/>
        <v>3.3067350622209668E-2</v>
      </c>
    </row>
    <row r="41" spans="1:19">
      <c r="A41">
        <v>1</v>
      </c>
      <c r="B41">
        <v>0</v>
      </c>
      <c r="C41">
        <v>135</v>
      </c>
      <c r="D41">
        <v>42</v>
      </c>
      <c r="E41" s="24">
        <v>0.36499999999999999</v>
      </c>
      <c r="H41">
        <f t="shared" si="0"/>
        <v>31</v>
      </c>
      <c r="I41">
        <f t="shared" si="10"/>
        <v>0.33800000000000002</v>
      </c>
      <c r="J41">
        <f t="shared" si="11"/>
        <v>0</v>
      </c>
      <c r="K41">
        <f t="shared" si="12"/>
        <v>0.34950000000000003</v>
      </c>
      <c r="L41">
        <f>ROWS($A$5:A35)</f>
        <v>31</v>
      </c>
      <c r="M41">
        <f>SUM($A$5:A35)</f>
        <v>11</v>
      </c>
      <c r="N41">
        <f t="shared" si="13"/>
        <v>57</v>
      </c>
      <c r="O41">
        <f t="shared" si="14"/>
        <v>37</v>
      </c>
      <c r="P41">
        <f t="shared" si="15"/>
        <v>0.35483870967741937</v>
      </c>
      <c r="Q41">
        <f t="shared" si="16"/>
        <v>0.64912280701754388</v>
      </c>
      <c r="R41">
        <f t="shared" si="17"/>
        <v>0.45634614395225603</v>
      </c>
      <c r="S41">
        <f t="shared" si="18"/>
        <v>3.9521624642785302E-2</v>
      </c>
    </row>
    <row r="42" spans="1:19">
      <c r="A42">
        <v>0</v>
      </c>
      <c r="B42">
        <v>0</v>
      </c>
      <c r="C42">
        <v>147</v>
      </c>
      <c r="D42">
        <v>54</v>
      </c>
      <c r="E42" s="24">
        <v>0.375</v>
      </c>
      <c r="H42">
        <f t="shared" si="0"/>
        <v>32</v>
      </c>
      <c r="I42">
        <f t="shared" si="10"/>
        <v>0.36099999999999999</v>
      </c>
      <c r="J42">
        <f t="shared" si="11"/>
        <v>1</v>
      </c>
      <c r="K42" t="str">
        <f t="shared" si="12"/>
        <v/>
      </c>
      <c r="L42">
        <f>ROWS($A$5:A36)</f>
        <v>32</v>
      </c>
      <c r="M42">
        <f>SUM($A$5:A36)</f>
        <v>12</v>
      </c>
      <c r="N42">
        <f t="shared" si="13"/>
        <v>56</v>
      </c>
      <c r="O42">
        <f t="shared" si="14"/>
        <v>36</v>
      </c>
      <c r="P42">
        <f t="shared" si="15"/>
        <v>0.375</v>
      </c>
      <c r="Q42">
        <f t="shared" si="16"/>
        <v>0.6428571428571429</v>
      </c>
      <c r="R42" t="str">
        <f t="shared" si="17"/>
        <v/>
      </c>
      <c r="S42" t="str">
        <f t="shared" si="18"/>
        <v/>
      </c>
    </row>
    <row r="43" spans="1:19">
      <c r="A43">
        <v>0</v>
      </c>
      <c r="B43">
        <v>0</v>
      </c>
      <c r="C43">
        <v>147</v>
      </c>
      <c r="D43">
        <v>54</v>
      </c>
      <c r="E43" s="24">
        <v>0.375</v>
      </c>
      <c r="H43">
        <f t="shared" si="0"/>
        <v>33</v>
      </c>
      <c r="I43">
        <f t="shared" si="10"/>
        <v>0.36099999999999999</v>
      </c>
      <c r="J43">
        <f t="shared" si="11"/>
        <v>1</v>
      </c>
      <c r="K43" t="str">
        <f t="shared" si="12"/>
        <v/>
      </c>
      <c r="L43">
        <f>ROWS($A$5:A37)</f>
        <v>33</v>
      </c>
      <c r="M43">
        <f>SUM($A$5:A37)</f>
        <v>13</v>
      </c>
      <c r="N43">
        <f t="shared" si="13"/>
        <v>55</v>
      </c>
      <c r="O43">
        <f t="shared" si="14"/>
        <v>35</v>
      </c>
      <c r="P43">
        <f t="shared" si="15"/>
        <v>0.39393939393939392</v>
      </c>
      <c r="Q43">
        <f t="shared" si="16"/>
        <v>0.63636363636363635</v>
      </c>
      <c r="R43" t="str">
        <f t="shared" si="17"/>
        <v/>
      </c>
      <c r="S43" t="str">
        <f t="shared" si="18"/>
        <v/>
      </c>
    </row>
    <row r="44" spans="1:19">
      <c r="A44">
        <v>0</v>
      </c>
      <c r="B44">
        <v>0</v>
      </c>
      <c r="C44">
        <v>147</v>
      </c>
      <c r="D44">
        <v>54</v>
      </c>
      <c r="E44" s="24">
        <v>0.375</v>
      </c>
      <c r="H44">
        <f t="shared" si="0"/>
        <v>34</v>
      </c>
      <c r="I44">
        <f t="shared" si="10"/>
        <v>0.36099999999999999</v>
      </c>
      <c r="J44">
        <f t="shared" si="11"/>
        <v>1</v>
      </c>
      <c r="K44" t="str">
        <f t="shared" si="12"/>
        <v/>
      </c>
      <c r="L44">
        <f>ROWS($A$5:A38)</f>
        <v>34</v>
      </c>
      <c r="M44">
        <f>SUM($A$5:A38)</f>
        <v>14</v>
      </c>
      <c r="N44">
        <f t="shared" si="13"/>
        <v>54</v>
      </c>
      <c r="O44">
        <f t="shared" si="14"/>
        <v>34</v>
      </c>
      <c r="P44">
        <f t="shared" si="15"/>
        <v>0.41176470588235292</v>
      </c>
      <c r="Q44">
        <f t="shared" si="16"/>
        <v>0.62962962962962965</v>
      </c>
      <c r="R44" t="str">
        <f t="shared" si="17"/>
        <v/>
      </c>
      <c r="S44" t="str">
        <f t="shared" si="18"/>
        <v/>
      </c>
    </row>
    <row r="45" spans="1:19">
      <c r="A45">
        <v>0</v>
      </c>
      <c r="B45">
        <v>0</v>
      </c>
      <c r="C45">
        <v>147</v>
      </c>
      <c r="D45">
        <v>54</v>
      </c>
      <c r="E45" s="24">
        <v>0.375</v>
      </c>
      <c r="H45">
        <f t="shared" si="0"/>
        <v>35</v>
      </c>
      <c r="I45">
        <f t="shared" si="10"/>
        <v>0.36099999999999999</v>
      </c>
      <c r="J45">
        <f t="shared" si="11"/>
        <v>1</v>
      </c>
      <c r="K45">
        <f t="shared" si="12"/>
        <v>0.36299999999999999</v>
      </c>
      <c r="L45">
        <f>ROWS($A$5:A39)</f>
        <v>35</v>
      </c>
      <c r="M45">
        <f>SUM($A$5:A39)</f>
        <v>15</v>
      </c>
      <c r="N45">
        <f t="shared" si="13"/>
        <v>53</v>
      </c>
      <c r="O45">
        <f t="shared" si="14"/>
        <v>33</v>
      </c>
      <c r="P45">
        <f t="shared" si="15"/>
        <v>0.42857142857142855</v>
      </c>
      <c r="Q45">
        <f t="shared" si="16"/>
        <v>0.62264150943396224</v>
      </c>
      <c r="R45">
        <f t="shared" si="17"/>
        <v>0.47782406272972311</v>
      </c>
      <c r="S45">
        <f t="shared" si="18"/>
        <v>1.8043705865318227E-2</v>
      </c>
    </row>
    <row r="46" spans="1:19">
      <c r="A46">
        <v>1</v>
      </c>
      <c r="B46">
        <v>5</v>
      </c>
      <c r="C46">
        <v>158</v>
      </c>
      <c r="D46">
        <v>41</v>
      </c>
      <c r="E46" s="24">
        <v>0.39500000000000002</v>
      </c>
      <c r="H46">
        <f t="shared" si="0"/>
        <v>36</v>
      </c>
      <c r="I46">
        <f t="shared" si="10"/>
        <v>0.36499999999999999</v>
      </c>
      <c r="J46">
        <f t="shared" si="11"/>
        <v>1</v>
      </c>
      <c r="K46" t="str">
        <f t="shared" si="12"/>
        <v/>
      </c>
      <c r="L46">
        <f>ROWS($A$5:A40)</f>
        <v>36</v>
      </c>
      <c r="M46">
        <f>SUM($A$5:A40)</f>
        <v>16</v>
      </c>
      <c r="N46">
        <f t="shared" si="13"/>
        <v>52</v>
      </c>
      <c r="O46">
        <f t="shared" si="14"/>
        <v>32</v>
      </c>
      <c r="P46">
        <f t="shared" si="15"/>
        <v>0.44444444444444442</v>
      </c>
      <c r="Q46">
        <f t="shared" si="16"/>
        <v>0.61538461538461542</v>
      </c>
      <c r="R46" t="str">
        <f t="shared" si="17"/>
        <v/>
      </c>
      <c r="S46" t="str">
        <f t="shared" si="18"/>
        <v/>
      </c>
    </row>
    <row r="47" spans="1:19">
      <c r="A47">
        <v>0</v>
      </c>
      <c r="B47">
        <v>1</v>
      </c>
      <c r="C47">
        <v>136</v>
      </c>
      <c r="D47">
        <v>50</v>
      </c>
      <c r="E47" s="24">
        <v>0.39900000000000002</v>
      </c>
      <c r="H47">
        <f t="shared" si="0"/>
        <v>37</v>
      </c>
      <c r="I47">
        <f t="shared" si="10"/>
        <v>0.36499999999999999</v>
      </c>
      <c r="J47">
        <f t="shared" si="11"/>
        <v>1</v>
      </c>
      <c r="K47">
        <f t="shared" si="12"/>
        <v>0.37</v>
      </c>
      <c r="L47">
        <f>ROWS($A$5:A41)</f>
        <v>37</v>
      </c>
      <c r="M47">
        <f>SUM($A$5:A41)</f>
        <v>17</v>
      </c>
      <c r="N47">
        <f t="shared" si="13"/>
        <v>51</v>
      </c>
      <c r="O47">
        <f t="shared" si="14"/>
        <v>31</v>
      </c>
      <c r="P47">
        <f t="shared" si="15"/>
        <v>0.45945945945945948</v>
      </c>
      <c r="Q47">
        <f t="shared" si="16"/>
        <v>0.60784313725490191</v>
      </c>
      <c r="R47">
        <f t="shared" si="17"/>
        <v>0.48513754396107345</v>
      </c>
      <c r="S47">
        <f t="shared" si="18"/>
        <v>1.0730224633967889E-2</v>
      </c>
    </row>
    <row r="48" spans="1:19">
      <c r="A48">
        <v>0</v>
      </c>
      <c r="B48">
        <v>1</v>
      </c>
      <c r="C48">
        <v>136</v>
      </c>
      <c r="D48">
        <v>50</v>
      </c>
      <c r="E48" s="24">
        <v>0.39900000000000002</v>
      </c>
      <c r="H48">
        <f t="shared" si="0"/>
        <v>38</v>
      </c>
      <c r="I48">
        <f t="shared" si="10"/>
        <v>0.375</v>
      </c>
      <c r="J48">
        <f t="shared" si="11"/>
        <v>0</v>
      </c>
      <c r="K48" t="str">
        <f t="shared" si="12"/>
        <v/>
      </c>
      <c r="L48">
        <f>ROWS($A$5:A42)</f>
        <v>38</v>
      </c>
      <c r="M48">
        <f>SUM($A$5:A42)</f>
        <v>17</v>
      </c>
      <c r="N48">
        <f t="shared" si="13"/>
        <v>50</v>
      </c>
      <c r="O48">
        <f t="shared" si="14"/>
        <v>31</v>
      </c>
      <c r="P48">
        <f t="shared" si="15"/>
        <v>0.44736842105263158</v>
      </c>
      <c r="Q48">
        <f t="shared" si="16"/>
        <v>0.62</v>
      </c>
      <c r="R48" t="str">
        <f t="shared" si="17"/>
        <v/>
      </c>
      <c r="S48" t="str">
        <f t="shared" si="18"/>
        <v/>
      </c>
    </row>
    <row r="49" spans="1:19">
      <c r="A49">
        <v>1</v>
      </c>
      <c r="B49">
        <v>3</v>
      </c>
      <c r="C49">
        <v>139</v>
      </c>
      <c r="D49">
        <v>0</v>
      </c>
      <c r="E49" s="24">
        <v>0.40200000000000002</v>
      </c>
      <c r="H49">
        <f t="shared" si="0"/>
        <v>39</v>
      </c>
      <c r="I49">
        <f t="shared" si="10"/>
        <v>0.375</v>
      </c>
      <c r="J49">
        <f t="shared" si="11"/>
        <v>0</v>
      </c>
      <c r="K49" t="str">
        <f t="shared" si="12"/>
        <v/>
      </c>
      <c r="L49">
        <f>ROWS($A$5:A43)</f>
        <v>39</v>
      </c>
      <c r="M49">
        <f>SUM($A$5:A43)</f>
        <v>17</v>
      </c>
      <c r="N49">
        <f t="shared" si="13"/>
        <v>49</v>
      </c>
      <c r="O49">
        <f t="shared" si="14"/>
        <v>31</v>
      </c>
      <c r="P49">
        <f t="shared" si="15"/>
        <v>0.4358974358974359</v>
      </c>
      <c r="Q49">
        <f t="shared" si="16"/>
        <v>0.63265306122448983</v>
      </c>
      <c r="R49" t="str">
        <f t="shared" si="17"/>
        <v/>
      </c>
      <c r="S49" t="str">
        <f t="shared" si="18"/>
        <v/>
      </c>
    </row>
    <row r="50" spans="1:19">
      <c r="A50">
        <v>0</v>
      </c>
      <c r="B50">
        <v>11</v>
      </c>
      <c r="C50">
        <v>138</v>
      </c>
      <c r="D50">
        <v>0</v>
      </c>
      <c r="E50" s="24">
        <v>0.42</v>
      </c>
      <c r="H50">
        <f t="shared" si="0"/>
        <v>40</v>
      </c>
      <c r="I50">
        <f t="shared" si="10"/>
        <v>0.375</v>
      </c>
      <c r="J50">
        <f t="shared" si="11"/>
        <v>0</v>
      </c>
      <c r="K50" t="str">
        <f t="shared" si="12"/>
        <v/>
      </c>
      <c r="L50">
        <f>ROWS($A$5:A44)</f>
        <v>40</v>
      </c>
      <c r="M50">
        <f>SUM($A$5:A44)</f>
        <v>17</v>
      </c>
      <c r="N50">
        <f t="shared" si="13"/>
        <v>48</v>
      </c>
      <c r="O50">
        <f t="shared" si="14"/>
        <v>31</v>
      </c>
      <c r="P50">
        <f t="shared" si="15"/>
        <v>0.42499999999999999</v>
      </c>
      <c r="Q50">
        <f t="shared" si="16"/>
        <v>0.64583333333333337</v>
      </c>
      <c r="R50" t="str">
        <f t="shared" si="17"/>
        <v/>
      </c>
      <c r="S50" t="str">
        <f t="shared" si="18"/>
        <v/>
      </c>
    </row>
    <row r="51" spans="1:19">
      <c r="A51">
        <v>1</v>
      </c>
      <c r="B51">
        <v>2</v>
      </c>
      <c r="C51">
        <v>144</v>
      </c>
      <c r="D51">
        <v>33</v>
      </c>
      <c r="E51" s="24">
        <v>0.42199999999999999</v>
      </c>
      <c r="H51">
        <f t="shared" si="0"/>
        <v>41</v>
      </c>
      <c r="I51">
        <f t="shared" si="10"/>
        <v>0.375</v>
      </c>
      <c r="J51">
        <f t="shared" si="11"/>
        <v>0</v>
      </c>
      <c r="K51">
        <f t="shared" si="12"/>
        <v>0.38500000000000001</v>
      </c>
      <c r="L51">
        <f>ROWS($A$5:A45)</f>
        <v>41</v>
      </c>
      <c r="M51">
        <f>SUM($A$5:A45)</f>
        <v>17</v>
      </c>
      <c r="N51">
        <f t="shared" si="13"/>
        <v>47</v>
      </c>
      <c r="O51">
        <f t="shared" si="14"/>
        <v>31</v>
      </c>
      <c r="P51">
        <f t="shared" si="15"/>
        <v>0.41463414634146339</v>
      </c>
      <c r="Q51">
        <f t="shared" si="16"/>
        <v>0.65957446808510634</v>
      </c>
      <c r="R51">
        <f t="shared" si="17"/>
        <v>0.46600934094447327</v>
      </c>
      <c r="S51">
        <f t="shared" si="18"/>
        <v>2.9858427650568065E-2</v>
      </c>
    </row>
    <row r="52" spans="1:19">
      <c r="A52">
        <v>1</v>
      </c>
      <c r="B52">
        <v>2</v>
      </c>
      <c r="C52">
        <v>144</v>
      </c>
      <c r="D52">
        <v>33</v>
      </c>
      <c r="E52" s="24">
        <v>0.42199999999999999</v>
      </c>
      <c r="H52">
        <f t="shared" si="0"/>
        <v>42</v>
      </c>
      <c r="I52">
        <f t="shared" si="10"/>
        <v>0.39500000000000002</v>
      </c>
      <c r="J52">
        <f t="shared" si="11"/>
        <v>1</v>
      </c>
      <c r="K52">
        <f t="shared" si="12"/>
        <v>0.39700000000000002</v>
      </c>
      <c r="L52">
        <f>ROWS($A$5:A46)</f>
        <v>42</v>
      </c>
      <c r="M52">
        <f>SUM($A$5:A46)</f>
        <v>18</v>
      </c>
      <c r="N52">
        <f t="shared" si="13"/>
        <v>46</v>
      </c>
      <c r="O52">
        <f t="shared" si="14"/>
        <v>30</v>
      </c>
      <c r="P52">
        <f t="shared" si="15"/>
        <v>0.42857142857142855</v>
      </c>
      <c r="Q52">
        <f t="shared" si="16"/>
        <v>0.65217391304347827</v>
      </c>
      <c r="R52">
        <f t="shared" si="17"/>
        <v>0.47092038396386215</v>
      </c>
      <c r="S52">
        <f t="shared" si="18"/>
        <v>2.4947384631179181E-2</v>
      </c>
    </row>
    <row r="53" spans="1:19">
      <c r="A53">
        <v>1</v>
      </c>
      <c r="B53">
        <v>2</v>
      </c>
      <c r="C53">
        <v>144</v>
      </c>
      <c r="D53">
        <v>33</v>
      </c>
      <c r="E53" s="24">
        <v>0.42199999999999999</v>
      </c>
      <c r="H53">
        <f t="shared" si="0"/>
        <v>43</v>
      </c>
      <c r="I53">
        <f t="shared" si="10"/>
        <v>0.39900000000000002</v>
      </c>
      <c r="J53">
        <f t="shared" si="11"/>
        <v>0</v>
      </c>
      <c r="K53" t="str">
        <f t="shared" si="12"/>
        <v/>
      </c>
      <c r="L53">
        <f>ROWS($A$5:A47)</f>
        <v>43</v>
      </c>
      <c r="M53">
        <f>SUM($A$5:A47)</f>
        <v>18</v>
      </c>
      <c r="N53">
        <f t="shared" si="13"/>
        <v>45</v>
      </c>
      <c r="O53">
        <f t="shared" si="14"/>
        <v>30</v>
      </c>
      <c r="P53">
        <f t="shared" si="15"/>
        <v>0.41860465116279072</v>
      </c>
      <c r="Q53">
        <f t="shared" si="16"/>
        <v>0.66666666666666663</v>
      </c>
      <c r="R53" t="str">
        <f t="shared" si="17"/>
        <v/>
      </c>
      <c r="S53" t="str">
        <f t="shared" si="18"/>
        <v/>
      </c>
    </row>
    <row r="54" spans="1:19">
      <c r="A54">
        <v>1</v>
      </c>
      <c r="B54">
        <v>2</v>
      </c>
      <c r="C54">
        <v>155</v>
      </c>
      <c r="D54">
        <v>17</v>
      </c>
      <c r="E54" s="24">
        <v>0.433</v>
      </c>
      <c r="H54">
        <f t="shared" si="0"/>
        <v>44</v>
      </c>
      <c r="I54">
        <f t="shared" si="10"/>
        <v>0.39900000000000002</v>
      </c>
      <c r="J54">
        <f t="shared" si="11"/>
        <v>0</v>
      </c>
      <c r="K54">
        <f t="shared" si="12"/>
        <v>0.40050000000000002</v>
      </c>
      <c r="L54">
        <f>ROWS($A$5:A48)</f>
        <v>44</v>
      </c>
      <c r="M54">
        <f>SUM($A$5:A48)</f>
        <v>18</v>
      </c>
      <c r="N54">
        <f t="shared" si="13"/>
        <v>44</v>
      </c>
      <c r="O54">
        <f t="shared" si="14"/>
        <v>30</v>
      </c>
      <c r="P54">
        <f t="shared" si="15"/>
        <v>0.40909090909090912</v>
      </c>
      <c r="Q54">
        <f t="shared" si="16"/>
        <v>0.68181818181818177</v>
      </c>
      <c r="R54">
        <f t="shared" si="17"/>
        <v>0.45867768595041325</v>
      </c>
      <c r="S54">
        <f t="shared" si="18"/>
        <v>3.7190082644628086E-2</v>
      </c>
    </row>
    <row r="55" spans="1:19">
      <c r="A55">
        <v>0</v>
      </c>
      <c r="B55">
        <v>9</v>
      </c>
      <c r="C55">
        <v>134</v>
      </c>
      <c r="D55">
        <v>33</v>
      </c>
      <c r="E55" s="24">
        <v>0.46</v>
      </c>
      <c r="H55">
        <f t="shared" si="0"/>
        <v>45</v>
      </c>
      <c r="I55">
        <f t="shared" si="10"/>
        <v>0.40200000000000002</v>
      </c>
      <c r="J55">
        <f t="shared" si="11"/>
        <v>1</v>
      </c>
      <c r="K55">
        <f t="shared" si="12"/>
        <v>0.41100000000000003</v>
      </c>
      <c r="L55">
        <f>ROWS($A$5:A49)</f>
        <v>45</v>
      </c>
      <c r="M55">
        <f>SUM($A$5:A49)</f>
        <v>19</v>
      </c>
      <c r="N55">
        <f t="shared" si="13"/>
        <v>43</v>
      </c>
      <c r="O55">
        <f t="shared" si="14"/>
        <v>29</v>
      </c>
      <c r="P55">
        <f t="shared" si="15"/>
        <v>0.42222222222222222</v>
      </c>
      <c r="Q55">
        <f t="shared" si="16"/>
        <v>0.67441860465116277</v>
      </c>
      <c r="R55">
        <f t="shared" si="17"/>
        <v>0.46408268733850128</v>
      </c>
      <c r="S55">
        <f t="shared" si="18"/>
        <v>3.178508125654006E-2</v>
      </c>
    </row>
    <row r="56" spans="1:19">
      <c r="A56">
        <v>1</v>
      </c>
      <c r="B56">
        <v>12</v>
      </c>
      <c r="C56">
        <v>140</v>
      </c>
      <c r="D56">
        <v>43</v>
      </c>
      <c r="E56" s="24">
        <v>0.52800000000000002</v>
      </c>
      <c r="H56">
        <f t="shared" si="0"/>
        <v>46</v>
      </c>
      <c r="I56">
        <f t="shared" si="10"/>
        <v>0.42</v>
      </c>
      <c r="J56">
        <f t="shared" si="11"/>
        <v>0</v>
      </c>
      <c r="K56">
        <f t="shared" si="12"/>
        <v>0.42099999999999999</v>
      </c>
      <c r="L56">
        <f>ROWS($A$5:A50)</f>
        <v>46</v>
      </c>
      <c r="M56">
        <f>SUM($A$5:A50)</f>
        <v>19</v>
      </c>
      <c r="N56">
        <f t="shared" si="13"/>
        <v>42</v>
      </c>
      <c r="O56">
        <f t="shared" si="14"/>
        <v>29</v>
      </c>
      <c r="P56">
        <f t="shared" si="15"/>
        <v>0.41304347826086957</v>
      </c>
      <c r="Q56">
        <f t="shared" si="16"/>
        <v>0.69047619047619047</v>
      </c>
      <c r="R56">
        <f t="shared" si="17"/>
        <v>0.45746282702804442</v>
      </c>
      <c r="S56">
        <f t="shared" si="18"/>
        <v>3.840494156699692E-2</v>
      </c>
    </row>
    <row r="57" spans="1:19">
      <c r="A57">
        <v>1</v>
      </c>
      <c r="B57">
        <v>0</v>
      </c>
      <c r="C57">
        <v>138</v>
      </c>
      <c r="D57">
        <v>35</v>
      </c>
      <c r="E57" s="24">
        <v>0.53400000000000003</v>
      </c>
      <c r="H57">
        <f t="shared" si="0"/>
        <v>47</v>
      </c>
      <c r="I57">
        <f t="shared" si="10"/>
        <v>0.42199999999999999</v>
      </c>
      <c r="J57">
        <f t="shared" si="11"/>
        <v>1</v>
      </c>
      <c r="K57" t="str">
        <f t="shared" si="12"/>
        <v/>
      </c>
      <c r="L57">
        <f>ROWS($A$5:A51)</f>
        <v>47</v>
      </c>
      <c r="M57">
        <f>SUM($A$5:A51)</f>
        <v>20</v>
      </c>
      <c r="N57">
        <f t="shared" si="13"/>
        <v>41</v>
      </c>
      <c r="O57">
        <f t="shared" si="14"/>
        <v>28</v>
      </c>
      <c r="P57">
        <f t="shared" si="15"/>
        <v>0.42553191489361702</v>
      </c>
      <c r="Q57">
        <f t="shared" si="16"/>
        <v>0.68292682926829273</v>
      </c>
      <c r="R57" t="str">
        <f t="shared" si="17"/>
        <v/>
      </c>
      <c r="S57" t="str">
        <f t="shared" si="18"/>
        <v/>
      </c>
    </row>
    <row r="58" spans="1:19">
      <c r="A58">
        <v>1</v>
      </c>
      <c r="B58">
        <v>2</v>
      </c>
      <c r="C58">
        <v>134</v>
      </c>
      <c r="D58">
        <v>0</v>
      </c>
      <c r="E58" s="24">
        <v>0.54200000000000004</v>
      </c>
      <c r="H58">
        <f t="shared" si="0"/>
        <v>48</v>
      </c>
      <c r="I58">
        <f t="shared" si="10"/>
        <v>0.42199999999999999</v>
      </c>
      <c r="J58">
        <f t="shared" si="11"/>
        <v>1</v>
      </c>
      <c r="K58" t="str">
        <f t="shared" si="12"/>
        <v/>
      </c>
      <c r="L58">
        <f>ROWS($A$5:A52)</f>
        <v>48</v>
      </c>
      <c r="M58">
        <f>SUM($A$5:A52)</f>
        <v>21</v>
      </c>
      <c r="N58">
        <f t="shared" si="13"/>
        <v>40</v>
      </c>
      <c r="O58">
        <f t="shared" si="14"/>
        <v>27</v>
      </c>
      <c r="P58">
        <f t="shared" si="15"/>
        <v>0.4375</v>
      </c>
      <c r="Q58">
        <f t="shared" si="16"/>
        <v>0.67500000000000004</v>
      </c>
      <c r="R58" t="str">
        <f t="shared" si="17"/>
        <v/>
      </c>
      <c r="S58" t="str">
        <f t="shared" si="18"/>
        <v/>
      </c>
    </row>
    <row r="59" spans="1:19">
      <c r="A59">
        <v>1</v>
      </c>
      <c r="B59">
        <v>6</v>
      </c>
      <c r="C59">
        <v>134</v>
      </c>
      <c r="D59">
        <v>23</v>
      </c>
      <c r="E59" s="24">
        <v>0.54200000000000004</v>
      </c>
      <c r="H59">
        <f t="shared" si="0"/>
        <v>49</v>
      </c>
      <c r="I59">
        <f t="shared" si="10"/>
        <v>0.42199999999999999</v>
      </c>
      <c r="J59">
        <f t="shared" si="11"/>
        <v>1</v>
      </c>
      <c r="K59">
        <f t="shared" si="12"/>
        <v>0.42749999999999999</v>
      </c>
      <c r="L59">
        <f>ROWS($A$5:A53)</f>
        <v>49</v>
      </c>
      <c r="M59">
        <f>SUM($A$5:A53)</f>
        <v>22</v>
      </c>
      <c r="N59">
        <f t="shared" si="13"/>
        <v>39</v>
      </c>
      <c r="O59">
        <f t="shared" si="14"/>
        <v>26</v>
      </c>
      <c r="P59">
        <f t="shared" si="15"/>
        <v>0.44897959183673469</v>
      </c>
      <c r="Q59">
        <f t="shared" si="16"/>
        <v>0.66666666666666663</v>
      </c>
      <c r="R59">
        <f t="shared" si="17"/>
        <v>0.47247990105132953</v>
      </c>
      <c r="S59">
        <f t="shared" si="18"/>
        <v>2.3387867543711804E-2</v>
      </c>
    </row>
    <row r="60" spans="1:19">
      <c r="A60">
        <v>1</v>
      </c>
      <c r="B60">
        <v>6</v>
      </c>
      <c r="C60">
        <v>134</v>
      </c>
      <c r="D60">
        <v>23</v>
      </c>
      <c r="E60" s="24">
        <v>0.54200000000000004</v>
      </c>
      <c r="H60">
        <f t="shared" si="0"/>
        <v>50</v>
      </c>
      <c r="I60">
        <f t="shared" si="10"/>
        <v>0.433</v>
      </c>
      <c r="J60">
        <f t="shared" si="11"/>
        <v>1</v>
      </c>
      <c r="K60">
        <f t="shared" si="12"/>
        <v>0.44650000000000001</v>
      </c>
      <c r="L60">
        <f>ROWS($A$5:A54)</f>
        <v>50</v>
      </c>
      <c r="M60">
        <f>SUM($A$5:A54)</f>
        <v>23</v>
      </c>
      <c r="N60">
        <f t="shared" si="13"/>
        <v>38</v>
      </c>
      <c r="O60">
        <f t="shared" si="14"/>
        <v>25</v>
      </c>
      <c r="P60">
        <f t="shared" si="15"/>
        <v>0.46</v>
      </c>
      <c r="Q60">
        <f t="shared" si="16"/>
        <v>0.65789473684210531</v>
      </c>
      <c r="R60">
        <f t="shared" si="17"/>
        <v>0.47665071770334932</v>
      </c>
      <c r="S60">
        <f t="shared" si="18"/>
        <v>1.9217050891692011E-2</v>
      </c>
    </row>
    <row r="61" spans="1:19">
      <c r="A61">
        <v>1</v>
      </c>
      <c r="B61">
        <v>8</v>
      </c>
      <c r="C61">
        <v>155</v>
      </c>
      <c r="D61">
        <v>26</v>
      </c>
      <c r="E61" s="24">
        <v>0.54300000000000004</v>
      </c>
      <c r="H61">
        <f t="shared" si="0"/>
        <v>51</v>
      </c>
      <c r="I61">
        <f t="shared" si="10"/>
        <v>0.46</v>
      </c>
      <c r="J61">
        <f t="shared" si="11"/>
        <v>0</v>
      </c>
      <c r="K61">
        <f t="shared" si="12"/>
        <v>0.49399999999999999</v>
      </c>
      <c r="L61">
        <f>ROWS($A$5:A55)</f>
        <v>51</v>
      </c>
      <c r="M61">
        <f>SUM($A$5:A55)</f>
        <v>23</v>
      </c>
      <c r="N61">
        <f t="shared" si="13"/>
        <v>37</v>
      </c>
      <c r="O61">
        <f t="shared" si="14"/>
        <v>25</v>
      </c>
      <c r="P61">
        <f t="shared" si="15"/>
        <v>0.45098039215686275</v>
      </c>
      <c r="Q61">
        <f t="shared" si="16"/>
        <v>0.67567567567567566</v>
      </c>
      <c r="R61">
        <f t="shared" si="17"/>
        <v>0.47126270655682423</v>
      </c>
      <c r="S61">
        <f t="shared" si="18"/>
        <v>2.4605062038217107E-2</v>
      </c>
    </row>
    <row r="62" spans="1:19">
      <c r="A62">
        <v>0</v>
      </c>
      <c r="B62">
        <v>1</v>
      </c>
      <c r="C62">
        <v>146</v>
      </c>
      <c r="D62">
        <v>0</v>
      </c>
      <c r="E62" s="24">
        <v>0.56399999999999995</v>
      </c>
      <c r="H62">
        <f t="shared" si="0"/>
        <v>52</v>
      </c>
      <c r="I62">
        <f t="shared" si="10"/>
        <v>0.52800000000000002</v>
      </c>
      <c r="J62">
        <f t="shared" si="11"/>
        <v>1</v>
      </c>
      <c r="K62">
        <f t="shared" si="12"/>
        <v>0.53100000000000003</v>
      </c>
      <c r="L62">
        <f>ROWS($A$5:A56)</f>
        <v>52</v>
      </c>
      <c r="M62">
        <f>SUM($A$5:A56)</f>
        <v>24</v>
      </c>
      <c r="N62">
        <f t="shared" si="13"/>
        <v>36</v>
      </c>
      <c r="O62">
        <f t="shared" si="14"/>
        <v>24</v>
      </c>
      <c r="P62">
        <f t="shared" si="15"/>
        <v>0.46153846153846156</v>
      </c>
      <c r="Q62">
        <f t="shared" si="16"/>
        <v>0.66666666666666663</v>
      </c>
      <c r="R62">
        <f t="shared" si="17"/>
        <v>0.47552447552447552</v>
      </c>
      <c r="S62">
        <f t="shared" si="18"/>
        <v>2.0343293070565815E-2</v>
      </c>
    </row>
    <row r="63" spans="1:19">
      <c r="A63">
        <v>0</v>
      </c>
      <c r="B63">
        <v>1</v>
      </c>
      <c r="C63">
        <v>146</v>
      </c>
      <c r="D63">
        <v>0</v>
      </c>
      <c r="E63" s="24">
        <v>0.56399999999999995</v>
      </c>
      <c r="H63">
        <f t="shared" si="0"/>
        <v>53</v>
      </c>
      <c r="I63">
        <f t="shared" si="10"/>
        <v>0.53400000000000003</v>
      </c>
      <c r="J63">
        <f t="shared" si="11"/>
        <v>1</v>
      </c>
      <c r="K63">
        <f t="shared" si="12"/>
        <v>0.53800000000000003</v>
      </c>
      <c r="L63">
        <f>ROWS($A$5:A57)</f>
        <v>53</v>
      </c>
      <c r="M63">
        <f>SUM($A$5:A57)</f>
        <v>25</v>
      </c>
      <c r="N63">
        <f t="shared" si="13"/>
        <v>35</v>
      </c>
      <c r="O63">
        <f t="shared" si="14"/>
        <v>23</v>
      </c>
      <c r="P63">
        <f t="shared" si="15"/>
        <v>0.47169811320754718</v>
      </c>
      <c r="Q63">
        <f t="shared" si="16"/>
        <v>0.65714285714285714</v>
      </c>
      <c r="R63">
        <f t="shared" si="17"/>
        <v>0.47939230580740017</v>
      </c>
      <c r="S63">
        <f t="shared" si="18"/>
        <v>1.6475462787641171E-2</v>
      </c>
    </row>
    <row r="64" spans="1:19">
      <c r="A64">
        <v>1</v>
      </c>
      <c r="B64">
        <v>11</v>
      </c>
      <c r="C64">
        <v>135</v>
      </c>
      <c r="D64">
        <v>0</v>
      </c>
      <c r="E64" s="24">
        <v>0.57799999999999996</v>
      </c>
      <c r="H64">
        <f t="shared" si="0"/>
        <v>54</v>
      </c>
      <c r="I64">
        <f t="shared" si="10"/>
        <v>0.54200000000000004</v>
      </c>
      <c r="J64">
        <f t="shared" si="11"/>
        <v>1</v>
      </c>
      <c r="K64" t="str">
        <f t="shared" si="12"/>
        <v/>
      </c>
      <c r="L64">
        <f>ROWS($A$5:A58)</f>
        <v>54</v>
      </c>
      <c r="M64">
        <f>SUM($A$5:A58)</f>
        <v>26</v>
      </c>
      <c r="N64">
        <f t="shared" si="13"/>
        <v>34</v>
      </c>
      <c r="O64">
        <f t="shared" si="14"/>
        <v>22</v>
      </c>
      <c r="P64">
        <f t="shared" si="15"/>
        <v>0.48148148148148145</v>
      </c>
      <c r="Q64">
        <f t="shared" si="16"/>
        <v>0.6470588235294118</v>
      </c>
      <c r="R64" t="str">
        <f t="shared" si="17"/>
        <v/>
      </c>
      <c r="S64" t="str">
        <f t="shared" si="18"/>
        <v/>
      </c>
    </row>
    <row r="65" spans="1:19">
      <c r="A65">
        <v>1</v>
      </c>
      <c r="B65">
        <v>7</v>
      </c>
      <c r="C65">
        <v>160</v>
      </c>
      <c r="D65">
        <v>32</v>
      </c>
      <c r="E65" s="24">
        <v>0.58799999999999997</v>
      </c>
      <c r="H65">
        <f t="shared" si="0"/>
        <v>55</v>
      </c>
      <c r="I65">
        <f t="shared" si="10"/>
        <v>0.54200000000000004</v>
      </c>
      <c r="J65">
        <f t="shared" si="11"/>
        <v>1</v>
      </c>
      <c r="K65" t="str">
        <f t="shared" si="12"/>
        <v/>
      </c>
      <c r="L65">
        <f>ROWS($A$5:A59)</f>
        <v>55</v>
      </c>
      <c r="M65">
        <f>SUM($A$5:A59)</f>
        <v>27</v>
      </c>
      <c r="N65">
        <f t="shared" si="13"/>
        <v>33</v>
      </c>
      <c r="O65">
        <f t="shared" si="14"/>
        <v>21</v>
      </c>
      <c r="P65">
        <f t="shared" si="15"/>
        <v>0.49090909090909091</v>
      </c>
      <c r="Q65">
        <f t="shared" si="16"/>
        <v>0.63636363636363635</v>
      </c>
      <c r="R65" t="str">
        <f t="shared" si="17"/>
        <v/>
      </c>
      <c r="S65" t="str">
        <f t="shared" si="18"/>
        <v/>
      </c>
    </row>
    <row r="66" spans="1:19">
      <c r="A66">
        <v>0</v>
      </c>
      <c r="B66">
        <v>1</v>
      </c>
      <c r="C66">
        <v>144</v>
      </c>
      <c r="D66">
        <v>40</v>
      </c>
      <c r="E66" s="24">
        <v>0.60699999999999998</v>
      </c>
      <c r="H66">
        <f t="shared" si="0"/>
        <v>56</v>
      </c>
      <c r="I66">
        <f t="shared" si="10"/>
        <v>0.54200000000000004</v>
      </c>
      <c r="J66">
        <f t="shared" si="11"/>
        <v>1</v>
      </c>
      <c r="K66">
        <f t="shared" si="12"/>
        <v>0.54249999999999998</v>
      </c>
      <c r="L66">
        <f>ROWS($A$5:A60)</f>
        <v>56</v>
      </c>
      <c r="M66">
        <f>SUM($A$5:A60)</f>
        <v>28</v>
      </c>
      <c r="N66">
        <f t="shared" si="13"/>
        <v>32</v>
      </c>
      <c r="O66">
        <f t="shared" si="14"/>
        <v>20</v>
      </c>
      <c r="P66">
        <f t="shared" si="15"/>
        <v>0.5</v>
      </c>
      <c r="Q66">
        <f t="shared" si="16"/>
        <v>0.625</v>
      </c>
      <c r="R66">
        <f t="shared" si="17"/>
        <v>0.48863636363636365</v>
      </c>
      <c r="S66">
        <f t="shared" si="18"/>
        <v>7.2314049586776896E-3</v>
      </c>
    </row>
    <row r="67" spans="1:19">
      <c r="A67">
        <v>0</v>
      </c>
      <c r="B67">
        <v>5</v>
      </c>
      <c r="C67">
        <v>155</v>
      </c>
      <c r="D67">
        <v>44</v>
      </c>
      <c r="E67" s="24">
        <v>0.61899999999999999</v>
      </c>
      <c r="H67">
        <f t="shared" si="0"/>
        <v>57</v>
      </c>
      <c r="I67">
        <f t="shared" si="10"/>
        <v>0.54300000000000004</v>
      </c>
      <c r="J67">
        <f t="shared" si="11"/>
        <v>1</v>
      </c>
      <c r="K67">
        <f t="shared" si="12"/>
        <v>0.55349999999999999</v>
      </c>
      <c r="L67">
        <f>ROWS($A$5:A61)</f>
        <v>57</v>
      </c>
      <c r="M67">
        <f>SUM($A$5:A61)</f>
        <v>29</v>
      </c>
      <c r="N67">
        <f t="shared" si="13"/>
        <v>31</v>
      </c>
      <c r="O67">
        <f t="shared" si="14"/>
        <v>19</v>
      </c>
      <c r="P67">
        <f t="shared" si="15"/>
        <v>0.50877192982456143</v>
      </c>
      <c r="Q67">
        <f t="shared" si="16"/>
        <v>0.61290322580645162</v>
      </c>
      <c r="R67">
        <f t="shared" si="17"/>
        <v>0.49091938056284407</v>
      </c>
      <c r="S67">
        <f t="shared" si="18"/>
        <v>4.9483880321972706E-3</v>
      </c>
    </row>
    <row r="68" spans="1:19">
      <c r="A68">
        <v>1</v>
      </c>
      <c r="B68">
        <v>9</v>
      </c>
      <c r="C68">
        <v>145</v>
      </c>
      <c r="D68">
        <v>46</v>
      </c>
      <c r="E68" s="24">
        <v>0.63700000000000001</v>
      </c>
      <c r="H68">
        <f t="shared" si="0"/>
        <v>58</v>
      </c>
      <c r="I68">
        <f t="shared" si="10"/>
        <v>0.56399999999999995</v>
      </c>
      <c r="J68">
        <f t="shared" si="11"/>
        <v>0</v>
      </c>
      <c r="K68" t="str">
        <f t="shared" si="12"/>
        <v/>
      </c>
      <c r="L68">
        <f>ROWS($A$5:A62)</f>
        <v>58</v>
      </c>
      <c r="M68">
        <f>SUM($A$5:A62)</f>
        <v>29</v>
      </c>
      <c r="N68">
        <f t="shared" si="13"/>
        <v>30</v>
      </c>
      <c r="O68">
        <f t="shared" si="14"/>
        <v>19</v>
      </c>
      <c r="P68">
        <f t="shared" si="15"/>
        <v>0.5</v>
      </c>
      <c r="Q68">
        <f t="shared" si="16"/>
        <v>0.6333333333333333</v>
      </c>
      <c r="R68" t="str">
        <f t="shared" si="17"/>
        <v/>
      </c>
      <c r="S68" t="str">
        <f t="shared" si="18"/>
        <v/>
      </c>
    </row>
    <row r="69" spans="1:19">
      <c r="A69">
        <v>1</v>
      </c>
      <c r="B69">
        <v>4</v>
      </c>
      <c r="C69">
        <v>142</v>
      </c>
      <c r="D69">
        <v>0</v>
      </c>
      <c r="E69" s="24">
        <v>0.64500000000000002</v>
      </c>
      <c r="H69">
        <f t="shared" si="0"/>
        <v>59</v>
      </c>
      <c r="I69">
        <f t="shared" si="10"/>
        <v>0.56399999999999995</v>
      </c>
      <c r="J69">
        <f t="shared" si="11"/>
        <v>0</v>
      </c>
      <c r="K69">
        <f t="shared" si="12"/>
        <v>0.57099999999999995</v>
      </c>
      <c r="L69">
        <f>ROWS($A$5:A63)</f>
        <v>59</v>
      </c>
      <c r="M69">
        <f>SUM($A$5:A63)</f>
        <v>29</v>
      </c>
      <c r="N69">
        <f t="shared" si="13"/>
        <v>29</v>
      </c>
      <c r="O69">
        <f t="shared" si="14"/>
        <v>19</v>
      </c>
      <c r="P69">
        <f t="shared" si="15"/>
        <v>0.49152542372881358</v>
      </c>
      <c r="Q69">
        <f t="shared" si="16"/>
        <v>0.65517241379310343</v>
      </c>
      <c r="R69">
        <f t="shared" si="17"/>
        <v>0.48403379204080549</v>
      </c>
      <c r="S69">
        <f t="shared" si="18"/>
        <v>1.1833976554235848E-2</v>
      </c>
    </row>
    <row r="70" spans="1:19">
      <c r="A70">
        <v>1</v>
      </c>
      <c r="B70">
        <v>4</v>
      </c>
      <c r="C70">
        <v>142</v>
      </c>
      <c r="D70">
        <v>0</v>
      </c>
      <c r="E70" s="24">
        <v>0.64500000000000002</v>
      </c>
      <c r="H70">
        <f t="shared" si="0"/>
        <v>60</v>
      </c>
      <c r="I70">
        <f t="shared" si="10"/>
        <v>0.57799999999999996</v>
      </c>
      <c r="J70">
        <f t="shared" si="11"/>
        <v>1</v>
      </c>
      <c r="K70">
        <f t="shared" si="12"/>
        <v>0.58299999999999996</v>
      </c>
      <c r="L70">
        <f>ROWS($A$5:A64)</f>
        <v>60</v>
      </c>
      <c r="M70">
        <f>SUM($A$5:A64)</f>
        <v>30</v>
      </c>
      <c r="N70">
        <f t="shared" si="13"/>
        <v>28</v>
      </c>
      <c r="O70">
        <f t="shared" si="14"/>
        <v>18</v>
      </c>
      <c r="P70">
        <f t="shared" si="15"/>
        <v>0.5</v>
      </c>
      <c r="Q70">
        <f t="shared" si="16"/>
        <v>0.6428571428571429</v>
      </c>
      <c r="R70">
        <f t="shared" si="17"/>
        <v>0.48701298701298701</v>
      </c>
      <c r="S70">
        <f t="shared" si="18"/>
        <v>8.8547815820543274E-3</v>
      </c>
    </row>
    <row r="71" spans="1:19">
      <c r="A71">
        <v>1</v>
      </c>
      <c r="B71">
        <v>7</v>
      </c>
      <c r="C71">
        <v>150</v>
      </c>
      <c r="D71">
        <v>29</v>
      </c>
      <c r="E71" s="24">
        <v>0.69199999999999995</v>
      </c>
      <c r="H71">
        <f t="shared" si="0"/>
        <v>61</v>
      </c>
      <c r="I71">
        <f t="shared" si="10"/>
        <v>0.58799999999999997</v>
      </c>
      <c r="J71">
        <f t="shared" si="11"/>
        <v>1</v>
      </c>
      <c r="K71">
        <f t="shared" si="12"/>
        <v>0.59749999999999992</v>
      </c>
      <c r="L71">
        <f>ROWS($A$5:A65)</f>
        <v>61</v>
      </c>
      <c r="M71">
        <f>SUM($A$5:A65)</f>
        <v>31</v>
      </c>
      <c r="N71">
        <f t="shared" si="13"/>
        <v>27</v>
      </c>
      <c r="O71">
        <f t="shared" si="14"/>
        <v>17</v>
      </c>
      <c r="P71">
        <f t="shared" si="15"/>
        <v>0.50819672131147542</v>
      </c>
      <c r="Q71">
        <f t="shared" si="16"/>
        <v>0.62962962962962965</v>
      </c>
      <c r="R71">
        <f t="shared" si="17"/>
        <v>0.48959540762819453</v>
      </c>
      <c r="S71">
        <f t="shared" si="18"/>
        <v>6.2723609668468017E-3</v>
      </c>
    </row>
    <row r="72" spans="1:19">
      <c r="A72">
        <v>0</v>
      </c>
      <c r="B72">
        <v>2</v>
      </c>
      <c r="C72">
        <v>141</v>
      </c>
      <c r="D72">
        <v>34</v>
      </c>
      <c r="E72" s="24">
        <v>0.69899999999999995</v>
      </c>
      <c r="H72">
        <f t="shared" si="0"/>
        <v>62</v>
      </c>
      <c r="I72">
        <f t="shared" si="10"/>
        <v>0.60699999999999998</v>
      </c>
      <c r="J72">
        <f t="shared" si="11"/>
        <v>0</v>
      </c>
      <c r="K72">
        <f t="shared" si="12"/>
        <v>0.61299999999999999</v>
      </c>
      <c r="L72">
        <f>ROWS($A$5:A66)</f>
        <v>62</v>
      </c>
      <c r="M72">
        <f>SUM($A$5:A66)</f>
        <v>31</v>
      </c>
      <c r="N72">
        <f t="shared" si="13"/>
        <v>26</v>
      </c>
      <c r="O72">
        <f t="shared" si="14"/>
        <v>17</v>
      </c>
      <c r="P72">
        <f t="shared" si="15"/>
        <v>0.5</v>
      </c>
      <c r="Q72">
        <f t="shared" si="16"/>
        <v>0.65384615384615385</v>
      </c>
      <c r="R72">
        <f t="shared" si="17"/>
        <v>0.48601398601398604</v>
      </c>
      <c r="S72">
        <f t="shared" si="18"/>
        <v>9.8537825810552926E-3</v>
      </c>
    </row>
    <row r="73" spans="1:19">
      <c r="A73">
        <v>1</v>
      </c>
      <c r="B73">
        <v>13</v>
      </c>
      <c r="C73">
        <v>152</v>
      </c>
      <c r="D73">
        <v>33</v>
      </c>
      <c r="E73" s="24">
        <v>0.73099999999999998</v>
      </c>
      <c r="H73">
        <f t="shared" si="0"/>
        <v>63</v>
      </c>
      <c r="I73">
        <f t="shared" si="10"/>
        <v>0.61899999999999999</v>
      </c>
      <c r="J73">
        <f t="shared" si="11"/>
        <v>0</v>
      </c>
      <c r="K73">
        <f t="shared" si="12"/>
        <v>0.628</v>
      </c>
      <c r="L73">
        <f>ROWS($A$5:A67)</f>
        <v>63</v>
      </c>
      <c r="M73">
        <f>SUM($A$5:A67)</f>
        <v>31</v>
      </c>
      <c r="N73">
        <f t="shared" si="13"/>
        <v>25</v>
      </c>
      <c r="O73">
        <f t="shared" si="14"/>
        <v>17</v>
      </c>
      <c r="P73">
        <f t="shared" si="15"/>
        <v>0.49206349206349204</v>
      </c>
      <c r="Q73">
        <f t="shared" si="16"/>
        <v>0.68</v>
      </c>
      <c r="R73">
        <f t="shared" si="17"/>
        <v>0.48150072150072148</v>
      </c>
      <c r="S73">
        <f t="shared" si="18"/>
        <v>1.4367047094319851E-2</v>
      </c>
    </row>
    <row r="74" spans="1:19">
      <c r="A74">
        <v>1</v>
      </c>
      <c r="B74">
        <v>13</v>
      </c>
      <c r="C74">
        <v>152</v>
      </c>
      <c r="D74">
        <v>33</v>
      </c>
      <c r="E74" s="24">
        <v>0.73099999999999998</v>
      </c>
      <c r="H74">
        <f t="shared" si="0"/>
        <v>64</v>
      </c>
      <c r="I74">
        <f t="shared" si="10"/>
        <v>0.63700000000000001</v>
      </c>
      <c r="J74">
        <f t="shared" si="11"/>
        <v>1</v>
      </c>
      <c r="K74">
        <f t="shared" si="12"/>
        <v>0.64100000000000001</v>
      </c>
      <c r="L74">
        <f>ROWS($A$5:A68)</f>
        <v>64</v>
      </c>
      <c r="M74">
        <f>SUM($A$5:A68)</f>
        <v>32</v>
      </c>
      <c r="N74">
        <f t="shared" si="13"/>
        <v>24</v>
      </c>
      <c r="O74">
        <f t="shared" si="14"/>
        <v>16</v>
      </c>
      <c r="P74">
        <f t="shared" si="15"/>
        <v>0.5</v>
      </c>
      <c r="Q74">
        <f t="shared" si="16"/>
        <v>0.66666666666666663</v>
      </c>
      <c r="R74">
        <f t="shared" si="17"/>
        <v>0.48484848484848486</v>
      </c>
      <c r="S74">
        <f t="shared" si="18"/>
        <v>1.1019283746556474E-2</v>
      </c>
    </row>
    <row r="75" spans="1:19">
      <c r="A75">
        <v>1</v>
      </c>
      <c r="B75">
        <v>3</v>
      </c>
      <c r="C75">
        <v>141</v>
      </c>
      <c r="D75">
        <v>0</v>
      </c>
      <c r="E75" s="24">
        <v>0.76100000000000001</v>
      </c>
      <c r="H75">
        <f t="shared" si="0"/>
        <v>65</v>
      </c>
      <c r="I75">
        <f t="shared" si="10"/>
        <v>0.64500000000000002</v>
      </c>
      <c r="J75">
        <f t="shared" si="11"/>
        <v>1</v>
      </c>
      <c r="K75" t="str">
        <f t="shared" si="12"/>
        <v/>
      </c>
      <c r="L75">
        <f>ROWS($A$5:A69)</f>
        <v>65</v>
      </c>
      <c r="M75">
        <f>SUM($A$5:A69)</f>
        <v>33</v>
      </c>
      <c r="N75">
        <f t="shared" si="13"/>
        <v>23</v>
      </c>
      <c r="O75">
        <f t="shared" si="14"/>
        <v>15</v>
      </c>
      <c r="P75">
        <f t="shared" si="15"/>
        <v>0.50769230769230766</v>
      </c>
      <c r="Q75">
        <f t="shared" si="16"/>
        <v>0.65217391304347827</v>
      </c>
      <c r="R75" t="str">
        <f t="shared" si="17"/>
        <v/>
      </c>
      <c r="S75" t="str">
        <f t="shared" si="18"/>
        <v/>
      </c>
    </row>
    <row r="76" spans="1:19">
      <c r="A76">
        <v>1</v>
      </c>
      <c r="B76">
        <v>9</v>
      </c>
      <c r="C76">
        <v>145</v>
      </c>
      <c r="D76">
        <v>34</v>
      </c>
      <c r="E76" s="24">
        <v>0.77100000000000002</v>
      </c>
      <c r="H76">
        <f t="shared" ref="H76:H97" si="19">ROW()-10</f>
        <v>66</v>
      </c>
      <c r="I76">
        <f t="shared" si="10"/>
        <v>0.64500000000000002</v>
      </c>
      <c r="J76">
        <f t="shared" si="11"/>
        <v>1</v>
      </c>
      <c r="K76">
        <f t="shared" si="12"/>
        <v>0.66849999999999998</v>
      </c>
      <c r="L76">
        <f>ROWS($A$5:A70)</f>
        <v>66</v>
      </c>
      <c r="M76">
        <f>SUM($A$5:A70)</f>
        <v>34</v>
      </c>
      <c r="N76">
        <f t="shared" si="13"/>
        <v>22</v>
      </c>
      <c r="O76">
        <f t="shared" si="14"/>
        <v>14</v>
      </c>
      <c r="P76">
        <f t="shared" si="15"/>
        <v>0.51515151515151514</v>
      </c>
      <c r="Q76">
        <f t="shared" si="16"/>
        <v>0.63636363636363635</v>
      </c>
      <c r="R76">
        <f t="shared" si="17"/>
        <v>0.4903581267217631</v>
      </c>
      <c r="S76">
        <f t="shared" si="18"/>
        <v>5.5096418732782371E-3</v>
      </c>
    </row>
    <row r="77" spans="1:19">
      <c r="A77">
        <v>1</v>
      </c>
      <c r="B77">
        <v>4</v>
      </c>
      <c r="C77">
        <v>158</v>
      </c>
      <c r="D77">
        <v>0</v>
      </c>
      <c r="E77" s="24">
        <v>0.80300000000000005</v>
      </c>
      <c r="H77">
        <f t="shared" si="19"/>
        <v>67</v>
      </c>
      <c r="I77">
        <f t="shared" si="10"/>
        <v>0.69199999999999995</v>
      </c>
      <c r="J77">
        <f t="shared" si="11"/>
        <v>1</v>
      </c>
      <c r="K77">
        <f t="shared" si="12"/>
        <v>0.69550000000000001</v>
      </c>
      <c r="L77">
        <f>ROWS($A$5:A71)</f>
        <v>67</v>
      </c>
      <c r="M77">
        <f>SUM($A$5:A71)</f>
        <v>35</v>
      </c>
      <c r="N77">
        <f t="shared" si="13"/>
        <v>21</v>
      </c>
      <c r="O77">
        <f t="shared" si="14"/>
        <v>13</v>
      </c>
      <c r="P77">
        <f t="shared" si="15"/>
        <v>0.52238805970149249</v>
      </c>
      <c r="Q77">
        <f t="shared" si="16"/>
        <v>0.61904761904761907</v>
      </c>
      <c r="R77">
        <f t="shared" si="17"/>
        <v>0.49247270142792532</v>
      </c>
      <c r="S77">
        <f t="shared" si="18"/>
        <v>3.3950671671160171E-3</v>
      </c>
    </row>
    <row r="78" spans="1:19">
      <c r="A78">
        <v>0</v>
      </c>
      <c r="B78">
        <v>1</v>
      </c>
      <c r="C78">
        <v>140</v>
      </c>
      <c r="D78">
        <v>26</v>
      </c>
      <c r="E78" s="24">
        <v>0.82799999999999996</v>
      </c>
      <c r="H78">
        <f t="shared" si="19"/>
        <v>68</v>
      </c>
      <c r="I78">
        <f t="shared" si="10"/>
        <v>0.69899999999999995</v>
      </c>
      <c r="J78">
        <f t="shared" si="11"/>
        <v>0</v>
      </c>
      <c r="K78">
        <f t="shared" si="12"/>
        <v>0.71499999999999997</v>
      </c>
      <c r="L78">
        <f>ROWS($A$5:A72)</f>
        <v>68</v>
      </c>
      <c r="M78">
        <f>SUM($A$5:A72)</f>
        <v>35</v>
      </c>
      <c r="N78">
        <f t="shared" si="13"/>
        <v>20</v>
      </c>
      <c r="O78">
        <f t="shared" si="14"/>
        <v>13</v>
      </c>
      <c r="P78">
        <f t="shared" si="15"/>
        <v>0.51470588235294112</v>
      </c>
      <c r="Q78">
        <f t="shared" si="16"/>
        <v>0.65</v>
      </c>
      <c r="R78">
        <f t="shared" si="17"/>
        <v>0.48943850267379679</v>
      </c>
      <c r="S78">
        <f t="shared" si="18"/>
        <v>6.4292659212445424E-3</v>
      </c>
    </row>
    <row r="79" spans="1:19">
      <c r="A79">
        <v>0</v>
      </c>
      <c r="B79">
        <v>6</v>
      </c>
      <c r="C79">
        <v>154</v>
      </c>
      <c r="D79">
        <v>32</v>
      </c>
      <c r="E79" s="24">
        <v>0.83899999999999997</v>
      </c>
      <c r="H79">
        <f t="shared" si="19"/>
        <v>69</v>
      </c>
      <c r="I79">
        <f t="shared" si="10"/>
        <v>0.73099999999999998</v>
      </c>
      <c r="J79">
        <f t="shared" si="11"/>
        <v>1</v>
      </c>
      <c r="K79" t="str">
        <f t="shared" si="12"/>
        <v/>
      </c>
      <c r="L79">
        <f>ROWS($A$5:A73)</f>
        <v>69</v>
      </c>
      <c r="M79">
        <f>SUM($A$5:A73)</f>
        <v>36</v>
      </c>
      <c r="N79">
        <f t="shared" si="13"/>
        <v>19</v>
      </c>
      <c r="O79">
        <f t="shared" si="14"/>
        <v>12</v>
      </c>
      <c r="P79">
        <f t="shared" si="15"/>
        <v>0.52173913043478259</v>
      </c>
      <c r="Q79">
        <f t="shared" si="16"/>
        <v>0.63157894736842102</v>
      </c>
      <c r="R79" t="str">
        <f t="shared" si="17"/>
        <v/>
      </c>
      <c r="S79" t="str">
        <f t="shared" si="18"/>
        <v/>
      </c>
    </row>
    <row r="80" spans="1:19">
      <c r="A80">
        <v>0</v>
      </c>
      <c r="B80">
        <v>6</v>
      </c>
      <c r="C80">
        <v>154</v>
      </c>
      <c r="D80">
        <v>32</v>
      </c>
      <c r="E80" s="24">
        <v>0.83899999999999997</v>
      </c>
      <c r="H80">
        <f t="shared" si="19"/>
        <v>70</v>
      </c>
      <c r="I80">
        <f t="shared" si="10"/>
        <v>0.73099999999999998</v>
      </c>
      <c r="J80">
        <f t="shared" si="11"/>
        <v>1</v>
      </c>
      <c r="K80">
        <f t="shared" si="12"/>
        <v>0.746</v>
      </c>
      <c r="L80">
        <f>ROWS($A$5:A74)</f>
        <v>70</v>
      </c>
      <c r="M80">
        <f>SUM($A$5:A74)</f>
        <v>37</v>
      </c>
      <c r="N80">
        <f t="shared" si="13"/>
        <v>18</v>
      </c>
      <c r="O80">
        <f t="shared" si="14"/>
        <v>11</v>
      </c>
      <c r="P80">
        <f t="shared" si="15"/>
        <v>0.52857142857142858</v>
      </c>
      <c r="Q80">
        <f t="shared" si="16"/>
        <v>0.61111111111111116</v>
      </c>
      <c r="R80">
        <f t="shared" si="17"/>
        <v>0.49365079365079362</v>
      </c>
      <c r="S80">
        <f t="shared" si="18"/>
        <v>2.2169749442477182E-3</v>
      </c>
    </row>
    <row r="81" spans="1:19">
      <c r="A81">
        <v>1</v>
      </c>
      <c r="B81">
        <v>3</v>
      </c>
      <c r="C81">
        <v>158</v>
      </c>
      <c r="D81">
        <v>36</v>
      </c>
      <c r="E81" s="24">
        <v>0.85099999999999998</v>
      </c>
      <c r="H81">
        <f t="shared" si="19"/>
        <v>71</v>
      </c>
      <c r="I81">
        <f t="shared" si="10"/>
        <v>0.76100000000000001</v>
      </c>
      <c r="J81">
        <f t="shared" si="11"/>
        <v>1</v>
      </c>
      <c r="K81">
        <f t="shared" si="12"/>
        <v>0.76600000000000001</v>
      </c>
      <c r="L81">
        <f>ROWS($A$5:A75)</f>
        <v>71</v>
      </c>
      <c r="M81">
        <f>SUM($A$5:A75)</f>
        <v>38</v>
      </c>
      <c r="N81">
        <f t="shared" si="13"/>
        <v>17</v>
      </c>
      <c r="O81">
        <f t="shared" si="14"/>
        <v>10</v>
      </c>
      <c r="P81">
        <f t="shared" si="15"/>
        <v>0.53521126760563376</v>
      </c>
      <c r="Q81">
        <f t="shared" si="16"/>
        <v>0.58823529411764708</v>
      </c>
      <c r="R81">
        <f t="shared" si="17"/>
        <v>0.49499133840476006</v>
      </c>
      <c r="S81">
        <f t="shared" si="18"/>
        <v>8.7643019028127434E-4</v>
      </c>
    </row>
    <row r="82" spans="1:19">
      <c r="A82">
        <v>0</v>
      </c>
      <c r="B82">
        <v>1</v>
      </c>
      <c r="C82">
        <v>143</v>
      </c>
      <c r="D82">
        <v>30</v>
      </c>
      <c r="E82" s="24">
        <v>0.89200000000000002</v>
      </c>
      <c r="H82">
        <f t="shared" si="19"/>
        <v>72</v>
      </c>
      <c r="I82">
        <f t="shared" ref="I82:I97" si="20">E76</f>
        <v>0.77100000000000002</v>
      </c>
      <c r="J82">
        <f t="shared" ref="J82:J97" si="21">A76</f>
        <v>1</v>
      </c>
      <c r="K82">
        <f t="shared" ref="K82:K97" si="22">IF(E76&lt;&gt;E77, (E76+E77)/2, "")</f>
        <v>0.78700000000000003</v>
      </c>
      <c r="L82">
        <f>ROWS($A$5:A76)</f>
        <v>72</v>
      </c>
      <c r="M82">
        <f>SUM($A$5:A76)</f>
        <v>39</v>
      </c>
      <c r="N82">
        <f t="shared" ref="N82:N97" si="23">I$4 - L82</f>
        <v>16</v>
      </c>
      <c r="O82">
        <f t="shared" ref="O82:O97" si="24">I$5 - M82</f>
        <v>9</v>
      </c>
      <c r="P82">
        <f t="shared" ref="P82:P97" si="25">IF(L82=0,"", M82/L82)</f>
        <v>0.54166666666666663</v>
      </c>
      <c r="Q82">
        <f t="shared" ref="Q82:Q97" si="26">IF(N82=0,"", O82/N82)</f>
        <v>0.5625</v>
      </c>
      <c r="R82">
        <f t="shared" ref="R82:R97" si="27">IF(K82="","",(L82/I$4)*(2*P82*(1-P82)) + (N82/I$4)*(2*Q82*(1-Q82)))</f>
        <v>0.49573863636363641</v>
      </c>
      <c r="S82">
        <f t="shared" ref="S82:S97" si="28">IF(K82="","", $I$7 - R82)</f>
        <v>1.2913223140492702E-4</v>
      </c>
    </row>
    <row r="83" spans="1:19">
      <c r="A83">
        <v>1</v>
      </c>
      <c r="B83">
        <v>0</v>
      </c>
      <c r="C83">
        <v>138</v>
      </c>
      <c r="D83">
        <v>0</v>
      </c>
      <c r="E83" s="24">
        <v>0.93300000000000005</v>
      </c>
      <c r="H83">
        <f t="shared" si="19"/>
        <v>73</v>
      </c>
      <c r="I83">
        <f t="shared" si="20"/>
        <v>0.80300000000000005</v>
      </c>
      <c r="J83">
        <f t="shared" si="21"/>
        <v>1</v>
      </c>
      <c r="K83">
        <f t="shared" si="22"/>
        <v>0.8155</v>
      </c>
      <c r="L83">
        <f>ROWS($A$5:A77)</f>
        <v>73</v>
      </c>
      <c r="M83">
        <f>SUM($A$5:A77)</f>
        <v>40</v>
      </c>
      <c r="N83">
        <f t="shared" si="23"/>
        <v>15</v>
      </c>
      <c r="O83">
        <f t="shared" si="24"/>
        <v>8</v>
      </c>
      <c r="P83">
        <f t="shared" si="25"/>
        <v>0.54794520547945202</v>
      </c>
      <c r="Q83">
        <f t="shared" si="26"/>
        <v>0.53333333333333333</v>
      </c>
      <c r="R83">
        <f t="shared" si="27"/>
        <v>0.49580738895807391</v>
      </c>
      <c r="S83">
        <f t="shared" si="28"/>
        <v>6.0379636967422545E-5</v>
      </c>
    </row>
    <row r="84" spans="1:19">
      <c r="A84">
        <v>1</v>
      </c>
      <c r="B84">
        <v>0</v>
      </c>
      <c r="C84">
        <v>138</v>
      </c>
      <c r="D84">
        <v>0</v>
      </c>
      <c r="E84" s="24">
        <v>0.93300000000000005</v>
      </c>
      <c r="H84">
        <f t="shared" si="19"/>
        <v>74</v>
      </c>
      <c r="I84">
        <f t="shared" si="20"/>
        <v>0.82799999999999996</v>
      </c>
      <c r="J84">
        <f t="shared" si="21"/>
        <v>0</v>
      </c>
      <c r="K84">
        <f t="shared" si="22"/>
        <v>0.83349999999999991</v>
      </c>
      <c r="L84">
        <f>ROWS($A$5:A78)</f>
        <v>74</v>
      </c>
      <c r="M84">
        <f>SUM($A$5:A78)</f>
        <v>40</v>
      </c>
      <c r="N84">
        <f t="shared" si="23"/>
        <v>14</v>
      </c>
      <c r="O84">
        <f t="shared" si="24"/>
        <v>8</v>
      </c>
      <c r="P84">
        <f t="shared" si="25"/>
        <v>0.54054054054054057</v>
      </c>
      <c r="Q84">
        <f t="shared" si="26"/>
        <v>0.5714285714285714</v>
      </c>
      <c r="R84">
        <f t="shared" si="27"/>
        <v>0.49561249561249565</v>
      </c>
      <c r="S84">
        <f t="shared" si="28"/>
        <v>2.5527298254568453E-4</v>
      </c>
    </row>
    <row r="85" spans="1:19">
      <c r="A85">
        <v>1</v>
      </c>
      <c r="B85">
        <v>0</v>
      </c>
      <c r="C85">
        <v>138</v>
      </c>
      <c r="D85">
        <v>0</v>
      </c>
      <c r="E85" s="24">
        <v>0.93300000000000005</v>
      </c>
      <c r="H85">
        <f t="shared" si="19"/>
        <v>75</v>
      </c>
      <c r="I85">
        <f t="shared" si="20"/>
        <v>0.83899999999999997</v>
      </c>
      <c r="J85">
        <f t="shared" si="21"/>
        <v>0</v>
      </c>
      <c r="K85" t="str">
        <f t="shared" si="22"/>
        <v/>
      </c>
      <c r="L85">
        <f>ROWS($A$5:A79)</f>
        <v>75</v>
      </c>
      <c r="M85">
        <f>SUM($A$5:A79)</f>
        <v>40</v>
      </c>
      <c r="N85">
        <f t="shared" si="23"/>
        <v>13</v>
      </c>
      <c r="O85">
        <f t="shared" si="24"/>
        <v>8</v>
      </c>
      <c r="P85">
        <f t="shared" si="25"/>
        <v>0.53333333333333333</v>
      </c>
      <c r="Q85">
        <f t="shared" si="26"/>
        <v>0.61538461538461542</v>
      </c>
      <c r="R85" t="str">
        <f t="shared" si="27"/>
        <v/>
      </c>
      <c r="S85" t="str">
        <f t="shared" si="28"/>
        <v/>
      </c>
    </row>
    <row r="86" spans="1:19">
      <c r="A86">
        <v>1</v>
      </c>
      <c r="B86">
        <v>0</v>
      </c>
      <c r="C86">
        <v>138</v>
      </c>
      <c r="D86">
        <v>0</v>
      </c>
      <c r="E86" s="24">
        <v>0.93300000000000005</v>
      </c>
      <c r="H86">
        <f t="shared" si="19"/>
        <v>76</v>
      </c>
      <c r="I86">
        <f t="shared" si="20"/>
        <v>0.83899999999999997</v>
      </c>
      <c r="J86">
        <f t="shared" si="21"/>
        <v>0</v>
      </c>
      <c r="K86">
        <f t="shared" si="22"/>
        <v>0.84499999999999997</v>
      </c>
      <c r="L86">
        <f>ROWS($A$5:A80)</f>
        <v>76</v>
      </c>
      <c r="M86">
        <f>SUM($A$5:A80)</f>
        <v>40</v>
      </c>
      <c r="N86">
        <f t="shared" si="23"/>
        <v>12</v>
      </c>
      <c r="O86">
        <f t="shared" si="24"/>
        <v>8</v>
      </c>
      <c r="P86">
        <f t="shared" si="25"/>
        <v>0.52631578947368418</v>
      </c>
      <c r="Q86">
        <f t="shared" si="26"/>
        <v>0.66666666666666663</v>
      </c>
      <c r="R86">
        <f t="shared" si="27"/>
        <v>0.49122807017543862</v>
      </c>
      <c r="S86">
        <f t="shared" si="28"/>
        <v>4.6396984196027113E-3</v>
      </c>
    </row>
    <row r="87" spans="1:19">
      <c r="A87">
        <v>1</v>
      </c>
      <c r="B87">
        <v>4</v>
      </c>
      <c r="C87">
        <v>136</v>
      </c>
      <c r="D87">
        <v>0</v>
      </c>
      <c r="E87" s="24">
        <v>1.1819999999999999</v>
      </c>
      <c r="H87">
        <f t="shared" si="19"/>
        <v>77</v>
      </c>
      <c r="I87">
        <f t="shared" si="20"/>
        <v>0.85099999999999998</v>
      </c>
      <c r="J87">
        <f t="shared" si="21"/>
        <v>1</v>
      </c>
      <c r="K87">
        <f t="shared" si="22"/>
        <v>0.87149999999999994</v>
      </c>
      <c r="L87">
        <f>ROWS($A$5:A81)</f>
        <v>77</v>
      </c>
      <c r="M87">
        <f>SUM($A$5:A81)</f>
        <v>41</v>
      </c>
      <c r="N87">
        <f t="shared" si="23"/>
        <v>11</v>
      </c>
      <c r="O87">
        <f t="shared" si="24"/>
        <v>7</v>
      </c>
      <c r="P87">
        <f t="shared" si="25"/>
        <v>0.53246753246753242</v>
      </c>
      <c r="Q87">
        <f t="shared" si="26"/>
        <v>0.63636363636363635</v>
      </c>
      <c r="R87">
        <f t="shared" si="27"/>
        <v>0.49350649350649356</v>
      </c>
      <c r="S87">
        <f t="shared" si="28"/>
        <v>2.3612750885477762E-3</v>
      </c>
    </row>
    <row r="88" spans="1:19">
      <c r="A88">
        <v>1</v>
      </c>
      <c r="B88">
        <v>9</v>
      </c>
      <c r="C88">
        <v>156</v>
      </c>
      <c r="D88">
        <v>28</v>
      </c>
      <c r="E88" s="24">
        <v>1.1890000000000001</v>
      </c>
      <c r="H88">
        <f t="shared" si="19"/>
        <v>78</v>
      </c>
      <c r="I88">
        <f t="shared" si="20"/>
        <v>0.89200000000000002</v>
      </c>
      <c r="J88">
        <f t="shared" si="21"/>
        <v>0</v>
      </c>
      <c r="K88">
        <f t="shared" si="22"/>
        <v>0.91250000000000009</v>
      </c>
      <c r="L88">
        <f>ROWS($A$5:A82)</f>
        <v>78</v>
      </c>
      <c r="M88">
        <f>SUM($A$5:A82)</f>
        <v>41</v>
      </c>
      <c r="N88">
        <f t="shared" si="23"/>
        <v>10</v>
      </c>
      <c r="O88">
        <f t="shared" si="24"/>
        <v>7</v>
      </c>
      <c r="P88">
        <f t="shared" si="25"/>
        <v>0.52564102564102566</v>
      </c>
      <c r="Q88">
        <f t="shared" si="26"/>
        <v>0.7</v>
      </c>
      <c r="R88">
        <f t="shared" si="27"/>
        <v>0.48974358974358972</v>
      </c>
      <c r="S88">
        <f t="shared" si="28"/>
        <v>6.1241788514516116E-3</v>
      </c>
    </row>
    <row r="89" spans="1:19">
      <c r="A89">
        <v>0</v>
      </c>
      <c r="B89">
        <v>10</v>
      </c>
      <c r="C89">
        <v>139</v>
      </c>
      <c r="D89">
        <v>0</v>
      </c>
      <c r="E89" s="24">
        <v>1.4410000000000001</v>
      </c>
      <c r="H89">
        <f t="shared" si="19"/>
        <v>79</v>
      </c>
      <c r="I89">
        <f t="shared" si="20"/>
        <v>0.93300000000000005</v>
      </c>
      <c r="J89">
        <f t="shared" si="21"/>
        <v>1</v>
      </c>
      <c r="K89" t="str">
        <f t="shared" si="22"/>
        <v/>
      </c>
      <c r="L89">
        <f>ROWS($A$5:A83)</f>
        <v>79</v>
      </c>
      <c r="M89">
        <f>SUM($A$5:A83)</f>
        <v>42</v>
      </c>
      <c r="N89">
        <f t="shared" si="23"/>
        <v>9</v>
      </c>
      <c r="O89">
        <f t="shared" si="24"/>
        <v>6</v>
      </c>
      <c r="P89">
        <f t="shared" si="25"/>
        <v>0.53164556962025311</v>
      </c>
      <c r="Q89">
        <f t="shared" si="26"/>
        <v>0.66666666666666663</v>
      </c>
      <c r="R89" t="str">
        <f t="shared" si="27"/>
        <v/>
      </c>
      <c r="S89" t="str">
        <f t="shared" si="28"/>
        <v/>
      </c>
    </row>
    <row r="90" spans="1:19">
      <c r="A90">
        <v>0</v>
      </c>
      <c r="B90">
        <v>10</v>
      </c>
      <c r="C90">
        <v>139</v>
      </c>
      <c r="D90">
        <v>0</v>
      </c>
      <c r="E90" s="24">
        <v>1.4410000000000001</v>
      </c>
      <c r="H90">
        <f t="shared" si="19"/>
        <v>80</v>
      </c>
      <c r="I90">
        <f t="shared" si="20"/>
        <v>0.93300000000000005</v>
      </c>
      <c r="J90">
        <f t="shared" si="21"/>
        <v>1</v>
      </c>
      <c r="K90" t="str">
        <f t="shared" si="22"/>
        <v/>
      </c>
      <c r="L90">
        <f>ROWS($A$5:A84)</f>
        <v>80</v>
      </c>
      <c r="M90">
        <f>SUM($A$5:A84)</f>
        <v>43</v>
      </c>
      <c r="N90">
        <f t="shared" si="23"/>
        <v>8</v>
      </c>
      <c r="O90">
        <f t="shared" si="24"/>
        <v>5</v>
      </c>
      <c r="P90">
        <f t="shared" si="25"/>
        <v>0.53749999999999998</v>
      </c>
      <c r="Q90">
        <f t="shared" si="26"/>
        <v>0.625</v>
      </c>
      <c r="R90" t="str">
        <f t="shared" si="27"/>
        <v/>
      </c>
      <c r="S90" t="str">
        <f t="shared" si="28"/>
        <v/>
      </c>
    </row>
    <row r="91" spans="1:19">
      <c r="A91">
        <v>0</v>
      </c>
      <c r="B91">
        <v>10</v>
      </c>
      <c r="C91">
        <v>139</v>
      </c>
      <c r="D91">
        <v>0</v>
      </c>
      <c r="E91" s="24">
        <v>1.4410000000000001</v>
      </c>
      <c r="H91">
        <f t="shared" si="19"/>
        <v>81</v>
      </c>
      <c r="I91">
        <f t="shared" si="20"/>
        <v>0.93300000000000005</v>
      </c>
      <c r="J91">
        <f t="shared" si="21"/>
        <v>1</v>
      </c>
      <c r="K91" t="str">
        <f t="shared" si="22"/>
        <v/>
      </c>
      <c r="L91">
        <f>ROWS($A$5:A85)</f>
        <v>81</v>
      </c>
      <c r="M91">
        <f>SUM($A$5:A85)</f>
        <v>44</v>
      </c>
      <c r="N91">
        <f t="shared" si="23"/>
        <v>7</v>
      </c>
      <c r="O91">
        <f t="shared" si="24"/>
        <v>4</v>
      </c>
      <c r="P91">
        <f t="shared" si="25"/>
        <v>0.54320987654320985</v>
      </c>
      <c r="Q91">
        <f t="shared" si="26"/>
        <v>0.5714285714285714</v>
      </c>
      <c r="R91" t="str">
        <f t="shared" si="27"/>
        <v/>
      </c>
      <c r="S91" t="str">
        <f t="shared" si="28"/>
        <v/>
      </c>
    </row>
    <row r="92" spans="1:19">
      <c r="A92">
        <v>1</v>
      </c>
      <c r="B92">
        <v>0</v>
      </c>
      <c r="C92">
        <v>137</v>
      </c>
      <c r="D92">
        <v>35</v>
      </c>
      <c r="E92" s="24">
        <v>2.2879999999999998</v>
      </c>
      <c r="H92">
        <f t="shared" si="19"/>
        <v>82</v>
      </c>
      <c r="I92">
        <f t="shared" si="20"/>
        <v>0.93300000000000005</v>
      </c>
      <c r="J92">
        <f t="shared" si="21"/>
        <v>1</v>
      </c>
      <c r="K92">
        <f t="shared" si="22"/>
        <v>1.0575000000000001</v>
      </c>
      <c r="L92">
        <f>ROWS($A$5:A86)</f>
        <v>82</v>
      </c>
      <c r="M92">
        <f>SUM($A$5:A86)</f>
        <v>45</v>
      </c>
      <c r="N92">
        <f t="shared" si="23"/>
        <v>6</v>
      </c>
      <c r="O92">
        <f t="shared" si="24"/>
        <v>3</v>
      </c>
      <c r="P92">
        <f t="shared" si="25"/>
        <v>0.54878048780487809</v>
      </c>
      <c r="Q92">
        <f t="shared" si="26"/>
        <v>0.5</v>
      </c>
      <c r="R92">
        <f t="shared" si="27"/>
        <v>0.49556541019955658</v>
      </c>
      <c r="S92">
        <f t="shared" si="28"/>
        <v>3.0235839548475862E-4</v>
      </c>
    </row>
    <row r="93" spans="1:19">
      <c r="H93">
        <f t="shared" si="19"/>
        <v>83</v>
      </c>
      <c r="I93">
        <f t="shared" si="20"/>
        <v>1.1819999999999999</v>
      </c>
      <c r="J93">
        <f t="shared" si="21"/>
        <v>1</v>
      </c>
      <c r="K93">
        <f t="shared" si="22"/>
        <v>1.1855</v>
      </c>
      <c r="L93">
        <f>ROWS($A$5:A87)</f>
        <v>83</v>
      </c>
      <c r="M93">
        <f>SUM($A$5:A87)</f>
        <v>46</v>
      </c>
      <c r="N93">
        <f t="shared" si="23"/>
        <v>5</v>
      </c>
      <c r="O93">
        <f t="shared" si="24"/>
        <v>2</v>
      </c>
      <c r="P93">
        <f t="shared" si="25"/>
        <v>0.55421686746987953</v>
      </c>
      <c r="Q93">
        <f t="shared" si="26"/>
        <v>0.4</v>
      </c>
      <c r="R93">
        <f t="shared" si="27"/>
        <v>0.49331872946330779</v>
      </c>
      <c r="S93">
        <f t="shared" si="28"/>
        <v>2.5490391317335437E-3</v>
      </c>
    </row>
    <row r="94" spans="1:19">
      <c r="H94">
        <f t="shared" si="19"/>
        <v>84</v>
      </c>
      <c r="I94">
        <f t="shared" si="20"/>
        <v>1.1890000000000001</v>
      </c>
      <c r="J94">
        <f t="shared" si="21"/>
        <v>1</v>
      </c>
      <c r="K94">
        <f t="shared" si="22"/>
        <v>1.3149999999999999</v>
      </c>
      <c r="L94">
        <f>ROWS($A$5:A88)</f>
        <v>84</v>
      </c>
      <c r="M94">
        <f>SUM($A$5:A88)</f>
        <v>47</v>
      </c>
      <c r="N94">
        <f t="shared" si="23"/>
        <v>4</v>
      </c>
      <c r="O94">
        <f t="shared" si="24"/>
        <v>1</v>
      </c>
      <c r="P94">
        <f t="shared" si="25"/>
        <v>0.55952380952380953</v>
      </c>
      <c r="Q94">
        <f t="shared" si="26"/>
        <v>0.25</v>
      </c>
      <c r="R94">
        <f t="shared" si="27"/>
        <v>0.48755411255411257</v>
      </c>
      <c r="S94">
        <f t="shared" si="28"/>
        <v>8.313656040928763E-3</v>
      </c>
    </row>
    <row r="95" spans="1:19">
      <c r="H95">
        <f t="shared" si="19"/>
        <v>85</v>
      </c>
      <c r="I95">
        <f t="shared" si="20"/>
        <v>1.4410000000000001</v>
      </c>
      <c r="J95">
        <f t="shared" si="21"/>
        <v>0</v>
      </c>
      <c r="K95" t="str">
        <f t="shared" si="22"/>
        <v/>
      </c>
      <c r="L95">
        <f>ROWS($A$5:A89)</f>
        <v>85</v>
      </c>
      <c r="M95">
        <f>SUM($A$5:A89)</f>
        <v>47</v>
      </c>
      <c r="N95">
        <f t="shared" si="23"/>
        <v>3</v>
      </c>
      <c r="O95">
        <f t="shared" si="24"/>
        <v>1</v>
      </c>
      <c r="P95">
        <f t="shared" si="25"/>
        <v>0.55294117647058827</v>
      </c>
      <c r="Q95">
        <f t="shared" si="26"/>
        <v>0.33333333333333331</v>
      </c>
      <c r="R95" t="str">
        <f t="shared" si="27"/>
        <v/>
      </c>
      <c r="S95" t="str">
        <f t="shared" si="28"/>
        <v/>
      </c>
    </row>
    <row r="96" spans="1:19">
      <c r="H96">
        <f t="shared" si="19"/>
        <v>86</v>
      </c>
      <c r="I96">
        <f t="shared" si="20"/>
        <v>1.4410000000000001</v>
      </c>
      <c r="J96">
        <f t="shared" si="21"/>
        <v>0</v>
      </c>
      <c r="K96" t="str">
        <f t="shared" si="22"/>
        <v/>
      </c>
      <c r="L96">
        <f>ROWS($A$5:A90)</f>
        <v>86</v>
      </c>
      <c r="M96">
        <f>SUM($A$5:A90)</f>
        <v>47</v>
      </c>
      <c r="N96">
        <f t="shared" si="23"/>
        <v>2</v>
      </c>
      <c r="O96">
        <f t="shared" si="24"/>
        <v>1</v>
      </c>
      <c r="P96">
        <f t="shared" si="25"/>
        <v>0.54651162790697672</v>
      </c>
      <c r="Q96">
        <f t="shared" si="26"/>
        <v>0.5</v>
      </c>
      <c r="R96" t="str">
        <f t="shared" si="27"/>
        <v/>
      </c>
      <c r="S96" t="str">
        <f t="shared" si="28"/>
        <v/>
      </c>
    </row>
    <row r="97" spans="8:19">
      <c r="H97">
        <f t="shared" si="19"/>
        <v>87</v>
      </c>
      <c r="I97">
        <f t="shared" si="20"/>
        <v>1.4410000000000001</v>
      </c>
      <c r="J97">
        <f t="shared" si="21"/>
        <v>0</v>
      </c>
      <c r="K97">
        <f t="shared" si="22"/>
        <v>1.8645</v>
      </c>
      <c r="L97">
        <f>ROWS($A$5:A91)</f>
        <v>87</v>
      </c>
      <c r="M97">
        <f>SUM($A$5:A91)</f>
        <v>47</v>
      </c>
      <c r="N97">
        <f t="shared" si="23"/>
        <v>1</v>
      </c>
      <c r="O97">
        <f t="shared" si="24"/>
        <v>1</v>
      </c>
      <c r="P97">
        <f t="shared" si="25"/>
        <v>0.54022988505747127</v>
      </c>
      <c r="Q97">
        <f t="shared" si="26"/>
        <v>1</v>
      </c>
      <c r="R97">
        <f t="shared" si="27"/>
        <v>0.49111807732497387</v>
      </c>
      <c r="S97">
        <f t="shared" si="28"/>
        <v>4.7496912700674687E-3</v>
      </c>
    </row>
  </sheetData>
  <sortState xmlns:xlrd2="http://schemas.microsoft.com/office/spreadsheetml/2017/richdata2" ref="A5:E92">
    <sortCondition ref="E5:E92"/>
  </sortState>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C556-28F9-49F6-AC47-13CB4AF3E1D8}">
  <dimension ref="A1:S78"/>
  <sheetViews>
    <sheetView workbookViewId="0">
      <selection activeCell="AF6" sqref="AF6"/>
    </sheetView>
  </sheetViews>
  <sheetFormatPr defaultRowHeight="14.4"/>
  <cols>
    <col min="8" max="8" width="24.21875" customWidth="1"/>
  </cols>
  <sheetData>
    <row r="1" spans="1:19">
      <c r="A1" s="3" t="s">
        <v>270</v>
      </c>
    </row>
    <row r="2" spans="1:19">
      <c r="A2" t="s">
        <v>271</v>
      </c>
      <c r="H2" s="3" t="s">
        <v>242</v>
      </c>
      <c r="N2" s="3" t="s">
        <v>261</v>
      </c>
      <c r="O2">
        <f>MAX(S11:S547)</f>
        <v>1.2621064668953685E-2</v>
      </c>
    </row>
    <row r="3" spans="1:19">
      <c r="N3" s="3" t="s">
        <v>262</v>
      </c>
      <c r="O3">
        <f>INDEX(K11:K546, MATCH(O2, S11:S546, 0))</f>
        <v>166.5</v>
      </c>
    </row>
    <row r="4" spans="1:19">
      <c r="A4" s="1" t="s">
        <v>245</v>
      </c>
      <c r="B4" s="1" t="s">
        <v>2</v>
      </c>
      <c r="C4" s="25" t="s">
        <v>3</v>
      </c>
      <c r="D4" s="1" t="s">
        <v>5</v>
      </c>
      <c r="E4" s="1" t="s">
        <v>8</v>
      </c>
      <c r="H4" s="3" t="s">
        <v>243</v>
      </c>
      <c r="I4">
        <f>COUNTA(A5:A5000)</f>
        <v>69</v>
      </c>
    </row>
    <row r="5" spans="1:19">
      <c r="A5">
        <v>1</v>
      </c>
      <c r="B5">
        <v>0</v>
      </c>
      <c r="C5" s="24">
        <v>162</v>
      </c>
      <c r="D5">
        <v>36</v>
      </c>
      <c r="E5">
        <v>0.36399999999999999</v>
      </c>
      <c r="H5" s="3" t="s">
        <v>244</v>
      </c>
      <c r="I5">
        <f>SUM(A5:A5000)</f>
        <v>61</v>
      </c>
    </row>
    <row r="6" spans="1:19">
      <c r="A6">
        <v>1</v>
      </c>
      <c r="B6">
        <v>5</v>
      </c>
      <c r="C6" s="24">
        <v>162</v>
      </c>
      <c r="D6">
        <v>0</v>
      </c>
      <c r="E6">
        <v>0.151</v>
      </c>
      <c r="H6" s="3" t="s">
        <v>246</v>
      </c>
      <c r="I6">
        <f>I5/I4</f>
        <v>0.88405797101449279</v>
      </c>
    </row>
    <row r="7" spans="1:19">
      <c r="A7">
        <v>1</v>
      </c>
      <c r="B7">
        <v>5</v>
      </c>
      <c r="C7" s="24">
        <v>162</v>
      </c>
      <c r="D7">
        <v>0</v>
      </c>
      <c r="E7">
        <v>0.151</v>
      </c>
      <c r="H7" s="3" t="s">
        <v>248</v>
      </c>
      <c r="I7">
        <f>2*I6*(1-I6)</f>
        <v>0.20499894980046202</v>
      </c>
    </row>
    <row r="8" spans="1:19">
      <c r="A8">
        <v>1</v>
      </c>
      <c r="B8">
        <v>0</v>
      </c>
      <c r="C8" s="24">
        <v>162</v>
      </c>
      <c r="D8">
        <v>36</v>
      </c>
      <c r="E8">
        <v>0.36399999999999999</v>
      </c>
      <c r="H8" s="20"/>
      <c r="I8" s="20"/>
      <c r="J8" s="20"/>
      <c r="K8" s="20"/>
      <c r="L8" s="20"/>
      <c r="M8" s="20"/>
      <c r="N8" s="20"/>
      <c r="O8" s="20"/>
      <c r="P8" s="20"/>
      <c r="Q8" s="20"/>
      <c r="R8" s="20"/>
      <c r="S8" s="20"/>
    </row>
    <row r="9" spans="1:19">
      <c r="A9">
        <v>1</v>
      </c>
      <c r="B9">
        <v>3</v>
      </c>
      <c r="C9" s="24">
        <v>163</v>
      </c>
      <c r="D9">
        <v>18</v>
      </c>
      <c r="E9">
        <v>0.26800000000000002</v>
      </c>
    </row>
    <row r="10" spans="1:19">
      <c r="A10">
        <v>1</v>
      </c>
      <c r="B10">
        <v>1</v>
      </c>
      <c r="C10" s="24">
        <v>163</v>
      </c>
      <c r="D10">
        <v>0</v>
      </c>
      <c r="E10">
        <v>1.222</v>
      </c>
      <c r="H10" s="22" t="s">
        <v>249</v>
      </c>
      <c r="I10" s="22" t="s">
        <v>250</v>
      </c>
      <c r="J10" s="22" t="s">
        <v>251</v>
      </c>
      <c r="K10" s="22" t="s">
        <v>252</v>
      </c>
      <c r="L10" s="22" t="s">
        <v>253</v>
      </c>
      <c r="M10" s="22" t="s">
        <v>254</v>
      </c>
      <c r="N10" s="22" t="s">
        <v>255</v>
      </c>
      <c r="O10" s="22" t="s">
        <v>256</v>
      </c>
      <c r="P10" s="22" t="s">
        <v>257</v>
      </c>
      <c r="Q10" s="22" t="s">
        <v>258</v>
      </c>
      <c r="R10" s="22" t="s">
        <v>259</v>
      </c>
      <c r="S10" s="22" t="s">
        <v>260</v>
      </c>
    </row>
    <row r="11" spans="1:19">
      <c r="A11">
        <v>1</v>
      </c>
      <c r="B11">
        <v>1</v>
      </c>
      <c r="C11" s="24">
        <v>163</v>
      </c>
      <c r="D11">
        <v>0</v>
      </c>
      <c r="E11">
        <v>1.222</v>
      </c>
      <c r="H11">
        <f>ROW()-10</f>
        <v>1</v>
      </c>
      <c r="I11">
        <f>C5</f>
        <v>162</v>
      </c>
      <c r="J11">
        <f>A5</f>
        <v>1</v>
      </c>
      <c r="K11" t="str">
        <f>IF(C5&lt;&gt;C6, (C5+C6)/2, "")</f>
        <v/>
      </c>
      <c r="L11">
        <f>ROWS($A$5:A5)</f>
        <v>1</v>
      </c>
      <c r="M11">
        <f>SUM($A$5:A5)</f>
        <v>1</v>
      </c>
      <c r="N11">
        <f>I$4 - L11</f>
        <v>68</v>
      </c>
      <c r="O11">
        <f>I$5 - M11</f>
        <v>60</v>
      </c>
      <c r="P11">
        <f>IF(L11=0,"", M11/L11)</f>
        <v>1</v>
      </c>
      <c r="Q11">
        <f>IF(N11=0,"", O11/N11)</f>
        <v>0.88235294117647056</v>
      </c>
      <c r="R11" t="str">
        <f>IF(K11="","",(L11/I$4)*(2*P11*(1-P11)) + (N11/I$4)*(2*Q11*(1-Q11)))</f>
        <v/>
      </c>
      <c r="S11" t="str">
        <f>IF(K11="","", $I$7 - R11)</f>
        <v/>
      </c>
    </row>
    <row r="12" spans="1:19">
      <c r="A12">
        <v>1</v>
      </c>
      <c r="B12">
        <v>17</v>
      </c>
      <c r="C12" s="24">
        <v>163</v>
      </c>
      <c r="D12">
        <v>41</v>
      </c>
      <c r="E12">
        <v>0.81699999999999995</v>
      </c>
      <c r="H12">
        <f t="shared" ref="H12:H75" si="0">ROW()-10</f>
        <v>2</v>
      </c>
      <c r="I12">
        <f t="shared" ref="I12:I18" si="1">C6</f>
        <v>162</v>
      </c>
      <c r="J12">
        <f t="shared" ref="J12:J18" si="2">A6</f>
        <v>1</v>
      </c>
      <c r="K12" t="str">
        <f t="shared" ref="K12:K18" si="3">IF(C6&lt;&gt;C7, (C6+C7)/2, "")</f>
        <v/>
      </c>
      <c r="L12">
        <f>ROWS($A$5:A6)</f>
        <v>2</v>
      </c>
      <c r="M12">
        <f>SUM($A$5:A6)</f>
        <v>2</v>
      </c>
      <c r="N12">
        <f t="shared" ref="N12:N18" si="4">I$4 - L12</f>
        <v>67</v>
      </c>
      <c r="O12">
        <f t="shared" ref="O12:O18" si="5">I$5 - M12</f>
        <v>59</v>
      </c>
      <c r="P12">
        <f t="shared" ref="P12:P18" si="6">IF(L12=0,"", M12/L12)</f>
        <v>1</v>
      </c>
      <c r="Q12">
        <f t="shared" ref="Q12:Q18" si="7">IF(N12=0,"", O12/N12)</f>
        <v>0.88059701492537312</v>
      </c>
      <c r="R12" t="str">
        <f t="shared" ref="R12:R18" si="8">IF(K12="","",(L12/I$4)*(2*P12*(1-P12)) + (N12/I$4)*(2*Q12*(1-Q12)))</f>
        <v/>
      </c>
      <c r="S12" t="str">
        <f t="shared" ref="S12:S18" si="9">IF(K12="","", $I$7 - R12)</f>
        <v/>
      </c>
    </row>
    <row r="13" spans="1:19">
      <c r="A13">
        <v>1</v>
      </c>
      <c r="B13">
        <v>1</v>
      </c>
      <c r="C13" s="24">
        <v>163</v>
      </c>
      <c r="D13">
        <v>0</v>
      </c>
      <c r="E13">
        <v>1.222</v>
      </c>
      <c r="H13">
        <f t="shared" si="0"/>
        <v>3</v>
      </c>
      <c r="I13">
        <f t="shared" si="1"/>
        <v>162</v>
      </c>
      <c r="J13">
        <f t="shared" si="2"/>
        <v>1</v>
      </c>
      <c r="K13" t="str">
        <f t="shared" si="3"/>
        <v/>
      </c>
      <c r="L13">
        <f>ROWS($A$5:A7)</f>
        <v>3</v>
      </c>
      <c r="M13">
        <f>SUM($A$5:A7)</f>
        <v>3</v>
      </c>
      <c r="N13">
        <f t="shared" si="4"/>
        <v>66</v>
      </c>
      <c r="O13">
        <f t="shared" si="5"/>
        <v>58</v>
      </c>
      <c r="P13">
        <f t="shared" si="6"/>
        <v>1</v>
      </c>
      <c r="Q13">
        <f t="shared" si="7"/>
        <v>0.87878787878787878</v>
      </c>
      <c r="R13" t="str">
        <f t="shared" si="8"/>
        <v/>
      </c>
      <c r="S13" t="str">
        <f t="shared" si="9"/>
        <v/>
      </c>
    </row>
    <row r="14" spans="1:19">
      <c r="A14">
        <v>1</v>
      </c>
      <c r="B14">
        <v>3</v>
      </c>
      <c r="C14" s="24">
        <v>163</v>
      </c>
      <c r="D14">
        <v>18</v>
      </c>
      <c r="E14">
        <v>0.26800000000000002</v>
      </c>
      <c r="H14">
        <f t="shared" si="0"/>
        <v>4</v>
      </c>
      <c r="I14">
        <f t="shared" si="1"/>
        <v>162</v>
      </c>
      <c r="J14">
        <f t="shared" si="2"/>
        <v>1</v>
      </c>
      <c r="K14">
        <f t="shared" si="3"/>
        <v>162.5</v>
      </c>
      <c r="L14">
        <f>ROWS($A$5:A8)</f>
        <v>4</v>
      </c>
      <c r="M14">
        <f>SUM($A$5:A8)</f>
        <v>4</v>
      </c>
      <c r="N14">
        <f t="shared" si="4"/>
        <v>65</v>
      </c>
      <c r="O14">
        <f t="shared" si="5"/>
        <v>57</v>
      </c>
      <c r="P14">
        <f t="shared" si="6"/>
        <v>1</v>
      </c>
      <c r="Q14">
        <f t="shared" si="7"/>
        <v>0.87692307692307692</v>
      </c>
      <c r="R14">
        <f t="shared" si="8"/>
        <v>0.20334448160535115</v>
      </c>
      <c r="S14">
        <f t="shared" si="9"/>
        <v>1.6544681951108642E-3</v>
      </c>
    </row>
    <row r="15" spans="1:19">
      <c r="A15">
        <v>0</v>
      </c>
      <c r="B15">
        <v>1</v>
      </c>
      <c r="C15" s="24">
        <v>164</v>
      </c>
      <c r="D15">
        <v>43</v>
      </c>
      <c r="E15">
        <v>0.34100000000000003</v>
      </c>
      <c r="H15">
        <f t="shared" si="0"/>
        <v>5</v>
      </c>
      <c r="I15">
        <f t="shared" si="1"/>
        <v>163</v>
      </c>
      <c r="J15">
        <f t="shared" si="2"/>
        <v>1</v>
      </c>
      <c r="K15" t="str">
        <f t="shared" si="3"/>
        <v/>
      </c>
      <c r="L15">
        <f>ROWS($A$5:A9)</f>
        <v>5</v>
      </c>
      <c r="M15">
        <f>SUM($A$5:A9)</f>
        <v>5</v>
      </c>
      <c r="N15">
        <f t="shared" si="4"/>
        <v>64</v>
      </c>
      <c r="O15">
        <f t="shared" si="5"/>
        <v>56</v>
      </c>
      <c r="P15">
        <f t="shared" si="6"/>
        <v>1</v>
      </c>
      <c r="Q15">
        <f t="shared" si="7"/>
        <v>0.875</v>
      </c>
      <c r="R15" t="str">
        <f t="shared" si="8"/>
        <v/>
      </c>
      <c r="S15" t="str">
        <f t="shared" si="9"/>
        <v/>
      </c>
    </row>
    <row r="16" spans="1:19">
      <c r="A16">
        <v>0</v>
      </c>
      <c r="B16">
        <v>1</v>
      </c>
      <c r="C16" s="24">
        <v>164</v>
      </c>
      <c r="D16">
        <v>43</v>
      </c>
      <c r="E16">
        <v>0.34100000000000003</v>
      </c>
      <c r="H16">
        <f t="shared" si="0"/>
        <v>6</v>
      </c>
      <c r="I16">
        <f t="shared" si="1"/>
        <v>163</v>
      </c>
      <c r="J16">
        <f t="shared" si="2"/>
        <v>1</v>
      </c>
      <c r="K16" t="str">
        <f t="shared" si="3"/>
        <v/>
      </c>
      <c r="L16">
        <f>ROWS($A$5:A10)</f>
        <v>6</v>
      </c>
      <c r="M16">
        <f>SUM($A$5:A10)</f>
        <v>6</v>
      </c>
      <c r="N16">
        <f t="shared" si="4"/>
        <v>63</v>
      </c>
      <c r="O16">
        <f t="shared" si="5"/>
        <v>55</v>
      </c>
      <c r="P16">
        <f t="shared" si="6"/>
        <v>1</v>
      </c>
      <c r="Q16">
        <f t="shared" si="7"/>
        <v>0.87301587301587302</v>
      </c>
      <c r="R16" t="str">
        <f t="shared" si="8"/>
        <v/>
      </c>
      <c r="S16" t="str">
        <f t="shared" si="9"/>
        <v/>
      </c>
    </row>
    <row r="17" spans="1:19">
      <c r="A17">
        <v>0</v>
      </c>
      <c r="B17">
        <v>6</v>
      </c>
      <c r="C17" s="24">
        <v>165</v>
      </c>
      <c r="D17">
        <v>26</v>
      </c>
      <c r="E17">
        <v>0.63100000000000001</v>
      </c>
      <c r="H17">
        <f t="shared" si="0"/>
        <v>7</v>
      </c>
      <c r="I17">
        <f t="shared" si="1"/>
        <v>163</v>
      </c>
      <c r="J17">
        <f t="shared" si="2"/>
        <v>1</v>
      </c>
      <c r="K17" t="str">
        <f t="shared" si="3"/>
        <v/>
      </c>
      <c r="L17">
        <f>ROWS($A$5:A11)</f>
        <v>7</v>
      </c>
      <c r="M17">
        <f>SUM($A$5:A11)</f>
        <v>7</v>
      </c>
      <c r="N17">
        <f t="shared" si="4"/>
        <v>62</v>
      </c>
      <c r="O17">
        <f t="shared" si="5"/>
        <v>54</v>
      </c>
      <c r="P17">
        <f t="shared" si="6"/>
        <v>1</v>
      </c>
      <c r="Q17">
        <f t="shared" si="7"/>
        <v>0.87096774193548387</v>
      </c>
      <c r="R17" t="str">
        <f t="shared" si="8"/>
        <v/>
      </c>
      <c r="S17" t="str">
        <f t="shared" si="9"/>
        <v/>
      </c>
    </row>
    <row r="18" spans="1:19">
      <c r="A18">
        <v>0</v>
      </c>
      <c r="B18">
        <v>6</v>
      </c>
      <c r="C18" s="24">
        <v>166</v>
      </c>
      <c r="D18">
        <v>0</v>
      </c>
      <c r="E18">
        <v>0.30399999999999999</v>
      </c>
      <c r="H18">
        <f t="shared" si="0"/>
        <v>8</v>
      </c>
      <c r="I18">
        <f t="shared" si="1"/>
        <v>163</v>
      </c>
      <c r="J18">
        <f t="shared" si="2"/>
        <v>1</v>
      </c>
      <c r="K18" t="str">
        <f t="shared" si="3"/>
        <v/>
      </c>
      <c r="L18">
        <f>ROWS($A$5:A12)</f>
        <v>8</v>
      </c>
      <c r="M18">
        <f>SUM($A$5:A12)</f>
        <v>8</v>
      </c>
      <c r="N18">
        <f t="shared" si="4"/>
        <v>61</v>
      </c>
      <c r="O18">
        <f t="shared" si="5"/>
        <v>53</v>
      </c>
      <c r="P18">
        <f t="shared" si="6"/>
        <v>1</v>
      </c>
      <c r="Q18">
        <f t="shared" si="7"/>
        <v>0.86885245901639341</v>
      </c>
      <c r="R18" t="str">
        <f t="shared" si="8"/>
        <v/>
      </c>
      <c r="S18" t="str">
        <f t="shared" si="9"/>
        <v/>
      </c>
    </row>
    <row r="19" spans="1:19">
      <c r="A19">
        <v>1</v>
      </c>
      <c r="B19">
        <v>5</v>
      </c>
      <c r="C19" s="24">
        <v>166</v>
      </c>
      <c r="D19">
        <v>0</v>
      </c>
      <c r="E19">
        <v>0.34</v>
      </c>
      <c r="H19">
        <f t="shared" si="0"/>
        <v>9</v>
      </c>
      <c r="I19">
        <f t="shared" ref="I19:I78" si="10">C13</f>
        <v>163</v>
      </c>
      <c r="J19">
        <f t="shared" ref="J19:J78" si="11">A13</f>
        <v>1</v>
      </c>
      <c r="K19" t="str">
        <f t="shared" ref="K19:K78" si="12">IF(C13&lt;&gt;C14, (C13+C14)/2, "")</f>
        <v/>
      </c>
      <c r="L19">
        <f>ROWS($A$5:A13)</f>
        <v>9</v>
      </c>
      <c r="M19">
        <f>SUM($A$5:A13)</f>
        <v>9</v>
      </c>
      <c r="N19">
        <f t="shared" ref="N19:N78" si="13">I$4 - L19</f>
        <v>60</v>
      </c>
      <c r="O19">
        <f t="shared" ref="O19:O78" si="14">I$5 - M19</f>
        <v>52</v>
      </c>
      <c r="P19">
        <f t="shared" ref="P19:P78" si="15">IF(L19=0,"", M19/L19)</f>
        <v>1</v>
      </c>
      <c r="Q19">
        <f t="shared" ref="Q19:Q78" si="16">IF(N19=0,"", O19/N19)</f>
        <v>0.8666666666666667</v>
      </c>
      <c r="R19" t="str">
        <f t="shared" ref="R19:R78" si="17">IF(K19="","",(L19/I$4)*(2*P19*(1-P19)) + (N19/I$4)*(2*Q19*(1-Q19)))</f>
        <v/>
      </c>
      <c r="S19" t="str">
        <f t="shared" ref="S19:S78" si="18">IF(K19="","", $I$7 - R19)</f>
        <v/>
      </c>
    </row>
    <row r="20" spans="1:19">
      <c r="A20">
        <v>1</v>
      </c>
      <c r="B20">
        <v>1</v>
      </c>
      <c r="C20" s="24">
        <v>167</v>
      </c>
      <c r="D20">
        <v>17</v>
      </c>
      <c r="E20">
        <v>0.44700000000000001</v>
      </c>
      <c r="H20">
        <f t="shared" si="0"/>
        <v>10</v>
      </c>
      <c r="I20">
        <f t="shared" si="10"/>
        <v>163</v>
      </c>
      <c r="J20">
        <f t="shared" si="11"/>
        <v>1</v>
      </c>
      <c r="K20">
        <f t="shared" si="12"/>
        <v>163.5</v>
      </c>
      <c r="L20">
        <f>ROWS($A$5:A14)</f>
        <v>10</v>
      </c>
      <c r="M20">
        <f>SUM($A$5:A14)</f>
        <v>10</v>
      </c>
      <c r="N20">
        <f t="shared" si="13"/>
        <v>59</v>
      </c>
      <c r="O20">
        <f t="shared" si="14"/>
        <v>51</v>
      </c>
      <c r="P20">
        <f t="shared" si="15"/>
        <v>1</v>
      </c>
      <c r="Q20">
        <f t="shared" si="16"/>
        <v>0.86440677966101698</v>
      </c>
      <c r="R20">
        <f t="shared" si="17"/>
        <v>0.20044215180545316</v>
      </c>
      <c r="S20">
        <f t="shared" si="18"/>
        <v>4.5567979950088544E-3</v>
      </c>
    </row>
    <row r="21" spans="1:19">
      <c r="A21">
        <v>1</v>
      </c>
      <c r="B21">
        <v>1</v>
      </c>
      <c r="C21" s="24">
        <v>168</v>
      </c>
      <c r="D21">
        <v>29</v>
      </c>
      <c r="E21">
        <v>0.90500000000000003</v>
      </c>
      <c r="H21">
        <f t="shared" si="0"/>
        <v>11</v>
      </c>
      <c r="I21">
        <f t="shared" si="10"/>
        <v>164</v>
      </c>
      <c r="J21">
        <f t="shared" si="11"/>
        <v>0</v>
      </c>
      <c r="K21" t="str">
        <f t="shared" si="12"/>
        <v/>
      </c>
      <c r="L21">
        <f>ROWS($A$5:A15)</f>
        <v>11</v>
      </c>
      <c r="M21">
        <f>SUM($A$5:A15)</f>
        <v>10</v>
      </c>
      <c r="N21">
        <f t="shared" si="13"/>
        <v>58</v>
      </c>
      <c r="O21">
        <f t="shared" si="14"/>
        <v>51</v>
      </c>
      <c r="P21">
        <f t="shared" si="15"/>
        <v>0.90909090909090906</v>
      </c>
      <c r="Q21">
        <f t="shared" si="16"/>
        <v>0.87931034482758619</v>
      </c>
      <c r="R21" t="str">
        <f t="shared" si="17"/>
        <v/>
      </c>
      <c r="S21" t="str">
        <f t="shared" si="18"/>
        <v/>
      </c>
    </row>
    <row r="22" spans="1:19">
      <c r="A22">
        <v>1</v>
      </c>
      <c r="B22">
        <v>1</v>
      </c>
      <c r="C22" s="24">
        <v>168</v>
      </c>
      <c r="D22">
        <v>29</v>
      </c>
      <c r="E22">
        <v>0.90500000000000003</v>
      </c>
      <c r="H22">
        <f t="shared" si="0"/>
        <v>12</v>
      </c>
      <c r="I22">
        <f t="shared" si="10"/>
        <v>164</v>
      </c>
      <c r="J22">
        <f t="shared" si="11"/>
        <v>0</v>
      </c>
      <c r="K22">
        <f t="shared" si="12"/>
        <v>164.5</v>
      </c>
      <c r="L22">
        <f>ROWS($A$5:A16)</f>
        <v>12</v>
      </c>
      <c r="M22">
        <f>SUM($A$5:A16)</f>
        <v>10</v>
      </c>
      <c r="N22">
        <f t="shared" si="13"/>
        <v>57</v>
      </c>
      <c r="O22">
        <f t="shared" si="14"/>
        <v>51</v>
      </c>
      <c r="P22">
        <f t="shared" si="15"/>
        <v>0.83333333333333337</v>
      </c>
      <c r="Q22">
        <f t="shared" si="16"/>
        <v>0.89473684210526316</v>
      </c>
      <c r="R22">
        <f t="shared" si="17"/>
        <v>0.20391558606661578</v>
      </c>
      <c r="S22">
        <f t="shared" si="18"/>
        <v>1.0833637338462376E-3</v>
      </c>
    </row>
    <row r="23" spans="1:19">
      <c r="A23">
        <v>1</v>
      </c>
      <c r="B23">
        <v>10</v>
      </c>
      <c r="C23" s="24">
        <v>168</v>
      </c>
      <c r="D23">
        <v>0</v>
      </c>
      <c r="E23">
        <v>0.53700000000000003</v>
      </c>
      <c r="H23">
        <f t="shared" si="0"/>
        <v>13</v>
      </c>
      <c r="I23">
        <f t="shared" si="10"/>
        <v>165</v>
      </c>
      <c r="J23">
        <f t="shared" si="11"/>
        <v>0</v>
      </c>
      <c r="K23">
        <f t="shared" si="12"/>
        <v>165.5</v>
      </c>
      <c r="L23">
        <f>ROWS($A$5:A17)</f>
        <v>13</v>
      </c>
      <c r="M23">
        <f>SUM($A$5:A17)</f>
        <v>10</v>
      </c>
      <c r="N23">
        <f t="shared" si="13"/>
        <v>56</v>
      </c>
      <c r="O23">
        <f t="shared" si="14"/>
        <v>51</v>
      </c>
      <c r="P23">
        <f t="shared" si="15"/>
        <v>0.76923076923076927</v>
      </c>
      <c r="Q23">
        <f t="shared" si="16"/>
        <v>0.9107142857142857</v>
      </c>
      <c r="R23">
        <f t="shared" si="17"/>
        <v>0.19887720974677497</v>
      </c>
      <c r="S23">
        <f t="shared" si="18"/>
        <v>6.1217400536870414E-3</v>
      </c>
    </row>
    <row r="24" spans="1:19">
      <c r="A24">
        <v>1</v>
      </c>
      <c r="B24">
        <v>10</v>
      </c>
      <c r="C24" s="24">
        <v>168</v>
      </c>
      <c r="D24">
        <v>0</v>
      </c>
      <c r="E24">
        <v>0.53700000000000003</v>
      </c>
      <c r="H24">
        <f t="shared" si="0"/>
        <v>14</v>
      </c>
      <c r="I24">
        <f t="shared" si="10"/>
        <v>166</v>
      </c>
      <c r="J24">
        <f t="shared" si="11"/>
        <v>0</v>
      </c>
      <c r="K24" t="str">
        <f t="shared" si="12"/>
        <v/>
      </c>
      <c r="L24">
        <f>ROWS($A$5:A18)</f>
        <v>14</v>
      </c>
      <c r="M24">
        <f>SUM($A$5:A18)</f>
        <v>10</v>
      </c>
      <c r="N24">
        <f t="shared" si="13"/>
        <v>55</v>
      </c>
      <c r="O24">
        <f t="shared" si="14"/>
        <v>51</v>
      </c>
      <c r="P24">
        <f t="shared" si="15"/>
        <v>0.7142857142857143</v>
      </c>
      <c r="Q24">
        <f t="shared" si="16"/>
        <v>0.92727272727272725</v>
      </c>
      <c r="R24" t="str">
        <f t="shared" si="17"/>
        <v/>
      </c>
      <c r="S24" t="str">
        <f t="shared" si="18"/>
        <v/>
      </c>
    </row>
    <row r="25" spans="1:19">
      <c r="A25">
        <v>1</v>
      </c>
      <c r="B25">
        <v>10</v>
      </c>
      <c r="C25" s="24">
        <v>168</v>
      </c>
      <c r="D25">
        <v>0</v>
      </c>
      <c r="E25">
        <v>0.53700000000000003</v>
      </c>
      <c r="H25">
        <f t="shared" si="0"/>
        <v>15</v>
      </c>
      <c r="I25">
        <f t="shared" si="10"/>
        <v>166</v>
      </c>
      <c r="J25">
        <f t="shared" si="11"/>
        <v>1</v>
      </c>
      <c r="K25">
        <f t="shared" si="12"/>
        <v>166.5</v>
      </c>
      <c r="L25">
        <f>ROWS($A$5:A19)</f>
        <v>15</v>
      </c>
      <c r="M25">
        <f>SUM($A$5:A19)</f>
        <v>11</v>
      </c>
      <c r="N25">
        <f t="shared" si="13"/>
        <v>54</v>
      </c>
      <c r="O25">
        <f t="shared" si="14"/>
        <v>50</v>
      </c>
      <c r="P25">
        <f t="shared" si="15"/>
        <v>0.73333333333333328</v>
      </c>
      <c r="Q25">
        <f t="shared" si="16"/>
        <v>0.92592592592592593</v>
      </c>
      <c r="R25">
        <f t="shared" si="17"/>
        <v>0.19237788513150833</v>
      </c>
      <c r="S25">
        <f t="shared" si="18"/>
        <v>1.2621064668953685E-2</v>
      </c>
    </row>
    <row r="26" spans="1:19">
      <c r="A26">
        <v>1</v>
      </c>
      <c r="B26">
        <v>7</v>
      </c>
      <c r="C26" s="24">
        <v>168</v>
      </c>
      <c r="D26">
        <v>42</v>
      </c>
      <c r="E26">
        <v>0.78700000000000003</v>
      </c>
      <c r="H26">
        <f t="shared" si="0"/>
        <v>16</v>
      </c>
      <c r="I26">
        <f t="shared" si="10"/>
        <v>167</v>
      </c>
      <c r="J26">
        <f t="shared" si="11"/>
        <v>1</v>
      </c>
      <c r="K26">
        <f t="shared" si="12"/>
        <v>167.5</v>
      </c>
      <c r="L26">
        <f>ROWS($A$5:A20)</f>
        <v>16</v>
      </c>
      <c r="M26">
        <f>SUM($A$5:A20)</f>
        <v>12</v>
      </c>
      <c r="N26">
        <f t="shared" si="13"/>
        <v>53</v>
      </c>
      <c r="O26">
        <f t="shared" si="14"/>
        <v>49</v>
      </c>
      <c r="P26">
        <f t="shared" si="15"/>
        <v>0.75</v>
      </c>
      <c r="Q26">
        <f t="shared" si="16"/>
        <v>0.92452830188679247</v>
      </c>
      <c r="R26">
        <f t="shared" si="17"/>
        <v>0.1941482089144107</v>
      </c>
      <c r="S26">
        <f t="shared" si="18"/>
        <v>1.0850740886051313E-2</v>
      </c>
    </row>
    <row r="27" spans="1:19">
      <c r="A27">
        <v>1</v>
      </c>
      <c r="B27">
        <v>10</v>
      </c>
      <c r="C27" s="24">
        <v>168</v>
      </c>
      <c r="D27">
        <v>0</v>
      </c>
      <c r="E27">
        <v>0.53700000000000003</v>
      </c>
      <c r="H27">
        <f t="shared" si="0"/>
        <v>17</v>
      </c>
      <c r="I27">
        <f t="shared" si="10"/>
        <v>168</v>
      </c>
      <c r="J27">
        <f t="shared" si="11"/>
        <v>1</v>
      </c>
      <c r="K27" t="str">
        <f t="shared" si="12"/>
        <v/>
      </c>
      <c r="L27">
        <f>ROWS($A$5:A21)</f>
        <v>17</v>
      </c>
      <c r="M27">
        <f>SUM($A$5:A21)</f>
        <v>13</v>
      </c>
      <c r="N27">
        <f t="shared" si="13"/>
        <v>52</v>
      </c>
      <c r="O27">
        <f t="shared" si="14"/>
        <v>48</v>
      </c>
      <c r="P27">
        <f t="shared" si="15"/>
        <v>0.76470588235294112</v>
      </c>
      <c r="Q27">
        <f t="shared" si="16"/>
        <v>0.92307692307692313</v>
      </c>
      <c r="R27" t="str">
        <f t="shared" si="17"/>
        <v/>
      </c>
      <c r="S27" t="str">
        <f t="shared" si="18"/>
        <v/>
      </c>
    </row>
    <row r="28" spans="1:19">
      <c r="A28">
        <v>1</v>
      </c>
      <c r="B28">
        <v>10</v>
      </c>
      <c r="C28" s="24">
        <v>168</v>
      </c>
      <c r="D28">
        <v>0</v>
      </c>
      <c r="E28">
        <v>0.53700000000000003</v>
      </c>
      <c r="H28">
        <f t="shared" si="0"/>
        <v>18</v>
      </c>
      <c r="I28">
        <f t="shared" si="10"/>
        <v>168</v>
      </c>
      <c r="J28">
        <f t="shared" si="11"/>
        <v>1</v>
      </c>
      <c r="K28" t="str">
        <f t="shared" si="12"/>
        <v/>
      </c>
      <c r="L28">
        <f>ROWS($A$5:A22)</f>
        <v>18</v>
      </c>
      <c r="M28">
        <f>SUM($A$5:A22)</f>
        <v>14</v>
      </c>
      <c r="N28">
        <f t="shared" si="13"/>
        <v>51</v>
      </c>
      <c r="O28">
        <f t="shared" si="14"/>
        <v>47</v>
      </c>
      <c r="P28">
        <f t="shared" si="15"/>
        <v>0.77777777777777779</v>
      </c>
      <c r="Q28">
        <f t="shared" si="16"/>
        <v>0.92156862745098034</v>
      </c>
      <c r="R28" t="str">
        <f t="shared" si="17"/>
        <v/>
      </c>
      <c r="S28" t="str">
        <f t="shared" si="18"/>
        <v/>
      </c>
    </row>
    <row r="29" spans="1:19">
      <c r="A29">
        <v>1</v>
      </c>
      <c r="B29">
        <v>3</v>
      </c>
      <c r="C29" s="24">
        <v>170</v>
      </c>
      <c r="D29">
        <v>37</v>
      </c>
      <c r="E29">
        <v>0.35599999999999998</v>
      </c>
      <c r="H29">
        <f t="shared" si="0"/>
        <v>19</v>
      </c>
      <c r="I29">
        <f t="shared" si="10"/>
        <v>168</v>
      </c>
      <c r="J29">
        <f t="shared" si="11"/>
        <v>1</v>
      </c>
      <c r="K29" t="str">
        <f t="shared" si="12"/>
        <v/>
      </c>
      <c r="L29">
        <f>ROWS($A$5:A23)</f>
        <v>19</v>
      </c>
      <c r="M29">
        <f>SUM($A$5:A23)</f>
        <v>15</v>
      </c>
      <c r="N29">
        <f t="shared" si="13"/>
        <v>50</v>
      </c>
      <c r="O29">
        <f t="shared" si="14"/>
        <v>46</v>
      </c>
      <c r="P29">
        <f t="shared" si="15"/>
        <v>0.78947368421052633</v>
      </c>
      <c r="Q29">
        <f t="shared" si="16"/>
        <v>0.92</v>
      </c>
      <c r="R29" t="str">
        <f t="shared" si="17"/>
        <v/>
      </c>
      <c r="S29" t="str">
        <f t="shared" si="18"/>
        <v/>
      </c>
    </row>
    <row r="30" spans="1:19">
      <c r="A30">
        <v>1</v>
      </c>
      <c r="B30">
        <v>3</v>
      </c>
      <c r="C30" s="24">
        <v>170</v>
      </c>
      <c r="D30">
        <v>37</v>
      </c>
      <c r="E30">
        <v>0.35599999999999998</v>
      </c>
      <c r="H30">
        <f t="shared" si="0"/>
        <v>20</v>
      </c>
      <c r="I30">
        <f t="shared" si="10"/>
        <v>168</v>
      </c>
      <c r="J30">
        <f t="shared" si="11"/>
        <v>1</v>
      </c>
      <c r="K30" t="str">
        <f t="shared" si="12"/>
        <v/>
      </c>
      <c r="L30">
        <f>ROWS($A$5:A24)</f>
        <v>20</v>
      </c>
      <c r="M30">
        <f>SUM($A$5:A24)</f>
        <v>16</v>
      </c>
      <c r="N30">
        <f t="shared" si="13"/>
        <v>49</v>
      </c>
      <c r="O30">
        <f t="shared" si="14"/>
        <v>45</v>
      </c>
      <c r="P30">
        <f t="shared" si="15"/>
        <v>0.8</v>
      </c>
      <c r="Q30">
        <f t="shared" si="16"/>
        <v>0.91836734693877553</v>
      </c>
      <c r="R30" t="str">
        <f t="shared" si="17"/>
        <v/>
      </c>
      <c r="S30" t="str">
        <f t="shared" si="18"/>
        <v/>
      </c>
    </row>
    <row r="31" spans="1:19">
      <c r="A31">
        <v>1</v>
      </c>
      <c r="B31">
        <v>3</v>
      </c>
      <c r="C31" s="24">
        <v>171</v>
      </c>
      <c r="D31">
        <v>33</v>
      </c>
      <c r="E31">
        <v>0.19900000000000001</v>
      </c>
      <c r="H31">
        <f t="shared" si="0"/>
        <v>21</v>
      </c>
      <c r="I31">
        <f t="shared" si="10"/>
        <v>168</v>
      </c>
      <c r="J31">
        <f t="shared" si="11"/>
        <v>1</v>
      </c>
      <c r="K31" t="str">
        <f t="shared" si="12"/>
        <v/>
      </c>
      <c r="L31">
        <f>ROWS($A$5:A25)</f>
        <v>21</v>
      </c>
      <c r="M31">
        <f>SUM($A$5:A25)</f>
        <v>17</v>
      </c>
      <c r="N31">
        <f t="shared" si="13"/>
        <v>48</v>
      </c>
      <c r="O31">
        <f t="shared" si="14"/>
        <v>44</v>
      </c>
      <c r="P31">
        <f t="shared" si="15"/>
        <v>0.80952380952380953</v>
      </c>
      <c r="Q31">
        <f t="shared" si="16"/>
        <v>0.91666666666666663</v>
      </c>
      <c r="R31" t="str">
        <f t="shared" si="17"/>
        <v/>
      </c>
      <c r="S31" t="str">
        <f t="shared" si="18"/>
        <v/>
      </c>
    </row>
    <row r="32" spans="1:19">
      <c r="A32">
        <v>1</v>
      </c>
      <c r="B32">
        <v>3</v>
      </c>
      <c r="C32" s="24">
        <v>171</v>
      </c>
      <c r="D32">
        <v>33</v>
      </c>
      <c r="E32">
        <v>0.19900000000000001</v>
      </c>
      <c r="H32">
        <f t="shared" si="0"/>
        <v>22</v>
      </c>
      <c r="I32">
        <f t="shared" si="10"/>
        <v>168</v>
      </c>
      <c r="J32">
        <f t="shared" si="11"/>
        <v>1</v>
      </c>
      <c r="K32" t="str">
        <f t="shared" si="12"/>
        <v/>
      </c>
      <c r="L32">
        <f>ROWS($A$5:A26)</f>
        <v>22</v>
      </c>
      <c r="M32">
        <f>SUM($A$5:A26)</f>
        <v>18</v>
      </c>
      <c r="N32">
        <f t="shared" si="13"/>
        <v>47</v>
      </c>
      <c r="O32">
        <f t="shared" si="14"/>
        <v>43</v>
      </c>
      <c r="P32">
        <f t="shared" si="15"/>
        <v>0.81818181818181823</v>
      </c>
      <c r="Q32">
        <f t="shared" si="16"/>
        <v>0.91489361702127658</v>
      </c>
      <c r="R32" t="str">
        <f t="shared" si="17"/>
        <v/>
      </c>
      <c r="S32" t="str">
        <f t="shared" si="18"/>
        <v/>
      </c>
    </row>
    <row r="33" spans="1:19">
      <c r="A33">
        <v>1</v>
      </c>
      <c r="B33">
        <v>1</v>
      </c>
      <c r="C33" s="24">
        <v>172</v>
      </c>
      <c r="D33">
        <v>49</v>
      </c>
      <c r="E33">
        <v>0.70199999999999996</v>
      </c>
      <c r="H33">
        <f t="shared" si="0"/>
        <v>23</v>
      </c>
      <c r="I33">
        <f t="shared" si="10"/>
        <v>168</v>
      </c>
      <c r="J33">
        <f t="shared" si="11"/>
        <v>1</v>
      </c>
      <c r="K33" t="str">
        <f t="shared" si="12"/>
        <v/>
      </c>
      <c r="L33">
        <f>ROWS($A$5:A27)</f>
        <v>23</v>
      </c>
      <c r="M33">
        <f>SUM($A$5:A27)</f>
        <v>19</v>
      </c>
      <c r="N33">
        <f t="shared" si="13"/>
        <v>46</v>
      </c>
      <c r="O33">
        <f t="shared" si="14"/>
        <v>42</v>
      </c>
      <c r="P33">
        <f t="shared" si="15"/>
        <v>0.82608695652173914</v>
      </c>
      <c r="Q33">
        <f t="shared" si="16"/>
        <v>0.91304347826086951</v>
      </c>
      <c r="R33" t="str">
        <f t="shared" si="17"/>
        <v/>
      </c>
      <c r="S33" t="str">
        <f t="shared" si="18"/>
        <v/>
      </c>
    </row>
    <row r="34" spans="1:19">
      <c r="A34">
        <v>1</v>
      </c>
      <c r="B34">
        <v>4</v>
      </c>
      <c r="C34" s="24">
        <v>173</v>
      </c>
      <c r="D34">
        <v>14</v>
      </c>
      <c r="E34">
        <v>0.36099999999999999</v>
      </c>
      <c r="H34">
        <f t="shared" si="0"/>
        <v>24</v>
      </c>
      <c r="I34">
        <f t="shared" si="10"/>
        <v>168</v>
      </c>
      <c r="J34">
        <f t="shared" si="11"/>
        <v>1</v>
      </c>
      <c r="K34">
        <f t="shared" si="12"/>
        <v>169</v>
      </c>
      <c r="L34">
        <f>ROWS($A$5:A28)</f>
        <v>24</v>
      </c>
      <c r="M34">
        <f>SUM($A$5:A28)</f>
        <v>20</v>
      </c>
      <c r="N34">
        <f t="shared" si="13"/>
        <v>45</v>
      </c>
      <c r="O34">
        <f t="shared" si="14"/>
        <v>41</v>
      </c>
      <c r="P34">
        <f t="shared" si="15"/>
        <v>0.83333333333333337</v>
      </c>
      <c r="Q34">
        <f t="shared" si="16"/>
        <v>0.91111111111111109</v>
      </c>
      <c r="R34">
        <f t="shared" si="17"/>
        <v>0.20225442834138488</v>
      </c>
      <c r="S34">
        <f t="shared" si="18"/>
        <v>2.7445214590771372E-3</v>
      </c>
    </row>
    <row r="35" spans="1:19">
      <c r="A35">
        <v>0</v>
      </c>
      <c r="B35">
        <v>0</v>
      </c>
      <c r="C35" s="24">
        <v>173</v>
      </c>
      <c r="D35">
        <v>32</v>
      </c>
      <c r="E35">
        <v>1.159</v>
      </c>
      <c r="H35">
        <f t="shared" si="0"/>
        <v>25</v>
      </c>
      <c r="I35">
        <f t="shared" si="10"/>
        <v>170</v>
      </c>
      <c r="J35">
        <f t="shared" si="11"/>
        <v>1</v>
      </c>
      <c r="K35" t="str">
        <f t="shared" si="12"/>
        <v/>
      </c>
      <c r="L35">
        <f>ROWS($A$5:A29)</f>
        <v>25</v>
      </c>
      <c r="M35">
        <f>SUM($A$5:A29)</f>
        <v>21</v>
      </c>
      <c r="N35">
        <f t="shared" si="13"/>
        <v>44</v>
      </c>
      <c r="O35">
        <f t="shared" si="14"/>
        <v>40</v>
      </c>
      <c r="P35">
        <f t="shared" si="15"/>
        <v>0.84</v>
      </c>
      <c r="Q35">
        <f t="shared" si="16"/>
        <v>0.90909090909090906</v>
      </c>
      <c r="R35" t="str">
        <f t="shared" si="17"/>
        <v/>
      </c>
      <c r="S35" t="str">
        <f t="shared" si="18"/>
        <v/>
      </c>
    </row>
    <row r="36" spans="1:19">
      <c r="A36">
        <v>1</v>
      </c>
      <c r="B36">
        <v>3</v>
      </c>
      <c r="C36" s="24">
        <v>173</v>
      </c>
      <c r="D36">
        <v>39</v>
      </c>
      <c r="E36">
        <v>0.97</v>
      </c>
      <c r="H36">
        <f t="shared" si="0"/>
        <v>26</v>
      </c>
      <c r="I36">
        <f t="shared" si="10"/>
        <v>170</v>
      </c>
      <c r="J36">
        <f t="shared" si="11"/>
        <v>1</v>
      </c>
      <c r="K36">
        <f t="shared" si="12"/>
        <v>170.5</v>
      </c>
      <c r="L36">
        <f>ROWS($A$5:A30)</f>
        <v>26</v>
      </c>
      <c r="M36">
        <f>SUM($A$5:A30)</f>
        <v>22</v>
      </c>
      <c r="N36">
        <f t="shared" si="13"/>
        <v>43</v>
      </c>
      <c r="O36">
        <f t="shared" si="14"/>
        <v>39</v>
      </c>
      <c r="P36">
        <f t="shared" si="15"/>
        <v>0.84615384615384615</v>
      </c>
      <c r="Q36">
        <f t="shared" si="16"/>
        <v>0.90697674418604646</v>
      </c>
      <c r="R36">
        <f t="shared" si="17"/>
        <v>0.20326151772056733</v>
      </c>
      <c r="S36">
        <f t="shared" si="18"/>
        <v>1.7374320798946852E-3</v>
      </c>
    </row>
    <row r="37" spans="1:19">
      <c r="A37">
        <v>1</v>
      </c>
      <c r="B37">
        <v>3</v>
      </c>
      <c r="C37" s="24">
        <v>174</v>
      </c>
      <c r="D37">
        <v>22</v>
      </c>
      <c r="E37">
        <v>0.59299999999999997</v>
      </c>
      <c r="H37">
        <f t="shared" si="0"/>
        <v>27</v>
      </c>
      <c r="I37">
        <f t="shared" si="10"/>
        <v>171</v>
      </c>
      <c r="J37">
        <f t="shared" si="11"/>
        <v>1</v>
      </c>
      <c r="K37" t="str">
        <f t="shared" si="12"/>
        <v/>
      </c>
      <c r="L37">
        <f>ROWS($A$5:A31)</f>
        <v>27</v>
      </c>
      <c r="M37">
        <f>SUM($A$5:A31)</f>
        <v>23</v>
      </c>
      <c r="N37">
        <f t="shared" si="13"/>
        <v>42</v>
      </c>
      <c r="O37">
        <f t="shared" si="14"/>
        <v>38</v>
      </c>
      <c r="P37">
        <f t="shared" si="15"/>
        <v>0.85185185185185186</v>
      </c>
      <c r="Q37">
        <f t="shared" si="16"/>
        <v>0.90476190476190477</v>
      </c>
      <c r="R37" t="str">
        <f t="shared" si="17"/>
        <v/>
      </c>
      <c r="S37" t="str">
        <f t="shared" si="18"/>
        <v/>
      </c>
    </row>
    <row r="38" spans="1:19">
      <c r="A38">
        <v>1</v>
      </c>
      <c r="B38">
        <v>3</v>
      </c>
      <c r="C38" s="24">
        <v>174</v>
      </c>
      <c r="D38">
        <v>22</v>
      </c>
      <c r="E38">
        <v>0.59299999999999997</v>
      </c>
      <c r="H38">
        <f t="shared" si="0"/>
        <v>28</v>
      </c>
      <c r="I38">
        <f t="shared" si="10"/>
        <v>171</v>
      </c>
      <c r="J38">
        <f t="shared" si="11"/>
        <v>1</v>
      </c>
      <c r="K38">
        <f t="shared" si="12"/>
        <v>171.5</v>
      </c>
      <c r="L38">
        <f>ROWS($A$5:A32)</f>
        <v>28</v>
      </c>
      <c r="M38">
        <f>SUM($A$5:A32)</f>
        <v>24</v>
      </c>
      <c r="N38">
        <f t="shared" si="13"/>
        <v>41</v>
      </c>
      <c r="O38">
        <f t="shared" si="14"/>
        <v>37</v>
      </c>
      <c r="P38">
        <f t="shared" si="15"/>
        <v>0.8571428571428571</v>
      </c>
      <c r="Q38">
        <f t="shared" si="16"/>
        <v>0.90243902439024393</v>
      </c>
      <c r="R38">
        <f t="shared" si="17"/>
        <v>0.20400949351108419</v>
      </c>
      <c r="S38">
        <f t="shared" si="18"/>
        <v>9.8945628937782693E-4</v>
      </c>
    </row>
    <row r="39" spans="1:19">
      <c r="A39">
        <v>1</v>
      </c>
      <c r="B39">
        <v>14</v>
      </c>
      <c r="C39" s="24">
        <v>175</v>
      </c>
      <c r="D39">
        <v>30</v>
      </c>
      <c r="E39">
        <v>0.21199999999999999</v>
      </c>
      <c r="H39">
        <f t="shared" si="0"/>
        <v>29</v>
      </c>
      <c r="I39">
        <f t="shared" si="10"/>
        <v>172</v>
      </c>
      <c r="J39">
        <f t="shared" si="11"/>
        <v>1</v>
      </c>
      <c r="K39">
        <f t="shared" si="12"/>
        <v>172.5</v>
      </c>
      <c r="L39">
        <f>ROWS($A$5:A33)</f>
        <v>29</v>
      </c>
      <c r="M39">
        <f>SUM($A$5:A33)</f>
        <v>25</v>
      </c>
      <c r="N39">
        <f t="shared" si="13"/>
        <v>40</v>
      </c>
      <c r="O39">
        <f t="shared" si="14"/>
        <v>36</v>
      </c>
      <c r="P39">
        <f t="shared" si="15"/>
        <v>0.86206896551724133</v>
      </c>
      <c r="Q39">
        <f t="shared" si="16"/>
        <v>0.9</v>
      </c>
      <c r="R39">
        <f t="shared" si="17"/>
        <v>0.2042978510744628</v>
      </c>
      <c r="S39">
        <f t="shared" si="18"/>
        <v>7.010987259992163E-4</v>
      </c>
    </row>
    <row r="40" spans="1:19">
      <c r="A40">
        <v>1</v>
      </c>
      <c r="B40">
        <v>7</v>
      </c>
      <c r="C40" s="24">
        <v>178</v>
      </c>
      <c r="D40">
        <v>0</v>
      </c>
      <c r="E40">
        <v>0.33100000000000002</v>
      </c>
      <c r="H40">
        <f t="shared" si="0"/>
        <v>30</v>
      </c>
      <c r="I40">
        <f t="shared" si="10"/>
        <v>173</v>
      </c>
      <c r="J40">
        <f t="shared" si="11"/>
        <v>1</v>
      </c>
      <c r="K40" t="str">
        <f t="shared" si="12"/>
        <v/>
      </c>
      <c r="L40">
        <f>ROWS($A$5:A34)</f>
        <v>30</v>
      </c>
      <c r="M40">
        <f>SUM($A$5:A34)</f>
        <v>26</v>
      </c>
      <c r="N40">
        <f t="shared" si="13"/>
        <v>39</v>
      </c>
      <c r="O40">
        <f t="shared" si="14"/>
        <v>35</v>
      </c>
      <c r="P40">
        <f t="shared" si="15"/>
        <v>0.8666666666666667</v>
      </c>
      <c r="Q40">
        <f t="shared" si="16"/>
        <v>0.89743589743589747</v>
      </c>
      <c r="R40" t="str">
        <f t="shared" si="17"/>
        <v/>
      </c>
      <c r="S40" t="str">
        <f t="shared" si="18"/>
        <v/>
      </c>
    </row>
    <row r="41" spans="1:19">
      <c r="A41">
        <v>1</v>
      </c>
      <c r="B41">
        <v>7</v>
      </c>
      <c r="C41" s="24">
        <v>178</v>
      </c>
      <c r="D41">
        <v>0</v>
      </c>
      <c r="E41">
        <v>0.33100000000000002</v>
      </c>
      <c r="H41">
        <f t="shared" si="0"/>
        <v>31</v>
      </c>
      <c r="I41">
        <f t="shared" si="10"/>
        <v>173</v>
      </c>
      <c r="J41">
        <f t="shared" si="11"/>
        <v>0</v>
      </c>
      <c r="K41" t="str">
        <f t="shared" si="12"/>
        <v/>
      </c>
      <c r="L41">
        <f>ROWS($A$5:A35)</f>
        <v>31</v>
      </c>
      <c r="M41">
        <f>SUM($A$5:A35)</f>
        <v>26</v>
      </c>
      <c r="N41">
        <f t="shared" si="13"/>
        <v>38</v>
      </c>
      <c r="O41">
        <f t="shared" si="14"/>
        <v>35</v>
      </c>
      <c r="P41">
        <f t="shared" si="15"/>
        <v>0.83870967741935487</v>
      </c>
      <c r="Q41">
        <f t="shared" si="16"/>
        <v>0.92105263157894735</v>
      </c>
      <c r="R41" t="str">
        <f t="shared" si="17"/>
        <v/>
      </c>
      <c r="S41" t="str">
        <f t="shared" si="18"/>
        <v/>
      </c>
    </row>
    <row r="42" spans="1:19">
      <c r="A42">
        <v>0</v>
      </c>
      <c r="B42">
        <v>10</v>
      </c>
      <c r="C42" s="24">
        <v>179</v>
      </c>
      <c r="D42">
        <v>0</v>
      </c>
      <c r="E42">
        <v>0.2</v>
      </c>
      <c r="H42">
        <f t="shared" si="0"/>
        <v>32</v>
      </c>
      <c r="I42">
        <f t="shared" si="10"/>
        <v>173</v>
      </c>
      <c r="J42">
        <f t="shared" si="11"/>
        <v>1</v>
      </c>
      <c r="K42">
        <f t="shared" si="12"/>
        <v>173.5</v>
      </c>
      <c r="L42">
        <f>ROWS($A$5:A36)</f>
        <v>32</v>
      </c>
      <c r="M42">
        <f>SUM($A$5:A36)</f>
        <v>27</v>
      </c>
      <c r="N42">
        <f t="shared" si="13"/>
        <v>37</v>
      </c>
      <c r="O42">
        <f t="shared" si="14"/>
        <v>34</v>
      </c>
      <c r="P42">
        <f t="shared" si="15"/>
        <v>0.84375</v>
      </c>
      <c r="Q42">
        <f t="shared" si="16"/>
        <v>0.91891891891891897</v>
      </c>
      <c r="R42">
        <f t="shared" si="17"/>
        <v>0.20218860164512337</v>
      </c>
      <c r="S42">
        <f t="shared" si="18"/>
        <v>2.8103481553386489E-3</v>
      </c>
    </row>
    <row r="43" spans="1:19">
      <c r="A43">
        <v>1</v>
      </c>
      <c r="B43">
        <v>0</v>
      </c>
      <c r="C43" s="24">
        <v>179</v>
      </c>
      <c r="D43">
        <v>27</v>
      </c>
      <c r="E43">
        <v>0.68600000000000005</v>
      </c>
      <c r="H43">
        <f t="shared" si="0"/>
        <v>33</v>
      </c>
      <c r="I43">
        <f t="shared" si="10"/>
        <v>174</v>
      </c>
      <c r="J43">
        <f t="shared" si="11"/>
        <v>1</v>
      </c>
      <c r="K43" t="str">
        <f t="shared" si="12"/>
        <v/>
      </c>
      <c r="L43">
        <f>ROWS($A$5:A37)</f>
        <v>33</v>
      </c>
      <c r="M43">
        <f>SUM($A$5:A37)</f>
        <v>28</v>
      </c>
      <c r="N43">
        <f t="shared" si="13"/>
        <v>36</v>
      </c>
      <c r="O43">
        <f t="shared" si="14"/>
        <v>33</v>
      </c>
      <c r="P43">
        <f t="shared" si="15"/>
        <v>0.84848484848484851</v>
      </c>
      <c r="Q43">
        <f t="shared" si="16"/>
        <v>0.91666666666666663</v>
      </c>
      <c r="R43" t="str">
        <f t="shared" si="17"/>
        <v/>
      </c>
      <c r="S43" t="str">
        <f t="shared" si="18"/>
        <v/>
      </c>
    </row>
    <row r="44" spans="1:19">
      <c r="A44">
        <v>1</v>
      </c>
      <c r="B44">
        <v>0</v>
      </c>
      <c r="C44" s="24">
        <v>180</v>
      </c>
      <c r="D44">
        <v>39</v>
      </c>
      <c r="E44">
        <v>1.893</v>
      </c>
      <c r="H44">
        <f t="shared" si="0"/>
        <v>34</v>
      </c>
      <c r="I44">
        <f t="shared" si="10"/>
        <v>174</v>
      </c>
      <c r="J44">
        <f t="shared" si="11"/>
        <v>1</v>
      </c>
      <c r="K44">
        <f t="shared" si="12"/>
        <v>174.5</v>
      </c>
      <c r="L44">
        <f>ROWS($A$5:A38)</f>
        <v>34</v>
      </c>
      <c r="M44">
        <f>SUM($A$5:A38)</f>
        <v>29</v>
      </c>
      <c r="N44">
        <f t="shared" si="13"/>
        <v>35</v>
      </c>
      <c r="O44">
        <f t="shared" si="14"/>
        <v>32</v>
      </c>
      <c r="P44">
        <f t="shared" si="15"/>
        <v>0.8529411764705882</v>
      </c>
      <c r="Q44">
        <f t="shared" si="16"/>
        <v>0.91428571428571426</v>
      </c>
      <c r="R44">
        <f t="shared" si="17"/>
        <v>0.20311776884666916</v>
      </c>
      <c r="S44">
        <f t="shared" si="18"/>
        <v>1.8811809537928603E-3</v>
      </c>
    </row>
    <row r="45" spans="1:19">
      <c r="A45">
        <v>1</v>
      </c>
      <c r="B45">
        <v>8</v>
      </c>
      <c r="C45" s="24">
        <v>181</v>
      </c>
      <c r="D45">
        <v>36</v>
      </c>
      <c r="E45">
        <v>0.61499999999999999</v>
      </c>
      <c r="H45">
        <f t="shared" si="0"/>
        <v>35</v>
      </c>
      <c r="I45">
        <f t="shared" si="10"/>
        <v>175</v>
      </c>
      <c r="J45">
        <f t="shared" si="11"/>
        <v>1</v>
      </c>
      <c r="K45">
        <f t="shared" si="12"/>
        <v>176.5</v>
      </c>
      <c r="L45">
        <f>ROWS($A$5:A39)</f>
        <v>35</v>
      </c>
      <c r="M45">
        <f>SUM($A$5:A39)</f>
        <v>30</v>
      </c>
      <c r="N45">
        <f t="shared" si="13"/>
        <v>34</v>
      </c>
      <c r="O45">
        <f t="shared" si="14"/>
        <v>31</v>
      </c>
      <c r="P45">
        <f t="shared" si="15"/>
        <v>0.8571428571428571</v>
      </c>
      <c r="Q45">
        <f t="shared" si="16"/>
        <v>0.91176470588235292</v>
      </c>
      <c r="R45">
        <f t="shared" si="17"/>
        <v>0.20350748995250281</v>
      </c>
      <c r="S45">
        <f t="shared" si="18"/>
        <v>1.4914598479592034E-3</v>
      </c>
    </row>
    <row r="46" spans="1:19">
      <c r="A46">
        <v>1</v>
      </c>
      <c r="B46">
        <v>0</v>
      </c>
      <c r="C46" s="24">
        <v>181</v>
      </c>
      <c r="D46">
        <v>44</v>
      </c>
      <c r="E46">
        <v>0.222</v>
      </c>
      <c r="H46">
        <f t="shared" si="0"/>
        <v>36</v>
      </c>
      <c r="I46">
        <f t="shared" si="10"/>
        <v>178</v>
      </c>
      <c r="J46">
        <f t="shared" si="11"/>
        <v>1</v>
      </c>
      <c r="K46" t="str">
        <f t="shared" si="12"/>
        <v/>
      </c>
      <c r="L46">
        <f>ROWS($A$5:A40)</f>
        <v>36</v>
      </c>
      <c r="M46">
        <f>SUM($A$5:A40)</f>
        <v>31</v>
      </c>
      <c r="N46">
        <f t="shared" si="13"/>
        <v>33</v>
      </c>
      <c r="O46">
        <f t="shared" si="14"/>
        <v>30</v>
      </c>
      <c r="P46">
        <f t="shared" si="15"/>
        <v>0.86111111111111116</v>
      </c>
      <c r="Q46">
        <f t="shared" si="16"/>
        <v>0.90909090909090906</v>
      </c>
      <c r="R46" t="str">
        <f t="shared" si="17"/>
        <v/>
      </c>
      <c r="S46" t="str">
        <f t="shared" si="18"/>
        <v/>
      </c>
    </row>
    <row r="47" spans="1:19">
      <c r="A47">
        <v>1</v>
      </c>
      <c r="B47">
        <v>0</v>
      </c>
      <c r="C47" s="24">
        <v>181</v>
      </c>
      <c r="D47">
        <v>44</v>
      </c>
      <c r="E47">
        <v>0.222</v>
      </c>
      <c r="H47">
        <f t="shared" si="0"/>
        <v>37</v>
      </c>
      <c r="I47">
        <f t="shared" si="10"/>
        <v>178</v>
      </c>
      <c r="J47">
        <f t="shared" si="11"/>
        <v>1</v>
      </c>
      <c r="K47">
        <f t="shared" si="12"/>
        <v>178.5</v>
      </c>
      <c r="L47">
        <f>ROWS($A$5:A41)</f>
        <v>37</v>
      </c>
      <c r="M47">
        <f>SUM($A$5:A41)</f>
        <v>32</v>
      </c>
      <c r="N47">
        <f t="shared" si="13"/>
        <v>32</v>
      </c>
      <c r="O47">
        <f t="shared" si="14"/>
        <v>29</v>
      </c>
      <c r="P47">
        <f t="shared" si="15"/>
        <v>0.86486486486486491</v>
      </c>
      <c r="Q47">
        <f t="shared" si="16"/>
        <v>0.90625</v>
      </c>
      <c r="R47">
        <f t="shared" si="17"/>
        <v>0.20414708186447317</v>
      </c>
      <c r="S47">
        <f t="shared" si="18"/>
        <v>8.5186793598884814E-4</v>
      </c>
    </row>
    <row r="48" spans="1:19">
      <c r="A48">
        <v>1</v>
      </c>
      <c r="B48">
        <v>8</v>
      </c>
      <c r="C48" s="24">
        <v>181</v>
      </c>
      <c r="D48">
        <v>36</v>
      </c>
      <c r="E48">
        <v>0.61499999999999999</v>
      </c>
      <c r="H48">
        <f t="shared" si="0"/>
        <v>38</v>
      </c>
      <c r="I48">
        <f t="shared" si="10"/>
        <v>179</v>
      </c>
      <c r="J48">
        <f t="shared" si="11"/>
        <v>0</v>
      </c>
      <c r="K48" t="str">
        <f t="shared" si="12"/>
        <v/>
      </c>
      <c r="L48">
        <f>ROWS($A$5:A42)</f>
        <v>38</v>
      </c>
      <c r="M48">
        <f>SUM($A$5:A42)</f>
        <v>32</v>
      </c>
      <c r="N48">
        <f t="shared" si="13"/>
        <v>31</v>
      </c>
      <c r="O48">
        <f t="shared" si="14"/>
        <v>29</v>
      </c>
      <c r="P48">
        <f t="shared" si="15"/>
        <v>0.84210526315789469</v>
      </c>
      <c r="Q48">
        <f t="shared" si="16"/>
        <v>0.93548387096774188</v>
      </c>
      <c r="R48" t="str">
        <f t="shared" si="17"/>
        <v/>
      </c>
      <c r="S48" t="str">
        <f t="shared" si="18"/>
        <v/>
      </c>
    </row>
    <row r="49" spans="1:19">
      <c r="A49">
        <v>1</v>
      </c>
      <c r="B49">
        <v>3</v>
      </c>
      <c r="C49" s="24">
        <v>182</v>
      </c>
      <c r="D49">
        <v>0</v>
      </c>
      <c r="E49">
        <v>0.34499999999999997</v>
      </c>
      <c r="H49">
        <f t="shared" si="0"/>
        <v>39</v>
      </c>
      <c r="I49">
        <f t="shared" si="10"/>
        <v>179</v>
      </c>
      <c r="J49">
        <f t="shared" si="11"/>
        <v>1</v>
      </c>
      <c r="K49">
        <f t="shared" si="12"/>
        <v>179.5</v>
      </c>
      <c r="L49">
        <f>ROWS($A$5:A43)</f>
        <v>39</v>
      </c>
      <c r="M49">
        <f>SUM($A$5:A43)</f>
        <v>33</v>
      </c>
      <c r="N49">
        <f t="shared" si="13"/>
        <v>30</v>
      </c>
      <c r="O49">
        <f t="shared" si="14"/>
        <v>28</v>
      </c>
      <c r="P49">
        <f t="shared" si="15"/>
        <v>0.84615384615384615</v>
      </c>
      <c r="Q49">
        <f t="shared" si="16"/>
        <v>0.93333333333333335</v>
      </c>
      <c r="R49">
        <f t="shared" si="17"/>
        <v>0.20126347082868817</v>
      </c>
      <c r="S49">
        <f t="shared" si="18"/>
        <v>3.7354789717738424E-3</v>
      </c>
    </row>
    <row r="50" spans="1:19">
      <c r="A50">
        <v>1</v>
      </c>
      <c r="B50">
        <v>3</v>
      </c>
      <c r="C50" s="24">
        <v>182</v>
      </c>
      <c r="D50">
        <v>0</v>
      </c>
      <c r="E50">
        <v>0.34499999999999997</v>
      </c>
      <c r="H50">
        <f t="shared" si="0"/>
        <v>40</v>
      </c>
      <c r="I50">
        <f t="shared" si="10"/>
        <v>180</v>
      </c>
      <c r="J50">
        <f t="shared" si="11"/>
        <v>1</v>
      </c>
      <c r="K50">
        <f t="shared" si="12"/>
        <v>180.5</v>
      </c>
      <c r="L50">
        <f>ROWS($A$5:A44)</f>
        <v>40</v>
      </c>
      <c r="M50">
        <f>SUM($A$5:A44)</f>
        <v>34</v>
      </c>
      <c r="N50">
        <f t="shared" si="13"/>
        <v>29</v>
      </c>
      <c r="O50">
        <f t="shared" si="14"/>
        <v>27</v>
      </c>
      <c r="P50">
        <f t="shared" si="15"/>
        <v>0.85</v>
      </c>
      <c r="Q50">
        <f t="shared" si="16"/>
        <v>0.93103448275862066</v>
      </c>
      <c r="R50">
        <f t="shared" si="17"/>
        <v>0.20179910044977512</v>
      </c>
      <c r="S50">
        <f t="shared" si="18"/>
        <v>3.1998493506869008E-3</v>
      </c>
    </row>
    <row r="51" spans="1:19">
      <c r="A51">
        <v>1</v>
      </c>
      <c r="B51">
        <v>3</v>
      </c>
      <c r="C51" s="24">
        <v>182</v>
      </c>
      <c r="D51">
        <v>0</v>
      </c>
      <c r="E51">
        <v>0.34499999999999997</v>
      </c>
      <c r="H51">
        <f t="shared" si="0"/>
        <v>41</v>
      </c>
      <c r="I51">
        <f t="shared" si="10"/>
        <v>181</v>
      </c>
      <c r="J51">
        <f t="shared" si="11"/>
        <v>1</v>
      </c>
      <c r="K51" t="str">
        <f t="shared" si="12"/>
        <v/>
      </c>
      <c r="L51">
        <f>ROWS($A$5:A45)</f>
        <v>41</v>
      </c>
      <c r="M51">
        <f>SUM($A$5:A45)</f>
        <v>35</v>
      </c>
      <c r="N51">
        <f t="shared" si="13"/>
        <v>28</v>
      </c>
      <c r="O51">
        <f t="shared" si="14"/>
        <v>26</v>
      </c>
      <c r="P51">
        <f t="shared" si="15"/>
        <v>0.85365853658536583</v>
      </c>
      <c r="Q51">
        <f t="shared" si="16"/>
        <v>0.9285714285714286</v>
      </c>
      <c r="R51" t="str">
        <f t="shared" si="17"/>
        <v/>
      </c>
      <c r="S51" t="str">
        <f t="shared" si="18"/>
        <v/>
      </c>
    </row>
    <row r="52" spans="1:19">
      <c r="A52">
        <v>1</v>
      </c>
      <c r="B52">
        <v>8</v>
      </c>
      <c r="C52" s="24">
        <v>183</v>
      </c>
      <c r="D52">
        <v>0</v>
      </c>
      <c r="E52">
        <v>0.67200000000000004</v>
      </c>
      <c r="H52">
        <f t="shared" si="0"/>
        <v>42</v>
      </c>
      <c r="I52">
        <f t="shared" si="10"/>
        <v>181</v>
      </c>
      <c r="J52">
        <f t="shared" si="11"/>
        <v>1</v>
      </c>
      <c r="K52" t="str">
        <f t="shared" si="12"/>
        <v/>
      </c>
      <c r="L52">
        <f>ROWS($A$5:A46)</f>
        <v>42</v>
      </c>
      <c r="M52">
        <f>SUM($A$5:A46)</f>
        <v>36</v>
      </c>
      <c r="N52">
        <f t="shared" si="13"/>
        <v>27</v>
      </c>
      <c r="O52">
        <f t="shared" si="14"/>
        <v>25</v>
      </c>
      <c r="P52">
        <f t="shared" si="15"/>
        <v>0.8571428571428571</v>
      </c>
      <c r="Q52">
        <f t="shared" si="16"/>
        <v>0.92592592592592593</v>
      </c>
      <c r="R52" t="str">
        <f t="shared" si="17"/>
        <v/>
      </c>
      <c r="S52" t="str">
        <f t="shared" si="18"/>
        <v/>
      </c>
    </row>
    <row r="53" spans="1:19">
      <c r="A53">
        <v>1</v>
      </c>
      <c r="B53">
        <v>4</v>
      </c>
      <c r="C53" s="24">
        <v>183</v>
      </c>
      <c r="D53">
        <v>0</v>
      </c>
      <c r="E53">
        <v>0.21199999999999999</v>
      </c>
      <c r="H53">
        <f t="shared" si="0"/>
        <v>43</v>
      </c>
      <c r="I53">
        <f t="shared" si="10"/>
        <v>181</v>
      </c>
      <c r="J53">
        <f t="shared" si="11"/>
        <v>1</v>
      </c>
      <c r="K53" t="str">
        <f t="shared" si="12"/>
        <v/>
      </c>
      <c r="L53">
        <f>ROWS($A$5:A47)</f>
        <v>43</v>
      </c>
      <c r="M53">
        <f>SUM($A$5:A47)</f>
        <v>37</v>
      </c>
      <c r="N53">
        <f t="shared" si="13"/>
        <v>26</v>
      </c>
      <c r="O53">
        <f t="shared" si="14"/>
        <v>24</v>
      </c>
      <c r="P53">
        <f t="shared" si="15"/>
        <v>0.86046511627906974</v>
      </c>
      <c r="Q53">
        <f t="shared" si="16"/>
        <v>0.92307692307692313</v>
      </c>
      <c r="R53" t="str">
        <f t="shared" si="17"/>
        <v/>
      </c>
      <c r="S53" t="str">
        <f t="shared" si="18"/>
        <v/>
      </c>
    </row>
    <row r="54" spans="1:19">
      <c r="A54">
        <v>1</v>
      </c>
      <c r="B54">
        <v>7</v>
      </c>
      <c r="C54" s="24">
        <v>184</v>
      </c>
      <c r="D54">
        <v>33</v>
      </c>
      <c r="E54">
        <v>0.35499999999999998</v>
      </c>
      <c r="H54">
        <f t="shared" si="0"/>
        <v>44</v>
      </c>
      <c r="I54">
        <f t="shared" si="10"/>
        <v>181</v>
      </c>
      <c r="J54">
        <f t="shared" si="11"/>
        <v>1</v>
      </c>
      <c r="K54">
        <f t="shared" si="12"/>
        <v>181.5</v>
      </c>
      <c r="L54">
        <f>ROWS($A$5:A48)</f>
        <v>44</v>
      </c>
      <c r="M54">
        <f>SUM($A$5:A48)</f>
        <v>38</v>
      </c>
      <c r="N54">
        <f t="shared" si="13"/>
        <v>25</v>
      </c>
      <c r="O54">
        <f t="shared" si="14"/>
        <v>23</v>
      </c>
      <c r="P54">
        <f t="shared" si="15"/>
        <v>0.86363636363636365</v>
      </c>
      <c r="Q54">
        <f t="shared" si="16"/>
        <v>0.92</v>
      </c>
      <c r="R54">
        <f t="shared" si="17"/>
        <v>0.20353096179183133</v>
      </c>
      <c r="S54">
        <f t="shared" si="18"/>
        <v>1.4679880086306829E-3</v>
      </c>
    </row>
    <row r="55" spans="1:19">
      <c r="A55">
        <v>1</v>
      </c>
      <c r="B55">
        <v>7</v>
      </c>
      <c r="C55" s="24">
        <v>187</v>
      </c>
      <c r="D55">
        <v>33</v>
      </c>
      <c r="E55">
        <v>0.82599999999999996</v>
      </c>
      <c r="H55">
        <f t="shared" si="0"/>
        <v>45</v>
      </c>
      <c r="I55">
        <f t="shared" si="10"/>
        <v>182</v>
      </c>
      <c r="J55">
        <f t="shared" si="11"/>
        <v>1</v>
      </c>
      <c r="K55" t="str">
        <f t="shared" si="12"/>
        <v/>
      </c>
      <c r="L55">
        <f>ROWS($A$5:A49)</f>
        <v>45</v>
      </c>
      <c r="M55">
        <f>SUM($A$5:A49)</f>
        <v>39</v>
      </c>
      <c r="N55">
        <f t="shared" si="13"/>
        <v>24</v>
      </c>
      <c r="O55">
        <f t="shared" si="14"/>
        <v>22</v>
      </c>
      <c r="P55">
        <f t="shared" si="15"/>
        <v>0.8666666666666667</v>
      </c>
      <c r="Q55">
        <f t="shared" si="16"/>
        <v>0.91666666666666663</v>
      </c>
      <c r="R55" t="str">
        <f t="shared" si="17"/>
        <v/>
      </c>
      <c r="S55" t="str">
        <f t="shared" si="18"/>
        <v/>
      </c>
    </row>
    <row r="56" spans="1:19">
      <c r="A56">
        <v>1</v>
      </c>
      <c r="B56">
        <v>7</v>
      </c>
      <c r="C56" s="24">
        <v>187</v>
      </c>
      <c r="D56">
        <v>39</v>
      </c>
      <c r="E56">
        <v>0.254</v>
      </c>
      <c r="H56">
        <f t="shared" si="0"/>
        <v>46</v>
      </c>
      <c r="I56">
        <f t="shared" si="10"/>
        <v>182</v>
      </c>
      <c r="J56">
        <f t="shared" si="11"/>
        <v>1</v>
      </c>
      <c r="K56" t="str">
        <f t="shared" si="12"/>
        <v/>
      </c>
      <c r="L56">
        <f>ROWS($A$5:A50)</f>
        <v>46</v>
      </c>
      <c r="M56">
        <f>SUM($A$5:A50)</f>
        <v>40</v>
      </c>
      <c r="N56">
        <f t="shared" si="13"/>
        <v>23</v>
      </c>
      <c r="O56">
        <f t="shared" si="14"/>
        <v>21</v>
      </c>
      <c r="P56">
        <f t="shared" si="15"/>
        <v>0.86956521739130432</v>
      </c>
      <c r="Q56">
        <f t="shared" si="16"/>
        <v>0.91304347826086951</v>
      </c>
      <c r="R56" t="str">
        <f t="shared" si="17"/>
        <v/>
      </c>
      <c r="S56" t="str">
        <f t="shared" si="18"/>
        <v/>
      </c>
    </row>
    <row r="57" spans="1:19">
      <c r="A57">
        <v>1</v>
      </c>
      <c r="B57">
        <v>7</v>
      </c>
      <c r="C57" s="24">
        <v>187</v>
      </c>
      <c r="D57">
        <v>33</v>
      </c>
      <c r="E57">
        <v>0.82599999999999996</v>
      </c>
      <c r="H57">
        <f t="shared" si="0"/>
        <v>47</v>
      </c>
      <c r="I57">
        <f t="shared" si="10"/>
        <v>182</v>
      </c>
      <c r="J57">
        <f t="shared" si="11"/>
        <v>1</v>
      </c>
      <c r="K57">
        <f t="shared" si="12"/>
        <v>182.5</v>
      </c>
      <c r="L57">
        <f>ROWS($A$5:A51)</f>
        <v>47</v>
      </c>
      <c r="M57">
        <f>SUM($A$5:A51)</f>
        <v>41</v>
      </c>
      <c r="N57">
        <f t="shared" si="13"/>
        <v>22</v>
      </c>
      <c r="O57">
        <f t="shared" si="14"/>
        <v>20</v>
      </c>
      <c r="P57">
        <f t="shared" si="15"/>
        <v>0.87234042553191493</v>
      </c>
      <c r="Q57">
        <f t="shared" si="16"/>
        <v>0.90909090909090906</v>
      </c>
      <c r="R57">
        <f t="shared" si="17"/>
        <v>0.20441230061951615</v>
      </c>
      <c r="S57">
        <f t="shared" si="18"/>
        <v>5.8664918094586405E-4</v>
      </c>
    </row>
    <row r="58" spans="1:19">
      <c r="A58">
        <v>1</v>
      </c>
      <c r="B58">
        <v>7</v>
      </c>
      <c r="C58" s="24">
        <v>187</v>
      </c>
      <c r="D58">
        <v>33</v>
      </c>
      <c r="E58">
        <v>0.82599999999999996</v>
      </c>
      <c r="H58">
        <f t="shared" si="0"/>
        <v>48</v>
      </c>
      <c r="I58">
        <f t="shared" si="10"/>
        <v>183</v>
      </c>
      <c r="J58">
        <f t="shared" si="11"/>
        <v>1</v>
      </c>
      <c r="K58" t="str">
        <f t="shared" si="12"/>
        <v/>
      </c>
      <c r="L58">
        <f>ROWS($A$5:A52)</f>
        <v>48</v>
      </c>
      <c r="M58">
        <f>SUM($A$5:A52)</f>
        <v>42</v>
      </c>
      <c r="N58">
        <f t="shared" si="13"/>
        <v>21</v>
      </c>
      <c r="O58">
        <f t="shared" si="14"/>
        <v>19</v>
      </c>
      <c r="P58">
        <f t="shared" si="15"/>
        <v>0.875</v>
      </c>
      <c r="Q58">
        <f t="shared" si="16"/>
        <v>0.90476190476190477</v>
      </c>
      <c r="R58" t="str">
        <f t="shared" si="17"/>
        <v/>
      </c>
      <c r="S58" t="str">
        <f t="shared" si="18"/>
        <v/>
      </c>
    </row>
    <row r="59" spans="1:19">
      <c r="A59">
        <v>1</v>
      </c>
      <c r="B59">
        <v>5</v>
      </c>
      <c r="C59" s="24">
        <v>187</v>
      </c>
      <c r="D59">
        <v>27</v>
      </c>
      <c r="E59">
        <v>1.034</v>
      </c>
      <c r="H59">
        <f t="shared" si="0"/>
        <v>49</v>
      </c>
      <c r="I59">
        <f t="shared" si="10"/>
        <v>183</v>
      </c>
      <c r="J59">
        <f t="shared" si="11"/>
        <v>1</v>
      </c>
      <c r="K59">
        <f t="shared" si="12"/>
        <v>183.5</v>
      </c>
      <c r="L59">
        <f>ROWS($A$5:A53)</f>
        <v>49</v>
      </c>
      <c r="M59">
        <f>SUM($A$5:A53)</f>
        <v>43</v>
      </c>
      <c r="N59">
        <f t="shared" si="13"/>
        <v>20</v>
      </c>
      <c r="O59">
        <f t="shared" si="14"/>
        <v>18</v>
      </c>
      <c r="P59">
        <f t="shared" si="15"/>
        <v>0.87755102040816324</v>
      </c>
      <c r="Q59">
        <f t="shared" si="16"/>
        <v>0.9</v>
      </c>
      <c r="R59">
        <f t="shared" si="17"/>
        <v>0.20479148181011536</v>
      </c>
      <c r="S59">
        <f t="shared" si="18"/>
        <v>2.0746799034665475E-4</v>
      </c>
    </row>
    <row r="60" spans="1:19">
      <c r="A60">
        <v>1</v>
      </c>
      <c r="B60">
        <v>7</v>
      </c>
      <c r="C60" s="24">
        <v>187</v>
      </c>
      <c r="D60">
        <v>33</v>
      </c>
      <c r="E60">
        <v>0.82599999999999996</v>
      </c>
      <c r="H60">
        <f t="shared" si="0"/>
        <v>50</v>
      </c>
      <c r="I60">
        <f t="shared" si="10"/>
        <v>184</v>
      </c>
      <c r="J60">
        <f t="shared" si="11"/>
        <v>1</v>
      </c>
      <c r="K60">
        <f t="shared" si="12"/>
        <v>185.5</v>
      </c>
      <c r="L60">
        <f>ROWS($A$5:A54)</f>
        <v>50</v>
      </c>
      <c r="M60">
        <f>SUM($A$5:A54)</f>
        <v>44</v>
      </c>
      <c r="N60">
        <f t="shared" si="13"/>
        <v>19</v>
      </c>
      <c r="O60">
        <f t="shared" si="14"/>
        <v>17</v>
      </c>
      <c r="P60">
        <f t="shared" si="15"/>
        <v>0.88</v>
      </c>
      <c r="Q60">
        <f t="shared" si="16"/>
        <v>0.89473684210526316</v>
      </c>
      <c r="R60">
        <f t="shared" si="17"/>
        <v>0.20491228070175438</v>
      </c>
      <c r="S60">
        <f t="shared" si="18"/>
        <v>8.6669098707636838E-5</v>
      </c>
    </row>
    <row r="61" spans="1:19">
      <c r="A61">
        <v>1</v>
      </c>
      <c r="B61">
        <v>5</v>
      </c>
      <c r="C61" s="24">
        <v>189</v>
      </c>
      <c r="D61">
        <v>33</v>
      </c>
      <c r="E61">
        <v>0.58299999999999996</v>
      </c>
      <c r="H61">
        <f t="shared" si="0"/>
        <v>51</v>
      </c>
      <c r="I61">
        <f t="shared" si="10"/>
        <v>187</v>
      </c>
      <c r="J61">
        <f t="shared" si="11"/>
        <v>1</v>
      </c>
      <c r="K61" t="str">
        <f t="shared" si="12"/>
        <v/>
      </c>
      <c r="L61">
        <f>ROWS($A$5:A55)</f>
        <v>51</v>
      </c>
      <c r="M61">
        <f>SUM($A$5:A55)</f>
        <v>45</v>
      </c>
      <c r="N61">
        <f t="shared" si="13"/>
        <v>18</v>
      </c>
      <c r="O61">
        <f t="shared" si="14"/>
        <v>16</v>
      </c>
      <c r="P61">
        <f t="shared" si="15"/>
        <v>0.88235294117647056</v>
      </c>
      <c r="Q61">
        <f t="shared" si="16"/>
        <v>0.88888888888888884</v>
      </c>
      <c r="R61" t="str">
        <f t="shared" si="17"/>
        <v/>
      </c>
      <c r="S61" t="str">
        <f t="shared" si="18"/>
        <v/>
      </c>
    </row>
    <row r="62" spans="1:19">
      <c r="A62">
        <v>1</v>
      </c>
      <c r="B62">
        <v>6</v>
      </c>
      <c r="C62" s="24">
        <v>190</v>
      </c>
      <c r="D62">
        <v>0</v>
      </c>
      <c r="E62">
        <v>0.27800000000000002</v>
      </c>
      <c r="H62">
        <f t="shared" si="0"/>
        <v>52</v>
      </c>
      <c r="I62">
        <f t="shared" si="10"/>
        <v>187</v>
      </c>
      <c r="J62">
        <f t="shared" si="11"/>
        <v>1</v>
      </c>
      <c r="K62" t="str">
        <f t="shared" si="12"/>
        <v/>
      </c>
      <c r="L62">
        <f>ROWS($A$5:A56)</f>
        <v>52</v>
      </c>
      <c r="M62">
        <f>SUM($A$5:A56)</f>
        <v>46</v>
      </c>
      <c r="N62">
        <f t="shared" si="13"/>
        <v>17</v>
      </c>
      <c r="O62">
        <f t="shared" si="14"/>
        <v>15</v>
      </c>
      <c r="P62">
        <f t="shared" si="15"/>
        <v>0.88461538461538458</v>
      </c>
      <c r="Q62">
        <f t="shared" si="16"/>
        <v>0.88235294117647056</v>
      </c>
      <c r="R62" t="str">
        <f t="shared" si="17"/>
        <v/>
      </c>
      <c r="S62" t="str">
        <f t="shared" si="18"/>
        <v/>
      </c>
    </row>
    <row r="63" spans="1:19">
      <c r="A63">
        <v>1</v>
      </c>
      <c r="B63">
        <v>6</v>
      </c>
      <c r="C63" s="24">
        <v>190</v>
      </c>
      <c r="D63">
        <v>0</v>
      </c>
      <c r="E63">
        <v>0.27800000000000002</v>
      </c>
      <c r="H63">
        <f t="shared" si="0"/>
        <v>53</v>
      </c>
      <c r="I63">
        <f t="shared" si="10"/>
        <v>187</v>
      </c>
      <c r="J63">
        <f t="shared" si="11"/>
        <v>1</v>
      </c>
      <c r="K63" t="str">
        <f t="shared" si="12"/>
        <v/>
      </c>
      <c r="L63">
        <f>ROWS($A$5:A57)</f>
        <v>53</v>
      </c>
      <c r="M63">
        <f>SUM($A$5:A57)</f>
        <v>47</v>
      </c>
      <c r="N63">
        <f t="shared" si="13"/>
        <v>16</v>
      </c>
      <c r="O63">
        <f t="shared" si="14"/>
        <v>14</v>
      </c>
      <c r="P63">
        <f t="shared" si="15"/>
        <v>0.8867924528301887</v>
      </c>
      <c r="Q63">
        <f t="shared" si="16"/>
        <v>0.875</v>
      </c>
      <c r="R63" t="str">
        <f t="shared" si="17"/>
        <v/>
      </c>
      <c r="S63" t="str">
        <f t="shared" si="18"/>
        <v/>
      </c>
    </row>
    <row r="64" spans="1:19">
      <c r="A64">
        <v>1</v>
      </c>
      <c r="B64">
        <v>6</v>
      </c>
      <c r="C64" s="24">
        <v>194</v>
      </c>
      <c r="D64">
        <v>0</v>
      </c>
      <c r="E64">
        <v>0.129</v>
      </c>
      <c r="H64">
        <f t="shared" si="0"/>
        <v>54</v>
      </c>
      <c r="I64">
        <f t="shared" si="10"/>
        <v>187</v>
      </c>
      <c r="J64">
        <f t="shared" si="11"/>
        <v>1</v>
      </c>
      <c r="K64" t="str">
        <f t="shared" si="12"/>
        <v/>
      </c>
      <c r="L64">
        <f>ROWS($A$5:A58)</f>
        <v>54</v>
      </c>
      <c r="M64">
        <f>SUM($A$5:A58)</f>
        <v>48</v>
      </c>
      <c r="N64">
        <f t="shared" si="13"/>
        <v>15</v>
      </c>
      <c r="O64">
        <f t="shared" si="14"/>
        <v>13</v>
      </c>
      <c r="P64">
        <f t="shared" si="15"/>
        <v>0.88888888888888884</v>
      </c>
      <c r="Q64">
        <f t="shared" si="16"/>
        <v>0.8666666666666667</v>
      </c>
      <c r="R64" t="str">
        <f t="shared" si="17"/>
        <v/>
      </c>
      <c r="S64" t="str">
        <f t="shared" si="18"/>
        <v/>
      </c>
    </row>
    <row r="65" spans="1:19">
      <c r="A65">
        <v>1</v>
      </c>
      <c r="B65">
        <v>6</v>
      </c>
      <c r="C65" s="24">
        <v>195</v>
      </c>
      <c r="D65">
        <v>0</v>
      </c>
      <c r="E65">
        <v>0.32800000000000001</v>
      </c>
      <c r="H65">
        <f t="shared" si="0"/>
        <v>55</v>
      </c>
      <c r="I65">
        <f t="shared" si="10"/>
        <v>187</v>
      </c>
      <c r="J65">
        <f t="shared" si="11"/>
        <v>1</v>
      </c>
      <c r="K65" t="str">
        <f t="shared" si="12"/>
        <v/>
      </c>
      <c r="L65">
        <f>ROWS($A$5:A59)</f>
        <v>55</v>
      </c>
      <c r="M65">
        <f>SUM($A$5:A59)</f>
        <v>49</v>
      </c>
      <c r="N65">
        <f t="shared" si="13"/>
        <v>14</v>
      </c>
      <c r="O65">
        <f t="shared" si="14"/>
        <v>12</v>
      </c>
      <c r="P65">
        <f t="shared" si="15"/>
        <v>0.89090909090909087</v>
      </c>
      <c r="Q65">
        <f t="shared" si="16"/>
        <v>0.8571428571428571</v>
      </c>
      <c r="R65" t="str">
        <f t="shared" si="17"/>
        <v/>
      </c>
      <c r="S65" t="str">
        <f t="shared" si="18"/>
        <v/>
      </c>
    </row>
    <row r="66" spans="1:19">
      <c r="A66">
        <v>1</v>
      </c>
      <c r="B66">
        <v>7</v>
      </c>
      <c r="C66" s="24">
        <v>195</v>
      </c>
      <c r="D66">
        <v>33</v>
      </c>
      <c r="E66">
        <v>0.16300000000000001</v>
      </c>
      <c r="H66">
        <f t="shared" si="0"/>
        <v>56</v>
      </c>
      <c r="I66">
        <f t="shared" si="10"/>
        <v>187</v>
      </c>
      <c r="J66">
        <f t="shared" si="11"/>
        <v>1</v>
      </c>
      <c r="K66">
        <f t="shared" si="12"/>
        <v>188</v>
      </c>
      <c r="L66">
        <f>ROWS($A$5:A60)</f>
        <v>56</v>
      </c>
      <c r="M66">
        <f>SUM($A$5:A60)</f>
        <v>50</v>
      </c>
      <c r="N66">
        <f t="shared" si="13"/>
        <v>13</v>
      </c>
      <c r="O66">
        <f t="shared" si="14"/>
        <v>11</v>
      </c>
      <c r="P66">
        <f t="shared" si="15"/>
        <v>0.8928571428571429</v>
      </c>
      <c r="Q66">
        <f t="shared" si="16"/>
        <v>0.84615384615384615</v>
      </c>
      <c r="R66">
        <f t="shared" si="17"/>
        <v>0.20433189998407386</v>
      </c>
      <c r="S66">
        <f t="shared" si="18"/>
        <v>6.6704981638815442E-4</v>
      </c>
    </row>
    <row r="67" spans="1:19">
      <c r="A67">
        <v>1</v>
      </c>
      <c r="B67">
        <v>7</v>
      </c>
      <c r="C67" s="24">
        <v>196</v>
      </c>
      <c r="D67">
        <v>0</v>
      </c>
      <c r="E67">
        <v>0.45100000000000001</v>
      </c>
      <c r="H67">
        <f t="shared" si="0"/>
        <v>57</v>
      </c>
      <c r="I67">
        <f t="shared" si="10"/>
        <v>189</v>
      </c>
      <c r="J67">
        <f t="shared" si="11"/>
        <v>1</v>
      </c>
      <c r="K67">
        <f t="shared" si="12"/>
        <v>189.5</v>
      </c>
      <c r="L67">
        <f>ROWS($A$5:A61)</f>
        <v>57</v>
      </c>
      <c r="M67">
        <f>SUM($A$5:A61)</f>
        <v>51</v>
      </c>
      <c r="N67">
        <f t="shared" si="13"/>
        <v>12</v>
      </c>
      <c r="O67">
        <f t="shared" si="14"/>
        <v>10</v>
      </c>
      <c r="P67">
        <f t="shared" si="15"/>
        <v>0.89473684210526316</v>
      </c>
      <c r="Q67">
        <f t="shared" si="16"/>
        <v>0.83333333333333337</v>
      </c>
      <c r="R67">
        <f t="shared" si="17"/>
        <v>0.20391558606661578</v>
      </c>
      <c r="S67">
        <f t="shared" si="18"/>
        <v>1.0833637338462376E-3</v>
      </c>
    </row>
    <row r="68" spans="1:19">
      <c r="A68">
        <v>1</v>
      </c>
      <c r="B68">
        <v>8</v>
      </c>
      <c r="C68" s="24">
        <v>196</v>
      </c>
      <c r="D68">
        <v>29</v>
      </c>
      <c r="E68">
        <v>0.60499999999999998</v>
      </c>
      <c r="H68">
        <f t="shared" si="0"/>
        <v>58</v>
      </c>
      <c r="I68">
        <f t="shared" si="10"/>
        <v>190</v>
      </c>
      <c r="J68">
        <f t="shared" si="11"/>
        <v>1</v>
      </c>
      <c r="K68" t="str">
        <f t="shared" si="12"/>
        <v/>
      </c>
      <c r="L68">
        <f>ROWS($A$5:A62)</f>
        <v>58</v>
      </c>
      <c r="M68">
        <f>SUM($A$5:A62)</f>
        <v>52</v>
      </c>
      <c r="N68">
        <f t="shared" si="13"/>
        <v>11</v>
      </c>
      <c r="O68">
        <f t="shared" si="14"/>
        <v>9</v>
      </c>
      <c r="P68">
        <f t="shared" si="15"/>
        <v>0.89655172413793105</v>
      </c>
      <c r="Q68">
        <f t="shared" si="16"/>
        <v>0.81818181818181823</v>
      </c>
      <c r="R68" t="str">
        <f t="shared" si="17"/>
        <v/>
      </c>
      <c r="S68" t="str">
        <f t="shared" si="18"/>
        <v/>
      </c>
    </row>
    <row r="69" spans="1:19">
      <c r="A69">
        <v>0</v>
      </c>
      <c r="B69">
        <v>4</v>
      </c>
      <c r="C69" s="24">
        <v>197</v>
      </c>
      <c r="D69">
        <v>39</v>
      </c>
      <c r="E69">
        <v>2.3290000000000002</v>
      </c>
      <c r="H69">
        <f t="shared" si="0"/>
        <v>59</v>
      </c>
      <c r="I69">
        <f t="shared" si="10"/>
        <v>190</v>
      </c>
      <c r="J69">
        <f t="shared" si="11"/>
        <v>1</v>
      </c>
      <c r="K69">
        <f t="shared" si="12"/>
        <v>192</v>
      </c>
      <c r="L69">
        <f>ROWS($A$5:A63)</f>
        <v>59</v>
      </c>
      <c r="M69">
        <f>SUM($A$5:A63)</f>
        <v>53</v>
      </c>
      <c r="N69">
        <f t="shared" si="13"/>
        <v>10</v>
      </c>
      <c r="O69">
        <f t="shared" si="14"/>
        <v>8</v>
      </c>
      <c r="P69">
        <f t="shared" si="15"/>
        <v>0.89830508474576276</v>
      </c>
      <c r="Q69">
        <f t="shared" si="16"/>
        <v>0.8</v>
      </c>
      <c r="R69">
        <f t="shared" si="17"/>
        <v>0.20260378285433547</v>
      </c>
      <c r="S69">
        <f t="shared" si="18"/>
        <v>2.3951669461265424E-3</v>
      </c>
    </row>
    <row r="70" spans="1:19">
      <c r="A70">
        <v>1</v>
      </c>
      <c r="B70">
        <v>2</v>
      </c>
      <c r="C70" s="24">
        <v>197</v>
      </c>
      <c r="D70">
        <v>45</v>
      </c>
      <c r="E70">
        <v>0.158</v>
      </c>
      <c r="H70">
        <f t="shared" si="0"/>
        <v>60</v>
      </c>
      <c r="I70">
        <f t="shared" si="10"/>
        <v>194</v>
      </c>
      <c r="J70">
        <f t="shared" si="11"/>
        <v>1</v>
      </c>
      <c r="K70">
        <f t="shared" si="12"/>
        <v>194.5</v>
      </c>
      <c r="L70">
        <f>ROWS($A$5:A64)</f>
        <v>60</v>
      </c>
      <c r="M70">
        <f>SUM($A$5:A64)</f>
        <v>54</v>
      </c>
      <c r="N70">
        <f t="shared" si="13"/>
        <v>9</v>
      </c>
      <c r="O70">
        <f t="shared" si="14"/>
        <v>7</v>
      </c>
      <c r="P70">
        <f t="shared" si="15"/>
        <v>0.9</v>
      </c>
      <c r="Q70">
        <f t="shared" si="16"/>
        <v>0.77777777777777779</v>
      </c>
      <c r="R70">
        <f t="shared" si="17"/>
        <v>0.20161030595813201</v>
      </c>
      <c r="S70">
        <f t="shared" si="18"/>
        <v>3.388643842330008E-3</v>
      </c>
    </row>
    <row r="71" spans="1:19">
      <c r="A71">
        <v>0</v>
      </c>
      <c r="B71">
        <v>4</v>
      </c>
      <c r="C71" s="24">
        <v>197</v>
      </c>
      <c r="D71">
        <v>39</v>
      </c>
      <c r="E71">
        <v>2.3290000000000002</v>
      </c>
      <c r="H71">
        <f t="shared" si="0"/>
        <v>61</v>
      </c>
      <c r="I71">
        <f t="shared" si="10"/>
        <v>195</v>
      </c>
      <c r="J71">
        <f t="shared" si="11"/>
        <v>1</v>
      </c>
      <c r="K71" t="str">
        <f t="shared" si="12"/>
        <v/>
      </c>
      <c r="L71">
        <f>ROWS($A$5:A65)</f>
        <v>61</v>
      </c>
      <c r="M71">
        <f>SUM($A$5:A65)</f>
        <v>55</v>
      </c>
      <c r="N71">
        <f t="shared" si="13"/>
        <v>8</v>
      </c>
      <c r="O71">
        <f t="shared" si="14"/>
        <v>6</v>
      </c>
      <c r="P71">
        <f t="shared" si="15"/>
        <v>0.90163934426229508</v>
      </c>
      <c r="Q71">
        <f t="shared" si="16"/>
        <v>0.75</v>
      </c>
      <c r="R71" t="str">
        <f t="shared" si="17"/>
        <v/>
      </c>
      <c r="S71" t="str">
        <f t="shared" si="18"/>
        <v/>
      </c>
    </row>
    <row r="72" spans="1:19">
      <c r="A72">
        <v>1</v>
      </c>
      <c r="B72">
        <v>0</v>
      </c>
      <c r="C72" s="24">
        <v>198</v>
      </c>
      <c r="D72">
        <v>32</v>
      </c>
      <c r="E72">
        <v>0.502</v>
      </c>
      <c r="H72">
        <f t="shared" si="0"/>
        <v>62</v>
      </c>
      <c r="I72">
        <f t="shared" si="10"/>
        <v>195</v>
      </c>
      <c r="J72">
        <f t="shared" si="11"/>
        <v>1</v>
      </c>
      <c r="K72">
        <f t="shared" si="12"/>
        <v>195.5</v>
      </c>
      <c r="L72">
        <f>ROWS($A$5:A66)</f>
        <v>62</v>
      </c>
      <c r="M72">
        <f>SUM($A$5:A66)</f>
        <v>56</v>
      </c>
      <c r="N72">
        <f t="shared" si="13"/>
        <v>7</v>
      </c>
      <c r="O72">
        <f t="shared" si="14"/>
        <v>5</v>
      </c>
      <c r="P72">
        <f t="shared" si="15"/>
        <v>0.90322580645161288</v>
      </c>
      <c r="Q72">
        <f t="shared" si="16"/>
        <v>0.7142857142857143</v>
      </c>
      <c r="R72">
        <f t="shared" si="17"/>
        <v>0.19849061644293065</v>
      </c>
      <c r="S72">
        <f t="shared" si="18"/>
        <v>6.5083333575313707E-3</v>
      </c>
    </row>
    <row r="73" spans="1:19">
      <c r="A73">
        <v>1</v>
      </c>
      <c r="B73">
        <v>0</v>
      </c>
      <c r="C73" s="24">
        <v>198</v>
      </c>
      <c r="D73">
        <v>32</v>
      </c>
      <c r="E73">
        <v>0.502</v>
      </c>
      <c r="H73">
        <f t="shared" si="0"/>
        <v>63</v>
      </c>
      <c r="I73">
        <f t="shared" si="10"/>
        <v>196</v>
      </c>
      <c r="J73">
        <f t="shared" si="11"/>
        <v>1</v>
      </c>
      <c r="K73" t="str">
        <f t="shared" si="12"/>
        <v/>
      </c>
      <c r="L73">
        <f>ROWS($A$5:A67)</f>
        <v>63</v>
      </c>
      <c r="M73">
        <f>SUM($A$5:A67)</f>
        <v>57</v>
      </c>
      <c r="N73">
        <f t="shared" si="13"/>
        <v>6</v>
      </c>
      <c r="O73">
        <f t="shared" si="14"/>
        <v>4</v>
      </c>
      <c r="P73">
        <f t="shared" si="15"/>
        <v>0.90476190476190477</v>
      </c>
      <c r="Q73">
        <f t="shared" si="16"/>
        <v>0.66666666666666663</v>
      </c>
      <c r="R73" t="str">
        <f t="shared" si="17"/>
        <v/>
      </c>
      <c r="S73" t="str">
        <f t="shared" si="18"/>
        <v/>
      </c>
    </row>
    <row r="74" spans="1:19">
      <c r="H74">
        <f t="shared" si="0"/>
        <v>64</v>
      </c>
      <c r="I74">
        <f t="shared" si="10"/>
        <v>196</v>
      </c>
      <c r="J74">
        <f t="shared" si="11"/>
        <v>1</v>
      </c>
      <c r="K74">
        <f t="shared" si="12"/>
        <v>196.5</v>
      </c>
      <c r="L74">
        <f>ROWS($A$5:A68)</f>
        <v>64</v>
      </c>
      <c r="M74">
        <f>SUM($A$5:A68)</f>
        <v>58</v>
      </c>
      <c r="N74">
        <f t="shared" si="13"/>
        <v>5</v>
      </c>
      <c r="O74">
        <f t="shared" si="14"/>
        <v>3</v>
      </c>
      <c r="P74">
        <f t="shared" si="15"/>
        <v>0.90625</v>
      </c>
      <c r="Q74">
        <f t="shared" si="16"/>
        <v>0.6</v>
      </c>
      <c r="R74">
        <f t="shared" si="17"/>
        <v>0.19239130434782609</v>
      </c>
      <c r="S74">
        <f t="shared" si="18"/>
        <v>1.2607645452635929E-2</v>
      </c>
    </row>
    <row r="75" spans="1:19">
      <c r="H75">
        <f t="shared" si="0"/>
        <v>65</v>
      </c>
      <c r="I75">
        <f t="shared" si="10"/>
        <v>197</v>
      </c>
      <c r="J75">
        <f t="shared" si="11"/>
        <v>0</v>
      </c>
      <c r="K75" t="str">
        <f t="shared" si="12"/>
        <v/>
      </c>
      <c r="L75">
        <f>ROWS($A$5:A69)</f>
        <v>65</v>
      </c>
      <c r="M75">
        <f>SUM($A$5:A69)</f>
        <v>58</v>
      </c>
      <c r="N75">
        <f t="shared" si="13"/>
        <v>4</v>
      </c>
      <c r="O75">
        <f t="shared" si="14"/>
        <v>3</v>
      </c>
      <c r="P75">
        <f t="shared" si="15"/>
        <v>0.89230769230769236</v>
      </c>
      <c r="Q75">
        <f t="shared" si="16"/>
        <v>0.75</v>
      </c>
      <c r="R75" t="str">
        <f t="shared" si="17"/>
        <v/>
      </c>
      <c r="S75" t="str">
        <f t="shared" si="18"/>
        <v/>
      </c>
    </row>
    <row r="76" spans="1:19">
      <c r="H76">
        <f t="shared" ref="H76:H78" si="19">ROW()-10</f>
        <v>66</v>
      </c>
      <c r="I76">
        <f t="shared" si="10"/>
        <v>197</v>
      </c>
      <c r="J76">
        <f t="shared" si="11"/>
        <v>1</v>
      </c>
      <c r="K76" t="str">
        <f t="shared" si="12"/>
        <v/>
      </c>
      <c r="L76">
        <f>ROWS($A$5:A70)</f>
        <v>66</v>
      </c>
      <c r="M76">
        <f>SUM($A$5:A70)</f>
        <v>59</v>
      </c>
      <c r="N76">
        <f t="shared" si="13"/>
        <v>3</v>
      </c>
      <c r="O76">
        <f t="shared" si="14"/>
        <v>2</v>
      </c>
      <c r="P76">
        <f t="shared" si="15"/>
        <v>0.89393939393939392</v>
      </c>
      <c r="Q76">
        <f t="shared" si="16"/>
        <v>0.66666666666666663</v>
      </c>
      <c r="R76" t="str">
        <f t="shared" si="17"/>
        <v/>
      </c>
      <c r="S76" t="str">
        <f t="shared" si="18"/>
        <v/>
      </c>
    </row>
    <row r="77" spans="1:19">
      <c r="H77">
        <f t="shared" si="19"/>
        <v>67</v>
      </c>
      <c r="I77">
        <f t="shared" si="10"/>
        <v>197</v>
      </c>
      <c r="J77">
        <f t="shared" si="11"/>
        <v>0</v>
      </c>
      <c r="K77">
        <f t="shared" si="12"/>
        <v>197.5</v>
      </c>
      <c r="L77">
        <f>ROWS($A$5:A71)</f>
        <v>67</v>
      </c>
      <c r="M77">
        <f>SUM($A$5:A71)</f>
        <v>59</v>
      </c>
      <c r="N77">
        <f t="shared" si="13"/>
        <v>2</v>
      </c>
      <c r="O77">
        <f t="shared" si="14"/>
        <v>2</v>
      </c>
      <c r="P77">
        <f t="shared" si="15"/>
        <v>0.88059701492537312</v>
      </c>
      <c r="Q77">
        <f t="shared" si="16"/>
        <v>1</v>
      </c>
      <c r="R77">
        <f t="shared" si="17"/>
        <v>0.20419640925805754</v>
      </c>
      <c r="S77">
        <f t="shared" si="18"/>
        <v>8.0254054240447292E-4</v>
      </c>
    </row>
    <row r="78" spans="1:19">
      <c r="H78">
        <f t="shared" si="19"/>
        <v>68</v>
      </c>
      <c r="I78">
        <f t="shared" si="10"/>
        <v>198</v>
      </c>
      <c r="J78">
        <f t="shared" si="11"/>
        <v>1</v>
      </c>
      <c r="K78" t="str">
        <f t="shared" si="12"/>
        <v/>
      </c>
      <c r="L78">
        <f>ROWS($A$5:A72)</f>
        <v>68</v>
      </c>
      <c r="M78">
        <f>SUM($A$5:A72)</f>
        <v>60</v>
      </c>
      <c r="N78">
        <f t="shared" si="13"/>
        <v>1</v>
      </c>
      <c r="O78">
        <f t="shared" si="14"/>
        <v>1</v>
      </c>
      <c r="P78">
        <f t="shared" si="15"/>
        <v>0.88235294117647056</v>
      </c>
      <c r="Q78">
        <f t="shared" si="16"/>
        <v>1</v>
      </c>
      <c r="R78" t="str">
        <f t="shared" si="17"/>
        <v/>
      </c>
      <c r="S78" t="str">
        <f t="shared" si="18"/>
        <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538"/>
  <sheetViews>
    <sheetView topLeftCell="O4" workbookViewId="0">
      <selection activeCell="AE8" sqref="AE8"/>
    </sheetView>
  </sheetViews>
  <sheetFormatPr defaultRowHeight="14.4"/>
  <cols>
    <col min="15" max="15" width="39.109375" bestFit="1" customWidth="1"/>
  </cols>
  <sheetData>
    <row r="1" spans="1:41">
      <c r="A1" s="1" t="s">
        <v>0</v>
      </c>
      <c r="B1" s="1" t="s">
        <v>1</v>
      </c>
      <c r="C1" s="1" t="s">
        <v>2</v>
      </c>
      <c r="D1" s="1" t="s">
        <v>3</v>
      </c>
      <c r="E1" s="1" t="s">
        <v>4</v>
      </c>
      <c r="F1" s="1" t="s">
        <v>5</v>
      </c>
      <c r="G1" s="1" t="s">
        <v>6</v>
      </c>
      <c r="H1" s="1" t="s">
        <v>7</v>
      </c>
      <c r="I1" s="1" t="s">
        <v>8</v>
      </c>
      <c r="J1" s="1" t="s">
        <v>9</v>
      </c>
      <c r="K1" s="1" t="s">
        <v>10</v>
      </c>
      <c r="L1" s="3" t="s">
        <v>18</v>
      </c>
      <c r="M1" s="3" t="s">
        <v>29</v>
      </c>
    </row>
    <row r="2" spans="1:41">
      <c r="A2">
        <v>1</v>
      </c>
      <c r="B2">
        <v>17</v>
      </c>
      <c r="C2">
        <v>0</v>
      </c>
      <c r="D2">
        <v>118</v>
      </c>
      <c r="E2">
        <v>84</v>
      </c>
      <c r="F2">
        <v>47</v>
      </c>
      <c r="G2">
        <v>230</v>
      </c>
      <c r="H2">
        <v>45.8</v>
      </c>
      <c r="I2">
        <v>0.55100000000000005</v>
      </c>
      <c r="J2">
        <v>31</v>
      </c>
      <c r="K2">
        <v>1</v>
      </c>
      <c r="L2">
        <f>IF(D2&lt;=124.5,IF(J2&lt;=27.5,IF(F2&lt;=30.5,0,0),IF(D2&lt;=94.5,0,0)),IF(D2&lt;=166.5,IF(J2&lt;=24.5,0,1),IF(J2&lt;=37.5,1,1)))</f>
        <v>0</v>
      </c>
      <c r="M2">
        <f>IF(L2=K2,1,0)</f>
        <v>0</v>
      </c>
      <c r="O2" t="s">
        <v>298</v>
      </c>
      <c r="P2">
        <f>COUNTA($K$2:$K$769)</f>
        <v>537</v>
      </c>
    </row>
    <row r="3" spans="1:41">
      <c r="A3">
        <v>2</v>
      </c>
      <c r="B3">
        <v>138</v>
      </c>
      <c r="C3">
        <v>0</v>
      </c>
      <c r="D3">
        <v>93</v>
      </c>
      <c r="E3">
        <v>60</v>
      </c>
      <c r="F3">
        <v>25</v>
      </c>
      <c r="G3">
        <v>92</v>
      </c>
      <c r="H3">
        <v>28.7</v>
      </c>
      <c r="I3">
        <v>0.53200000000000003</v>
      </c>
      <c r="J3">
        <v>22</v>
      </c>
      <c r="K3">
        <v>0</v>
      </c>
      <c r="L3">
        <f t="shared" ref="L3:L66" si="0">IF(D3&lt;=124.5,IF(J3&lt;=27.5,IF(F3&lt;=30.5,0,0),IF(D3&lt;=94.5,0,0)),IF(D3&lt;=166.5,IF(J3&lt;=24.5,0,1),IF(J3&lt;=37.5,1,1)))</f>
        <v>0</v>
      </c>
      <c r="M3">
        <f t="shared" ref="M3:M66" si="1">IF(L3=K3,1,0)</f>
        <v>1</v>
      </c>
      <c r="O3" t="s">
        <v>299</v>
      </c>
      <c r="P3">
        <f>SUM($K$2:$K$769)</f>
        <v>179</v>
      </c>
    </row>
    <row r="4" spans="1:41">
      <c r="A4">
        <v>3</v>
      </c>
      <c r="B4">
        <v>671</v>
      </c>
      <c r="C4">
        <v>6</v>
      </c>
      <c r="D4">
        <v>165</v>
      </c>
      <c r="E4">
        <v>68</v>
      </c>
      <c r="F4">
        <v>26</v>
      </c>
      <c r="G4">
        <v>168</v>
      </c>
      <c r="H4">
        <v>33.6</v>
      </c>
      <c r="I4">
        <v>0.63100000000000001</v>
      </c>
      <c r="J4">
        <v>49</v>
      </c>
      <c r="K4">
        <v>0</v>
      </c>
      <c r="L4">
        <f t="shared" si="0"/>
        <v>1</v>
      </c>
      <c r="M4">
        <f t="shared" si="1"/>
        <v>0</v>
      </c>
      <c r="O4" t="s">
        <v>246</v>
      </c>
      <c r="P4">
        <f>P3/P2</f>
        <v>0.33333333333333331</v>
      </c>
    </row>
    <row r="5" spans="1:41">
      <c r="A5">
        <v>4</v>
      </c>
      <c r="B5">
        <v>78</v>
      </c>
      <c r="C5">
        <v>5</v>
      </c>
      <c r="D5">
        <v>95</v>
      </c>
      <c r="E5">
        <v>72</v>
      </c>
      <c r="F5">
        <v>33</v>
      </c>
      <c r="G5">
        <v>0</v>
      </c>
      <c r="H5">
        <v>37.700000000000003</v>
      </c>
      <c r="I5">
        <v>0.37</v>
      </c>
      <c r="J5">
        <v>27</v>
      </c>
      <c r="K5">
        <v>0</v>
      </c>
      <c r="L5">
        <f t="shared" si="0"/>
        <v>0</v>
      </c>
      <c r="M5">
        <f t="shared" si="1"/>
        <v>1</v>
      </c>
      <c r="O5" t="s">
        <v>247</v>
      </c>
      <c r="P5">
        <f>2*P4*(1-P4)</f>
        <v>0.44444444444444448</v>
      </c>
    </row>
    <row r="6" spans="1:41" ht="15" thickBot="1">
      <c r="A6">
        <v>5</v>
      </c>
      <c r="B6">
        <v>628</v>
      </c>
      <c r="C6">
        <v>0</v>
      </c>
      <c r="D6">
        <v>132</v>
      </c>
      <c r="E6">
        <v>78</v>
      </c>
      <c r="F6">
        <v>0</v>
      </c>
      <c r="G6">
        <v>0</v>
      </c>
      <c r="H6">
        <v>32.4</v>
      </c>
      <c r="I6">
        <v>0.39300000000000002</v>
      </c>
      <c r="J6">
        <v>21</v>
      </c>
      <c r="K6">
        <v>0</v>
      </c>
      <c r="L6">
        <f t="shared" si="0"/>
        <v>0</v>
      </c>
      <c r="M6">
        <f t="shared" si="1"/>
        <v>1</v>
      </c>
    </row>
    <row r="7" spans="1:41" ht="15" thickBot="1">
      <c r="A7">
        <v>6</v>
      </c>
      <c r="B7">
        <v>570</v>
      </c>
      <c r="C7">
        <v>0</v>
      </c>
      <c r="D7">
        <v>121</v>
      </c>
      <c r="E7">
        <v>66</v>
      </c>
      <c r="F7">
        <v>30</v>
      </c>
      <c r="G7">
        <v>165</v>
      </c>
      <c r="H7">
        <v>34.299999999999997</v>
      </c>
      <c r="I7">
        <v>0.20300000000000001</v>
      </c>
      <c r="J7">
        <v>33</v>
      </c>
      <c r="K7">
        <v>1</v>
      </c>
      <c r="L7">
        <f t="shared" si="0"/>
        <v>0</v>
      </c>
      <c r="M7">
        <f t="shared" si="1"/>
        <v>0</v>
      </c>
      <c r="AA7" s="44" t="s">
        <v>328</v>
      </c>
      <c r="AB7" s="45"/>
      <c r="AC7" s="45"/>
      <c r="AD7" s="45"/>
      <c r="AE7" s="45"/>
      <c r="AF7" s="45"/>
      <c r="AG7" s="45"/>
      <c r="AH7" s="45"/>
      <c r="AI7" s="45"/>
      <c r="AJ7" s="46"/>
    </row>
    <row r="8" spans="1:41">
      <c r="A8">
        <v>7</v>
      </c>
      <c r="B8">
        <v>182</v>
      </c>
      <c r="C8">
        <v>0</v>
      </c>
      <c r="D8">
        <v>119</v>
      </c>
      <c r="E8">
        <v>64</v>
      </c>
      <c r="F8">
        <v>18</v>
      </c>
      <c r="G8">
        <v>92</v>
      </c>
      <c r="H8">
        <v>34.9</v>
      </c>
      <c r="I8">
        <v>0.72499999999999998</v>
      </c>
      <c r="J8">
        <v>23</v>
      </c>
      <c r="K8">
        <v>0</v>
      </c>
      <c r="L8">
        <f t="shared" si="0"/>
        <v>0</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242</v>
      </c>
      <c r="C9">
        <v>4</v>
      </c>
      <c r="D9">
        <v>91</v>
      </c>
      <c r="E9">
        <v>70</v>
      </c>
      <c r="F9">
        <v>32</v>
      </c>
      <c r="G9">
        <v>88</v>
      </c>
      <c r="H9">
        <v>33.1</v>
      </c>
      <c r="I9">
        <v>0.44600000000000001</v>
      </c>
      <c r="J9">
        <v>22</v>
      </c>
      <c r="K9">
        <v>0</v>
      </c>
      <c r="L9">
        <f t="shared" si="0"/>
        <v>0</v>
      </c>
      <c r="M9">
        <f t="shared" si="1"/>
        <v>1</v>
      </c>
      <c r="O9" t="s">
        <v>390</v>
      </c>
      <c r="P9">
        <f>COUNTIFS($D$2:$D$769,"&lt;=124.5")</f>
        <v>328</v>
      </c>
      <c r="Q9">
        <f>COUNTIFS($D$2:$D$769,"&lt;=124.5",$K$2:$K$769,1)</f>
        <v>56</v>
      </c>
      <c r="R9">
        <f>$P$2-P9</f>
        <v>209</v>
      </c>
      <c r="S9">
        <f>$P$3-Q9</f>
        <v>123</v>
      </c>
      <c r="T9" s="24">
        <f t="shared" ref="T9:T15" si="2">IF(P9=0,"",Q9/P9)</f>
        <v>0.17073170731707318</v>
      </c>
      <c r="U9" s="31">
        <f t="shared" ref="U9:U15" si="3">IF(R9=0,"",S9/R9)</f>
        <v>0.58851674641148322</v>
      </c>
      <c r="V9">
        <f t="shared" ref="V9:W15" si="4">IF(T9="","",2*T9*(1-T9))</f>
        <v>0.28316478286734087</v>
      </c>
      <c r="W9">
        <f t="shared" si="4"/>
        <v>0.48432957120945036</v>
      </c>
      <c r="X9">
        <f>IF(OR(V9="",W9=""),"",(P9/$P$2)*V9+(R9/$P$2)*W9)</f>
        <v>0.36145796864667212</v>
      </c>
      <c r="Y9">
        <f>IF(X9="","",$P$5-X9)</f>
        <v>8.2986475797772352E-2</v>
      </c>
      <c r="Z9">
        <f>IF(Y9="","",(P9+R9)/$P$2*Y9)</f>
        <v>8.2986475797772352E-2</v>
      </c>
      <c r="AA9">
        <f>$P$2</f>
        <v>537</v>
      </c>
      <c r="AB9">
        <f>$P$3</f>
        <v>179</v>
      </c>
      <c r="AC9">
        <f>$P$5</f>
        <v>0.44444444444444448</v>
      </c>
      <c r="AD9">
        <f>IF(OR(T9="",$P$4=0),"", T9/$P$4)</f>
        <v>0.51219512195121963</v>
      </c>
      <c r="AE9">
        <f>IF(OR(U9="",$P$4=0),"", U9/$P$4)</f>
        <v>1.7655502392344498</v>
      </c>
      <c r="AF9">
        <f>IF(OR(T9="",U9=""),"", ABS(T9-U9))</f>
        <v>0.41778503909441</v>
      </c>
      <c r="AG9">
        <f>IF(V9="","", 1 - V9)</f>
        <v>0.71683521713265907</v>
      </c>
      <c r="AH9">
        <f>IF(W9="","", 1 - W9)</f>
        <v>0.51567042879054958</v>
      </c>
      <c r="AI9">
        <f>IF(T9="","", MAX(T9,1-T9))</f>
        <v>0.82926829268292679</v>
      </c>
      <c r="AJ9">
        <f>IF(U9="","", MAX(U9,1-U9))</f>
        <v>0.58851674641148322</v>
      </c>
      <c r="AK9">
        <f>(LEN($O9)-LEN(SUBSTITUTE($O9," AND ","")))/5</f>
        <v>0</v>
      </c>
      <c r="AL9" t="str">
        <f>IF(AK9=0, $O9, SUBSTITUTE($O9," AND ","|", AK9))</f>
        <v>plas ≤ 124.5</v>
      </c>
      <c r="AM9" t="str">
        <f>IF(AK9=0, AL9, TRIM(MID(AL9, FIND("|",AL9)+1, 999)))</f>
        <v>plas ≤ 124.5</v>
      </c>
      <c r="AN9" t="str">
        <f>LEFT(AM9, FIND(" ", AM9 &amp; " ") - 1)</f>
        <v>plas</v>
      </c>
      <c r="AO9">
        <f>Y9</f>
        <v>8.2986475797772352E-2</v>
      </c>
    </row>
    <row r="10" spans="1:41">
      <c r="A10">
        <v>9</v>
      </c>
      <c r="B10">
        <v>179</v>
      </c>
      <c r="C10">
        <v>5</v>
      </c>
      <c r="D10">
        <v>143</v>
      </c>
      <c r="E10">
        <v>78</v>
      </c>
      <c r="F10">
        <v>0</v>
      </c>
      <c r="G10">
        <v>0</v>
      </c>
      <c r="H10">
        <v>45</v>
      </c>
      <c r="I10">
        <v>0.19</v>
      </c>
      <c r="J10">
        <v>47</v>
      </c>
      <c r="K10">
        <v>0</v>
      </c>
      <c r="L10">
        <f t="shared" si="0"/>
        <v>1</v>
      </c>
      <c r="M10">
        <f t="shared" si="1"/>
        <v>0</v>
      </c>
      <c r="O10" t="s">
        <v>391</v>
      </c>
      <c r="P10">
        <f>COUNTIFS($D$2:$D$769,"&lt;=124.5",$J$2:$J$769,"&lt;=27.5")</f>
        <v>178</v>
      </c>
      <c r="Q10">
        <f>SUMIFS($K$2:$K$769,$D$2:$D$769,"&lt;=124.5",$J$2:$J$769,"&lt;=27.5")</f>
        <v>13</v>
      </c>
      <c r="R10">
        <f t="shared" ref="R10:S15" si="5">AA10-P10</f>
        <v>150</v>
      </c>
      <c r="S10">
        <f t="shared" si="5"/>
        <v>43</v>
      </c>
      <c r="T10">
        <f t="shared" si="2"/>
        <v>7.3033707865168537E-2</v>
      </c>
      <c r="U10">
        <f t="shared" si="3"/>
        <v>0.28666666666666668</v>
      </c>
      <c r="V10">
        <f t="shared" si="4"/>
        <v>0.13539957076126752</v>
      </c>
      <c r="W10">
        <f t="shared" si="4"/>
        <v>0.40897777777777783</v>
      </c>
      <c r="X10">
        <f t="shared" ref="X10:X15" si="6">IF(OR(V10="",W10=""),"",(P10/AA10)*V10+(R10/AA10)*W10)</f>
        <v>0.26051155567735457</v>
      </c>
      <c r="Y10">
        <f t="shared" ref="Y10:Y15" si="7">IF(X10="","",AC10-X10)</f>
        <v>2.2653227189986302E-2</v>
      </c>
      <c r="Z10">
        <f t="shared" ref="Z10:Z15" si="8">IF(Y10="","",(P10+R10)/AA10*Y10)</f>
        <v>2.2653227189986302E-2</v>
      </c>
      <c r="AA10">
        <f>P9</f>
        <v>328</v>
      </c>
      <c r="AB10">
        <f>Q9</f>
        <v>56</v>
      </c>
      <c r="AC10">
        <f>V9</f>
        <v>0.28316478286734087</v>
      </c>
      <c r="AD10">
        <f t="shared" ref="AD10:AD15" si="9">IF(OR(T10="",$P$4=0),"", T10/$P$4)</f>
        <v>0.21910112359550563</v>
      </c>
      <c r="AE10">
        <f t="shared" ref="AE10:AE15" si="10">IF(OR(U10="",$P$4=0),"", U10/$P$4)</f>
        <v>0.8600000000000001</v>
      </c>
      <c r="AF10">
        <f t="shared" ref="AF10:AF15" si="11">IF(OR(T10="",U10=""),"", ABS(T10-U10))</f>
        <v>0.21363295880149813</v>
      </c>
      <c r="AG10">
        <f t="shared" ref="AG10:AG15" si="12">IF(V10="","", 1 - V10)</f>
        <v>0.86460042923873248</v>
      </c>
      <c r="AH10">
        <f t="shared" ref="AH10:AH15" si="13">IF(W10="","", 1 - W10)</f>
        <v>0.59102222222222212</v>
      </c>
      <c r="AI10">
        <f t="shared" ref="AI10:AI15" si="14">IF(T10="","", MAX(T10,1-T10))</f>
        <v>0.9269662921348315</v>
      </c>
      <c r="AJ10">
        <f t="shared" ref="AJ10:AJ15" si="15">IF(U10="","", MAX(U10,1-U10))</f>
        <v>0.71333333333333337</v>
      </c>
      <c r="AK10">
        <f t="shared" ref="AK10:AK15" si="16">(LEN($O10)-LEN(SUBSTITUTE($O10," AND ","")))/5</f>
        <v>1</v>
      </c>
      <c r="AL10" t="str">
        <f t="shared" ref="AL10:AL15" si="17">IF(AK10=0, $O10, SUBSTITUTE($O10," AND ","|", AK10))</f>
        <v>plas ≤ 124.5|age ≤ 27.5</v>
      </c>
      <c r="AM10" t="str">
        <f t="shared" ref="AM10:AM14" si="18">IF(AK10=0, AL10, TRIM(MID(AL10, FIND("|",AL10)+1, 999)))</f>
        <v>age ≤ 27.5</v>
      </c>
      <c r="AN10" t="str">
        <f t="shared" ref="AN10:AN15" si="19">LEFT(AM10, FIND(" ", AM10 &amp; " ") - 1)</f>
        <v>age</v>
      </c>
      <c r="AO10">
        <f t="shared" ref="AO10:AO14" si="20">Y10</f>
        <v>2.2653227189986302E-2</v>
      </c>
    </row>
    <row r="11" spans="1:41">
      <c r="A11">
        <v>10</v>
      </c>
      <c r="B11">
        <v>593</v>
      </c>
      <c r="C11">
        <v>3</v>
      </c>
      <c r="D11">
        <v>132</v>
      </c>
      <c r="E11">
        <v>80</v>
      </c>
      <c r="F11">
        <v>0</v>
      </c>
      <c r="G11">
        <v>0</v>
      </c>
      <c r="H11">
        <v>34.4</v>
      </c>
      <c r="I11">
        <v>0.40200000000000002</v>
      </c>
      <c r="J11">
        <v>44</v>
      </c>
      <c r="K11">
        <v>1</v>
      </c>
      <c r="L11">
        <f t="shared" si="0"/>
        <v>1</v>
      </c>
      <c r="M11">
        <f t="shared" si="1"/>
        <v>1</v>
      </c>
      <c r="O11" t="s">
        <v>392</v>
      </c>
      <c r="P11">
        <f>COUNTIFS($D$2:$D$769,"&lt;=124.5",$J$2:$J$769,"&lt;=27.5",$F$2:$F$769,"&lt;=30.5")</f>
        <v>141</v>
      </c>
      <c r="Q11">
        <f>SUMIFS($K$2:$K$769,$D$2:$D$769,"&lt;=124.5",$J$2:$J$769,"&lt;=27.5",$F$2:$F$769,"&lt;=30.5")</f>
        <v>6</v>
      </c>
      <c r="R11">
        <f t="shared" si="5"/>
        <v>37</v>
      </c>
      <c r="S11">
        <f t="shared" si="5"/>
        <v>7</v>
      </c>
      <c r="T11">
        <f t="shared" si="2"/>
        <v>4.2553191489361701E-2</v>
      </c>
      <c r="U11">
        <f t="shared" si="3"/>
        <v>0.1891891891891892</v>
      </c>
      <c r="V11">
        <f t="shared" si="4"/>
        <v>8.1484834766862829E-2</v>
      </c>
      <c r="W11">
        <f t="shared" si="4"/>
        <v>0.30679327976625276</v>
      </c>
      <c r="X11">
        <f t="shared" si="6"/>
        <v>0.12831861265999445</v>
      </c>
      <c r="Y11">
        <f t="shared" si="7"/>
        <v>7.0809581012730716E-3</v>
      </c>
      <c r="Z11">
        <f t="shared" si="8"/>
        <v>7.0809581012730716E-3</v>
      </c>
      <c r="AA11">
        <f>P10</f>
        <v>178</v>
      </c>
      <c r="AB11">
        <f>Q10</f>
        <v>13</v>
      </c>
      <c r="AC11">
        <f>V10</f>
        <v>0.13539957076126752</v>
      </c>
      <c r="AD11">
        <f t="shared" si="9"/>
        <v>0.12765957446808512</v>
      </c>
      <c r="AE11">
        <f t="shared" si="10"/>
        <v>0.56756756756756765</v>
      </c>
      <c r="AF11">
        <f t="shared" si="11"/>
        <v>0.14663599769982749</v>
      </c>
      <c r="AG11">
        <f t="shared" si="12"/>
        <v>0.91851516523313714</v>
      </c>
      <c r="AH11">
        <f t="shared" si="13"/>
        <v>0.6932067202337473</v>
      </c>
      <c r="AI11">
        <f t="shared" si="14"/>
        <v>0.95744680851063835</v>
      </c>
      <c r="AJ11">
        <f t="shared" si="15"/>
        <v>0.81081081081081074</v>
      </c>
      <c r="AK11">
        <f t="shared" si="16"/>
        <v>2</v>
      </c>
      <c r="AL11" t="str">
        <f t="shared" si="17"/>
        <v>plas ≤ 124.5 AND age ≤ 27.5|skin ≤ 30.5</v>
      </c>
      <c r="AM11" t="str">
        <f t="shared" si="18"/>
        <v>skin ≤ 30.5</v>
      </c>
      <c r="AN11" t="str">
        <f t="shared" si="19"/>
        <v>skin</v>
      </c>
      <c r="AO11">
        <f t="shared" si="20"/>
        <v>7.0809581012730716E-3</v>
      </c>
    </row>
    <row r="12" spans="1:41">
      <c r="A12">
        <v>11</v>
      </c>
      <c r="B12">
        <v>763</v>
      </c>
      <c r="C12">
        <v>9</v>
      </c>
      <c r="D12">
        <v>89</v>
      </c>
      <c r="E12">
        <v>62</v>
      </c>
      <c r="F12">
        <v>0</v>
      </c>
      <c r="G12">
        <v>0</v>
      </c>
      <c r="H12">
        <v>22.5</v>
      </c>
      <c r="I12">
        <v>0.14199999999999999</v>
      </c>
      <c r="J12">
        <v>33</v>
      </c>
      <c r="K12">
        <v>0</v>
      </c>
      <c r="L12">
        <f t="shared" si="0"/>
        <v>0</v>
      </c>
      <c r="M12">
        <f t="shared" si="1"/>
        <v>1</v>
      </c>
      <c r="O12" t="s">
        <v>393</v>
      </c>
      <c r="P12">
        <f>COUNTIFS($D$2:$D$769,"&lt;=124.5",$J$2:$J$769,"&gt;27.5",$D$2:$D$769,"&lt;=94.5")</f>
        <v>39</v>
      </c>
      <c r="Q12">
        <f>SUMIFS($K$2:$K$769,$D$2:$D$769,"&lt;=124.5",$J$2:$J$769,"&gt;27.5",$D$2:$D$769,"&lt;=94.5")</f>
        <v>3</v>
      </c>
      <c r="R12">
        <f t="shared" si="5"/>
        <v>111</v>
      </c>
      <c r="S12">
        <f t="shared" si="5"/>
        <v>40</v>
      </c>
      <c r="T12">
        <f t="shared" si="2"/>
        <v>7.6923076923076927E-2</v>
      </c>
      <c r="U12">
        <f t="shared" si="3"/>
        <v>0.36036036036036034</v>
      </c>
      <c r="V12">
        <f t="shared" si="4"/>
        <v>0.14201183431952663</v>
      </c>
      <c r="W12">
        <f t="shared" si="4"/>
        <v>0.46100154208262317</v>
      </c>
      <c r="X12">
        <f t="shared" si="6"/>
        <v>0.37806421806421808</v>
      </c>
      <c r="Y12">
        <f t="shared" si="7"/>
        <v>3.0913559713559746E-2</v>
      </c>
      <c r="Z12">
        <f t="shared" si="8"/>
        <v>3.0913559713559746E-2</v>
      </c>
      <c r="AA12">
        <f>R10</f>
        <v>150</v>
      </c>
      <c r="AB12">
        <f>S10</f>
        <v>43</v>
      </c>
      <c r="AC12">
        <f>W10</f>
        <v>0.40897777777777783</v>
      </c>
      <c r="AD12">
        <f t="shared" si="9"/>
        <v>0.23076923076923078</v>
      </c>
      <c r="AE12">
        <f t="shared" si="10"/>
        <v>1.0810810810810811</v>
      </c>
      <c r="AF12">
        <f t="shared" si="11"/>
        <v>0.28343728343728342</v>
      </c>
      <c r="AG12">
        <f t="shared" si="12"/>
        <v>0.85798816568047331</v>
      </c>
      <c r="AH12">
        <f t="shared" si="13"/>
        <v>0.53899845791737677</v>
      </c>
      <c r="AI12">
        <f t="shared" si="14"/>
        <v>0.92307692307692313</v>
      </c>
      <c r="AJ12">
        <f t="shared" si="15"/>
        <v>0.63963963963963966</v>
      </c>
      <c r="AK12">
        <f t="shared" si="16"/>
        <v>2</v>
      </c>
      <c r="AL12" t="str">
        <f t="shared" si="17"/>
        <v>plas ≤ 124.5 AND age &gt; 27.5|plas ≤ 94.5</v>
      </c>
      <c r="AM12" t="str">
        <f t="shared" si="18"/>
        <v>plas ≤ 94.5</v>
      </c>
      <c r="AN12" t="str">
        <f t="shared" si="19"/>
        <v>plas</v>
      </c>
      <c r="AO12">
        <f t="shared" si="20"/>
        <v>3.0913559713559746E-2</v>
      </c>
    </row>
    <row r="13" spans="1:41">
      <c r="A13">
        <v>12</v>
      </c>
      <c r="B13">
        <v>185</v>
      </c>
      <c r="C13">
        <v>4</v>
      </c>
      <c r="D13">
        <v>141</v>
      </c>
      <c r="E13">
        <v>74</v>
      </c>
      <c r="F13">
        <v>0</v>
      </c>
      <c r="G13">
        <v>0</v>
      </c>
      <c r="H13">
        <v>27.6</v>
      </c>
      <c r="I13">
        <v>0.24399999999999999</v>
      </c>
      <c r="J13">
        <v>40</v>
      </c>
      <c r="K13">
        <v>0</v>
      </c>
      <c r="L13">
        <f t="shared" si="0"/>
        <v>1</v>
      </c>
      <c r="M13">
        <f t="shared" si="1"/>
        <v>0</v>
      </c>
      <c r="O13" t="s">
        <v>394</v>
      </c>
      <c r="P13">
        <f>COUNTIFS($D$2:$D$769,"&gt;124.5",$D$2:$D$769,"&lt;=166.5")</f>
        <v>156</v>
      </c>
      <c r="Q13">
        <f>SUMIFS($K$2:$K$769,$D$2:$D$769,"&gt;124.5",$D$2:$D$769,"&lt;=166.5")</f>
        <v>76</v>
      </c>
      <c r="R13">
        <f t="shared" si="5"/>
        <v>53</v>
      </c>
      <c r="S13">
        <f t="shared" si="5"/>
        <v>47</v>
      </c>
      <c r="T13">
        <f t="shared" si="2"/>
        <v>0.48717948717948717</v>
      </c>
      <c r="U13">
        <f t="shared" si="3"/>
        <v>0.8867924528301887</v>
      </c>
      <c r="V13">
        <f t="shared" si="4"/>
        <v>0.49967126890203806</v>
      </c>
      <c r="W13">
        <f t="shared" si="4"/>
        <v>0.20078319686721249</v>
      </c>
      <c r="X13">
        <f t="shared" si="6"/>
        <v>0.42387668604153206</v>
      </c>
      <c r="Y13">
        <f t="shared" si="7"/>
        <v>6.0452885167918302E-2</v>
      </c>
      <c r="Z13">
        <f t="shared" si="8"/>
        <v>6.0452885167918302E-2</v>
      </c>
      <c r="AA13">
        <f>R9</f>
        <v>209</v>
      </c>
      <c r="AB13">
        <f>S9</f>
        <v>123</v>
      </c>
      <c r="AC13">
        <f>W9</f>
        <v>0.48432957120945036</v>
      </c>
      <c r="AD13">
        <f t="shared" si="9"/>
        <v>1.4615384615384617</v>
      </c>
      <c r="AE13">
        <f t="shared" si="10"/>
        <v>2.6603773584905661</v>
      </c>
      <c r="AF13">
        <f t="shared" si="11"/>
        <v>0.39961296565070153</v>
      </c>
      <c r="AG13">
        <f t="shared" si="12"/>
        <v>0.50032873109796194</v>
      </c>
      <c r="AH13">
        <f t="shared" si="13"/>
        <v>0.79921680313278753</v>
      </c>
      <c r="AI13">
        <f t="shared" si="14"/>
        <v>0.51282051282051277</v>
      </c>
      <c r="AJ13">
        <f t="shared" si="15"/>
        <v>0.8867924528301887</v>
      </c>
      <c r="AK13">
        <f t="shared" si="16"/>
        <v>1</v>
      </c>
      <c r="AL13" t="str">
        <f t="shared" si="17"/>
        <v>plas &gt; 124.5|plas ≤ 166.5</v>
      </c>
      <c r="AM13" t="str">
        <f t="shared" si="18"/>
        <v>plas ≤ 166.5</v>
      </c>
      <c r="AN13" t="str">
        <f t="shared" si="19"/>
        <v>plas</v>
      </c>
      <c r="AO13">
        <f t="shared" si="20"/>
        <v>6.0452885167918302E-2</v>
      </c>
    </row>
    <row r="14" spans="1:41">
      <c r="A14">
        <v>13</v>
      </c>
      <c r="B14">
        <v>267</v>
      </c>
      <c r="C14">
        <v>0</v>
      </c>
      <c r="D14">
        <v>138</v>
      </c>
      <c r="E14">
        <v>0</v>
      </c>
      <c r="F14">
        <v>0</v>
      </c>
      <c r="G14">
        <v>0</v>
      </c>
      <c r="H14">
        <v>36.299999999999997</v>
      </c>
      <c r="I14">
        <v>0.93300000000000005</v>
      </c>
      <c r="J14">
        <v>25</v>
      </c>
      <c r="K14">
        <v>1</v>
      </c>
      <c r="L14">
        <f t="shared" si="0"/>
        <v>1</v>
      </c>
      <c r="M14">
        <f t="shared" si="1"/>
        <v>1</v>
      </c>
      <c r="O14" t="s">
        <v>395</v>
      </c>
      <c r="P14">
        <f>COUNTIFS($D$2:$D$769,"&gt;124.5",$D$2:$D$769,"&lt;=166.5",$J$2:$J$769,"&lt;=24.5")</f>
        <v>34</v>
      </c>
      <c r="Q14">
        <f>SUMIFS($K$2:$K$769,$D$2:$D$769,"&gt;124.5",$D$2:$D$769,"&lt;=166.5",$J$2:$J$769,"&lt;=24.5")</f>
        <v>8</v>
      </c>
      <c r="R14">
        <f t="shared" si="5"/>
        <v>122</v>
      </c>
      <c r="S14">
        <f t="shared" si="5"/>
        <v>68</v>
      </c>
      <c r="T14">
        <f t="shared" si="2"/>
        <v>0.23529411764705882</v>
      </c>
      <c r="U14">
        <f t="shared" si="3"/>
        <v>0.55737704918032782</v>
      </c>
      <c r="V14">
        <f t="shared" si="4"/>
        <v>0.35986159169550169</v>
      </c>
      <c r="W14">
        <f t="shared" si="4"/>
        <v>0.49341574845471647</v>
      </c>
      <c r="X14">
        <f t="shared" si="6"/>
        <v>0.46430779121232352</v>
      </c>
      <c r="Y14">
        <f t="shared" si="7"/>
        <v>3.536347768971454E-2</v>
      </c>
      <c r="Z14">
        <f t="shared" si="8"/>
        <v>3.536347768971454E-2</v>
      </c>
      <c r="AA14">
        <f>P13</f>
        <v>156</v>
      </c>
      <c r="AB14">
        <f>Q13</f>
        <v>76</v>
      </c>
      <c r="AC14">
        <f>V13</f>
        <v>0.49967126890203806</v>
      </c>
      <c r="AD14">
        <f t="shared" si="9"/>
        <v>0.70588235294117652</v>
      </c>
      <c r="AE14">
        <f t="shared" si="10"/>
        <v>1.6721311475409835</v>
      </c>
      <c r="AF14">
        <f t="shared" si="11"/>
        <v>0.322082931533269</v>
      </c>
      <c r="AG14">
        <f t="shared" si="12"/>
        <v>0.64013840830449831</v>
      </c>
      <c r="AH14">
        <f t="shared" si="13"/>
        <v>0.50658425154528353</v>
      </c>
      <c r="AI14">
        <f t="shared" si="14"/>
        <v>0.76470588235294112</v>
      </c>
      <c r="AJ14">
        <f t="shared" si="15"/>
        <v>0.55737704918032782</v>
      </c>
      <c r="AK14">
        <f t="shared" si="16"/>
        <v>2</v>
      </c>
      <c r="AL14" t="str">
        <f t="shared" si="17"/>
        <v>plas &gt; 124.5 AND plas ≤ 166.5|age ≤ 24.5</v>
      </c>
      <c r="AM14" t="str">
        <f t="shared" si="18"/>
        <v>age ≤ 24.5</v>
      </c>
      <c r="AN14" t="str">
        <f t="shared" si="19"/>
        <v>age</v>
      </c>
      <c r="AO14">
        <f t="shared" si="20"/>
        <v>3.536347768971454E-2</v>
      </c>
    </row>
    <row r="15" spans="1:41">
      <c r="A15">
        <v>14</v>
      </c>
      <c r="B15">
        <v>189</v>
      </c>
      <c r="C15">
        <v>8</v>
      </c>
      <c r="D15">
        <v>109</v>
      </c>
      <c r="E15">
        <v>76</v>
      </c>
      <c r="F15">
        <v>39</v>
      </c>
      <c r="G15">
        <v>114</v>
      </c>
      <c r="H15">
        <v>27.9</v>
      </c>
      <c r="I15">
        <v>0.64</v>
      </c>
      <c r="J15">
        <v>31</v>
      </c>
      <c r="K15">
        <v>1</v>
      </c>
      <c r="L15">
        <f t="shared" si="0"/>
        <v>0</v>
      </c>
      <c r="M15">
        <f t="shared" si="1"/>
        <v>0</v>
      </c>
      <c r="O15" t="s">
        <v>396</v>
      </c>
      <c r="P15">
        <f>COUNTIFS($D$2:$D$769,"&gt;124.5",$D$2:$D$769,"&gt;166.5",$J$2:$J$769,"&lt;=37.5")</f>
        <v>33</v>
      </c>
      <c r="Q15">
        <f>SUMIFS($K$2:$K$769,$D$2:$D$769,"&gt;124.5",$D$2:$D$769,"&gt;166.5",$J$2:$J$769,"&lt;=37.5")</f>
        <v>27</v>
      </c>
      <c r="R15">
        <f t="shared" si="5"/>
        <v>20</v>
      </c>
      <c r="S15">
        <f t="shared" si="5"/>
        <v>20</v>
      </c>
      <c r="T15">
        <f t="shared" si="2"/>
        <v>0.81818181818181823</v>
      </c>
      <c r="U15">
        <f t="shared" si="3"/>
        <v>1</v>
      </c>
      <c r="V15">
        <f t="shared" si="4"/>
        <v>0.29752066115702475</v>
      </c>
      <c r="W15">
        <f t="shared" si="4"/>
        <v>0</v>
      </c>
      <c r="X15">
        <f t="shared" si="6"/>
        <v>0.1852487135506003</v>
      </c>
      <c r="Y15">
        <f t="shared" si="7"/>
        <v>1.5534483316612197E-2</v>
      </c>
      <c r="Z15">
        <f t="shared" si="8"/>
        <v>1.5534483316612197E-2</v>
      </c>
      <c r="AA15">
        <f>R13</f>
        <v>53</v>
      </c>
      <c r="AB15">
        <f>S13</f>
        <v>47</v>
      </c>
      <c r="AC15">
        <f>W13</f>
        <v>0.20078319686721249</v>
      </c>
      <c r="AD15">
        <f t="shared" si="9"/>
        <v>2.454545454545455</v>
      </c>
      <c r="AE15">
        <f t="shared" si="10"/>
        <v>3</v>
      </c>
      <c r="AF15">
        <f t="shared" si="11"/>
        <v>0.18181818181818177</v>
      </c>
      <c r="AG15">
        <f t="shared" si="12"/>
        <v>0.70247933884297531</v>
      </c>
      <c r="AH15">
        <f t="shared" si="13"/>
        <v>1</v>
      </c>
      <c r="AI15">
        <f t="shared" si="14"/>
        <v>0.81818181818181823</v>
      </c>
      <c r="AJ15">
        <f t="shared" si="15"/>
        <v>1</v>
      </c>
      <c r="AK15">
        <f t="shared" si="16"/>
        <v>2</v>
      </c>
      <c r="AL15" t="str">
        <f t="shared" si="17"/>
        <v>plas &gt; 124.5 AND plas &gt; 166.5|age ≤ 37.5</v>
      </c>
      <c r="AM15" t="str">
        <f t="shared" ref="AM15" si="21">IF(AK15=0, AL15, TRIM(MID(AL15, FIND("|",AL15)+1, 999)))</f>
        <v>age ≤ 37.5</v>
      </c>
      <c r="AN15" t="str">
        <f t="shared" si="19"/>
        <v>age</v>
      </c>
      <c r="AO15">
        <f t="shared" ref="AO15" si="22">Y15</f>
        <v>1.5534483316612197E-2</v>
      </c>
    </row>
    <row r="16" spans="1:41">
      <c r="A16">
        <v>15</v>
      </c>
      <c r="B16">
        <v>326</v>
      </c>
      <c r="C16">
        <v>1</v>
      </c>
      <c r="D16">
        <v>157</v>
      </c>
      <c r="E16">
        <v>72</v>
      </c>
      <c r="F16">
        <v>21</v>
      </c>
      <c r="G16">
        <v>168</v>
      </c>
      <c r="H16">
        <v>25.6</v>
      </c>
      <c r="I16">
        <v>0.123</v>
      </c>
      <c r="J16">
        <v>24</v>
      </c>
      <c r="K16">
        <v>0</v>
      </c>
      <c r="L16">
        <f t="shared" si="0"/>
        <v>0</v>
      </c>
      <c r="M16">
        <f t="shared" si="1"/>
        <v>1</v>
      </c>
    </row>
    <row r="17" spans="1:13">
      <c r="A17">
        <v>16</v>
      </c>
      <c r="B17">
        <v>641</v>
      </c>
      <c r="C17">
        <v>0</v>
      </c>
      <c r="D17">
        <v>102</v>
      </c>
      <c r="E17">
        <v>86</v>
      </c>
      <c r="F17">
        <v>17</v>
      </c>
      <c r="G17">
        <v>105</v>
      </c>
      <c r="H17">
        <v>29.3</v>
      </c>
      <c r="I17">
        <v>0.69499999999999995</v>
      </c>
      <c r="J17">
        <v>27</v>
      </c>
      <c r="K17">
        <v>0</v>
      </c>
      <c r="L17">
        <f t="shared" si="0"/>
        <v>0</v>
      </c>
      <c r="M17">
        <f t="shared" si="1"/>
        <v>1</v>
      </c>
    </row>
    <row r="18" spans="1:13">
      <c r="A18">
        <v>17</v>
      </c>
      <c r="B18">
        <v>511</v>
      </c>
      <c r="C18">
        <v>12</v>
      </c>
      <c r="D18">
        <v>84</v>
      </c>
      <c r="E18">
        <v>72</v>
      </c>
      <c r="F18">
        <v>31</v>
      </c>
      <c r="G18">
        <v>0</v>
      </c>
      <c r="H18">
        <v>29.7</v>
      </c>
      <c r="I18">
        <v>0.29699999999999999</v>
      </c>
      <c r="J18">
        <v>46</v>
      </c>
      <c r="K18">
        <v>1</v>
      </c>
      <c r="L18">
        <f t="shared" si="0"/>
        <v>0</v>
      </c>
      <c r="M18">
        <f t="shared" si="1"/>
        <v>0</v>
      </c>
    </row>
    <row r="19" spans="1:13">
      <c r="A19">
        <v>18</v>
      </c>
      <c r="B19">
        <v>761</v>
      </c>
      <c r="C19">
        <v>2</v>
      </c>
      <c r="D19">
        <v>88</v>
      </c>
      <c r="E19">
        <v>58</v>
      </c>
      <c r="F19">
        <v>26</v>
      </c>
      <c r="G19">
        <v>16</v>
      </c>
      <c r="H19">
        <v>28.4</v>
      </c>
      <c r="I19">
        <v>0.76600000000000001</v>
      </c>
      <c r="J19">
        <v>22</v>
      </c>
      <c r="K19">
        <v>0</v>
      </c>
      <c r="L19">
        <f t="shared" si="0"/>
        <v>0</v>
      </c>
      <c r="M19">
        <f t="shared" si="1"/>
        <v>1</v>
      </c>
    </row>
    <row r="20" spans="1:13">
      <c r="A20">
        <v>19</v>
      </c>
      <c r="B20">
        <v>691</v>
      </c>
      <c r="C20">
        <v>8</v>
      </c>
      <c r="D20">
        <v>107</v>
      </c>
      <c r="E20">
        <v>80</v>
      </c>
      <c r="F20">
        <v>0</v>
      </c>
      <c r="G20">
        <v>0</v>
      </c>
      <c r="H20">
        <v>24.6</v>
      </c>
      <c r="I20">
        <v>0.85599999999999998</v>
      </c>
      <c r="J20">
        <v>34</v>
      </c>
      <c r="K20">
        <v>0</v>
      </c>
      <c r="L20">
        <f t="shared" si="0"/>
        <v>0</v>
      </c>
      <c r="M20">
        <f t="shared" si="1"/>
        <v>1</v>
      </c>
    </row>
    <row r="21" spans="1:13">
      <c r="A21">
        <v>20</v>
      </c>
      <c r="B21">
        <v>520</v>
      </c>
      <c r="C21">
        <v>6</v>
      </c>
      <c r="D21">
        <v>129</v>
      </c>
      <c r="E21">
        <v>90</v>
      </c>
      <c r="F21">
        <v>7</v>
      </c>
      <c r="G21">
        <v>326</v>
      </c>
      <c r="H21">
        <v>19.600000000000001</v>
      </c>
      <c r="I21">
        <v>0.58199999999999996</v>
      </c>
      <c r="J21">
        <v>60</v>
      </c>
      <c r="K21">
        <v>0</v>
      </c>
      <c r="L21">
        <f t="shared" si="0"/>
        <v>1</v>
      </c>
      <c r="M21">
        <f t="shared" si="1"/>
        <v>0</v>
      </c>
    </row>
    <row r="22" spans="1:13">
      <c r="A22">
        <v>21</v>
      </c>
      <c r="B22">
        <v>170</v>
      </c>
      <c r="C22">
        <v>3</v>
      </c>
      <c r="D22">
        <v>111</v>
      </c>
      <c r="E22">
        <v>90</v>
      </c>
      <c r="F22">
        <v>12</v>
      </c>
      <c r="G22">
        <v>78</v>
      </c>
      <c r="H22">
        <v>28.4</v>
      </c>
      <c r="I22">
        <v>0.495</v>
      </c>
      <c r="J22">
        <v>29</v>
      </c>
      <c r="K22">
        <v>0</v>
      </c>
      <c r="L22">
        <f t="shared" si="0"/>
        <v>0</v>
      </c>
      <c r="M22">
        <f t="shared" si="1"/>
        <v>1</v>
      </c>
    </row>
    <row r="23" spans="1:13">
      <c r="A23">
        <v>22</v>
      </c>
      <c r="B23">
        <v>424</v>
      </c>
      <c r="C23">
        <v>2</v>
      </c>
      <c r="D23">
        <v>115</v>
      </c>
      <c r="E23">
        <v>64</v>
      </c>
      <c r="F23">
        <v>22</v>
      </c>
      <c r="G23">
        <v>0</v>
      </c>
      <c r="H23">
        <v>30.8</v>
      </c>
      <c r="I23">
        <v>0.42099999999999999</v>
      </c>
      <c r="J23">
        <v>21</v>
      </c>
      <c r="K23">
        <v>0</v>
      </c>
      <c r="L23">
        <f t="shared" si="0"/>
        <v>0</v>
      </c>
      <c r="M23">
        <f t="shared" si="1"/>
        <v>1</v>
      </c>
    </row>
    <row r="24" spans="1:13">
      <c r="A24">
        <v>23</v>
      </c>
      <c r="B24">
        <v>436</v>
      </c>
      <c r="C24">
        <v>0</v>
      </c>
      <c r="D24">
        <v>141</v>
      </c>
      <c r="E24">
        <v>0</v>
      </c>
      <c r="F24">
        <v>0</v>
      </c>
      <c r="G24">
        <v>0</v>
      </c>
      <c r="H24">
        <v>42.4</v>
      </c>
      <c r="I24">
        <v>0.20499999999999999</v>
      </c>
      <c r="J24">
        <v>29</v>
      </c>
      <c r="K24">
        <v>1</v>
      </c>
      <c r="L24">
        <f t="shared" si="0"/>
        <v>1</v>
      </c>
      <c r="M24">
        <f t="shared" si="1"/>
        <v>1</v>
      </c>
    </row>
    <row r="25" spans="1:13">
      <c r="A25">
        <v>24</v>
      </c>
      <c r="B25">
        <v>298</v>
      </c>
      <c r="C25">
        <v>0</v>
      </c>
      <c r="D25">
        <v>126</v>
      </c>
      <c r="E25">
        <v>84</v>
      </c>
      <c r="F25">
        <v>29</v>
      </c>
      <c r="G25">
        <v>215</v>
      </c>
      <c r="H25">
        <v>30.7</v>
      </c>
      <c r="I25">
        <v>0.52</v>
      </c>
      <c r="J25">
        <v>24</v>
      </c>
      <c r="K25">
        <v>0</v>
      </c>
      <c r="L25">
        <f t="shared" si="0"/>
        <v>0</v>
      </c>
      <c r="M25">
        <f t="shared" si="1"/>
        <v>1</v>
      </c>
    </row>
    <row r="26" spans="1:13">
      <c r="A26">
        <v>25</v>
      </c>
      <c r="B26">
        <v>693</v>
      </c>
      <c r="C26">
        <v>2</v>
      </c>
      <c r="D26">
        <v>121</v>
      </c>
      <c r="E26">
        <v>70</v>
      </c>
      <c r="F26">
        <v>32</v>
      </c>
      <c r="G26">
        <v>95</v>
      </c>
      <c r="H26">
        <v>39.1</v>
      </c>
      <c r="I26">
        <v>0.88600000000000001</v>
      </c>
      <c r="J26">
        <v>23</v>
      </c>
      <c r="K26">
        <v>0</v>
      </c>
      <c r="L26">
        <f t="shared" si="0"/>
        <v>0</v>
      </c>
      <c r="M26">
        <f t="shared" si="1"/>
        <v>1</v>
      </c>
    </row>
    <row r="27" spans="1:13">
      <c r="A27">
        <v>26</v>
      </c>
      <c r="B27">
        <v>529</v>
      </c>
      <c r="C27">
        <v>0</v>
      </c>
      <c r="D27">
        <v>117</v>
      </c>
      <c r="E27">
        <v>66</v>
      </c>
      <c r="F27">
        <v>31</v>
      </c>
      <c r="G27">
        <v>188</v>
      </c>
      <c r="H27">
        <v>30.8</v>
      </c>
      <c r="I27">
        <v>0.49299999999999999</v>
      </c>
      <c r="J27">
        <v>22</v>
      </c>
      <c r="K27">
        <v>0</v>
      </c>
      <c r="L27">
        <f t="shared" si="0"/>
        <v>0</v>
      </c>
      <c r="M27">
        <f t="shared" si="1"/>
        <v>1</v>
      </c>
    </row>
    <row r="28" spans="1:13">
      <c r="A28">
        <v>27</v>
      </c>
      <c r="B28">
        <v>493</v>
      </c>
      <c r="C28">
        <v>4</v>
      </c>
      <c r="D28">
        <v>99</v>
      </c>
      <c r="E28">
        <v>68</v>
      </c>
      <c r="F28">
        <v>38</v>
      </c>
      <c r="G28">
        <v>0</v>
      </c>
      <c r="H28">
        <v>32.799999999999997</v>
      </c>
      <c r="I28">
        <v>0.14499999999999999</v>
      </c>
      <c r="J28">
        <v>33</v>
      </c>
      <c r="K28">
        <v>0</v>
      </c>
      <c r="L28">
        <f t="shared" si="0"/>
        <v>0</v>
      </c>
      <c r="M28">
        <f t="shared" si="1"/>
        <v>1</v>
      </c>
    </row>
    <row r="29" spans="1:13">
      <c r="A29">
        <v>28</v>
      </c>
      <c r="B29">
        <v>184</v>
      </c>
      <c r="C29">
        <v>5</v>
      </c>
      <c r="D29">
        <v>73</v>
      </c>
      <c r="E29">
        <v>60</v>
      </c>
      <c r="F29">
        <v>0</v>
      </c>
      <c r="G29">
        <v>0</v>
      </c>
      <c r="H29">
        <v>26.8</v>
      </c>
      <c r="I29">
        <v>0.26800000000000002</v>
      </c>
      <c r="J29">
        <v>27</v>
      </c>
      <c r="K29">
        <v>0</v>
      </c>
      <c r="L29">
        <f t="shared" si="0"/>
        <v>0</v>
      </c>
      <c r="M29">
        <f t="shared" si="1"/>
        <v>1</v>
      </c>
    </row>
    <row r="30" spans="1:13">
      <c r="A30">
        <v>29</v>
      </c>
      <c r="B30">
        <v>656</v>
      </c>
      <c r="C30">
        <v>2</v>
      </c>
      <c r="D30">
        <v>155</v>
      </c>
      <c r="E30">
        <v>52</v>
      </c>
      <c r="F30">
        <v>27</v>
      </c>
      <c r="G30">
        <v>540</v>
      </c>
      <c r="H30">
        <v>38.700000000000003</v>
      </c>
      <c r="I30">
        <v>0.24</v>
      </c>
      <c r="J30">
        <v>25</v>
      </c>
      <c r="K30">
        <v>1</v>
      </c>
      <c r="L30">
        <f t="shared" si="0"/>
        <v>1</v>
      </c>
      <c r="M30">
        <f t="shared" si="1"/>
        <v>1</v>
      </c>
    </row>
    <row r="31" spans="1:13">
      <c r="A31">
        <v>30</v>
      </c>
      <c r="B31">
        <v>608</v>
      </c>
      <c r="C31">
        <v>1</v>
      </c>
      <c r="D31">
        <v>92</v>
      </c>
      <c r="E31">
        <v>62</v>
      </c>
      <c r="F31">
        <v>25</v>
      </c>
      <c r="G31">
        <v>41</v>
      </c>
      <c r="H31">
        <v>19.5</v>
      </c>
      <c r="I31">
        <v>0.48199999999999998</v>
      </c>
      <c r="J31">
        <v>25</v>
      </c>
      <c r="K31">
        <v>0</v>
      </c>
      <c r="L31">
        <f t="shared" si="0"/>
        <v>0</v>
      </c>
      <c r="M31">
        <f t="shared" si="1"/>
        <v>1</v>
      </c>
    </row>
    <row r="32" spans="1:13">
      <c r="A32">
        <v>31</v>
      </c>
      <c r="B32">
        <v>303</v>
      </c>
      <c r="C32">
        <v>5</v>
      </c>
      <c r="D32">
        <v>77</v>
      </c>
      <c r="E32">
        <v>82</v>
      </c>
      <c r="F32">
        <v>41</v>
      </c>
      <c r="G32">
        <v>42</v>
      </c>
      <c r="H32">
        <v>35.799999999999997</v>
      </c>
      <c r="I32">
        <v>0.156</v>
      </c>
      <c r="J32">
        <v>35</v>
      </c>
      <c r="K32">
        <v>0</v>
      </c>
      <c r="L32">
        <f t="shared" si="0"/>
        <v>0</v>
      </c>
      <c r="M32">
        <f t="shared" si="1"/>
        <v>1</v>
      </c>
    </row>
    <row r="33" spans="1:13">
      <c r="A33">
        <v>32</v>
      </c>
      <c r="B33">
        <v>172</v>
      </c>
      <c r="C33">
        <v>6</v>
      </c>
      <c r="D33">
        <v>134</v>
      </c>
      <c r="E33">
        <v>70</v>
      </c>
      <c r="F33">
        <v>23</v>
      </c>
      <c r="G33">
        <v>130</v>
      </c>
      <c r="H33">
        <v>35.4</v>
      </c>
      <c r="I33">
        <v>0.54200000000000004</v>
      </c>
      <c r="J33">
        <v>29</v>
      </c>
      <c r="K33">
        <v>1</v>
      </c>
      <c r="L33">
        <f t="shared" si="0"/>
        <v>1</v>
      </c>
      <c r="M33">
        <f t="shared" si="1"/>
        <v>1</v>
      </c>
    </row>
    <row r="34" spans="1:13">
      <c r="A34">
        <v>33</v>
      </c>
      <c r="B34">
        <v>107</v>
      </c>
      <c r="C34">
        <v>1</v>
      </c>
      <c r="D34">
        <v>96</v>
      </c>
      <c r="E34">
        <v>122</v>
      </c>
      <c r="F34">
        <v>0</v>
      </c>
      <c r="G34">
        <v>0</v>
      </c>
      <c r="H34">
        <v>22.4</v>
      </c>
      <c r="I34">
        <v>0.20699999999999999</v>
      </c>
      <c r="J34">
        <v>27</v>
      </c>
      <c r="K34">
        <v>0</v>
      </c>
      <c r="L34">
        <f t="shared" si="0"/>
        <v>0</v>
      </c>
      <c r="M34">
        <f t="shared" si="1"/>
        <v>1</v>
      </c>
    </row>
    <row r="35" spans="1:13">
      <c r="A35">
        <v>34</v>
      </c>
      <c r="B35">
        <v>119</v>
      </c>
      <c r="C35">
        <v>4</v>
      </c>
      <c r="D35">
        <v>97</v>
      </c>
      <c r="E35">
        <v>60</v>
      </c>
      <c r="F35">
        <v>23</v>
      </c>
      <c r="G35">
        <v>0</v>
      </c>
      <c r="H35">
        <v>28.2</v>
      </c>
      <c r="I35">
        <v>0.443</v>
      </c>
      <c r="J35">
        <v>22</v>
      </c>
      <c r="K35">
        <v>0</v>
      </c>
      <c r="L35">
        <f t="shared" si="0"/>
        <v>0</v>
      </c>
      <c r="M35">
        <f t="shared" si="1"/>
        <v>1</v>
      </c>
    </row>
    <row r="36" spans="1:13">
      <c r="A36">
        <v>35</v>
      </c>
      <c r="B36">
        <v>705</v>
      </c>
      <c r="C36">
        <v>4</v>
      </c>
      <c r="D36">
        <v>110</v>
      </c>
      <c r="E36">
        <v>76</v>
      </c>
      <c r="F36">
        <v>20</v>
      </c>
      <c r="G36">
        <v>100</v>
      </c>
      <c r="H36">
        <v>28.4</v>
      </c>
      <c r="I36">
        <v>0.11799999999999999</v>
      </c>
      <c r="J36">
        <v>27</v>
      </c>
      <c r="K36">
        <v>0</v>
      </c>
      <c r="L36">
        <f t="shared" si="0"/>
        <v>0</v>
      </c>
      <c r="M36">
        <f t="shared" si="1"/>
        <v>1</v>
      </c>
    </row>
    <row r="37" spans="1:13">
      <c r="A37">
        <v>36</v>
      </c>
      <c r="B37">
        <v>739</v>
      </c>
      <c r="C37">
        <v>2</v>
      </c>
      <c r="D37">
        <v>99</v>
      </c>
      <c r="E37">
        <v>60</v>
      </c>
      <c r="F37">
        <v>17</v>
      </c>
      <c r="G37">
        <v>160</v>
      </c>
      <c r="H37">
        <v>36.6</v>
      </c>
      <c r="I37">
        <v>0.45300000000000001</v>
      </c>
      <c r="J37">
        <v>21</v>
      </c>
      <c r="K37">
        <v>0</v>
      </c>
      <c r="L37">
        <f t="shared" si="0"/>
        <v>0</v>
      </c>
      <c r="M37">
        <f t="shared" si="1"/>
        <v>1</v>
      </c>
    </row>
    <row r="38" spans="1:13">
      <c r="A38">
        <v>37</v>
      </c>
      <c r="B38">
        <v>226</v>
      </c>
      <c r="C38">
        <v>1</v>
      </c>
      <c r="D38">
        <v>87</v>
      </c>
      <c r="E38">
        <v>78</v>
      </c>
      <c r="F38">
        <v>27</v>
      </c>
      <c r="G38">
        <v>32</v>
      </c>
      <c r="H38">
        <v>34.6</v>
      </c>
      <c r="I38">
        <v>0.10100000000000001</v>
      </c>
      <c r="J38">
        <v>22</v>
      </c>
      <c r="K38">
        <v>0</v>
      </c>
      <c r="L38">
        <f t="shared" si="0"/>
        <v>0</v>
      </c>
      <c r="M38">
        <f t="shared" si="1"/>
        <v>1</v>
      </c>
    </row>
    <row r="39" spans="1:13">
      <c r="A39">
        <v>38</v>
      </c>
      <c r="B39">
        <v>496</v>
      </c>
      <c r="C39">
        <v>6</v>
      </c>
      <c r="D39">
        <v>166</v>
      </c>
      <c r="E39">
        <v>74</v>
      </c>
      <c r="F39">
        <v>0</v>
      </c>
      <c r="G39">
        <v>0</v>
      </c>
      <c r="H39">
        <v>26.6</v>
      </c>
      <c r="I39">
        <v>0.30399999999999999</v>
      </c>
      <c r="J39">
        <v>66</v>
      </c>
      <c r="K39">
        <v>0</v>
      </c>
      <c r="L39">
        <f t="shared" si="0"/>
        <v>1</v>
      </c>
      <c r="M39">
        <f t="shared" si="1"/>
        <v>0</v>
      </c>
    </row>
    <row r="40" spans="1:13">
      <c r="A40">
        <v>39</v>
      </c>
      <c r="B40">
        <v>238</v>
      </c>
      <c r="C40">
        <v>0</v>
      </c>
      <c r="D40">
        <v>179</v>
      </c>
      <c r="E40">
        <v>90</v>
      </c>
      <c r="F40">
        <v>27</v>
      </c>
      <c r="G40">
        <v>0</v>
      </c>
      <c r="H40">
        <v>44.1</v>
      </c>
      <c r="I40">
        <v>0.68600000000000005</v>
      </c>
      <c r="J40">
        <v>23</v>
      </c>
      <c r="K40">
        <v>1</v>
      </c>
      <c r="L40">
        <f t="shared" si="0"/>
        <v>1</v>
      </c>
      <c r="M40">
        <f t="shared" si="1"/>
        <v>1</v>
      </c>
    </row>
    <row r="41" spans="1:13">
      <c r="A41">
        <v>40</v>
      </c>
      <c r="B41">
        <v>359</v>
      </c>
      <c r="C41">
        <v>12</v>
      </c>
      <c r="D41">
        <v>88</v>
      </c>
      <c r="E41">
        <v>74</v>
      </c>
      <c r="F41">
        <v>40</v>
      </c>
      <c r="G41">
        <v>54</v>
      </c>
      <c r="H41">
        <v>35.299999999999997</v>
      </c>
      <c r="I41">
        <v>0.378</v>
      </c>
      <c r="J41">
        <v>48</v>
      </c>
      <c r="K41">
        <v>0</v>
      </c>
      <c r="L41">
        <f t="shared" si="0"/>
        <v>0</v>
      </c>
      <c r="M41">
        <f t="shared" si="1"/>
        <v>1</v>
      </c>
    </row>
    <row r="42" spans="1:13">
      <c r="A42">
        <v>41</v>
      </c>
      <c r="B42">
        <v>365</v>
      </c>
      <c r="C42">
        <v>4</v>
      </c>
      <c r="D42">
        <v>147</v>
      </c>
      <c r="E42">
        <v>74</v>
      </c>
      <c r="F42">
        <v>25</v>
      </c>
      <c r="G42">
        <v>293</v>
      </c>
      <c r="H42">
        <v>34.9</v>
      </c>
      <c r="I42">
        <v>0.38500000000000001</v>
      </c>
      <c r="J42">
        <v>30</v>
      </c>
      <c r="K42">
        <v>0</v>
      </c>
      <c r="L42">
        <f t="shared" si="0"/>
        <v>1</v>
      </c>
      <c r="M42">
        <f t="shared" si="1"/>
        <v>0</v>
      </c>
    </row>
    <row r="43" spans="1:13">
      <c r="A43">
        <v>42</v>
      </c>
      <c r="B43">
        <v>575</v>
      </c>
      <c r="C43">
        <v>1</v>
      </c>
      <c r="D43">
        <v>143</v>
      </c>
      <c r="E43">
        <v>86</v>
      </c>
      <c r="F43">
        <v>30</v>
      </c>
      <c r="G43">
        <v>330</v>
      </c>
      <c r="H43">
        <v>30.1</v>
      </c>
      <c r="I43">
        <v>0.89200000000000002</v>
      </c>
      <c r="J43">
        <v>23</v>
      </c>
      <c r="K43">
        <v>0</v>
      </c>
      <c r="L43">
        <f t="shared" si="0"/>
        <v>0</v>
      </c>
      <c r="M43">
        <f t="shared" si="1"/>
        <v>1</v>
      </c>
    </row>
    <row r="44" spans="1:13">
      <c r="A44">
        <v>43</v>
      </c>
      <c r="B44">
        <v>622</v>
      </c>
      <c r="C44">
        <v>2</v>
      </c>
      <c r="D44">
        <v>92</v>
      </c>
      <c r="E44">
        <v>76</v>
      </c>
      <c r="F44">
        <v>20</v>
      </c>
      <c r="G44">
        <v>0</v>
      </c>
      <c r="H44">
        <v>24.2</v>
      </c>
      <c r="I44">
        <v>1.698</v>
      </c>
      <c r="J44">
        <v>28</v>
      </c>
      <c r="K44">
        <v>0</v>
      </c>
      <c r="L44">
        <f t="shared" si="0"/>
        <v>0</v>
      </c>
      <c r="M44">
        <f t="shared" si="1"/>
        <v>1</v>
      </c>
    </row>
    <row r="45" spans="1:13">
      <c r="A45">
        <v>44</v>
      </c>
      <c r="B45">
        <v>553</v>
      </c>
      <c r="C45">
        <v>6</v>
      </c>
      <c r="D45">
        <v>114</v>
      </c>
      <c r="E45">
        <v>88</v>
      </c>
      <c r="F45">
        <v>0</v>
      </c>
      <c r="G45">
        <v>0</v>
      </c>
      <c r="H45">
        <v>27.8</v>
      </c>
      <c r="I45">
        <v>0.247</v>
      </c>
      <c r="J45">
        <v>66</v>
      </c>
      <c r="K45">
        <v>0</v>
      </c>
      <c r="L45">
        <f t="shared" si="0"/>
        <v>0</v>
      </c>
      <c r="M45">
        <f t="shared" si="1"/>
        <v>1</v>
      </c>
    </row>
    <row r="46" spans="1:13">
      <c r="A46">
        <v>45</v>
      </c>
      <c r="B46">
        <v>338</v>
      </c>
      <c r="C46">
        <v>5</v>
      </c>
      <c r="D46">
        <v>115</v>
      </c>
      <c r="E46">
        <v>76</v>
      </c>
      <c r="F46">
        <v>0</v>
      </c>
      <c r="G46">
        <v>0</v>
      </c>
      <c r="H46">
        <v>31.2</v>
      </c>
      <c r="I46">
        <v>0.34300000000000003</v>
      </c>
      <c r="J46">
        <v>44</v>
      </c>
      <c r="K46">
        <v>1</v>
      </c>
      <c r="L46">
        <f t="shared" si="0"/>
        <v>0</v>
      </c>
      <c r="M46">
        <f t="shared" si="1"/>
        <v>0</v>
      </c>
    </row>
    <row r="47" spans="1:13">
      <c r="A47">
        <v>46</v>
      </c>
      <c r="B47">
        <v>676</v>
      </c>
      <c r="C47">
        <v>6</v>
      </c>
      <c r="D47">
        <v>195</v>
      </c>
      <c r="E47">
        <v>70</v>
      </c>
      <c r="F47">
        <v>0</v>
      </c>
      <c r="G47">
        <v>0</v>
      </c>
      <c r="H47">
        <v>30.9</v>
      </c>
      <c r="I47">
        <v>0.32800000000000001</v>
      </c>
      <c r="J47">
        <v>31</v>
      </c>
      <c r="K47">
        <v>1</v>
      </c>
      <c r="L47">
        <f t="shared" si="0"/>
        <v>1</v>
      </c>
      <c r="M47">
        <f t="shared" si="1"/>
        <v>1</v>
      </c>
    </row>
    <row r="48" spans="1:13">
      <c r="A48">
        <v>47</v>
      </c>
      <c r="B48">
        <v>727</v>
      </c>
      <c r="C48">
        <v>1</v>
      </c>
      <c r="D48">
        <v>116</v>
      </c>
      <c r="E48">
        <v>78</v>
      </c>
      <c r="F48">
        <v>29</v>
      </c>
      <c r="G48">
        <v>180</v>
      </c>
      <c r="H48">
        <v>36.1</v>
      </c>
      <c r="I48">
        <v>0.496</v>
      </c>
      <c r="J48">
        <v>25</v>
      </c>
      <c r="K48">
        <v>0</v>
      </c>
      <c r="L48">
        <f t="shared" si="0"/>
        <v>0</v>
      </c>
      <c r="M48">
        <f t="shared" si="1"/>
        <v>1</v>
      </c>
    </row>
    <row r="49" spans="1:13">
      <c r="A49">
        <v>48</v>
      </c>
      <c r="B49">
        <v>671</v>
      </c>
      <c r="C49">
        <v>6</v>
      </c>
      <c r="D49">
        <v>165</v>
      </c>
      <c r="E49">
        <v>68</v>
      </c>
      <c r="F49">
        <v>26</v>
      </c>
      <c r="G49">
        <v>168</v>
      </c>
      <c r="H49">
        <v>33.6</v>
      </c>
      <c r="I49">
        <v>0.63100000000000001</v>
      </c>
      <c r="J49">
        <v>49</v>
      </c>
      <c r="K49">
        <v>0</v>
      </c>
      <c r="L49">
        <f t="shared" si="0"/>
        <v>1</v>
      </c>
      <c r="M49">
        <f t="shared" si="1"/>
        <v>0</v>
      </c>
    </row>
    <row r="50" spans="1:13">
      <c r="A50">
        <v>49</v>
      </c>
      <c r="B50">
        <v>365</v>
      </c>
      <c r="C50">
        <v>4</v>
      </c>
      <c r="D50">
        <v>147</v>
      </c>
      <c r="E50">
        <v>74</v>
      </c>
      <c r="F50">
        <v>25</v>
      </c>
      <c r="G50">
        <v>293</v>
      </c>
      <c r="H50">
        <v>34.9</v>
      </c>
      <c r="I50">
        <v>0.38500000000000001</v>
      </c>
      <c r="J50">
        <v>30</v>
      </c>
      <c r="K50">
        <v>0</v>
      </c>
      <c r="L50">
        <f t="shared" si="0"/>
        <v>1</v>
      </c>
      <c r="M50">
        <f t="shared" si="1"/>
        <v>0</v>
      </c>
    </row>
    <row r="51" spans="1:13">
      <c r="A51">
        <v>50</v>
      </c>
      <c r="B51">
        <v>722</v>
      </c>
      <c r="C51">
        <v>1</v>
      </c>
      <c r="D51">
        <v>114</v>
      </c>
      <c r="E51">
        <v>66</v>
      </c>
      <c r="F51">
        <v>36</v>
      </c>
      <c r="G51">
        <v>200</v>
      </c>
      <c r="H51">
        <v>38.1</v>
      </c>
      <c r="I51">
        <v>0.28899999999999998</v>
      </c>
      <c r="J51">
        <v>21</v>
      </c>
      <c r="K51">
        <v>0</v>
      </c>
      <c r="L51">
        <f t="shared" si="0"/>
        <v>0</v>
      </c>
      <c r="M51">
        <f t="shared" si="1"/>
        <v>1</v>
      </c>
    </row>
    <row r="52" spans="1:13">
      <c r="A52">
        <v>51</v>
      </c>
      <c r="B52">
        <v>29</v>
      </c>
      <c r="C52">
        <v>13</v>
      </c>
      <c r="D52">
        <v>145</v>
      </c>
      <c r="E52">
        <v>82</v>
      </c>
      <c r="F52">
        <v>19</v>
      </c>
      <c r="G52">
        <v>110</v>
      </c>
      <c r="H52">
        <v>22.2</v>
      </c>
      <c r="I52">
        <v>0.245</v>
      </c>
      <c r="J52">
        <v>57</v>
      </c>
      <c r="K52">
        <v>0</v>
      </c>
      <c r="L52">
        <f t="shared" si="0"/>
        <v>1</v>
      </c>
      <c r="M52">
        <f t="shared" si="1"/>
        <v>0</v>
      </c>
    </row>
    <row r="53" spans="1:13">
      <c r="A53">
        <v>52</v>
      </c>
      <c r="B53">
        <v>600</v>
      </c>
      <c r="C53">
        <v>1</v>
      </c>
      <c r="D53">
        <v>109</v>
      </c>
      <c r="E53">
        <v>38</v>
      </c>
      <c r="F53">
        <v>18</v>
      </c>
      <c r="G53">
        <v>120</v>
      </c>
      <c r="H53">
        <v>23.1</v>
      </c>
      <c r="I53">
        <v>0.40699999999999997</v>
      </c>
      <c r="J53">
        <v>26</v>
      </c>
      <c r="K53">
        <v>0</v>
      </c>
      <c r="L53">
        <f t="shared" si="0"/>
        <v>0</v>
      </c>
      <c r="M53">
        <f t="shared" si="1"/>
        <v>1</v>
      </c>
    </row>
    <row r="54" spans="1:13">
      <c r="A54">
        <v>53</v>
      </c>
      <c r="B54">
        <v>604</v>
      </c>
      <c r="C54">
        <v>7</v>
      </c>
      <c r="D54">
        <v>150</v>
      </c>
      <c r="E54">
        <v>78</v>
      </c>
      <c r="F54">
        <v>29</v>
      </c>
      <c r="G54">
        <v>126</v>
      </c>
      <c r="H54">
        <v>35.200000000000003</v>
      </c>
      <c r="I54">
        <v>0.69199999999999995</v>
      </c>
      <c r="J54">
        <v>54</v>
      </c>
      <c r="K54">
        <v>1</v>
      </c>
      <c r="L54">
        <f t="shared" si="0"/>
        <v>1</v>
      </c>
      <c r="M54">
        <f t="shared" si="1"/>
        <v>1</v>
      </c>
    </row>
    <row r="55" spans="1:13">
      <c r="A55">
        <v>54</v>
      </c>
      <c r="B55">
        <v>27</v>
      </c>
      <c r="C55">
        <v>7</v>
      </c>
      <c r="D55">
        <v>147</v>
      </c>
      <c r="E55">
        <v>76</v>
      </c>
      <c r="F55">
        <v>0</v>
      </c>
      <c r="G55">
        <v>0</v>
      </c>
      <c r="H55">
        <v>39.4</v>
      </c>
      <c r="I55">
        <v>0.25700000000000001</v>
      </c>
      <c r="J55">
        <v>43</v>
      </c>
      <c r="K55">
        <v>1</v>
      </c>
      <c r="L55">
        <f t="shared" si="0"/>
        <v>1</v>
      </c>
      <c r="M55">
        <f t="shared" si="1"/>
        <v>1</v>
      </c>
    </row>
    <row r="56" spans="1:13">
      <c r="A56">
        <v>55</v>
      </c>
      <c r="B56">
        <v>569</v>
      </c>
      <c r="C56">
        <v>4</v>
      </c>
      <c r="D56">
        <v>154</v>
      </c>
      <c r="E56">
        <v>72</v>
      </c>
      <c r="F56">
        <v>29</v>
      </c>
      <c r="G56">
        <v>126</v>
      </c>
      <c r="H56">
        <v>31.3</v>
      </c>
      <c r="I56">
        <v>0.33800000000000002</v>
      </c>
      <c r="J56">
        <v>37</v>
      </c>
      <c r="K56">
        <v>0</v>
      </c>
      <c r="L56">
        <f t="shared" si="0"/>
        <v>1</v>
      </c>
      <c r="M56">
        <f t="shared" si="1"/>
        <v>0</v>
      </c>
    </row>
    <row r="57" spans="1:13">
      <c r="A57">
        <v>56</v>
      </c>
      <c r="B57">
        <v>566</v>
      </c>
      <c r="C57">
        <v>2</v>
      </c>
      <c r="D57">
        <v>95</v>
      </c>
      <c r="E57">
        <v>54</v>
      </c>
      <c r="F57">
        <v>14</v>
      </c>
      <c r="G57">
        <v>88</v>
      </c>
      <c r="H57">
        <v>26.1</v>
      </c>
      <c r="I57">
        <v>0.748</v>
      </c>
      <c r="J57">
        <v>22</v>
      </c>
      <c r="K57">
        <v>0</v>
      </c>
      <c r="L57">
        <f t="shared" si="0"/>
        <v>0</v>
      </c>
      <c r="M57">
        <f t="shared" si="1"/>
        <v>1</v>
      </c>
    </row>
    <row r="58" spans="1:13">
      <c r="A58">
        <v>57</v>
      </c>
      <c r="B58">
        <v>303</v>
      </c>
      <c r="C58">
        <v>5</v>
      </c>
      <c r="D58">
        <v>77</v>
      </c>
      <c r="E58">
        <v>82</v>
      </c>
      <c r="F58">
        <v>41</v>
      </c>
      <c r="G58">
        <v>42</v>
      </c>
      <c r="H58">
        <v>35.799999999999997</v>
      </c>
      <c r="I58">
        <v>0.156</v>
      </c>
      <c r="J58">
        <v>35</v>
      </c>
      <c r="K58">
        <v>0</v>
      </c>
      <c r="L58">
        <f t="shared" si="0"/>
        <v>0</v>
      </c>
      <c r="M58">
        <f t="shared" si="1"/>
        <v>1</v>
      </c>
    </row>
    <row r="59" spans="1:13">
      <c r="A59">
        <v>58</v>
      </c>
      <c r="B59">
        <v>683</v>
      </c>
      <c r="C59">
        <v>0</v>
      </c>
      <c r="D59">
        <v>95</v>
      </c>
      <c r="E59">
        <v>64</v>
      </c>
      <c r="F59">
        <v>39</v>
      </c>
      <c r="G59">
        <v>105</v>
      </c>
      <c r="H59">
        <v>44.6</v>
      </c>
      <c r="I59">
        <v>0.36599999999999999</v>
      </c>
      <c r="J59">
        <v>22</v>
      </c>
      <c r="K59">
        <v>0</v>
      </c>
      <c r="L59">
        <f t="shared" si="0"/>
        <v>0</v>
      </c>
      <c r="M59">
        <f t="shared" si="1"/>
        <v>1</v>
      </c>
    </row>
    <row r="60" spans="1:13">
      <c r="A60">
        <v>59</v>
      </c>
      <c r="B60">
        <v>684</v>
      </c>
      <c r="C60">
        <v>4</v>
      </c>
      <c r="D60">
        <v>125</v>
      </c>
      <c r="E60">
        <v>80</v>
      </c>
      <c r="F60">
        <v>0</v>
      </c>
      <c r="G60">
        <v>0</v>
      </c>
      <c r="H60">
        <v>32.299999999999997</v>
      </c>
      <c r="I60">
        <v>0.53600000000000003</v>
      </c>
      <c r="J60">
        <v>27</v>
      </c>
      <c r="K60">
        <v>1</v>
      </c>
      <c r="L60">
        <f t="shared" si="0"/>
        <v>1</v>
      </c>
      <c r="M60">
        <f t="shared" si="1"/>
        <v>1</v>
      </c>
    </row>
    <row r="61" spans="1:13">
      <c r="A61">
        <v>60</v>
      </c>
      <c r="B61">
        <v>366</v>
      </c>
      <c r="C61">
        <v>5</v>
      </c>
      <c r="D61">
        <v>99</v>
      </c>
      <c r="E61">
        <v>54</v>
      </c>
      <c r="F61">
        <v>28</v>
      </c>
      <c r="G61">
        <v>83</v>
      </c>
      <c r="H61">
        <v>34</v>
      </c>
      <c r="I61">
        <v>0.499</v>
      </c>
      <c r="J61">
        <v>30</v>
      </c>
      <c r="K61">
        <v>0</v>
      </c>
      <c r="L61">
        <f t="shared" si="0"/>
        <v>0</v>
      </c>
      <c r="M61">
        <f t="shared" si="1"/>
        <v>1</v>
      </c>
    </row>
    <row r="62" spans="1:13">
      <c r="A62">
        <v>61</v>
      </c>
      <c r="B62">
        <v>450</v>
      </c>
      <c r="C62">
        <v>0</v>
      </c>
      <c r="D62">
        <v>120</v>
      </c>
      <c r="E62">
        <v>74</v>
      </c>
      <c r="F62">
        <v>18</v>
      </c>
      <c r="G62">
        <v>63</v>
      </c>
      <c r="H62">
        <v>30.5</v>
      </c>
      <c r="I62">
        <v>0.28499999999999998</v>
      </c>
      <c r="J62">
        <v>26</v>
      </c>
      <c r="K62">
        <v>0</v>
      </c>
      <c r="L62">
        <f t="shared" si="0"/>
        <v>0</v>
      </c>
      <c r="M62">
        <f t="shared" si="1"/>
        <v>1</v>
      </c>
    </row>
    <row r="63" spans="1:13">
      <c r="A63">
        <v>62</v>
      </c>
      <c r="B63">
        <v>606</v>
      </c>
      <c r="C63">
        <v>1</v>
      </c>
      <c r="D63">
        <v>124</v>
      </c>
      <c r="E63">
        <v>60</v>
      </c>
      <c r="F63">
        <v>32</v>
      </c>
      <c r="G63">
        <v>0</v>
      </c>
      <c r="H63">
        <v>35.799999999999997</v>
      </c>
      <c r="I63">
        <v>0.51400000000000001</v>
      </c>
      <c r="J63">
        <v>21</v>
      </c>
      <c r="K63">
        <v>0</v>
      </c>
      <c r="L63">
        <f t="shared" si="0"/>
        <v>0</v>
      </c>
      <c r="M63">
        <f t="shared" si="1"/>
        <v>1</v>
      </c>
    </row>
    <row r="64" spans="1:13">
      <c r="A64">
        <v>63</v>
      </c>
      <c r="B64">
        <v>235</v>
      </c>
      <c r="C64">
        <v>3</v>
      </c>
      <c r="D64">
        <v>74</v>
      </c>
      <c r="E64">
        <v>68</v>
      </c>
      <c r="F64">
        <v>28</v>
      </c>
      <c r="G64">
        <v>45</v>
      </c>
      <c r="H64">
        <v>29.7</v>
      </c>
      <c r="I64">
        <v>0.29299999999999998</v>
      </c>
      <c r="J64">
        <v>23</v>
      </c>
      <c r="K64">
        <v>0</v>
      </c>
      <c r="L64">
        <f t="shared" si="0"/>
        <v>0</v>
      </c>
      <c r="M64">
        <f t="shared" si="1"/>
        <v>1</v>
      </c>
    </row>
    <row r="65" spans="1:13">
      <c r="A65">
        <v>64</v>
      </c>
      <c r="B65">
        <v>93</v>
      </c>
      <c r="C65">
        <v>7</v>
      </c>
      <c r="D65">
        <v>81</v>
      </c>
      <c r="E65">
        <v>78</v>
      </c>
      <c r="F65">
        <v>40</v>
      </c>
      <c r="G65">
        <v>48</v>
      </c>
      <c r="H65">
        <v>46.7</v>
      </c>
      <c r="I65">
        <v>0.26100000000000001</v>
      </c>
      <c r="J65">
        <v>42</v>
      </c>
      <c r="K65">
        <v>0</v>
      </c>
      <c r="L65">
        <f t="shared" si="0"/>
        <v>0</v>
      </c>
      <c r="M65">
        <f t="shared" si="1"/>
        <v>1</v>
      </c>
    </row>
    <row r="66" spans="1:13">
      <c r="A66">
        <v>65</v>
      </c>
      <c r="B66">
        <v>613</v>
      </c>
      <c r="C66">
        <v>7</v>
      </c>
      <c r="D66">
        <v>168</v>
      </c>
      <c r="E66">
        <v>88</v>
      </c>
      <c r="F66">
        <v>42</v>
      </c>
      <c r="G66">
        <v>321</v>
      </c>
      <c r="H66">
        <v>38.200000000000003</v>
      </c>
      <c r="I66">
        <v>0.78700000000000003</v>
      </c>
      <c r="J66">
        <v>40</v>
      </c>
      <c r="K66">
        <v>1</v>
      </c>
      <c r="L66">
        <f t="shared" si="0"/>
        <v>1</v>
      </c>
      <c r="M66">
        <f t="shared" si="1"/>
        <v>1</v>
      </c>
    </row>
    <row r="67" spans="1:13">
      <c r="A67">
        <v>66</v>
      </c>
      <c r="B67">
        <v>575</v>
      </c>
      <c r="C67">
        <v>1</v>
      </c>
      <c r="D67">
        <v>143</v>
      </c>
      <c r="E67">
        <v>86</v>
      </c>
      <c r="F67">
        <v>30</v>
      </c>
      <c r="G67">
        <v>330</v>
      </c>
      <c r="H67">
        <v>30.1</v>
      </c>
      <c r="I67">
        <v>0.89200000000000002</v>
      </c>
      <c r="J67">
        <v>23</v>
      </c>
      <c r="K67">
        <v>0</v>
      </c>
      <c r="L67">
        <f t="shared" ref="L67:L130" si="23">IF(D67&lt;=124.5,IF(J67&lt;=27.5,IF(F67&lt;=30.5,0,0),IF(D67&lt;=94.5,0,0)),IF(D67&lt;=166.5,IF(J67&lt;=24.5,0,1),IF(J67&lt;=37.5,1,1)))</f>
        <v>0</v>
      </c>
      <c r="M67">
        <f t="shared" ref="M67:M130" si="24">IF(L67=K67,1,0)</f>
        <v>1</v>
      </c>
    </row>
    <row r="68" spans="1:13">
      <c r="A68">
        <v>67</v>
      </c>
      <c r="B68">
        <v>135</v>
      </c>
      <c r="C68">
        <v>2</v>
      </c>
      <c r="D68">
        <v>96</v>
      </c>
      <c r="E68">
        <v>68</v>
      </c>
      <c r="F68">
        <v>13</v>
      </c>
      <c r="G68">
        <v>49</v>
      </c>
      <c r="H68">
        <v>21.1</v>
      </c>
      <c r="I68">
        <v>0.64700000000000002</v>
      </c>
      <c r="J68">
        <v>26</v>
      </c>
      <c r="K68">
        <v>0</v>
      </c>
      <c r="L68">
        <f t="shared" si="23"/>
        <v>0</v>
      </c>
      <c r="M68">
        <f t="shared" si="24"/>
        <v>1</v>
      </c>
    </row>
    <row r="69" spans="1:13">
      <c r="A69">
        <v>68</v>
      </c>
      <c r="B69">
        <v>354</v>
      </c>
      <c r="C69">
        <v>1</v>
      </c>
      <c r="D69">
        <v>90</v>
      </c>
      <c r="E69">
        <v>62</v>
      </c>
      <c r="F69">
        <v>12</v>
      </c>
      <c r="G69">
        <v>43</v>
      </c>
      <c r="H69">
        <v>27.2</v>
      </c>
      <c r="I69">
        <v>0.57999999999999996</v>
      </c>
      <c r="J69">
        <v>24</v>
      </c>
      <c r="K69">
        <v>0</v>
      </c>
      <c r="L69">
        <f t="shared" si="23"/>
        <v>0</v>
      </c>
      <c r="M69">
        <f t="shared" si="24"/>
        <v>1</v>
      </c>
    </row>
    <row r="70" spans="1:13">
      <c r="A70">
        <v>69</v>
      </c>
      <c r="B70">
        <v>582</v>
      </c>
      <c r="C70">
        <v>6</v>
      </c>
      <c r="D70">
        <v>109</v>
      </c>
      <c r="E70">
        <v>60</v>
      </c>
      <c r="F70">
        <v>27</v>
      </c>
      <c r="G70">
        <v>0</v>
      </c>
      <c r="H70">
        <v>25</v>
      </c>
      <c r="I70">
        <v>0.20599999999999999</v>
      </c>
      <c r="J70">
        <v>27</v>
      </c>
      <c r="K70">
        <v>0</v>
      </c>
      <c r="L70">
        <f t="shared" si="23"/>
        <v>0</v>
      </c>
      <c r="M70">
        <f t="shared" si="24"/>
        <v>1</v>
      </c>
    </row>
    <row r="71" spans="1:13">
      <c r="A71">
        <v>70</v>
      </c>
      <c r="B71">
        <v>194</v>
      </c>
      <c r="C71">
        <v>11</v>
      </c>
      <c r="D71">
        <v>135</v>
      </c>
      <c r="E71">
        <v>0</v>
      </c>
      <c r="F71">
        <v>0</v>
      </c>
      <c r="G71">
        <v>0</v>
      </c>
      <c r="H71">
        <v>52.3</v>
      </c>
      <c r="I71">
        <v>0.57799999999999996</v>
      </c>
      <c r="J71">
        <v>40</v>
      </c>
      <c r="K71">
        <v>1</v>
      </c>
      <c r="L71">
        <f t="shared" si="23"/>
        <v>1</v>
      </c>
      <c r="M71">
        <f t="shared" si="24"/>
        <v>1</v>
      </c>
    </row>
    <row r="72" spans="1:13">
      <c r="A72">
        <v>71</v>
      </c>
      <c r="B72">
        <v>554</v>
      </c>
      <c r="C72">
        <v>1</v>
      </c>
      <c r="D72">
        <v>88</v>
      </c>
      <c r="E72">
        <v>62</v>
      </c>
      <c r="F72">
        <v>24</v>
      </c>
      <c r="G72">
        <v>44</v>
      </c>
      <c r="H72">
        <v>29.9</v>
      </c>
      <c r="I72">
        <v>0.42199999999999999</v>
      </c>
      <c r="J72">
        <v>23</v>
      </c>
      <c r="K72">
        <v>0</v>
      </c>
      <c r="L72">
        <f t="shared" si="23"/>
        <v>0</v>
      </c>
      <c r="M72">
        <f t="shared" si="24"/>
        <v>1</v>
      </c>
    </row>
    <row r="73" spans="1:13">
      <c r="A73">
        <v>72</v>
      </c>
      <c r="B73">
        <v>401</v>
      </c>
      <c r="C73">
        <v>4</v>
      </c>
      <c r="D73">
        <v>95</v>
      </c>
      <c r="E73">
        <v>64</v>
      </c>
      <c r="F73">
        <v>0</v>
      </c>
      <c r="G73">
        <v>0</v>
      </c>
      <c r="H73">
        <v>32</v>
      </c>
      <c r="I73">
        <v>0.161</v>
      </c>
      <c r="J73">
        <v>31</v>
      </c>
      <c r="K73">
        <v>1</v>
      </c>
      <c r="L73">
        <f t="shared" si="23"/>
        <v>0</v>
      </c>
      <c r="M73">
        <f t="shared" si="24"/>
        <v>0</v>
      </c>
    </row>
    <row r="74" spans="1:13">
      <c r="A74">
        <v>73</v>
      </c>
      <c r="B74">
        <v>258</v>
      </c>
      <c r="C74">
        <v>2</v>
      </c>
      <c r="D74">
        <v>114</v>
      </c>
      <c r="E74">
        <v>68</v>
      </c>
      <c r="F74">
        <v>22</v>
      </c>
      <c r="G74">
        <v>0</v>
      </c>
      <c r="H74">
        <v>28.7</v>
      </c>
      <c r="I74">
        <v>9.1999999999999998E-2</v>
      </c>
      <c r="J74">
        <v>25</v>
      </c>
      <c r="K74">
        <v>0</v>
      </c>
      <c r="L74">
        <f t="shared" si="23"/>
        <v>0</v>
      </c>
      <c r="M74">
        <f t="shared" si="24"/>
        <v>1</v>
      </c>
    </row>
    <row r="75" spans="1:13">
      <c r="A75">
        <v>74</v>
      </c>
      <c r="B75">
        <v>660</v>
      </c>
      <c r="C75">
        <v>3</v>
      </c>
      <c r="D75">
        <v>80</v>
      </c>
      <c r="E75">
        <v>82</v>
      </c>
      <c r="F75">
        <v>31</v>
      </c>
      <c r="G75">
        <v>70</v>
      </c>
      <c r="H75">
        <v>34.200000000000003</v>
      </c>
      <c r="I75">
        <v>1.292</v>
      </c>
      <c r="J75">
        <v>27</v>
      </c>
      <c r="K75">
        <v>1</v>
      </c>
      <c r="L75">
        <f t="shared" si="23"/>
        <v>0</v>
      </c>
      <c r="M75">
        <f t="shared" si="24"/>
        <v>0</v>
      </c>
    </row>
    <row r="76" spans="1:13">
      <c r="A76">
        <v>75</v>
      </c>
      <c r="B76">
        <v>40</v>
      </c>
      <c r="C76">
        <v>4</v>
      </c>
      <c r="D76">
        <v>111</v>
      </c>
      <c r="E76">
        <v>72</v>
      </c>
      <c r="F76">
        <v>47</v>
      </c>
      <c r="G76">
        <v>207</v>
      </c>
      <c r="H76">
        <v>37.1</v>
      </c>
      <c r="I76">
        <v>1.39</v>
      </c>
      <c r="J76">
        <v>56</v>
      </c>
      <c r="K76">
        <v>1</v>
      </c>
      <c r="L76">
        <f t="shared" si="23"/>
        <v>0</v>
      </c>
      <c r="M76">
        <f t="shared" si="24"/>
        <v>0</v>
      </c>
    </row>
    <row r="77" spans="1:13">
      <c r="A77">
        <v>76</v>
      </c>
      <c r="B77">
        <v>372</v>
      </c>
      <c r="C77">
        <v>0</v>
      </c>
      <c r="D77">
        <v>118</v>
      </c>
      <c r="E77">
        <v>64</v>
      </c>
      <c r="F77">
        <v>23</v>
      </c>
      <c r="G77">
        <v>89</v>
      </c>
      <c r="H77">
        <v>0</v>
      </c>
      <c r="I77">
        <v>1.7310000000000001</v>
      </c>
      <c r="J77">
        <v>21</v>
      </c>
      <c r="K77">
        <v>0</v>
      </c>
      <c r="L77">
        <f t="shared" si="23"/>
        <v>0</v>
      </c>
      <c r="M77">
        <f t="shared" si="24"/>
        <v>1</v>
      </c>
    </row>
    <row r="78" spans="1:13">
      <c r="A78">
        <v>77</v>
      </c>
      <c r="B78">
        <v>304</v>
      </c>
      <c r="C78">
        <v>5</v>
      </c>
      <c r="D78">
        <v>115</v>
      </c>
      <c r="E78">
        <v>98</v>
      </c>
      <c r="F78">
        <v>0</v>
      </c>
      <c r="G78">
        <v>0</v>
      </c>
      <c r="H78">
        <v>52.9</v>
      </c>
      <c r="I78">
        <v>0.20899999999999999</v>
      </c>
      <c r="J78">
        <v>28</v>
      </c>
      <c r="K78">
        <v>1</v>
      </c>
      <c r="L78">
        <f t="shared" si="23"/>
        <v>0</v>
      </c>
      <c r="M78">
        <f t="shared" si="24"/>
        <v>0</v>
      </c>
    </row>
    <row r="79" spans="1:13">
      <c r="A79">
        <v>78</v>
      </c>
      <c r="B79">
        <v>604</v>
      </c>
      <c r="C79">
        <v>7</v>
      </c>
      <c r="D79">
        <v>150</v>
      </c>
      <c r="E79">
        <v>78</v>
      </c>
      <c r="F79">
        <v>29</v>
      </c>
      <c r="G79">
        <v>126</v>
      </c>
      <c r="H79">
        <v>35.200000000000003</v>
      </c>
      <c r="I79">
        <v>0.69199999999999995</v>
      </c>
      <c r="J79">
        <v>54</v>
      </c>
      <c r="K79">
        <v>1</v>
      </c>
      <c r="L79">
        <f t="shared" si="23"/>
        <v>1</v>
      </c>
      <c r="M79">
        <f t="shared" si="24"/>
        <v>1</v>
      </c>
    </row>
    <row r="80" spans="1:13">
      <c r="A80">
        <v>79</v>
      </c>
      <c r="B80">
        <v>363</v>
      </c>
      <c r="C80">
        <v>5</v>
      </c>
      <c r="D80">
        <v>103</v>
      </c>
      <c r="E80">
        <v>108</v>
      </c>
      <c r="F80">
        <v>37</v>
      </c>
      <c r="G80">
        <v>0</v>
      </c>
      <c r="H80">
        <v>39.200000000000003</v>
      </c>
      <c r="I80">
        <v>0.30499999999999999</v>
      </c>
      <c r="J80">
        <v>65</v>
      </c>
      <c r="K80">
        <v>0</v>
      </c>
      <c r="L80">
        <f t="shared" si="23"/>
        <v>0</v>
      </c>
      <c r="M80">
        <f t="shared" si="24"/>
        <v>1</v>
      </c>
    </row>
    <row r="81" spans="1:13">
      <c r="A81">
        <v>80</v>
      </c>
      <c r="B81">
        <v>508</v>
      </c>
      <c r="C81">
        <v>1</v>
      </c>
      <c r="D81">
        <v>130</v>
      </c>
      <c r="E81">
        <v>60</v>
      </c>
      <c r="F81">
        <v>23</v>
      </c>
      <c r="G81">
        <v>170</v>
      </c>
      <c r="H81">
        <v>28.6</v>
      </c>
      <c r="I81">
        <v>0.69199999999999995</v>
      </c>
      <c r="J81">
        <v>21</v>
      </c>
      <c r="K81">
        <v>0</v>
      </c>
      <c r="L81">
        <f t="shared" si="23"/>
        <v>0</v>
      </c>
      <c r="M81">
        <f t="shared" si="24"/>
        <v>1</v>
      </c>
    </row>
    <row r="82" spans="1:13">
      <c r="A82">
        <v>81</v>
      </c>
      <c r="B82">
        <v>230</v>
      </c>
      <c r="C82">
        <v>0</v>
      </c>
      <c r="D82">
        <v>117</v>
      </c>
      <c r="E82">
        <v>80</v>
      </c>
      <c r="F82">
        <v>31</v>
      </c>
      <c r="G82">
        <v>53</v>
      </c>
      <c r="H82">
        <v>45.2</v>
      </c>
      <c r="I82">
        <v>8.8999999999999996E-2</v>
      </c>
      <c r="J82">
        <v>24</v>
      </c>
      <c r="K82">
        <v>0</v>
      </c>
      <c r="L82">
        <f t="shared" si="23"/>
        <v>0</v>
      </c>
      <c r="M82">
        <f t="shared" si="24"/>
        <v>1</v>
      </c>
    </row>
    <row r="83" spans="1:13">
      <c r="A83">
        <v>82</v>
      </c>
      <c r="B83">
        <v>469</v>
      </c>
      <c r="C83">
        <v>8</v>
      </c>
      <c r="D83">
        <v>120</v>
      </c>
      <c r="E83">
        <v>0</v>
      </c>
      <c r="F83">
        <v>0</v>
      </c>
      <c r="G83">
        <v>0</v>
      </c>
      <c r="H83">
        <v>30</v>
      </c>
      <c r="I83">
        <v>0.183</v>
      </c>
      <c r="J83">
        <v>38</v>
      </c>
      <c r="K83">
        <v>1</v>
      </c>
      <c r="L83">
        <f t="shared" si="23"/>
        <v>0</v>
      </c>
      <c r="M83">
        <f t="shared" si="24"/>
        <v>0</v>
      </c>
    </row>
    <row r="84" spans="1:13">
      <c r="A84">
        <v>83</v>
      </c>
      <c r="B84">
        <v>256</v>
      </c>
      <c r="C84">
        <v>1</v>
      </c>
      <c r="D84">
        <v>113</v>
      </c>
      <c r="E84">
        <v>64</v>
      </c>
      <c r="F84">
        <v>35</v>
      </c>
      <c r="G84">
        <v>0</v>
      </c>
      <c r="H84">
        <v>33.6</v>
      </c>
      <c r="I84">
        <v>0.54300000000000004</v>
      </c>
      <c r="J84">
        <v>21</v>
      </c>
      <c r="K84">
        <v>1</v>
      </c>
      <c r="L84">
        <f t="shared" si="23"/>
        <v>0</v>
      </c>
      <c r="M84">
        <f t="shared" si="24"/>
        <v>0</v>
      </c>
    </row>
    <row r="85" spans="1:13">
      <c r="A85">
        <v>84</v>
      </c>
      <c r="B85">
        <v>208</v>
      </c>
      <c r="C85">
        <v>5</v>
      </c>
      <c r="D85">
        <v>162</v>
      </c>
      <c r="E85">
        <v>104</v>
      </c>
      <c r="F85">
        <v>0</v>
      </c>
      <c r="G85">
        <v>0</v>
      </c>
      <c r="H85">
        <v>37.700000000000003</v>
      </c>
      <c r="I85">
        <v>0.151</v>
      </c>
      <c r="J85">
        <v>52</v>
      </c>
      <c r="K85">
        <v>1</v>
      </c>
      <c r="L85">
        <f t="shared" si="23"/>
        <v>1</v>
      </c>
      <c r="M85">
        <f t="shared" si="24"/>
        <v>1</v>
      </c>
    </row>
    <row r="86" spans="1:13">
      <c r="A86">
        <v>85</v>
      </c>
      <c r="B86">
        <v>121</v>
      </c>
      <c r="C86">
        <v>0</v>
      </c>
      <c r="D86">
        <v>162</v>
      </c>
      <c r="E86">
        <v>76</v>
      </c>
      <c r="F86">
        <v>56</v>
      </c>
      <c r="G86">
        <v>100</v>
      </c>
      <c r="H86">
        <v>53.2</v>
      </c>
      <c r="I86">
        <v>0.75900000000000001</v>
      </c>
      <c r="J86">
        <v>25</v>
      </c>
      <c r="K86">
        <v>1</v>
      </c>
      <c r="L86">
        <f t="shared" si="23"/>
        <v>1</v>
      </c>
      <c r="M86">
        <f t="shared" si="24"/>
        <v>1</v>
      </c>
    </row>
    <row r="87" spans="1:13">
      <c r="A87">
        <v>86</v>
      </c>
      <c r="B87">
        <v>695</v>
      </c>
      <c r="C87">
        <v>2</v>
      </c>
      <c r="D87">
        <v>90</v>
      </c>
      <c r="E87">
        <v>60</v>
      </c>
      <c r="F87">
        <v>0</v>
      </c>
      <c r="G87">
        <v>0</v>
      </c>
      <c r="H87">
        <v>23.5</v>
      </c>
      <c r="I87">
        <v>0.191</v>
      </c>
      <c r="J87">
        <v>25</v>
      </c>
      <c r="K87">
        <v>0</v>
      </c>
      <c r="L87">
        <f t="shared" si="23"/>
        <v>0</v>
      </c>
      <c r="M87">
        <f t="shared" si="24"/>
        <v>1</v>
      </c>
    </row>
    <row r="88" spans="1:13">
      <c r="A88">
        <v>87</v>
      </c>
      <c r="B88">
        <v>161</v>
      </c>
      <c r="C88">
        <v>4</v>
      </c>
      <c r="D88">
        <v>151</v>
      </c>
      <c r="E88">
        <v>90</v>
      </c>
      <c r="F88">
        <v>38</v>
      </c>
      <c r="G88">
        <v>0</v>
      </c>
      <c r="H88">
        <v>29.7</v>
      </c>
      <c r="I88">
        <v>0.29399999999999998</v>
      </c>
      <c r="J88">
        <v>36</v>
      </c>
      <c r="K88">
        <v>0</v>
      </c>
      <c r="L88">
        <f t="shared" si="23"/>
        <v>1</v>
      </c>
      <c r="M88">
        <f t="shared" si="24"/>
        <v>0</v>
      </c>
    </row>
    <row r="89" spans="1:13">
      <c r="A89">
        <v>88</v>
      </c>
      <c r="B89">
        <v>241</v>
      </c>
      <c r="C89">
        <v>1</v>
      </c>
      <c r="D89">
        <v>91</v>
      </c>
      <c r="E89">
        <v>64</v>
      </c>
      <c r="F89">
        <v>24</v>
      </c>
      <c r="G89">
        <v>0</v>
      </c>
      <c r="H89">
        <v>29.2</v>
      </c>
      <c r="I89">
        <v>0.192</v>
      </c>
      <c r="J89">
        <v>21</v>
      </c>
      <c r="K89">
        <v>0</v>
      </c>
      <c r="L89">
        <f t="shared" si="23"/>
        <v>0</v>
      </c>
      <c r="M89">
        <f t="shared" si="24"/>
        <v>1</v>
      </c>
    </row>
    <row r="90" spans="1:13">
      <c r="A90">
        <v>89</v>
      </c>
      <c r="B90">
        <v>471</v>
      </c>
      <c r="C90">
        <v>1</v>
      </c>
      <c r="D90">
        <v>144</v>
      </c>
      <c r="E90">
        <v>82</v>
      </c>
      <c r="F90">
        <v>40</v>
      </c>
      <c r="G90">
        <v>0</v>
      </c>
      <c r="H90">
        <v>41.3</v>
      </c>
      <c r="I90">
        <v>0.60699999999999998</v>
      </c>
      <c r="J90">
        <v>28</v>
      </c>
      <c r="K90">
        <v>0</v>
      </c>
      <c r="L90">
        <f t="shared" si="23"/>
        <v>1</v>
      </c>
      <c r="M90">
        <f t="shared" si="24"/>
        <v>0</v>
      </c>
    </row>
    <row r="91" spans="1:13">
      <c r="A91">
        <v>90</v>
      </c>
      <c r="B91">
        <v>214</v>
      </c>
      <c r="C91">
        <v>0</v>
      </c>
      <c r="D91">
        <v>140</v>
      </c>
      <c r="E91">
        <v>65</v>
      </c>
      <c r="F91">
        <v>26</v>
      </c>
      <c r="G91">
        <v>130</v>
      </c>
      <c r="H91">
        <v>42.6</v>
      </c>
      <c r="I91">
        <v>0.43099999999999999</v>
      </c>
      <c r="J91">
        <v>24</v>
      </c>
      <c r="K91">
        <v>1</v>
      </c>
      <c r="L91">
        <f t="shared" si="23"/>
        <v>0</v>
      </c>
      <c r="M91">
        <f t="shared" si="24"/>
        <v>0</v>
      </c>
    </row>
    <row r="92" spans="1:13">
      <c r="A92">
        <v>91</v>
      </c>
      <c r="B92">
        <v>452</v>
      </c>
      <c r="C92">
        <v>2</v>
      </c>
      <c r="D92">
        <v>134</v>
      </c>
      <c r="E92">
        <v>70</v>
      </c>
      <c r="F92">
        <v>0</v>
      </c>
      <c r="G92">
        <v>0</v>
      </c>
      <c r="H92">
        <v>28.9</v>
      </c>
      <c r="I92">
        <v>0.54200000000000004</v>
      </c>
      <c r="J92">
        <v>23</v>
      </c>
      <c r="K92">
        <v>1</v>
      </c>
      <c r="L92">
        <f t="shared" si="23"/>
        <v>0</v>
      </c>
      <c r="M92">
        <f t="shared" si="24"/>
        <v>0</v>
      </c>
    </row>
    <row r="93" spans="1:13">
      <c r="A93">
        <v>92</v>
      </c>
      <c r="B93">
        <v>150</v>
      </c>
      <c r="C93">
        <v>2</v>
      </c>
      <c r="D93">
        <v>90</v>
      </c>
      <c r="E93">
        <v>70</v>
      </c>
      <c r="F93">
        <v>17</v>
      </c>
      <c r="G93">
        <v>0</v>
      </c>
      <c r="H93">
        <v>27.3</v>
      </c>
      <c r="I93">
        <v>8.5000000000000006E-2</v>
      </c>
      <c r="J93">
        <v>22</v>
      </c>
      <c r="K93">
        <v>0</v>
      </c>
      <c r="L93">
        <f t="shared" si="23"/>
        <v>0</v>
      </c>
      <c r="M93">
        <f t="shared" si="24"/>
        <v>1</v>
      </c>
    </row>
    <row r="94" spans="1:13">
      <c r="A94">
        <v>93</v>
      </c>
      <c r="B94">
        <v>202</v>
      </c>
      <c r="C94">
        <v>1</v>
      </c>
      <c r="D94">
        <v>138</v>
      </c>
      <c r="E94">
        <v>82</v>
      </c>
      <c r="F94">
        <v>0</v>
      </c>
      <c r="G94">
        <v>0</v>
      </c>
      <c r="H94">
        <v>40.1</v>
      </c>
      <c r="I94">
        <v>0.23599999999999999</v>
      </c>
      <c r="J94">
        <v>28</v>
      </c>
      <c r="K94">
        <v>0</v>
      </c>
      <c r="L94">
        <f t="shared" si="23"/>
        <v>1</v>
      </c>
      <c r="M94">
        <f t="shared" si="24"/>
        <v>0</v>
      </c>
    </row>
    <row r="95" spans="1:13">
      <c r="A95">
        <v>94</v>
      </c>
      <c r="B95">
        <v>657</v>
      </c>
      <c r="C95">
        <v>2</v>
      </c>
      <c r="D95">
        <v>101</v>
      </c>
      <c r="E95">
        <v>58</v>
      </c>
      <c r="F95">
        <v>35</v>
      </c>
      <c r="G95">
        <v>90</v>
      </c>
      <c r="H95">
        <v>21.8</v>
      </c>
      <c r="I95">
        <v>0.155</v>
      </c>
      <c r="J95">
        <v>22</v>
      </c>
      <c r="K95">
        <v>0</v>
      </c>
      <c r="L95">
        <f t="shared" si="23"/>
        <v>0</v>
      </c>
      <c r="M95">
        <f t="shared" si="24"/>
        <v>1</v>
      </c>
    </row>
    <row r="96" spans="1:13">
      <c r="A96">
        <v>95</v>
      </c>
      <c r="B96">
        <v>8</v>
      </c>
      <c r="C96">
        <v>10</v>
      </c>
      <c r="D96">
        <v>115</v>
      </c>
      <c r="E96">
        <v>0</v>
      </c>
      <c r="F96">
        <v>0</v>
      </c>
      <c r="G96">
        <v>0</v>
      </c>
      <c r="H96">
        <v>35.299999999999997</v>
      </c>
      <c r="I96">
        <v>0.13400000000000001</v>
      </c>
      <c r="J96">
        <v>29</v>
      </c>
      <c r="K96">
        <v>0</v>
      </c>
      <c r="L96">
        <f t="shared" si="23"/>
        <v>0</v>
      </c>
      <c r="M96">
        <f t="shared" si="24"/>
        <v>1</v>
      </c>
    </row>
    <row r="97" spans="1:13">
      <c r="A97">
        <v>96</v>
      </c>
      <c r="B97">
        <v>38</v>
      </c>
      <c r="C97">
        <v>9</v>
      </c>
      <c r="D97">
        <v>102</v>
      </c>
      <c r="E97">
        <v>76</v>
      </c>
      <c r="F97">
        <v>37</v>
      </c>
      <c r="G97">
        <v>0</v>
      </c>
      <c r="H97">
        <v>32.9</v>
      </c>
      <c r="I97">
        <v>0.66500000000000004</v>
      </c>
      <c r="J97">
        <v>46</v>
      </c>
      <c r="K97">
        <v>1</v>
      </c>
      <c r="L97">
        <f t="shared" si="23"/>
        <v>0</v>
      </c>
      <c r="M97">
        <f t="shared" si="24"/>
        <v>0</v>
      </c>
    </row>
    <row r="98" spans="1:13">
      <c r="A98">
        <v>97</v>
      </c>
      <c r="B98">
        <v>147</v>
      </c>
      <c r="C98">
        <v>9</v>
      </c>
      <c r="D98">
        <v>57</v>
      </c>
      <c r="E98">
        <v>80</v>
      </c>
      <c r="F98">
        <v>37</v>
      </c>
      <c r="G98">
        <v>0</v>
      </c>
      <c r="H98">
        <v>32.799999999999997</v>
      </c>
      <c r="I98">
        <v>9.6000000000000002E-2</v>
      </c>
      <c r="J98">
        <v>41</v>
      </c>
      <c r="K98">
        <v>0</v>
      </c>
      <c r="L98">
        <f t="shared" si="23"/>
        <v>0</v>
      </c>
      <c r="M98">
        <f t="shared" si="24"/>
        <v>1</v>
      </c>
    </row>
    <row r="99" spans="1:13">
      <c r="A99">
        <v>98</v>
      </c>
      <c r="B99">
        <v>705</v>
      </c>
      <c r="C99">
        <v>4</v>
      </c>
      <c r="D99">
        <v>110</v>
      </c>
      <c r="E99">
        <v>76</v>
      </c>
      <c r="F99">
        <v>20</v>
      </c>
      <c r="G99">
        <v>100</v>
      </c>
      <c r="H99">
        <v>28.4</v>
      </c>
      <c r="I99">
        <v>0.11799999999999999</v>
      </c>
      <c r="J99">
        <v>27</v>
      </c>
      <c r="K99">
        <v>0</v>
      </c>
      <c r="L99">
        <f t="shared" si="23"/>
        <v>0</v>
      </c>
      <c r="M99">
        <f t="shared" si="24"/>
        <v>1</v>
      </c>
    </row>
    <row r="100" spans="1:13">
      <c r="A100">
        <v>99</v>
      </c>
      <c r="B100">
        <v>547</v>
      </c>
      <c r="C100">
        <v>5</v>
      </c>
      <c r="D100">
        <v>187</v>
      </c>
      <c r="E100">
        <v>76</v>
      </c>
      <c r="F100">
        <v>27</v>
      </c>
      <c r="G100">
        <v>207</v>
      </c>
      <c r="H100">
        <v>43.6</v>
      </c>
      <c r="I100">
        <v>1.034</v>
      </c>
      <c r="J100">
        <v>53</v>
      </c>
      <c r="K100">
        <v>1</v>
      </c>
      <c r="L100">
        <f t="shared" si="23"/>
        <v>1</v>
      </c>
      <c r="M100">
        <f t="shared" si="24"/>
        <v>1</v>
      </c>
    </row>
    <row r="101" spans="1:13">
      <c r="A101">
        <v>100</v>
      </c>
      <c r="B101">
        <v>548</v>
      </c>
      <c r="C101">
        <v>4</v>
      </c>
      <c r="D101">
        <v>131</v>
      </c>
      <c r="E101">
        <v>68</v>
      </c>
      <c r="F101">
        <v>21</v>
      </c>
      <c r="G101">
        <v>166</v>
      </c>
      <c r="H101">
        <v>33.1</v>
      </c>
      <c r="I101">
        <v>0.16</v>
      </c>
      <c r="J101">
        <v>28</v>
      </c>
      <c r="K101">
        <v>0</v>
      </c>
      <c r="L101">
        <f t="shared" si="23"/>
        <v>1</v>
      </c>
      <c r="M101">
        <f t="shared" si="24"/>
        <v>0</v>
      </c>
    </row>
    <row r="102" spans="1:13">
      <c r="A102">
        <v>101</v>
      </c>
      <c r="B102">
        <v>58</v>
      </c>
      <c r="C102">
        <v>0</v>
      </c>
      <c r="D102">
        <v>100</v>
      </c>
      <c r="E102">
        <v>88</v>
      </c>
      <c r="F102">
        <v>60</v>
      </c>
      <c r="G102">
        <v>110</v>
      </c>
      <c r="H102">
        <v>46.8</v>
      </c>
      <c r="I102">
        <v>0.96199999999999997</v>
      </c>
      <c r="J102">
        <v>31</v>
      </c>
      <c r="K102">
        <v>0</v>
      </c>
      <c r="L102">
        <f t="shared" si="23"/>
        <v>0</v>
      </c>
      <c r="M102">
        <f t="shared" si="24"/>
        <v>1</v>
      </c>
    </row>
    <row r="103" spans="1:13">
      <c r="A103">
        <v>102</v>
      </c>
      <c r="B103">
        <v>3</v>
      </c>
      <c r="C103">
        <v>8</v>
      </c>
      <c r="D103">
        <v>183</v>
      </c>
      <c r="E103">
        <v>64</v>
      </c>
      <c r="F103">
        <v>0</v>
      </c>
      <c r="G103">
        <v>0</v>
      </c>
      <c r="H103">
        <v>23.3</v>
      </c>
      <c r="I103">
        <v>0.67200000000000004</v>
      </c>
      <c r="J103">
        <v>32</v>
      </c>
      <c r="K103">
        <v>1</v>
      </c>
      <c r="L103">
        <f t="shared" si="23"/>
        <v>1</v>
      </c>
      <c r="M103">
        <f t="shared" si="24"/>
        <v>1</v>
      </c>
    </row>
    <row r="104" spans="1:13">
      <c r="A104">
        <v>103</v>
      </c>
      <c r="B104">
        <v>471</v>
      </c>
      <c r="C104">
        <v>1</v>
      </c>
      <c r="D104">
        <v>144</v>
      </c>
      <c r="E104">
        <v>82</v>
      </c>
      <c r="F104">
        <v>40</v>
      </c>
      <c r="G104">
        <v>0</v>
      </c>
      <c r="H104">
        <v>41.3</v>
      </c>
      <c r="I104">
        <v>0.60699999999999998</v>
      </c>
      <c r="J104">
        <v>28</v>
      </c>
      <c r="K104">
        <v>0</v>
      </c>
      <c r="L104">
        <f t="shared" si="23"/>
        <v>1</v>
      </c>
      <c r="M104">
        <f t="shared" si="24"/>
        <v>0</v>
      </c>
    </row>
    <row r="105" spans="1:13">
      <c r="A105">
        <v>104</v>
      </c>
      <c r="B105">
        <v>62</v>
      </c>
      <c r="C105">
        <v>8</v>
      </c>
      <c r="D105">
        <v>133</v>
      </c>
      <c r="E105">
        <v>72</v>
      </c>
      <c r="F105">
        <v>0</v>
      </c>
      <c r="G105">
        <v>0</v>
      </c>
      <c r="H105">
        <v>32.9</v>
      </c>
      <c r="I105">
        <v>0.27</v>
      </c>
      <c r="J105">
        <v>39</v>
      </c>
      <c r="K105">
        <v>1</v>
      </c>
      <c r="L105">
        <f t="shared" si="23"/>
        <v>1</v>
      </c>
      <c r="M105">
        <f t="shared" si="24"/>
        <v>1</v>
      </c>
    </row>
    <row r="106" spans="1:13">
      <c r="A106">
        <v>105</v>
      </c>
      <c r="B106">
        <v>587</v>
      </c>
      <c r="C106">
        <v>8</v>
      </c>
      <c r="D106">
        <v>143</v>
      </c>
      <c r="E106">
        <v>66</v>
      </c>
      <c r="F106">
        <v>0</v>
      </c>
      <c r="G106">
        <v>0</v>
      </c>
      <c r="H106">
        <v>34.9</v>
      </c>
      <c r="I106">
        <v>0.129</v>
      </c>
      <c r="J106">
        <v>41</v>
      </c>
      <c r="K106">
        <v>1</v>
      </c>
      <c r="L106">
        <f t="shared" si="23"/>
        <v>1</v>
      </c>
      <c r="M106">
        <f t="shared" si="24"/>
        <v>1</v>
      </c>
    </row>
    <row r="107" spans="1:13">
      <c r="A107">
        <v>106</v>
      </c>
      <c r="B107">
        <v>68</v>
      </c>
      <c r="C107">
        <v>2</v>
      </c>
      <c r="D107">
        <v>109</v>
      </c>
      <c r="E107">
        <v>92</v>
      </c>
      <c r="F107">
        <v>0</v>
      </c>
      <c r="G107">
        <v>0</v>
      </c>
      <c r="H107">
        <v>42.7</v>
      </c>
      <c r="I107">
        <v>0.84499999999999997</v>
      </c>
      <c r="J107">
        <v>54</v>
      </c>
      <c r="K107">
        <v>0</v>
      </c>
      <c r="L107">
        <f t="shared" si="23"/>
        <v>0</v>
      </c>
      <c r="M107">
        <f t="shared" si="24"/>
        <v>1</v>
      </c>
    </row>
    <row r="108" spans="1:13">
      <c r="A108">
        <v>107</v>
      </c>
      <c r="B108">
        <v>459</v>
      </c>
      <c r="C108">
        <v>10</v>
      </c>
      <c r="D108">
        <v>148</v>
      </c>
      <c r="E108">
        <v>84</v>
      </c>
      <c r="F108">
        <v>48</v>
      </c>
      <c r="G108">
        <v>237</v>
      </c>
      <c r="H108">
        <v>37.6</v>
      </c>
      <c r="I108">
        <v>1.0009999999999999</v>
      </c>
      <c r="J108">
        <v>51</v>
      </c>
      <c r="K108">
        <v>1</v>
      </c>
      <c r="L108">
        <f t="shared" si="23"/>
        <v>1</v>
      </c>
      <c r="M108">
        <f t="shared" si="24"/>
        <v>1</v>
      </c>
    </row>
    <row r="109" spans="1:13">
      <c r="A109">
        <v>108</v>
      </c>
      <c r="B109">
        <v>573</v>
      </c>
      <c r="C109">
        <v>3</v>
      </c>
      <c r="D109">
        <v>111</v>
      </c>
      <c r="E109">
        <v>58</v>
      </c>
      <c r="F109">
        <v>31</v>
      </c>
      <c r="G109">
        <v>44</v>
      </c>
      <c r="H109">
        <v>29.5</v>
      </c>
      <c r="I109">
        <v>0.43</v>
      </c>
      <c r="J109">
        <v>22</v>
      </c>
      <c r="K109">
        <v>0</v>
      </c>
      <c r="L109">
        <f t="shared" si="23"/>
        <v>0</v>
      </c>
      <c r="M109">
        <f t="shared" si="24"/>
        <v>1</v>
      </c>
    </row>
    <row r="110" spans="1:13">
      <c r="A110">
        <v>109</v>
      </c>
      <c r="B110">
        <v>427</v>
      </c>
      <c r="C110">
        <v>0</v>
      </c>
      <c r="D110">
        <v>94</v>
      </c>
      <c r="E110">
        <v>0</v>
      </c>
      <c r="F110">
        <v>0</v>
      </c>
      <c r="G110">
        <v>0</v>
      </c>
      <c r="H110">
        <v>0</v>
      </c>
      <c r="I110">
        <v>0.25600000000000001</v>
      </c>
      <c r="J110">
        <v>25</v>
      </c>
      <c r="K110">
        <v>0</v>
      </c>
      <c r="L110">
        <f t="shared" si="23"/>
        <v>0</v>
      </c>
      <c r="M110">
        <f t="shared" si="24"/>
        <v>1</v>
      </c>
    </row>
    <row r="111" spans="1:13">
      <c r="A111">
        <v>110</v>
      </c>
      <c r="B111">
        <v>677</v>
      </c>
      <c r="C111">
        <v>9</v>
      </c>
      <c r="D111">
        <v>156</v>
      </c>
      <c r="E111">
        <v>86</v>
      </c>
      <c r="F111">
        <v>0</v>
      </c>
      <c r="G111">
        <v>0</v>
      </c>
      <c r="H111">
        <v>24.8</v>
      </c>
      <c r="I111">
        <v>0.23</v>
      </c>
      <c r="J111">
        <v>53</v>
      </c>
      <c r="K111">
        <v>1</v>
      </c>
      <c r="L111">
        <f t="shared" si="23"/>
        <v>1</v>
      </c>
      <c r="M111">
        <f t="shared" si="24"/>
        <v>1</v>
      </c>
    </row>
    <row r="112" spans="1:13">
      <c r="A112">
        <v>111</v>
      </c>
      <c r="B112">
        <v>123</v>
      </c>
      <c r="C112">
        <v>2</v>
      </c>
      <c r="D112">
        <v>107</v>
      </c>
      <c r="E112">
        <v>74</v>
      </c>
      <c r="F112">
        <v>30</v>
      </c>
      <c r="G112">
        <v>100</v>
      </c>
      <c r="H112">
        <v>33.6</v>
      </c>
      <c r="I112">
        <v>0.40400000000000003</v>
      </c>
      <c r="J112">
        <v>23</v>
      </c>
      <c r="K112">
        <v>0</v>
      </c>
      <c r="L112">
        <f t="shared" si="23"/>
        <v>0</v>
      </c>
      <c r="M112">
        <f t="shared" si="24"/>
        <v>1</v>
      </c>
    </row>
    <row r="113" spans="1:13">
      <c r="A113">
        <v>112</v>
      </c>
      <c r="B113">
        <v>695</v>
      </c>
      <c r="C113">
        <v>2</v>
      </c>
      <c r="D113">
        <v>90</v>
      </c>
      <c r="E113">
        <v>60</v>
      </c>
      <c r="F113">
        <v>0</v>
      </c>
      <c r="G113">
        <v>0</v>
      </c>
      <c r="H113">
        <v>23.5</v>
      </c>
      <c r="I113">
        <v>0.191</v>
      </c>
      <c r="J113">
        <v>25</v>
      </c>
      <c r="K113">
        <v>0</v>
      </c>
      <c r="L113">
        <f t="shared" si="23"/>
        <v>0</v>
      </c>
      <c r="M113">
        <f t="shared" si="24"/>
        <v>1</v>
      </c>
    </row>
    <row r="114" spans="1:13">
      <c r="A114">
        <v>113</v>
      </c>
      <c r="B114">
        <v>428</v>
      </c>
      <c r="C114">
        <v>1</v>
      </c>
      <c r="D114">
        <v>181</v>
      </c>
      <c r="E114">
        <v>64</v>
      </c>
      <c r="F114">
        <v>30</v>
      </c>
      <c r="G114">
        <v>180</v>
      </c>
      <c r="H114">
        <v>34.1</v>
      </c>
      <c r="I114">
        <v>0.32800000000000001</v>
      </c>
      <c r="J114">
        <v>38</v>
      </c>
      <c r="K114">
        <v>1</v>
      </c>
      <c r="L114">
        <f t="shared" si="23"/>
        <v>1</v>
      </c>
      <c r="M114">
        <f t="shared" si="24"/>
        <v>1</v>
      </c>
    </row>
    <row r="115" spans="1:13">
      <c r="A115">
        <v>114</v>
      </c>
      <c r="B115">
        <v>476</v>
      </c>
      <c r="C115">
        <v>0</v>
      </c>
      <c r="D115">
        <v>137</v>
      </c>
      <c r="E115">
        <v>84</v>
      </c>
      <c r="F115">
        <v>27</v>
      </c>
      <c r="G115">
        <v>0</v>
      </c>
      <c r="H115">
        <v>27.3</v>
      </c>
      <c r="I115">
        <v>0.23100000000000001</v>
      </c>
      <c r="J115">
        <v>59</v>
      </c>
      <c r="K115">
        <v>0</v>
      </c>
      <c r="L115">
        <f t="shared" si="23"/>
        <v>1</v>
      </c>
      <c r="M115">
        <f t="shared" si="24"/>
        <v>0</v>
      </c>
    </row>
    <row r="116" spans="1:13">
      <c r="A116">
        <v>115</v>
      </c>
      <c r="B116">
        <v>54</v>
      </c>
      <c r="C116">
        <v>8</v>
      </c>
      <c r="D116">
        <v>176</v>
      </c>
      <c r="E116">
        <v>90</v>
      </c>
      <c r="F116">
        <v>34</v>
      </c>
      <c r="G116">
        <v>300</v>
      </c>
      <c r="H116">
        <v>33.700000000000003</v>
      </c>
      <c r="I116">
        <v>0.46700000000000003</v>
      </c>
      <c r="J116">
        <v>58</v>
      </c>
      <c r="K116">
        <v>1</v>
      </c>
      <c r="L116">
        <f t="shared" si="23"/>
        <v>1</v>
      </c>
      <c r="M116">
        <f t="shared" si="24"/>
        <v>1</v>
      </c>
    </row>
    <row r="117" spans="1:13">
      <c r="A117">
        <v>116</v>
      </c>
      <c r="B117">
        <v>303</v>
      </c>
      <c r="C117">
        <v>5</v>
      </c>
      <c r="D117">
        <v>77</v>
      </c>
      <c r="E117">
        <v>82</v>
      </c>
      <c r="F117">
        <v>41</v>
      </c>
      <c r="G117">
        <v>42</v>
      </c>
      <c r="H117">
        <v>35.799999999999997</v>
      </c>
      <c r="I117">
        <v>0.156</v>
      </c>
      <c r="J117">
        <v>35</v>
      </c>
      <c r="K117">
        <v>0</v>
      </c>
      <c r="L117">
        <f t="shared" si="23"/>
        <v>0</v>
      </c>
      <c r="M117">
        <f t="shared" si="24"/>
        <v>1</v>
      </c>
    </row>
    <row r="118" spans="1:13">
      <c r="A118">
        <v>117</v>
      </c>
      <c r="B118">
        <v>609</v>
      </c>
      <c r="C118">
        <v>0</v>
      </c>
      <c r="D118">
        <v>152</v>
      </c>
      <c r="E118">
        <v>82</v>
      </c>
      <c r="F118">
        <v>39</v>
      </c>
      <c r="G118">
        <v>272</v>
      </c>
      <c r="H118">
        <v>41.5</v>
      </c>
      <c r="I118">
        <v>0.27</v>
      </c>
      <c r="J118">
        <v>27</v>
      </c>
      <c r="K118">
        <v>0</v>
      </c>
      <c r="L118">
        <f t="shared" si="23"/>
        <v>1</v>
      </c>
      <c r="M118">
        <f t="shared" si="24"/>
        <v>0</v>
      </c>
    </row>
    <row r="119" spans="1:13">
      <c r="A119">
        <v>118</v>
      </c>
      <c r="B119">
        <v>372</v>
      </c>
      <c r="C119">
        <v>0</v>
      </c>
      <c r="D119">
        <v>118</v>
      </c>
      <c r="E119">
        <v>64</v>
      </c>
      <c r="F119">
        <v>23</v>
      </c>
      <c r="G119">
        <v>89</v>
      </c>
      <c r="H119">
        <v>0</v>
      </c>
      <c r="I119">
        <v>1.7310000000000001</v>
      </c>
      <c r="J119">
        <v>21</v>
      </c>
      <c r="K119">
        <v>0</v>
      </c>
      <c r="L119">
        <f t="shared" si="23"/>
        <v>0</v>
      </c>
      <c r="M119">
        <f t="shared" si="24"/>
        <v>1</v>
      </c>
    </row>
    <row r="120" spans="1:13">
      <c r="A120">
        <v>119</v>
      </c>
      <c r="B120">
        <v>378</v>
      </c>
      <c r="C120">
        <v>1</v>
      </c>
      <c r="D120">
        <v>87</v>
      </c>
      <c r="E120">
        <v>60</v>
      </c>
      <c r="F120">
        <v>37</v>
      </c>
      <c r="G120">
        <v>75</v>
      </c>
      <c r="H120">
        <v>37.200000000000003</v>
      </c>
      <c r="I120">
        <v>0.50900000000000001</v>
      </c>
      <c r="J120">
        <v>22</v>
      </c>
      <c r="K120">
        <v>0</v>
      </c>
      <c r="L120">
        <f t="shared" si="23"/>
        <v>0</v>
      </c>
      <c r="M120">
        <f t="shared" si="24"/>
        <v>1</v>
      </c>
    </row>
    <row r="121" spans="1:13">
      <c r="A121">
        <v>120</v>
      </c>
      <c r="B121">
        <v>473</v>
      </c>
      <c r="C121">
        <v>0</v>
      </c>
      <c r="D121">
        <v>119</v>
      </c>
      <c r="E121">
        <v>66</v>
      </c>
      <c r="F121">
        <v>27</v>
      </c>
      <c r="G121">
        <v>0</v>
      </c>
      <c r="H121">
        <v>38.799999999999997</v>
      </c>
      <c r="I121">
        <v>0.25900000000000001</v>
      </c>
      <c r="J121">
        <v>22</v>
      </c>
      <c r="K121">
        <v>0</v>
      </c>
      <c r="L121">
        <f t="shared" si="23"/>
        <v>0</v>
      </c>
      <c r="M121">
        <f t="shared" si="24"/>
        <v>1</v>
      </c>
    </row>
    <row r="122" spans="1:13">
      <c r="A122">
        <v>121</v>
      </c>
      <c r="B122">
        <v>509</v>
      </c>
      <c r="C122">
        <v>2</v>
      </c>
      <c r="D122">
        <v>84</v>
      </c>
      <c r="E122">
        <v>50</v>
      </c>
      <c r="F122">
        <v>23</v>
      </c>
      <c r="G122">
        <v>76</v>
      </c>
      <c r="H122">
        <v>30.4</v>
      </c>
      <c r="I122">
        <v>0.96799999999999997</v>
      </c>
      <c r="J122">
        <v>21</v>
      </c>
      <c r="K122">
        <v>0</v>
      </c>
      <c r="L122">
        <f t="shared" si="23"/>
        <v>0</v>
      </c>
      <c r="M122">
        <f t="shared" si="24"/>
        <v>1</v>
      </c>
    </row>
    <row r="123" spans="1:13">
      <c r="A123">
        <v>122</v>
      </c>
      <c r="B123">
        <v>620</v>
      </c>
      <c r="C123">
        <v>0</v>
      </c>
      <c r="D123">
        <v>119</v>
      </c>
      <c r="E123">
        <v>0</v>
      </c>
      <c r="F123">
        <v>0</v>
      </c>
      <c r="G123">
        <v>0</v>
      </c>
      <c r="H123">
        <v>32.4</v>
      </c>
      <c r="I123">
        <v>0.14099999999999999</v>
      </c>
      <c r="J123">
        <v>24</v>
      </c>
      <c r="K123">
        <v>1</v>
      </c>
      <c r="L123">
        <f t="shared" si="23"/>
        <v>0</v>
      </c>
      <c r="M123">
        <f t="shared" si="24"/>
        <v>0</v>
      </c>
    </row>
    <row r="124" spans="1:13">
      <c r="A124">
        <v>123</v>
      </c>
      <c r="B124">
        <v>694</v>
      </c>
      <c r="C124">
        <v>7</v>
      </c>
      <c r="D124">
        <v>129</v>
      </c>
      <c r="E124">
        <v>68</v>
      </c>
      <c r="F124">
        <v>49</v>
      </c>
      <c r="G124">
        <v>125</v>
      </c>
      <c r="H124">
        <v>38.5</v>
      </c>
      <c r="I124">
        <v>0.439</v>
      </c>
      <c r="J124">
        <v>43</v>
      </c>
      <c r="K124">
        <v>1</v>
      </c>
      <c r="L124">
        <f t="shared" si="23"/>
        <v>1</v>
      </c>
      <c r="M124">
        <f t="shared" si="24"/>
        <v>1</v>
      </c>
    </row>
    <row r="125" spans="1:13">
      <c r="A125">
        <v>124</v>
      </c>
      <c r="B125">
        <v>108</v>
      </c>
      <c r="C125">
        <v>4</v>
      </c>
      <c r="D125">
        <v>144</v>
      </c>
      <c r="E125">
        <v>58</v>
      </c>
      <c r="F125">
        <v>28</v>
      </c>
      <c r="G125">
        <v>140</v>
      </c>
      <c r="H125">
        <v>29.5</v>
      </c>
      <c r="I125">
        <v>0.28699999999999998</v>
      </c>
      <c r="J125">
        <v>37</v>
      </c>
      <c r="K125">
        <v>0</v>
      </c>
      <c r="L125">
        <f t="shared" si="23"/>
        <v>1</v>
      </c>
      <c r="M125">
        <f t="shared" si="24"/>
        <v>0</v>
      </c>
    </row>
    <row r="126" spans="1:13">
      <c r="A126">
        <v>125</v>
      </c>
      <c r="B126">
        <v>13</v>
      </c>
      <c r="C126">
        <v>10</v>
      </c>
      <c r="D126">
        <v>139</v>
      </c>
      <c r="E126">
        <v>80</v>
      </c>
      <c r="F126">
        <v>0</v>
      </c>
      <c r="G126">
        <v>0</v>
      </c>
      <c r="H126">
        <v>27.1</v>
      </c>
      <c r="I126">
        <v>1.4410000000000001</v>
      </c>
      <c r="J126">
        <v>57</v>
      </c>
      <c r="K126">
        <v>0</v>
      </c>
      <c r="L126">
        <f t="shared" si="23"/>
        <v>1</v>
      </c>
      <c r="M126">
        <f t="shared" si="24"/>
        <v>0</v>
      </c>
    </row>
    <row r="127" spans="1:13">
      <c r="A127">
        <v>126</v>
      </c>
      <c r="B127">
        <v>178</v>
      </c>
      <c r="C127">
        <v>0</v>
      </c>
      <c r="D127">
        <v>129</v>
      </c>
      <c r="E127">
        <v>110</v>
      </c>
      <c r="F127">
        <v>46</v>
      </c>
      <c r="G127">
        <v>130</v>
      </c>
      <c r="H127">
        <v>67.099999999999994</v>
      </c>
      <c r="I127">
        <v>0.31900000000000001</v>
      </c>
      <c r="J127">
        <v>26</v>
      </c>
      <c r="K127">
        <v>1</v>
      </c>
      <c r="L127">
        <f t="shared" si="23"/>
        <v>1</v>
      </c>
      <c r="M127">
        <f t="shared" si="24"/>
        <v>1</v>
      </c>
    </row>
    <row r="128" spans="1:13">
      <c r="A128">
        <v>127</v>
      </c>
      <c r="B128">
        <v>42</v>
      </c>
      <c r="C128">
        <v>7</v>
      </c>
      <c r="D128">
        <v>133</v>
      </c>
      <c r="E128">
        <v>84</v>
      </c>
      <c r="F128">
        <v>0</v>
      </c>
      <c r="G128">
        <v>0</v>
      </c>
      <c r="H128">
        <v>40.200000000000003</v>
      </c>
      <c r="I128">
        <v>0.69599999999999995</v>
      </c>
      <c r="J128">
        <v>37</v>
      </c>
      <c r="K128">
        <v>0</v>
      </c>
      <c r="L128">
        <f t="shared" si="23"/>
        <v>1</v>
      </c>
      <c r="M128">
        <f t="shared" si="24"/>
        <v>0</v>
      </c>
    </row>
    <row r="129" spans="1:13">
      <c r="A129">
        <v>128</v>
      </c>
      <c r="B129">
        <v>30</v>
      </c>
      <c r="C129">
        <v>5</v>
      </c>
      <c r="D129">
        <v>117</v>
      </c>
      <c r="E129">
        <v>92</v>
      </c>
      <c r="F129">
        <v>0</v>
      </c>
      <c r="G129">
        <v>0</v>
      </c>
      <c r="H129">
        <v>34.1</v>
      </c>
      <c r="I129">
        <v>0.33700000000000002</v>
      </c>
      <c r="J129">
        <v>38</v>
      </c>
      <c r="K129">
        <v>0</v>
      </c>
      <c r="L129">
        <f t="shared" si="23"/>
        <v>0</v>
      </c>
      <c r="M129">
        <f t="shared" si="24"/>
        <v>1</v>
      </c>
    </row>
    <row r="130" spans="1:13">
      <c r="A130">
        <v>129</v>
      </c>
      <c r="B130">
        <v>652</v>
      </c>
      <c r="C130">
        <v>1</v>
      </c>
      <c r="D130">
        <v>117</v>
      </c>
      <c r="E130">
        <v>60</v>
      </c>
      <c r="F130">
        <v>23</v>
      </c>
      <c r="G130">
        <v>106</v>
      </c>
      <c r="H130">
        <v>33.799999999999997</v>
      </c>
      <c r="I130">
        <v>0.46600000000000003</v>
      </c>
      <c r="J130">
        <v>27</v>
      </c>
      <c r="K130">
        <v>0</v>
      </c>
      <c r="L130">
        <f t="shared" si="23"/>
        <v>0</v>
      </c>
      <c r="M130">
        <f t="shared" si="24"/>
        <v>1</v>
      </c>
    </row>
    <row r="131" spans="1:13">
      <c r="A131">
        <v>130</v>
      </c>
      <c r="B131">
        <v>255</v>
      </c>
      <c r="C131">
        <v>12</v>
      </c>
      <c r="D131">
        <v>92</v>
      </c>
      <c r="E131">
        <v>62</v>
      </c>
      <c r="F131">
        <v>7</v>
      </c>
      <c r="G131">
        <v>258</v>
      </c>
      <c r="H131">
        <v>27.6</v>
      </c>
      <c r="I131">
        <v>0.92600000000000005</v>
      </c>
      <c r="J131">
        <v>44</v>
      </c>
      <c r="K131">
        <v>1</v>
      </c>
      <c r="L131">
        <f t="shared" ref="L131:L194" si="25">IF(D131&lt;=124.5,IF(J131&lt;=27.5,IF(F131&lt;=30.5,0,0),IF(D131&lt;=94.5,0,0)),IF(D131&lt;=166.5,IF(J131&lt;=24.5,0,1),IF(J131&lt;=37.5,1,1)))</f>
        <v>0</v>
      </c>
      <c r="M131">
        <f t="shared" ref="M131:M194" si="26">IF(L131=K131,1,0)</f>
        <v>0</v>
      </c>
    </row>
    <row r="132" spans="1:13">
      <c r="A132">
        <v>131</v>
      </c>
      <c r="B132">
        <v>303</v>
      </c>
      <c r="C132">
        <v>5</v>
      </c>
      <c r="D132">
        <v>77</v>
      </c>
      <c r="E132">
        <v>82</v>
      </c>
      <c r="F132">
        <v>41</v>
      </c>
      <c r="G132">
        <v>42</v>
      </c>
      <c r="H132">
        <v>35.799999999999997</v>
      </c>
      <c r="I132">
        <v>0.156</v>
      </c>
      <c r="J132">
        <v>35</v>
      </c>
      <c r="K132">
        <v>0</v>
      </c>
      <c r="L132">
        <f t="shared" si="25"/>
        <v>0</v>
      </c>
      <c r="M132">
        <f t="shared" si="26"/>
        <v>1</v>
      </c>
    </row>
    <row r="133" spans="1:13">
      <c r="A133">
        <v>132</v>
      </c>
      <c r="B133">
        <v>758</v>
      </c>
      <c r="C133">
        <v>0</v>
      </c>
      <c r="D133">
        <v>123</v>
      </c>
      <c r="E133">
        <v>72</v>
      </c>
      <c r="F133">
        <v>0</v>
      </c>
      <c r="G133">
        <v>0</v>
      </c>
      <c r="H133">
        <v>36.299999999999997</v>
      </c>
      <c r="I133">
        <v>0.25800000000000001</v>
      </c>
      <c r="J133">
        <v>52</v>
      </c>
      <c r="K133">
        <v>1</v>
      </c>
      <c r="L133">
        <f t="shared" si="25"/>
        <v>0</v>
      </c>
      <c r="M133">
        <f t="shared" si="26"/>
        <v>0</v>
      </c>
    </row>
    <row r="134" spans="1:13">
      <c r="A134">
        <v>133</v>
      </c>
      <c r="B134">
        <v>521</v>
      </c>
      <c r="C134">
        <v>2</v>
      </c>
      <c r="D134">
        <v>68</v>
      </c>
      <c r="E134">
        <v>70</v>
      </c>
      <c r="F134">
        <v>32</v>
      </c>
      <c r="G134">
        <v>66</v>
      </c>
      <c r="H134">
        <v>25</v>
      </c>
      <c r="I134">
        <v>0.187</v>
      </c>
      <c r="J134">
        <v>25</v>
      </c>
      <c r="K134">
        <v>0</v>
      </c>
      <c r="L134">
        <f t="shared" si="25"/>
        <v>0</v>
      </c>
      <c r="M134">
        <f t="shared" si="26"/>
        <v>1</v>
      </c>
    </row>
    <row r="135" spans="1:13">
      <c r="A135">
        <v>134</v>
      </c>
      <c r="B135">
        <v>85</v>
      </c>
      <c r="C135">
        <v>5</v>
      </c>
      <c r="D135">
        <v>137</v>
      </c>
      <c r="E135">
        <v>108</v>
      </c>
      <c r="F135">
        <v>0</v>
      </c>
      <c r="G135">
        <v>0</v>
      </c>
      <c r="H135">
        <v>48.8</v>
      </c>
      <c r="I135">
        <v>0.22700000000000001</v>
      </c>
      <c r="J135">
        <v>37</v>
      </c>
      <c r="K135">
        <v>1</v>
      </c>
      <c r="L135">
        <f t="shared" si="25"/>
        <v>1</v>
      </c>
      <c r="M135">
        <f t="shared" si="26"/>
        <v>1</v>
      </c>
    </row>
    <row r="136" spans="1:13">
      <c r="A136">
        <v>135</v>
      </c>
      <c r="B136">
        <v>338</v>
      </c>
      <c r="C136">
        <v>5</v>
      </c>
      <c r="D136">
        <v>115</v>
      </c>
      <c r="E136">
        <v>76</v>
      </c>
      <c r="F136">
        <v>0</v>
      </c>
      <c r="G136">
        <v>0</v>
      </c>
      <c r="H136">
        <v>31.2</v>
      </c>
      <c r="I136">
        <v>0.34300000000000003</v>
      </c>
      <c r="J136">
        <v>44</v>
      </c>
      <c r="K136">
        <v>1</v>
      </c>
      <c r="L136">
        <f t="shared" si="25"/>
        <v>0</v>
      </c>
      <c r="M136">
        <f t="shared" si="26"/>
        <v>0</v>
      </c>
    </row>
    <row r="137" spans="1:13">
      <c r="A137">
        <v>136</v>
      </c>
      <c r="B137">
        <v>19</v>
      </c>
      <c r="C137">
        <v>1</v>
      </c>
      <c r="D137">
        <v>103</v>
      </c>
      <c r="E137">
        <v>30</v>
      </c>
      <c r="F137">
        <v>38</v>
      </c>
      <c r="G137">
        <v>83</v>
      </c>
      <c r="H137">
        <v>43.3</v>
      </c>
      <c r="I137">
        <v>0.183</v>
      </c>
      <c r="J137">
        <v>33</v>
      </c>
      <c r="K137">
        <v>0</v>
      </c>
      <c r="L137">
        <f t="shared" si="25"/>
        <v>0</v>
      </c>
      <c r="M137">
        <f t="shared" si="26"/>
        <v>1</v>
      </c>
    </row>
    <row r="138" spans="1:13">
      <c r="A138">
        <v>137</v>
      </c>
      <c r="B138">
        <v>550</v>
      </c>
      <c r="C138">
        <v>4</v>
      </c>
      <c r="D138">
        <v>189</v>
      </c>
      <c r="E138">
        <v>110</v>
      </c>
      <c r="F138">
        <v>31</v>
      </c>
      <c r="G138">
        <v>0</v>
      </c>
      <c r="H138">
        <v>28.5</v>
      </c>
      <c r="I138">
        <v>0.68</v>
      </c>
      <c r="J138">
        <v>37</v>
      </c>
      <c r="K138">
        <v>0</v>
      </c>
      <c r="L138">
        <f t="shared" si="25"/>
        <v>1</v>
      </c>
      <c r="M138">
        <f t="shared" si="26"/>
        <v>0</v>
      </c>
    </row>
    <row r="139" spans="1:13">
      <c r="A139">
        <v>138</v>
      </c>
      <c r="B139">
        <v>50</v>
      </c>
      <c r="C139">
        <v>7</v>
      </c>
      <c r="D139">
        <v>105</v>
      </c>
      <c r="E139">
        <v>0</v>
      </c>
      <c r="F139">
        <v>0</v>
      </c>
      <c r="G139">
        <v>0</v>
      </c>
      <c r="H139">
        <v>0</v>
      </c>
      <c r="I139">
        <v>0.30499999999999999</v>
      </c>
      <c r="J139">
        <v>24</v>
      </c>
      <c r="K139">
        <v>0</v>
      </c>
      <c r="L139">
        <f t="shared" si="25"/>
        <v>0</v>
      </c>
      <c r="M139">
        <f t="shared" si="26"/>
        <v>1</v>
      </c>
    </row>
    <row r="140" spans="1:13">
      <c r="A140">
        <v>139</v>
      </c>
      <c r="B140">
        <v>298</v>
      </c>
      <c r="C140">
        <v>0</v>
      </c>
      <c r="D140">
        <v>126</v>
      </c>
      <c r="E140">
        <v>84</v>
      </c>
      <c r="F140">
        <v>29</v>
      </c>
      <c r="G140">
        <v>215</v>
      </c>
      <c r="H140">
        <v>30.7</v>
      </c>
      <c r="I140">
        <v>0.52</v>
      </c>
      <c r="J140">
        <v>24</v>
      </c>
      <c r="K140">
        <v>0</v>
      </c>
      <c r="L140">
        <f t="shared" si="25"/>
        <v>0</v>
      </c>
      <c r="M140">
        <f t="shared" si="26"/>
        <v>1</v>
      </c>
    </row>
    <row r="141" spans="1:13">
      <c r="A141">
        <v>140</v>
      </c>
      <c r="B141">
        <v>674</v>
      </c>
      <c r="C141">
        <v>3</v>
      </c>
      <c r="D141">
        <v>123</v>
      </c>
      <c r="E141">
        <v>100</v>
      </c>
      <c r="F141">
        <v>35</v>
      </c>
      <c r="G141">
        <v>240</v>
      </c>
      <c r="H141">
        <v>57.3</v>
      </c>
      <c r="I141">
        <v>0.88</v>
      </c>
      <c r="J141">
        <v>22</v>
      </c>
      <c r="K141">
        <v>0</v>
      </c>
      <c r="L141">
        <f t="shared" si="25"/>
        <v>0</v>
      </c>
      <c r="M141">
        <f t="shared" si="26"/>
        <v>1</v>
      </c>
    </row>
    <row r="142" spans="1:13">
      <c r="A142">
        <v>141</v>
      </c>
      <c r="B142">
        <v>105</v>
      </c>
      <c r="C142">
        <v>2</v>
      </c>
      <c r="D142">
        <v>85</v>
      </c>
      <c r="E142">
        <v>65</v>
      </c>
      <c r="F142">
        <v>0</v>
      </c>
      <c r="G142">
        <v>0</v>
      </c>
      <c r="H142">
        <v>39.6</v>
      </c>
      <c r="I142">
        <v>0.93</v>
      </c>
      <c r="J142">
        <v>27</v>
      </c>
      <c r="K142">
        <v>0</v>
      </c>
      <c r="L142">
        <f t="shared" si="25"/>
        <v>0</v>
      </c>
      <c r="M142">
        <f t="shared" si="26"/>
        <v>1</v>
      </c>
    </row>
    <row r="143" spans="1:13">
      <c r="A143">
        <v>142</v>
      </c>
      <c r="B143">
        <v>77</v>
      </c>
      <c r="C143">
        <v>7</v>
      </c>
      <c r="D143">
        <v>62</v>
      </c>
      <c r="E143">
        <v>78</v>
      </c>
      <c r="F143">
        <v>0</v>
      </c>
      <c r="G143">
        <v>0</v>
      </c>
      <c r="H143">
        <v>32.6</v>
      </c>
      <c r="I143">
        <v>0.39100000000000001</v>
      </c>
      <c r="J143">
        <v>41</v>
      </c>
      <c r="K143">
        <v>0</v>
      </c>
      <c r="L143">
        <f t="shared" si="25"/>
        <v>0</v>
      </c>
      <c r="M143">
        <f t="shared" si="26"/>
        <v>1</v>
      </c>
    </row>
    <row r="144" spans="1:13">
      <c r="A144">
        <v>143</v>
      </c>
      <c r="B144">
        <v>547</v>
      </c>
      <c r="C144">
        <v>5</v>
      </c>
      <c r="D144">
        <v>187</v>
      </c>
      <c r="E144">
        <v>76</v>
      </c>
      <c r="F144">
        <v>27</v>
      </c>
      <c r="G144">
        <v>207</v>
      </c>
      <c r="H144">
        <v>43.6</v>
      </c>
      <c r="I144">
        <v>1.034</v>
      </c>
      <c r="J144">
        <v>53</v>
      </c>
      <c r="K144">
        <v>1</v>
      </c>
      <c r="L144">
        <f t="shared" si="25"/>
        <v>1</v>
      </c>
      <c r="M144">
        <f t="shared" si="26"/>
        <v>1</v>
      </c>
    </row>
    <row r="145" spans="1:13">
      <c r="A145">
        <v>144</v>
      </c>
      <c r="B145">
        <v>266</v>
      </c>
      <c r="C145">
        <v>5</v>
      </c>
      <c r="D145">
        <v>96</v>
      </c>
      <c r="E145">
        <v>74</v>
      </c>
      <c r="F145">
        <v>18</v>
      </c>
      <c r="G145">
        <v>67</v>
      </c>
      <c r="H145">
        <v>33.6</v>
      </c>
      <c r="I145">
        <v>0.997</v>
      </c>
      <c r="J145">
        <v>43</v>
      </c>
      <c r="K145">
        <v>0</v>
      </c>
      <c r="L145">
        <f t="shared" si="25"/>
        <v>0</v>
      </c>
      <c r="M145">
        <f t="shared" si="26"/>
        <v>1</v>
      </c>
    </row>
    <row r="146" spans="1:13">
      <c r="A146">
        <v>145</v>
      </c>
      <c r="B146">
        <v>316</v>
      </c>
      <c r="C146">
        <v>2</v>
      </c>
      <c r="D146">
        <v>112</v>
      </c>
      <c r="E146">
        <v>68</v>
      </c>
      <c r="F146">
        <v>22</v>
      </c>
      <c r="G146">
        <v>94</v>
      </c>
      <c r="H146">
        <v>34.1</v>
      </c>
      <c r="I146">
        <v>0.315</v>
      </c>
      <c r="J146">
        <v>26</v>
      </c>
      <c r="K146">
        <v>0</v>
      </c>
      <c r="L146">
        <f t="shared" si="25"/>
        <v>0</v>
      </c>
      <c r="M146">
        <f t="shared" si="26"/>
        <v>1</v>
      </c>
    </row>
    <row r="147" spans="1:13">
      <c r="A147">
        <v>146</v>
      </c>
      <c r="B147">
        <v>509</v>
      </c>
      <c r="C147">
        <v>2</v>
      </c>
      <c r="D147">
        <v>84</v>
      </c>
      <c r="E147">
        <v>50</v>
      </c>
      <c r="F147">
        <v>23</v>
      </c>
      <c r="G147">
        <v>76</v>
      </c>
      <c r="H147">
        <v>30.4</v>
      </c>
      <c r="I147">
        <v>0.96799999999999997</v>
      </c>
      <c r="J147">
        <v>21</v>
      </c>
      <c r="K147">
        <v>0</v>
      </c>
      <c r="L147">
        <f t="shared" si="25"/>
        <v>0</v>
      </c>
      <c r="M147">
        <f t="shared" si="26"/>
        <v>1</v>
      </c>
    </row>
    <row r="148" spans="1:13">
      <c r="A148">
        <v>147</v>
      </c>
      <c r="B148">
        <v>665</v>
      </c>
      <c r="C148">
        <v>6</v>
      </c>
      <c r="D148">
        <v>115</v>
      </c>
      <c r="E148">
        <v>60</v>
      </c>
      <c r="F148">
        <v>39</v>
      </c>
      <c r="G148">
        <v>0</v>
      </c>
      <c r="H148">
        <v>33.700000000000003</v>
      </c>
      <c r="I148">
        <v>0.245</v>
      </c>
      <c r="J148">
        <v>40</v>
      </c>
      <c r="K148">
        <v>1</v>
      </c>
      <c r="L148">
        <f t="shared" si="25"/>
        <v>0</v>
      </c>
      <c r="M148">
        <f t="shared" si="26"/>
        <v>0</v>
      </c>
    </row>
    <row r="149" spans="1:13">
      <c r="A149">
        <v>148</v>
      </c>
      <c r="B149">
        <v>61</v>
      </c>
      <c r="C149">
        <v>2</v>
      </c>
      <c r="D149">
        <v>84</v>
      </c>
      <c r="E149">
        <v>0</v>
      </c>
      <c r="F149">
        <v>0</v>
      </c>
      <c r="G149">
        <v>0</v>
      </c>
      <c r="H149">
        <v>0</v>
      </c>
      <c r="I149">
        <v>0.30399999999999999</v>
      </c>
      <c r="J149">
        <v>21</v>
      </c>
      <c r="K149">
        <v>0</v>
      </c>
      <c r="L149">
        <f t="shared" si="25"/>
        <v>0</v>
      </c>
      <c r="M149">
        <f t="shared" si="26"/>
        <v>1</v>
      </c>
    </row>
    <row r="150" spans="1:13">
      <c r="A150">
        <v>149</v>
      </c>
      <c r="B150">
        <v>575</v>
      </c>
      <c r="C150">
        <v>1</v>
      </c>
      <c r="D150">
        <v>143</v>
      </c>
      <c r="E150">
        <v>86</v>
      </c>
      <c r="F150">
        <v>30</v>
      </c>
      <c r="G150">
        <v>330</v>
      </c>
      <c r="H150">
        <v>30.1</v>
      </c>
      <c r="I150">
        <v>0.89200000000000002</v>
      </c>
      <c r="J150">
        <v>23</v>
      </c>
      <c r="K150">
        <v>0</v>
      </c>
      <c r="L150">
        <f t="shared" si="25"/>
        <v>0</v>
      </c>
      <c r="M150">
        <f t="shared" si="26"/>
        <v>1</v>
      </c>
    </row>
    <row r="151" spans="1:13">
      <c r="A151">
        <v>150</v>
      </c>
      <c r="B151">
        <v>650</v>
      </c>
      <c r="C151">
        <v>0</v>
      </c>
      <c r="D151">
        <v>107</v>
      </c>
      <c r="E151">
        <v>60</v>
      </c>
      <c r="F151">
        <v>25</v>
      </c>
      <c r="G151">
        <v>0</v>
      </c>
      <c r="H151">
        <v>26.4</v>
      </c>
      <c r="I151">
        <v>0.13300000000000001</v>
      </c>
      <c r="J151">
        <v>23</v>
      </c>
      <c r="K151">
        <v>0</v>
      </c>
      <c r="L151">
        <f t="shared" si="25"/>
        <v>0</v>
      </c>
      <c r="M151">
        <f t="shared" si="26"/>
        <v>1</v>
      </c>
    </row>
    <row r="152" spans="1:13">
      <c r="A152">
        <v>151</v>
      </c>
      <c r="B152">
        <v>583</v>
      </c>
      <c r="C152">
        <v>12</v>
      </c>
      <c r="D152">
        <v>121</v>
      </c>
      <c r="E152">
        <v>78</v>
      </c>
      <c r="F152">
        <v>17</v>
      </c>
      <c r="G152">
        <v>0</v>
      </c>
      <c r="H152">
        <v>26.5</v>
      </c>
      <c r="I152">
        <v>0.25900000000000001</v>
      </c>
      <c r="J152">
        <v>62</v>
      </c>
      <c r="K152">
        <v>0</v>
      </c>
      <c r="L152">
        <f t="shared" si="25"/>
        <v>0</v>
      </c>
      <c r="M152">
        <f t="shared" si="26"/>
        <v>1</v>
      </c>
    </row>
    <row r="153" spans="1:13">
      <c r="A153">
        <v>152</v>
      </c>
      <c r="B153">
        <v>406</v>
      </c>
      <c r="C153">
        <v>2</v>
      </c>
      <c r="D153">
        <v>123</v>
      </c>
      <c r="E153">
        <v>48</v>
      </c>
      <c r="F153">
        <v>32</v>
      </c>
      <c r="G153">
        <v>165</v>
      </c>
      <c r="H153">
        <v>42.1</v>
      </c>
      <c r="I153">
        <v>0.52</v>
      </c>
      <c r="J153">
        <v>26</v>
      </c>
      <c r="K153">
        <v>0</v>
      </c>
      <c r="L153">
        <f t="shared" si="25"/>
        <v>0</v>
      </c>
      <c r="M153">
        <f t="shared" si="26"/>
        <v>1</v>
      </c>
    </row>
    <row r="154" spans="1:13">
      <c r="A154">
        <v>153</v>
      </c>
      <c r="B154">
        <v>712</v>
      </c>
      <c r="C154">
        <v>5</v>
      </c>
      <c r="D154">
        <v>126</v>
      </c>
      <c r="E154">
        <v>78</v>
      </c>
      <c r="F154">
        <v>27</v>
      </c>
      <c r="G154">
        <v>22</v>
      </c>
      <c r="H154">
        <v>29.6</v>
      </c>
      <c r="I154">
        <v>0.439</v>
      </c>
      <c r="J154">
        <v>40</v>
      </c>
      <c r="K154">
        <v>0</v>
      </c>
      <c r="L154">
        <f t="shared" si="25"/>
        <v>1</v>
      </c>
      <c r="M154">
        <f t="shared" si="26"/>
        <v>0</v>
      </c>
    </row>
    <row r="155" spans="1:13">
      <c r="A155">
        <v>154</v>
      </c>
      <c r="B155">
        <v>724</v>
      </c>
      <c r="C155">
        <v>5</v>
      </c>
      <c r="D155">
        <v>117</v>
      </c>
      <c r="E155">
        <v>86</v>
      </c>
      <c r="F155">
        <v>30</v>
      </c>
      <c r="G155">
        <v>105</v>
      </c>
      <c r="H155">
        <v>39.1</v>
      </c>
      <c r="I155">
        <v>0.251</v>
      </c>
      <c r="J155">
        <v>42</v>
      </c>
      <c r="K155">
        <v>0</v>
      </c>
      <c r="L155">
        <f t="shared" si="25"/>
        <v>0</v>
      </c>
      <c r="M155">
        <f t="shared" si="26"/>
        <v>1</v>
      </c>
    </row>
    <row r="156" spans="1:13">
      <c r="A156">
        <v>155</v>
      </c>
      <c r="B156">
        <v>268</v>
      </c>
      <c r="C156">
        <v>2</v>
      </c>
      <c r="D156">
        <v>128</v>
      </c>
      <c r="E156">
        <v>64</v>
      </c>
      <c r="F156">
        <v>42</v>
      </c>
      <c r="G156">
        <v>0</v>
      </c>
      <c r="H156">
        <v>40</v>
      </c>
      <c r="I156">
        <v>1.101</v>
      </c>
      <c r="J156">
        <v>24</v>
      </c>
      <c r="K156">
        <v>0</v>
      </c>
      <c r="L156">
        <f t="shared" si="25"/>
        <v>0</v>
      </c>
      <c r="M156">
        <f t="shared" si="26"/>
        <v>1</v>
      </c>
    </row>
    <row r="157" spans="1:13">
      <c r="A157">
        <v>156</v>
      </c>
      <c r="B157">
        <v>144</v>
      </c>
      <c r="C157">
        <v>10</v>
      </c>
      <c r="D157">
        <v>108</v>
      </c>
      <c r="E157">
        <v>66</v>
      </c>
      <c r="F157">
        <v>0</v>
      </c>
      <c r="G157">
        <v>0</v>
      </c>
      <c r="H157">
        <v>32.4</v>
      </c>
      <c r="I157">
        <v>0.27200000000000002</v>
      </c>
      <c r="J157">
        <v>42</v>
      </c>
      <c r="K157">
        <v>1</v>
      </c>
      <c r="L157">
        <f t="shared" si="25"/>
        <v>0</v>
      </c>
      <c r="M157">
        <f t="shared" si="26"/>
        <v>0</v>
      </c>
    </row>
    <row r="158" spans="1:13">
      <c r="A158">
        <v>157</v>
      </c>
      <c r="B158">
        <v>238</v>
      </c>
      <c r="C158">
        <v>0</v>
      </c>
      <c r="D158">
        <v>179</v>
      </c>
      <c r="E158">
        <v>90</v>
      </c>
      <c r="F158">
        <v>27</v>
      </c>
      <c r="G158">
        <v>0</v>
      </c>
      <c r="H158">
        <v>44.1</v>
      </c>
      <c r="I158">
        <v>0.68600000000000005</v>
      </c>
      <c r="J158">
        <v>23</v>
      </c>
      <c r="K158">
        <v>1</v>
      </c>
      <c r="L158">
        <f t="shared" si="25"/>
        <v>1</v>
      </c>
      <c r="M158">
        <f t="shared" si="26"/>
        <v>1</v>
      </c>
    </row>
    <row r="159" spans="1:13">
      <c r="A159">
        <v>158</v>
      </c>
      <c r="B159">
        <v>677</v>
      </c>
      <c r="C159">
        <v>9</v>
      </c>
      <c r="D159">
        <v>156</v>
      </c>
      <c r="E159">
        <v>86</v>
      </c>
      <c r="F159">
        <v>0</v>
      </c>
      <c r="G159">
        <v>0</v>
      </c>
      <c r="H159">
        <v>24.8</v>
      </c>
      <c r="I159">
        <v>0.23</v>
      </c>
      <c r="J159">
        <v>53</v>
      </c>
      <c r="K159">
        <v>1</v>
      </c>
      <c r="L159">
        <f t="shared" si="25"/>
        <v>1</v>
      </c>
      <c r="M159">
        <f t="shared" si="26"/>
        <v>1</v>
      </c>
    </row>
    <row r="160" spans="1:13">
      <c r="A160">
        <v>159</v>
      </c>
      <c r="B160">
        <v>167</v>
      </c>
      <c r="C160">
        <v>3</v>
      </c>
      <c r="D160">
        <v>148</v>
      </c>
      <c r="E160">
        <v>66</v>
      </c>
      <c r="F160">
        <v>25</v>
      </c>
      <c r="G160">
        <v>0</v>
      </c>
      <c r="H160">
        <v>32.5</v>
      </c>
      <c r="I160">
        <v>0.25600000000000001</v>
      </c>
      <c r="J160">
        <v>22</v>
      </c>
      <c r="K160">
        <v>0</v>
      </c>
      <c r="L160">
        <f t="shared" si="25"/>
        <v>0</v>
      </c>
      <c r="M160">
        <f t="shared" si="26"/>
        <v>1</v>
      </c>
    </row>
    <row r="161" spans="1:13">
      <c r="A161">
        <v>160</v>
      </c>
      <c r="B161">
        <v>359</v>
      </c>
      <c r="C161">
        <v>12</v>
      </c>
      <c r="D161">
        <v>88</v>
      </c>
      <c r="E161">
        <v>74</v>
      </c>
      <c r="F161">
        <v>40</v>
      </c>
      <c r="G161">
        <v>54</v>
      </c>
      <c r="H161">
        <v>35.299999999999997</v>
      </c>
      <c r="I161">
        <v>0.378</v>
      </c>
      <c r="J161">
        <v>48</v>
      </c>
      <c r="K161">
        <v>0</v>
      </c>
      <c r="L161">
        <f t="shared" si="25"/>
        <v>0</v>
      </c>
      <c r="M161">
        <f t="shared" si="26"/>
        <v>1</v>
      </c>
    </row>
    <row r="162" spans="1:13">
      <c r="A162">
        <v>161</v>
      </c>
      <c r="B162">
        <v>531</v>
      </c>
      <c r="C162">
        <v>2</v>
      </c>
      <c r="D162">
        <v>122</v>
      </c>
      <c r="E162">
        <v>60</v>
      </c>
      <c r="F162">
        <v>18</v>
      </c>
      <c r="G162">
        <v>106</v>
      </c>
      <c r="H162">
        <v>29.8</v>
      </c>
      <c r="I162">
        <v>0.71699999999999997</v>
      </c>
      <c r="J162">
        <v>22</v>
      </c>
      <c r="K162">
        <v>0</v>
      </c>
      <c r="L162">
        <f t="shared" si="25"/>
        <v>0</v>
      </c>
      <c r="M162">
        <f t="shared" si="26"/>
        <v>1</v>
      </c>
    </row>
    <row r="163" spans="1:13">
      <c r="A163">
        <v>162</v>
      </c>
      <c r="B163">
        <v>710</v>
      </c>
      <c r="C163">
        <v>2</v>
      </c>
      <c r="D163">
        <v>93</v>
      </c>
      <c r="E163">
        <v>64</v>
      </c>
      <c r="F163">
        <v>32</v>
      </c>
      <c r="G163">
        <v>160</v>
      </c>
      <c r="H163">
        <v>38</v>
      </c>
      <c r="I163">
        <v>0.67400000000000004</v>
      </c>
      <c r="J163">
        <v>23</v>
      </c>
      <c r="K163">
        <v>1</v>
      </c>
      <c r="L163">
        <f t="shared" si="25"/>
        <v>0</v>
      </c>
      <c r="M163">
        <f t="shared" si="26"/>
        <v>0</v>
      </c>
    </row>
    <row r="164" spans="1:13">
      <c r="A164">
        <v>163</v>
      </c>
      <c r="B164">
        <v>557</v>
      </c>
      <c r="C164">
        <v>1</v>
      </c>
      <c r="D164">
        <v>97</v>
      </c>
      <c r="E164">
        <v>70</v>
      </c>
      <c r="F164">
        <v>40</v>
      </c>
      <c r="G164">
        <v>0</v>
      </c>
      <c r="H164">
        <v>38.1</v>
      </c>
      <c r="I164">
        <v>0.218</v>
      </c>
      <c r="J164">
        <v>30</v>
      </c>
      <c r="K164">
        <v>0</v>
      </c>
      <c r="L164">
        <f t="shared" si="25"/>
        <v>0</v>
      </c>
      <c r="M164">
        <f t="shared" si="26"/>
        <v>1</v>
      </c>
    </row>
    <row r="165" spans="1:13">
      <c r="A165">
        <v>164</v>
      </c>
      <c r="B165">
        <v>462</v>
      </c>
      <c r="C165">
        <v>1</v>
      </c>
      <c r="D165">
        <v>71</v>
      </c>
      <c r="E165">
        <v>62</v>
      </c>
      <c r="F165">
        <v>0</v>
      </c>
      <c r="G165">
        <v>0</v>
      </c>
      <c r="H165">
        <v>21.8</v>
      </c>
      <c r="I165">
        <v>0.41599999999999998</v>
      </c>
      <c r="J165">
        <v>26</v>
      </c>
      <c r="K165">
        <v>0</v>
      </c>
      <c r="L165">
        <f t="shared" si="25"/>
        <v>0</v>
      </c>
      <c r="M165">
        <f t="shared" si="26"/>
        <v>1</v>
      </c>
    </row>
    <row r="166" spans="1:13">
      <c r="A166">
        <v>165</v>
      </c>
      <c r="B166">
        <v>383</v>
      </c>
      <c r="C166">
        <v>1</v>
      </c>
      <c r="D166">
        <v>109</v>
      </c>
      <c r="E166">
        <v>60</v>
      </c>
      <c r="F166">
        <v>8</v>
      </c>
      <c r="G166">
        <v>182</v>
      </c>
      <c r="H166">
        <v>25.4</v>
      </c>
      <c r="I166">
        <v>0.94699999999999995</v>
      </c>
      <c r="J166">
        <v>21</v>
      </c>
      <c r="K166">
        <v>0</v>
      </c>
      <c r="L166">
        <f t="shared" si="25"/>
        <v>0</v>
      </c>
      <c r="M166">
        <f t="shared" si="26"/>
        <v>1</v>
      </c>
    </row>
    <row r="167" spans="1:13">
      <c r="A167">
        <v>166</v>
      </c>
      <c r="B167">
        <v>262</v>
      </c>
      <c r="C167">
        <v>3</v>
      </c>
      <c r="D167">
        <v>141</v>
      </c>
      <c r="E167">
        <v>0</v>
      </c>
      <c r="F167">
        <v>0</v>
      </c>
      <c r="G167">
        <v>0</v>
      </c>
      <c r="H167">
        <v>30</v>
      </c>
      <c r="I167">
        <v>0.76100000000000001</v>
      </c>
      <c r="J167">
        <v>27</v>
      </c>
      <c r="K167">
        <v>1</v>
      </c>
      <c r="L167">
        <f t="shared" si="25"/>
        <v>1</v>
      </c>
      <c r="M167">
        <f t="shared" si="26"/>
        <v>1</v>
      </c>
    </row>
    <row r="168" spans="1:13">
      <c r="A168">
        <v>167</v>
      </c>
      <c r="B168">
        <v>102</v>
      </c>
      <c r="C168">
        <v>1</v>
      </c>
      <c r="D168">
        <v>151</v>
      </c>
      <c r="E168">
        <v>60</v>
      </c>
      <c r="F168">
        <v>0</v>
      </c>
      <c r="G168">
        <v>0</v>
      </c>
      <c r="H168">
        <v>26.1</v>
      </c>
      <c r="I168">
        <v>0.17899999999999999</v>
      </c>
      <c r="J168">
        <v>22</v>
      </c>
      <c r="K168">
        <v>0</v>
      </c>
      <c r="L168">
        <f t="shared" si="25"/>
        <v>0</v>
      </c>
      <c r="M168">
        <f t="shared" si="26"/>
        <v>1</v>
      </c>
    </row>
    <row r="169" spans="1:13">
      <c r="A169">
        <v>168</v>
      </c>
      <c r="B169">
        <v>133</v>
      </c>
      <c r="C169">
        <v>3</v>
      </c>
      <c r="D169">
        <v>170</v>
      </c>
      <c r="E169">
        <v>64</v>
      </c>
      <c r="F169">
        <v>37</v>
      </c>
      <c r="G169">
        <v>225</v>
      </c>
      <c r="H169">
        <v>34.5</v>
      </c>
      <c r="I169">
        <v>0.35599999999999998</v>
      </c>
      <c r="J169">
        <v>30</v>
      </c>
      <c r="K169">
        <v>1</v>
      </c>
      <c r="L169">
        <f t="shared" si="25"/>
        <v>1</v>
      </c>
      <c r="M169">
        <f t="shared" si="26"/>
        <v>1</v>
      </c>
    </row>
    <row r="170" spans="1:13">
      <c r="A170">
        <v>169</v>
      </c>
      <c r="B170">
        <v>96</v>
      </c>
      <c r="C170">
        <v>6</v>
      </c>
      <c r="D170">
        <v>144</v>
      </c>
      <c r="E170">
        <v>72</v>
      </c>
      <c r="F170">
        <v>27</v>
      </c>
      <c r="G170">
        <v>228</v>
      </c>
      <c r="H170">
        <v>33.9</v>
      </c>
      <c r="I170">
        <v>0.255</v>
      </c>
      <c r="J170">
        <v>40</v>
      </c>
      <c r="K170">
        <v>0</v>
      </c>
      <c r="L170">
        <f t="shared" si="25"/>
        <v>1</v>
      </c>
      <c r="M170">
        <f t="shared" si="26"/>
        <v>0</v>
      </c>
    </row>
    <row r="171" spans="1:13">
      <c r="A171">
        <v>170</v>
      </c>
      <c r="B171">
        <v>462</v>
      </c>
      <c r="C171">
        <v>1</v>
      </c>
      <c r="D171">
        <v>71</v>
      </c>
      <c r="E171">
        <v>62</v>
      </c>
      <c r="F171">
        <v>0</v>
      </c>
      <c r="G171">
        <v>0</v>
      </c>
      <c r="H171">
        <v>21.8</v>
      </c>
      <c r="I171">
        <v>0.41599999999999998</v>
      </c>
      <c r="J171">
        <v>26</v>
      </c>
      <c r="K171">
        <v>0</v>
      </c>
      <c r="L171">
        <f t="shared" si="25"/>
        <v>0</v>
      </c>
      <c r="M171">
        <f t="shared" si="26"/>
        <v>1</v>
      </c>
    </row>
    <row r="172" spans="1:13">
      <c r="A172">
        <v>171</v>
      </c>
      <c r="B172">
        <v>608</v>
      </c>
      <c r="C172">
        <v>1</v>
      </c>
      <c r="D172">
        <v>92</v>
      </c>
      <c r="E172">
        <v>62</v>
      </c>
      <c r="F172">
        <v>25</v>
      </c>
      <c r="G172">
        <v>41</v>
      </c>
      <c r="H172">
        <v>19.5</v>
      </c>
      <c r="I172">
        <v>0.48199999999999998</v>
      </c>
      <c r="J172">
        <v>25</v>
      </c>
      <c r="K172">
        <v>0</v>
      </c>
      <c r="L172">
        <f t="shared" si="25"/>
        <v>0</v>
      </c>
      <c r="M172">
        <f t="shared" si="26"/>
        <v>1</v>
      </c>
    </row>
    <row r="173" spans="1:13">
      <c r="A173">
        <v>172</v>
      </c>
      <c r="B173">
        <v>71</v>
      </c>
      <c r="C173">
        <v>2</v>
      </c>
      <c r="D173">
        <v>100</v>
      </c>
      <c r="E173">
        <v>66</v>
      </c>
      <c r="F173">
        <v>20</v>
      </c>
      <c r="G173">
        <v>90</v>
      </c>
      <c r="H173">
        <v>32.9</v>
      </c>
      <c r="I173">
        <v>0.86699999999999999</v>
      </c>
      <c r="J173">
        <v>28</v>
      </c>
      <c r="K173">
        <v>1</v>
      </c>
      <c r="L173">
        <f t="shared" si="25"/>
        <v>0</v>
      </c>
      <c r="M173">
        <f t="shared" si="26"/>
        <v>0</v>
      </c>
    </row>
    <row r="174" spans="1:13">
      <c r="A174">
        <v>173</v>
      </c>
      <c r="B174">
        <v>648</v>
      </c>
      <c r="C174">
        <v>0</v>
      </c>
      <c r="D174">
        <v>179</v>
      </c>
      <c r="E174">
        <v>50</v>
      </c>
      <c r="F174">
        <v>36</v>
      </c>
      <c r="G174">
        <v>159</v>
      </c>
      <c r="H174">
        <v>37.799999999999997</v>
      </c>
      <c r="I174">
        <v>0.45500000000000002</v>
      </c>
      <c r="J174">
        <v>22</v>
      </c>
      <c r="K174">
        <v>1</v>
      </c>
      <c r="L174">
        <f t="shared" si="25"/>
        <v>1</v>
      </c>
      <c r="M174">
        <f t="shared" si="26"/>
        <v>1</v>
      </c>
    </row>
    <row r="175" spans="1:13">
      <c r="A175">
        <v>174</v>
      </c>
      <c r="B175">
        <v>166</v>
      </c>
      <c r="C175">
        <v>6</v>
      </c>
      <c r="D175">
        <v>104</v>
      </c>
      <c r="E175">
        <v>74</v>
      </c>
      <c r="F175">
        <v>18</v>
      </c>
      <c r="G175">
        <v>156</v>
      </c>
      <c r="H175">
        <v>29.9</v>
      </c>
      <c r="I175">
        <v>0.72199999999999998</v>
      </c>
      <c r="J175">
        <v>41</v>
      </c>
      <c r="K175">
        <v>1</v>
      </c>
      <c r="L175">
        <f t="shared" si="25"/>
        <v>0</v>
      </c>
      <c r="M175">
        <f t="shared" si="26"/>
        <v>0</v>
      </c>
    </row>
    <row r="176" spans="1:13">
      <c r="A176">
        <v>175</v>
      </c>
      <c r="B176">
        <v>565</v>
      </c>
      <c r="C176">
        <v>0</v>
      </c>
      <c r="D176">
        <v>91</v>
      </c>
      <c r="E176">
        <v>80</v>
      </c>
      <c r="F176">
        <v>0</v>
      </c>
      <c r="G176">
        <v>0</v>
      </c>
      <c r="H176">
        <v>32.4</v>
      </c>
      <c r="I176">
        <v>0.60099999999999998</v>
      </c>
      <c r="J176">
        <v>27</v>
      </c>
      <c r="K176">
        <v>0</v>
      </c>
      <c r="L176">
        <f t="shared" si="25"/>
        <v>0</v>
      </c>
      <c r="M176">
        <f t="shared" si="26"/>
        <v>1</v>
      </c>
    </row>
    <row r="177" spans="1:13">
      <c r="A177">
        <v>176</v>
      </c>
      <c r="B177">
        <v>767</v>
      </c>
      <c r="C177">
        <v>1</v>
      </c>
      <c r="D177">
        <v>126</v>
      </c>
      <c r="E177">
        <v>60</v>
      </c>
      <c r="F177">
        <v>0</v>
      </c>
      <c r="G177">
        <v>0</v>
      </c>
      <c r="H177">
        <v>30.1</v>
      </c>
      <c r="I177">
        <v>0.34899999999999998</v>
      </c>
      <c r="J177">
        <v>47</v>
      </c>
      <c r="K177">
        <v>1</v>
      </c>
      <c r="L177">
        <f t="shared" si="25"/>
        <v>1</v>
      </c>
      <c r="M177">
        <f t="shared" si="26"/>
        <v>1</v>
      </c>
    </row>
    <row r="178" spans="1:13">
      <c r="A178">
        <v>177</v>
      </c>
      <c r="B178">
        <v>30</v>
      </c>
      <c r="C178">
        <v>5</v>
      </c>
      <c r="D178">
        <v>117</v>
      </c>
      <c r="E178">
        <v>92</v>
      </c>
      <c r="F178">
        <v>0</v>
      </c>
      <c r="G178">
        <v>0</v>
      </c>
      <c r="H178">
        <v>34.1</v>
      </c>
      <c r="I178">
        <v>0.33700000000000002</v>
      </c>
      <c r="J178">
        <v>38</v>
      </c>
      <c r="K178">
        <v>0</v>
      </c>
      <c r="L178">
        <f t="shared" si="25"/>
        <v>0</v>
      </c>
      <c r="M178">
        <f t="shared" si="26"/>
        <v>1</v>
      </c>
    </row>
    <row r="179" spans="1:13">
      <c r="A179">
        <v>178</v>
      </c>
      <c r="B179">
        <v>562</v>
      </c>
      <c r="C179">
        <v>0</v>
      </c>
      <c r="D179">
        <v>198</v>
      </c>
      <c r="E179">
        <v>66</v>
      </c>
      <c r="F179">
        <v>32</v>
      </c>
      <c r="G179">
        <v>274</v>
      </c>
      <c r="H179">
        <v>41.3</v>
      </c>
      <c r="I179">
        <v>0.502</v>
      </c>
      <c r="J179">
        <v>28</v>
      </c>
      <c r="K179">
        <v>1</v>
      </c>
      <c r="L179">
        <f t="shared" si="25"/>
        <v>1</v>
      </c>
      <c r="M179">
        <f t="shared" si="26"/>
        <v>1</v>
      </c>
    </row>
    <row r="180" spans="1:13">
      <c r="A180">
        <v>179</v>
      </c>
      <c r="B180">
        <v>628</v>
      </c>
      <c r="C180">
        <v>0</v>
      </c>
      <c r="D180">
        <v>132</v>
      </c>
      <c r="E180">
        <v>78</v>
      </c>
      <c r="F180">
        <v>0</v>
      </c>
      <c r="G180">
        <v>0</v>
      </c>
      <c r="H180">
        <v>32.4</v>
      </c>
      <c r="I180">
        <v>0.39300000000000002</v>
      </c>
      <c r="J180">
        <v>21</v>
      </c>
      <c r="K180">
        <v>0</v>
      </c>
      <c r="L180">
        <f t="shared" si="25"/>
        <v>0</v>
      </c>
      <c r="M180">
        <f t="shared" si="26"/>
        <v>1</v>
      </c>
    </row>
    <row r="181" spans="1:13">
      <c r="A181">
        <v>180</v>
      </c>
      <c r="B181">
        <v>300</v>
      </c>
      <c r="C181">
        <v>8</v>
      </c>
      <c r="D181">
        <v>112</v>
      </c>
      <c r="E181">
        <v>72</v>
      </c>
      <c r="F181">
        <v>0</v>
      </c>
      <c r="G181">
        <v>0</v>
      </c>
      <c r="H181">
        <v>23.6</v>
      </c>
      <c r="I181">
        <v>0.84</v>
      </c>
      <c r="J181">
        <v>58</v>
      </c>
      <c r="K181">
        <v>0</v>
      </c>
      <c r="L181">
        <f t="shared" si="25"/>
        <v>0</v>
      </c>
      <c r="M181">
        <f t="shared" si="26"/>
        <v>1</v>
      </c>
    </row>
    <row r="182" spans="1:13">
      <c r="A182">
        <v>181</v>
      </c>
      <c r="B182">
        <v>320</v>
      </c>
      <c r="C182">
        <v>6</v>
      </c>
      <c r="D182">
        <v>194</v>
      </c>
      <c r="E182">
        <v>78</v>
      </c>
      <c r="F182">
        <v>0</v>
      </c>
      <c r="G182">
        <v>0</v>
      </c>
      <c r="H182">
        <v>23.5</v>
      </c>
      <c r="I182">
        <v>0.129</v>
      </c>
      <c r="J182">
        <v>59</v>
      </c>
      <c r="K182">
        <v>1</v>
      </c>
      <c r="L182">
        <f t="shared" si="25"/>
        <v>1</v>
      </c>
      <c r="M182">
        <f t="shared" si="26"/>
        <v>1</v>
      </c>
    </row>
    <row r="183" spans="1:13">
      <c r="A183">
        <v>182</v>
      </c>
      <c r="B183">
        <v>377</v>
      </c>
      <c r="C183">
        <v>0</v>
      </c>
      <c r="D183">
        <v>98</v>
      </c>
      <c r="E183">
        <v>82</v>
      </c>
      <c r="F183">
        <v>15</v>
      </c>
      <c r="G183">
        <v>84</v>
      </c>
      <c r="H183">
        <v>25.2</v>
      </c>
      <c r="I183">
        <v>0.29899999999999999</v>
      </c>
      <c r="J183">
        <v>22</v>
      </c>
      <c r="K183">
        <v>0</v>
      </c>
      <c r="L183">
        <f t="shared" si="25"/>
        <v>0</v>
      </c>
      <c r="M183">
        <f t="shared" si="26"/>
        <v>1</v>
      </c>
    </row>
    <row r="184" spans="1:13">
      <c r="A184">
        <v>183</v>
      </c>
      <c r="B184">
        <v>527</v>
      </c>
      <c r="C184">
        <v>1</v>
      </c>
      <c r="D184">
        <v>97</v>
      </c>
      <c r="E184">
        <v>64</v>
      </c>
      <c r="F184">
        <v>19</v>
      </c>
      <c r="G184">
        <v>82</v>
      </c>
      <c r="H184">
        <v>18.2</v>
      </c>
      <c r="I184">
        <v>0.29899999999999999</v>
      </c>
      <c r="J184">
        <v>21</v>
      </c>
      <c r="K184">
        <v>0</v>
      </c>
      <c r="L184">
        <f t="shared" si="25"/>
        <v>0</v>
      </c>
      <c r="M184">
        <f t="shared" si="26"/>
        <v>1</v>
      </c>
    </row>
    <row r="185" spans="1:13">
      <c r="A185">
        <v>184</v>
      </c>
      <c r="B185">
        <v>613</v>
      </c>
      <c r="C185">
        <v>7</v>
      </c>
      <c r="D185">
        <v>168</v>
      </c>
      <c r="E185">
        <v>88</v>
      </c>
      <c r="F185">
        <v>42</v>
      </c>
      <c r="G185">
        <v>321</v>
      </c>
      <c r="H185">
        <v>38.200000000000003</v>
      </c>
      <c r="I185">
        <v>0.78700000000000003</v>
      </c>
      <c r="J185">
        <v>40</v>
      </c>
      <c r="K185">
        <v>1</v>
      </c>
      <c r="L185">
        <f t="shared" si="25"/>
        <v>1</v>
      </c>
      <c r="M185">
        <f t="shared" si="26"/>
        <v>1</v>
      </c>
    </row>
    <row r="186" spans="1:13">
      <c r="A186">
        <v>185</v>
      </c>
      <c r="B186">
        <v>443</v>
      </c>
      <c r="C186">
        <v>4</v>
      </c>
      <c r="D186">
        <v>117</v>
      </c>
      <c r="E186">
        <v>64</v>
      </c>
      <c r="F186">
        <v>27</v>
      </c>
      <c r="G186">
        <v>120</v>
      </c>
      <c r="H186">
        <v>33.200000000000003</v>
      </c>
      <c r="I186">
        <v>0.23</v>
      </c>
      <c r="J186">
        <v>24</v>
      </c>
      <c r="K186">
        <v>0</v>
      </c>
      <c r="L186">
        <f t="shared" si="25"/>
        <v>0</v>
      </c>
      <c r="M186">
        <f t="shared" si="26"/>
        <v>1</v>
      </c>
    </row>
    <row r="187" spans="1:13">
      <c r="A187">
        <v>186</v>
      </c>
      <c r="B187">
        <v>131</v>
      </c>
      <c r="C187">
        <v>4</v>
      </c>
      <c r="D187">
        <v>173</v>
      </c>
      <c r="E187">
        <v>70</v>
      </c>
      <c r="F187">
        <v>14</v>
      </c>
      <c r="G187">
        <v>168</v>
      </c>
      <c r="H187">
        <v>29.7</v>
      </c>
      <c r="I187">
        <v>0.36099999999999999</v>
      </c>
      <c r="J187">
        <v>33</v>
      </c>
      <c r="K187">
        <v>1</v>
      </c>
      <c r="L187">
        <f t="shared" si="25"/>
        <v>1</v>
      </c>
      <c r="M187">
        <f t="shared" si="26"/>
        <v>1</v>
      </c>
    </row>
    <row r="188" spans="1:13">
      <c r="A188">
        <v>187</v>
      </c>
      <c r="B188">
        <v>568</v>
      </c>
      <c r="C188">
        <v>6</v>
      </c>
      <c r="D188">
        <v>92</v>
      </c>
      <c r="E188">
        <v>62</v>
      </c>
      <c r="F188">
        <v>32</v>
      </c>
      <c r="G188">
        <v>126</v>
      </c>
      <c r="H188">
        <v>32</v>
      </c>
      <c r="I188">
        <v>8.5000000000000006E-2</v>
      </c>
      <c r="J188">
        <v>46</v>
      </c>
      <c r="K188">
        <v>0</v>
      </c>
      <c r="L188">
        <f t="shared" si="25"/>
        <v>0</v>
      </c>
      <c r="M188">
        <f t="shared" si="26"/>
        <v>1</v>
      </c>
    </row>
    <row r="189" spans="1:13">
      <c r="A189">
        <v>188</v>
      </c>
      <c r="B189">
        <v>64</v>
      </c>
      <c r="C189">
        <v>2</v>
      </c>
      <c r="D189">
        <v>141</v>
      </c>
      <c r="E189">
        <v>58</v>
      </c>
      <c r="F189">
        <v>34</v>
      </c>
      <c r="G189">
        <v>128</v>
      </c>
      <c r="H189">
        <v>25.4</v>
      </c>
      <c r="I189">
        <v>0.69899999999999995</v>
      </c>
      <c r="J189">
        <v>24</v>
      </c>
      <c r="K189">
        <v>0</v>
      </c>
      <c r="L189">
        <f t="shared" si="25"/>
        <v>0</v>
      </c>
      <c r="M189">
        <f t="shared" si="26"/>
        <v>1</v>
      </c>
    </row>
    <row r="190" spans="1:13">
      <c r="A190">
        <v>189</v>
      </c>
      <c r="B190">
        <v>656</v>
      </c>
      <c r="C190">
        <v>2</v>
      </c>
      <c r="D190">
        <v>155</v>
      </c>
      <c r="E190">
        <v>52</v>
      </c>
      <c r="F190">
        <v>27</v>
      </c>
      <c r="G190">
        <v>540</v>
      </c>
      <c r="H190">
        <v>38.700000000000003</v>
      </c>
      <c r="I190">
        <v>0.24</v>
      </c>
      <c r="J190">
        <v>25</v>
      </c>
      <c r="K190">
        <v>1</v>
      </c>
      <c r="L190">
        <f t="shared" si="25"/>
        <v>1</v>
      </c>
      <c r="M190">
        <f t="shared" si="26"/>
        <v>1</v>
      </c>
    </row>
    <row r="191" spans="1:13">
      <c r="A191">
        <v>190</v>
      </c>
      <c r="B191">
        <v>530</v>
      </c>
      <c r="C191">
        <v>0</v>
      </c>
      <c r="D191">
        <v>111</v>
      </c>
      <c r="E191">
        <v>65</v>
      </c>
      <c r="F191">
        <v>0</v>
      </c>
      <c r="G191">
        <v>0</v>
      </c>
      <c r="H191">
        <v>24.6</v>
      </c>
      <c r="I191">
        <v>0.66</v>
      </c>
      <c r="J191">
        <v>31</v>
      </c>
      <c r="K191">
        <v>0</v>
      </c>
      <c r="L191">
        <f t="shared" si="25"/>
        <v>0</v>
      </c>
      <c r="M191">
        <f t="shared" si="26"/>
        <v>1</v>
      </c>
    </row>
    <row r="192" spans="1:13">
      <c r="A192">
        <v>191</v>
      </c>
      <c r="B192">
        <v>13</v>
      </c>
      <c r="C192">
        <v>10</v>
      </c>
      <c r="D192">
        <v>139</v>
      </c>
      <c r="E192">
        <v>80</v>
      </c>
      <c r="F192">
        <v>0</v>
      </c>
      <c r="G192">
        <v>0</v>
      </c>
      <c r="H192">
        <v>27.1</v>
      </c>
      <c r="I192">
        <v>1.4410000000000001</v>
      </c>
      <c r="J192">
        <v>57</v>
      </c>
      <c r="K192">
        <v>0</v>
      </c>
      <c r="L192">
        <f t="shared" si="25"/>
        <v>1</v>
      </c>
      <c r="M192">
        <f t="shared" si="26"/>
        <v>0</v>
      </c>
    </row>
    <row r="193" spans="1:13">
      <c r="A193">
        <v>192</v>
      </c>
      <c r="B193">
        <v>211</v>
      </c>
      <c r="C193">
        <v>2</v>
      </c>
      <c r="D193">
        <v>81</v>
      </c>
      <c r="E193">
        <v>60</v>
      </c>
      <c r="F193">
        <v>22</v>
      </c>
      <c r="G193">
        <v>0</v>
      </c>
      <c r="H193">
        <v>27.7</v>
      </c>
      <c r="I193">
        <v>0.28999999999999998</v>
      </c>
      <c r="J193">
        <v>25</v>
      </c>
      <c r="K193">
        <v>0</v>
      </c>
      <c r="L193">
        <f t="shared" si="25"/>
        <v>0</v>
      </c>
      <c r="M193">
        <f t="shared" si="26"/>
        <v>1</v>
      </c>
    </row>
    <row r="194" spans="1:13">
      <c r="A194">
        <v>193</v>
      </c>
      <c r="B194">
        <v>193</v>
      </c>
      <c r="C194">
        <v>7</v>
      </c>
      <c r="D194">
        <v>159</v>
      </c>
      <c r="E194">
        <v>66</v>
      </c>
      <c r="F194">
        <v>0</v>
      </c>
      <c r="G194">
        <v>0</v>
      </c>
      <c r="H194">
        <v>30.4</v>
      </c>
      <c r="I194">
        <v>0.38300000000000001</v>
      </c>
      <c r="J194">
        <v>36</v>
      </c>
      <c r="K194">
        <v>1</v>
      </c>
      <c r="L194">
        <f t="shared" si="25"/>
        <v>1</v>
      </c>
      <c r="M194">
        <f t="shared" si="26"/>
        <v>1</v>
      </c>
    </row>
    <row r="195" spans="1:13">
      <c r="A195">
        <v>194</v>
      </c>
      <c r="B195">
        <v>293</v>
      </c>
      <c r="C195">
        <v>2</v>
      </c>
      <c r="D195">
        <v>128</v>
      </c>
      <c r="E195">
        <v>78</v>
      </c>
      <c r="F195">
        <v>37</v>
      </c>
      <c r="G195">
        <v>182</v>
      </c>
      <c r="H195">
        <v>43.3</v>
      </c>
      <c r="I195">
        <v>1.224</v>
      </c>
      <c r="J195">
        <v>31</v>
      </c>
      <c r="K195">
        <v>1</v>
      </c>
      <c r="L195">
        <f t="shared" ref="L195:L258" si="27">IF(D195&lt;=124.5,IF(J195&lt;=27.5,IF(F195&lt;=30.5,0,0),IF(D195&lt;=94.5,0,0)),IF(D195&lt;=166.5,IF(J195&lt;=24.5,0,1),IF(J195&lt;=37.5,1,1)))</f>
        <v>1</v>
      </c>
      <c r="M195">
        <f t="shared" ref="M195:M258" si="28">IF(L195=K195,1,0)</f>
        <v>1</v>
      </c>
    </row>
    <row r="196" spans="1:13">
      <c r="A196">
        <v>195</v>
      </c>
      <c r="B196">
        <v>183</v>
      </c>
      <c r="C196">
        <v>1</v>
      </c>
      <c r="D196">
        <v>0</v>
      </c>
      <c r="E196">
        <v>74</v>
      </c>
      <c r="F196">
        <v>20</v>
      </c>
      <c r="G196">
        <v>23</v>
      </c>
      <c r="H196">
        <v>27.7</v>
      </c>
      <c r="I196">
        <v>0.29899999999999999</v>
      </c>
      <c r="J196">
        <v>21</v>
      </c>
      <c r="K196">
        <v>0</v>
      </c>
      <c r="L196">
        <f t="shared" si="27"/>
        <v>0</v>
      </c>
      <c r="M196">
        <f t="shared" si="28"/>
        <v>1</v>
      </c>
    </row>
    <row r="197" spans="1:13">
      <c r="A197">
        <v>196</v>
      </c>
      <c r="B197">
        <v>6</v>
      </c>
      <c r="C197">
        <v>5</v>
      </c>
      <c r="D197">
        <v>116</v>
      </c>
      <c r="E197">
        <v>74</v>
      </c>
      <c r="F197">
        <v>0</v>
      </c>
      <c r="G197">
        <v>0</v>
      </c>
      <c r="H197">
        <v>25.6</v>
      </c>
      <c r="I197">
        <v>0.20100000000000001</v>
      </c>
      <c r="J197">
        <v>30</v>
      </c>
      <c r="K197">
        <v>0</v>
      </c>
      <c r="L197">
        <f t="shared" si="27"/>
        <v>0</v>
      </c>
      <c r="M197">
        <f t="shared" si="28"/>
        <v>1</v>
      </c>
    </row>
    <row r="198" spans="1:13">
      <c r="A198">
        <v>197</v>
      </c>
      <c r="B198">
        <v>391</v>
      </c>
      <c r="C198">
        <v>1</v>
      </c>
      <c r="D198">
        <v>100</v>
      </c>
      <c r="E198">
        <v>66</v>
      </c>
      <c r="F198">
        <v>29</v>
      </c>
      <c r="G198">
        <v>196</v>
      </c>
      <c r="H198">
        <v>32</v>
      </c>
      <c r="I198">
        <v>0.44400000000000001</v>
      </c>
      <c r="J198">
        <v>42</v>
      </c>
      <c r="K198">
        <v>0</v>
      </c>
      <c r="L198">
        <f t="shared" si="27"/>
        <v>0</v>
      </c>
      <c r="M198">
        <f t="shared" si="28"/>
        <v>1</v>
      </c>
    </row>
    <row r="199" spans="1:13">
      <c r="A199">
        <v>198</v>
      </c>
      <c r="B199">
        <v>507</v>
      </c>
      <c r="C199">
        <v>0</v>
      </c>
      <c r="D199">
        <v>180</v>
      </c>
      <c r="E199">
        <v>90</v>
      </c>
      <c r="F199">
        <v>26</v>
      </c>
      <c r="G199">
        <v>90</v>
      </c>
      <c r="H199">
        <v>36.5</v>
      </c>
      <c r="I199">
        <v>0.314</v>
      </c>
      <c r="J199">
        <v>35</v>
      </c>
      <c r="K199">
        <v>1</v>
      </c>
      <c r="L199">
        <f t="shared" si="27"/>
        <v>1</v>
      </c>
      <c r="M199">
        <f t="shared" si="28"/>
        <v>1</v>
      </c>
    </row>
    <row r="200" spans="1:13">
      <c r="A200">
        <v>199</v>
      </c>
      <c r="B200">
        <v>151</v>
      </c>
      <c r="C200">
        <v>1</v>
      </c>
      <c r="D200">
        <v>136</v>
      </c>
      <c r="E200">
        <v>74</v>
      </c>
      <c r="F200">
        <v>50</v>
      </c>
      <c r="G200">
        <v>204</v>
      </c>
      <c r="H200">
        <v>37.4</v>
      </c>
      <c r="I200">
        <v>0.39900000000000002</v>
      </c>
      <c r="J200">
        <v>24</v>
      </c>
      <c r="K200">
        <v>0</v>
      </c>
      <c r="L200">
        <f t="shared" si="27"/>
        <v>0</v>
      </c>
      <c r="M200">
        <f t="shared" si="28"/>
        <v>1</v>
      </c>
    </row>
    <row r="201" spans="1:13">
      <c r="A201">
        <v>200</v>
      </c>
      <c r="B201">
        <v>106</v>
      </c>
      <c r="C201">
        <v>1</v>
      </c>
      <c r="D201">
        <v>126</v>
      </c>
      <c r="E201">
        <v>56</v>
      </c>
      <c r="F201">
        <v>29</v>
      </c>
      <c r="G201">
        <v>152</v>
      </c>
      <c r="H201">
        <v>28.7</v>
      </c>
      <c r="I201">
        <v>0.80100000000000005</v>
      </c>
      <c r="J201">
        <v>21</v>
      </c>
      <c r="K201">
        <v>0</v>
      </c>
      <c r="L201">
        <f t="shared" si="27"/>
        <v>0</v>
      </c>
      <c r="M201">
        <f t="shared" si="28"/>
        <v>1</v>
      </c>
    </row>
    <row r="202" spans="1:13">
      <c r="A202">
        <v>201</v>
      </c>
      <c r="B202">
        <v>127</v>
      </c>
      <c r="C202">
        <v>3</v>
      </c>
      <c r="D202">
        <v>120</v>
      </c>
      <c r="E202">
        <v>70</v>
      </c>
      <c r="F202">
        <v>30</v>
      </c>
      <c r="G202">
        <v>135</v>
      </c>
      <c r="H202">
        <v>42.9</v>
      </c>
      <c r="I202">
        <v>0.45200000000000001</v>
      </c>
      <c r="J202">
        <v>30</v>
      </c>
      <c r="K202">
        <v>0</v>
      </c>
      <c r="L202">
        <f t="shared" si="27"/>
        <v>0</v>
      </c>
      <c r="M202">
        <f t="shared" si="28"/>
        <v>1</v>
      </c>
    </row>
    <row r="203" spans="1:13">
      <c r="A203">
        <v>202</v>
      </c>
      <c r="B203">
        <v>720</v>
      </c>
      <c r="C203">
        <v>5</v>
      </c>
      <c r="D203">
        <v>97</v>
      </c>
      <c r="E203">
        <v>76</v>
      </c>
      <c r="F203">
        <v>27</v>
      </c>
      <c r="G203">
        <v>0</v>
      </c>
      <c r="H203">
        <v>35.6</v>
      </c>
      <c r="I203">
        <v>0.378</v>
      </c>
      <c r="J203">
        <v>52</v>
      </c>
      <c r="K203">
        <v>1</v>
      </c>
      <c r="L203">
        <f t="shared" si="27"/>
        <v>0</v>
      </c>
      <c r="M203">
        <f t="shared" si="28"/>
        <v>0</v>
      </c>
    </row>
    <row r="204" spans="1:13">
      <c r="A204">
        <v>203</v>
      </c>
      <c r="B204">
        <v>633</v>
      </c>
      <c r="C204">
        <v>2</v>
      </c>
      <c r="D204">
        <v>111</v>
      </c>
      <c r="E204">
        <v>60</v>
      </c>
      <c r="F204">
        <v>0</v>
      </c>
      <c r="G204">
        <v>0</v>
      </c>
      <c r="H204">
        <v>26.2</v>
      </c>
      <c r="I204">
        <v>0.34300000000000003</v>
      </c>
      <c r="J204">
        <v>23</v>
      </c>
      <c r="K204">
        <v>0</v>
      </c>
      <c r="L204">
        <f t="shared" si="27"/>
        <v>0</v>
      </c>
      <c r="M204">
        <f t="shared" si="28"/>
        <v>1</v>
      </c>
    </row>
    <row r="205" spans="1:13">
      <c r="A205">
        <v>204</v>
      </c>
      <c r="B205">
        <v>567</v>
      </c>
      <c r="C205">
        <v>1</v>
      </c>
      <c r="D205">
        <v>99</v>
      </c>
      <c r="E205">
        <v>72</v>
      </c>
      <c r="F205">
        <v>30</v>
      </c>
      <c r="G205">
        <v>18</v>
      </c>
      <c r="H205">
        <v>38.6</v>
      </c>
      <c r="I205">
        <v>0.41199999999999998</v>
      </c>
      <c r="J205">
        <v>21</v>
      </c>
      <c r="K205">
        <v>0</v>
      </c>
      <c r="L205">
        <f t="shared" si="27"/>
        <v>0</v>
      </c>
      <c r="M205">
        <f t="shared" si="28"/>
        <v>1</v>
      </c>
    </row>
    <row r="206" spans="1:13">
      <c r="A206">
        <v>205</v>
      </c>
      <c r="B206">
        <v>604</v>
      </c>
      <c r="C206">
        <v>7</v>
      </c>
      <c r="D206">
        <v>150</v>
      </c>
      <c r="E206">
        <v>78</v>
      </c>
      <c r="F206">
        <v>29</v>
      </c>
      <c r="G206">
        <v>126</v>
      </c>
      <c r="H206">
        <v>35.200000000000003</v>
      </c>
      <c r="I206">
        <v>0.69199999999999995</v>
      </c>
      <c r="J206">
        <v>54</v>
      </c>
      <c r="K206">
        <v>1</v>
      </c>
      <c r="L206">
        <f t="shared" si="27"/>
        <v>1</v>
      </c>
      <c r="M206">
        <f t="shared" si="28"/>
        <v>1</v>
      </c>
    </row>
    <row r="207" spans="1:13">
      <c r="A207">
        <v>206</v>
      </c>
      <c r="B207">
        <v>589</v>
      </c>
      <c r="C207">
        <v>3</v>
      </c>
      <c r="D207">
        <v>176</v>
      </c>
      <c r="E207">
        <v>86</v>
      </c>
      <c r="F207">
        <v>27</v>
      </c>
      <c r="G207">
        <v>156</v>
      </c>
      <c r="H207">
        <v>33.299999999999997</v>
      </c>
      <c r="I207">
        <v>1.1539999999999999</v>
      </c>
      <c r="J207">
        <v>52</v>
      </c>
      <c r="K207">
        <v>1</v>
      </c>
      <c r="L207">
        <f t="shared" si="27"/>
        <v>1</v>
      </c>
      <c r="M207">
        <f t="shared" si="28"/>
        <v>1</v>
      </c>
    </row>
    <row r="208" spans="1:13">
      <c r="A208">
        <v>207</v>
      </c>
      <c r="B208">
        <v>15</v>
      </c>
      <c r="C208">
        <v>5</v>
      </c>
      <c r="D208">
        <v>166</v>
      </c>
      <c r="E208">
        <v>72</v>
      </c>
      <c r="F208">
        <v>19</v>
      </c>
      <c r="G208">
        <v>175</v>
      </c>
      <c r="H208">
        <v>25.8</v>
      </c>
      <c r="I208">
        <v>0.58699999999999997</v>
      </c>
      <c r="J208">
        <v>51</v>
      </c>
      <c r="K208">
        <v>1</v>
      </c>
      <c r="L208">
        <f t="shared" si="27"/>
        <v>1</v>
      </c>
      <c r="M208">
        <f t="shared" si="28"/>
        <v>1</v>
      </c>
    </row>
    <row r="209" spans="1:13">
      <c r="A209">
        <v>208</v>
      </c>
      <c r="B209">
        <v>379</v>
      </c>
      <c r="C209">
        <v>4</v>
      </c>
      <c r="D209">
        <v>156</v>
      </c>
      <c r="E209">
        <v>75</v>
      </c>
      <c r="F209">
        <v>0</v>
      </c>
      <c r="G209">
        <v>0</v>
      </c>
      <c r="H209">
        <v>48.3</v>
      </c>
      <c r="I209">
        <v>0.23799999999999999</v>
      </c>
      <c r="J209">
        <v>32</v>
      </c>
      <c r="K209">
        <v>1</v>
      </c>
      <c r="L209">
        <f t="shared" si="27"/>
        <v>1</v>
      </c>
      <c r="M209">
        <f t="shared" si="28"/>
        <v>1</v>
      </c>
    </row>
    <row r="210" spans="1:13">
      <c r="A210">
        <v>209</v>
      </c>
      <c r="B210">
        <v>62</v>
      </c>
      <c r="C210">
        <v>8</v>
      </c>
      <c r="D210">
        <v>133</v>
      </c>
      <c r="E210">
        <v>72</v>
      </c>
      <c r="F210">
        <v>0</v>
      </c>
      <c r="G210">
        <v>0</v>
      </c>
      <c r="H210">
        <v>32.9</v>
      </c>
      <c r="I210">
        <v>0.27</v>
      </c>
      <c r="J210">
        <v>39</v>
      </c>
      <c r="K210">
        <v>1</v>
      </c>
      <c r="L210">
        <f t="shared" si="27"/>
        <v>1</v>
      </c>
      <c r="M210">
        <f t="shared" si="28"/>
        <v>1</v>
      </c>
    </row>
    <row r="211" spans="1:13">
      <c r="A211">
        <v>210</v>
      </c>
      <c r="B211">
        <v>657</v>
      </c>
      <c r="C211">
        <v>2</v>
      </c>
      <c r="D211">
        <v>101</v>
      </c>
      <c r="E211">
        <v>58</v>
      </c>
      <c r="F211">
        <v>35</v>
      </c>
      <c r="G211">
        <v>90</v>
      </c>
      <c r="H211">
        <v>21.8</v>
      </c>
      <c r="I211">
        <v>0.155</v>
      </c>
      <c r="J211">
        <v>22</v>
      </c>
      <c r="K211">
        <v>0</v>
      </c>
      <c r="L211">
        <f t="shared" si="27"/>
        <v>0</v>
      </c>
      <c r="M211">
        <f t="shared" si="28"/>
        <v>1</v>
      </c>
    </row>
    <row r="212" spans="1:13">
      <c r="A212">
        <v>211</v>
      </c>
      <c r="B212">
        <v>678</v>
      </c>
      <c r="C212">
        <v>0</v>
      </c>
      <c r="D212">
        <v>93</v>
      </c>
      <c r="E212">
        <v>60</v>
      </c>
      <c r="F212">
        <v>0</v>
      </c>
      <c r="G212">
        <v>0</v>
      </c>
      <c r="H212">
        <v>35.299999999999997</v>
      </c>
      <c r="I212">
        <v>0.26300000000000001</v>
      </c>
      <c r="J212">
        <v>25</v>
      </c>
      <c r="K212">
        <v>0</v>
      </c>
      <c r="L212">
        <f t="shared" si="27"/>
        <v>0</v>
      </c>
      <c r="M212">
        <f t="shared" si="28"/>
        <v>1</v>
      </c>
    </row>
    <row r="213" spans="1:13">
      <c r="A213">
        <v>212</v>
      </c>
      <c r="B213">
        <v>717</v>
      </c>
      <c r="C213">
        <v>3</v>
      </c>
      <c r="D213">
        <v>173</v>
      </c>
      <c r="E213">
        <v>78</v>
      </c>
      <c r="F213">
        <v>39</v>
      </c>
      <c r="G213">
        <v>185</v>
      </c>
      <c r="H213">
        <v>33.799999999999997</v>
      </c>
      <c r="I213">
        <v>0.97</v>
      </c>
      <c r="J213">
        <v>31</v>
      </c>
      <c r="K213">
        <v>1</v>
      </c>
      <c r="L213">
        <f t="shared" si="27"/>
        <v>1</v>
      </c>
      <c r="M213">
        <f t="shared" si="28"/>
        <v>1</v>
      </c>
    </row>
    <row r="214" spans="1:13">
      <c r="A214">
        <v>213</v>
      </c>
      <c r="B214">
        <v>370</v>
      </c>
      <c r="C214">
        <v>1</v>
      </c>
      <c r="D214">
        <v>133</v>
      </c>
      <c r="E214">
        <v>102</v>
      </c>
      <c r="F214">
        <v>28</v>
      </c>
      <c r="G214">
        <v>140</v>
      </c>
      <c r="H214">
        <v>32.799999999999997</v>
      </c>
      <c r="I214">
        <v>0.23400000000000001</v>
      </c>
      <c r="J214">
        <v>45</v>
      </c>
      <c r="K214">
        <v>1</v>
      </c>
      <c r="L214">
        <f t="shared" si="27"/>
        <v>1</v>
      </c>
      <c r="M214">
        <f t="shared" si="28"/>
        <v>1</v>
      </c>
    </row>
    <row r="215" spans="1:13">
      <c r="A215">
        <v>214</v>
      </c>
      <c r="B215">
        <v>756</v>
      </c>
      <c r="C215">
        <v>1</v>
      </c>
      <c r="D215">
        <v>128</v>
      </c>
      <c r="E215">
        <v>88</v>
      </c>
      <c r="F215">
        <v>39</v>
      </c>
      <c r="G215">
        <v>110</v>
      </c>
      <c r="H215">
        <v>36.5</v>
      </c>
      <c r="I215">
        <v>1.0569999999999999</v>
      </c>
      <c r="J215">
        <v>37</v>
      </c>
      <c r="K215">
        <v>1</v>
      </c>
      <c r="L215">
        <f t="shared" si="27"/>
        <v>1</v>
      </c>
      <c r="M215">
        <f t="shared" si="28"/>
        <v>1</v>
      </c>
    </row>
    <row r="216" spans="1:13">
      <c r="A216">
        <v>215</v>
      </c>
      <c r="B216">
        <v>247</v>
      </c>
      <c r="C216">
        <v>10</v>
      </c>
      <c r="D216">
        <v>122</v>
      </c>
      <c r="E216">
        <v>68</v>
      </c>
      <c r="F216">
        <v>0</v>
      </c>
      <c r="G216">
        <v>0</v>
      </c>
      <c r="H216">
        <v>31.2</v>
      </c>
      <c r="I216">
        <v>0.25800000000000001</v>
      </c>
      <c r="J216">
        <v>41</v>
      </c>
      <c r="K216">
        <v>0</v>
      </c>
      <c r="L216">
        <f t="shared" si="27"/>
        <v>0</v>
      </c>
      <c r="M216">
        <f t="shared" si="28"/>
        <v>1</v>
      </c>
    </row>
    <row r="217" spans="1:13">
      <c r="A217">
        <v>216</v>
      </c>
      <c r="B217">
        <v>515</v>
      </c>
      <c r="C217">
        <v>3</v>
      </c>
      <c r="D217">
        <v>99</v>
      </c>
      <c r="E217">
        <v>54</v>
      </c>
      <c r="F217">
        <v>19</v>
      </c>
      <c r="G217">
        <v>86</v>
      </c>
      <c r="H217">
        <v>25.6</v>
      </c>
      <c r="I217">
        <v>0.154</v>
      </c>
      <c r="J217">
        <v>24</v>
      </c>
      <c r="K217">
        <v>0</v>
      </c>
      <c r="L217">
        <f t="shared" si="27"/>
        <v>0</v>
      </c>
      <c r="M217">
        <f t="shared" si="28"/>
        <v>1</v>
      </c>
    </row>
    <row r="218" spans="1:13">
      <c r="A218">
        <v>217</v>
      </c>
      <c r="B218">
        <v>515</v>
      </c>
      <c r="C218">
        <v>3</v>
      </c>
      <c r="D218">
        <v>99</v>
      </c>
      <c r="E218">
        <v>54</v>
      </c>
      <c r="F218">
        <v>19</v>
      </c>
      <c r="G218">
        <v>86</v>
      </c>
      <c r="H218">
        <v>25.6</v>
      </c>
      <c r="I218">
        <v>0.154</v>
      </c>
      <c r="J218">
        <v>24</v>
      </c>
      <c r="K218">
        <v>0</v>
      </c>
      <c r="L218">
        <f t="shared" si="27"/>
        <v>0</v>
      </c>
      <c r="M218">
        <f t="shared" si="28"/>
        <v>1</v>
      </c>
    </row>
    <row r="219" spans="1:13">
      <c r="A219">
        <v>218</v>
      </c>
      <c r="B219">
        <v>443</v>
      </c>
      <c r="C219">
        <v>4</v>
      </c>
      <c r="D219">
        <v>117</v>
      </c>
      <c r="E219">
        <v>64</v>
      </c>
      <c r="F219">
        <v>27</v>
      </c>
      <c r="G219">
        <v>120</v>
      </c>
      <c r="H219">
        <v>33.200000000000003</v>
      </c>
      <c r="I219">
        <v>0.23</v>
      </c>
      <c r="J219">
        <v>24</v>
      </c>
      <c r="K219">
        <v>0</v>
      </c>
      <c r="L219">
        <f t="shared" si="27"/>
        <v>0</v>
      </c>
      <c r="M219">
        <f t="shared" si="28"/>
        <v>1</v>
      </c>
    </row>
    <row r="220" spans="1:13">
      <c r="A220">
        <v>219</v>
      </c>
      <c r="B220">
        <v>404</v>
      </c>
      <c r="C220">
        <v>9</v>
      </c>
      <c r="D220">
        <v>72</v>
      </c>
      <c r="E220">
        <v>78</v>
      </c>
      <c r="F220">
        <v>25</v>
      </c>
      <c r="G220">
        <v>0</v>
      </c>
      <c r="H220">
        <v>31.6</v>
      </c>
      <c r="I220">
        <v>0.28000000000000003</v>
      </c>
      <c r="J220">
        <v>38</v>
      </c>
      <c r="K220">
        <v>0</v>
      </c>
      <c r="L220">
        <f t="shared" si="27"/>
        <v>0</v>
      </c>
      <c r="M220">
        <f t="shared" si="28"/>
        <v>1</v>
      </c>
    </row>
    <row r="221" spans="1:13">
      <c r="A221">
        <v>220</v>
      </c>
      <c r="B221">
        <v>241</v>
      </c>
      <c r="C221">
        <v>1</v>
      </c>
      <c r="D221">
        <v>91</v>
      </c>
      <c r="E221">
        <v>64</v>
      </c>
      <c r="F221">
        <v>24</v>
      </c>
      <c r="G221">
        <v>0</v>
      </c>
      <c r="H221">
        <v>29.2</v>
      </c>
      <c r="I221">
        <v>0.192</v>
      </c>
      <c r="J221">
        <v>21</v>
      </c>
      <c r="K221">
        <v>0</v>
      </c>
      <c r="L221">
        <f t="shared" si="27"/>
        <v>0</v>
      </c>
      <c r="M221">
        <f t="shared" si="28"/>
        <v>1</v>
      </c>
    </row>
    <row r="222" spans="1:13">
      <c r="A222">
        <v>221</v>
      </c>
      <c r="B222">
        <v>345</v>
      </c>
      <c r="C222">
        <v>8</v>
      </c>
      <c r="D222">
        <v>95</v>
      </c>
      <c r="E222">
        <v>72</v>
      </c>
      <c r="F222">
        <v>0</v>
      </c>
      <c r="G222">
        <v>0</v>
      </c>
      <c r="H222">
        <v>36.799999999999997</v>
      </c>
      <c r="I222">
        <v>0.48499999999999999</v>
      </c>
      <c r="J222">
        <v>57</v>
      </c>
      <c r="K222">
        <v>0</v>
      </c>
      <c r="L222">
        <f t="shared" si="27"/>
        <v>0</v>
      </c>
      <c r="M222">
        <f t="shared" si="28"/>
        <v>1</v>
      </c>
    </row>
    <row r="223" spans="1:13">
      <c r="A223">
        <v>222</v>
      </c>
      <c r="B223">
        <v>665</v>
      </c>
      <c r="C223">
        <v>6</v>
      </c>
      <c r="D223">
        <v>115</v>
      </c>
      <c r="E223">
        <v>60</v>
      </c>
      <c r="F223">
        <v>39</v>
      </c>
      <c r="G223">
        <v>0</v>
      </c>
      <c r="H223">
        <v>33.700000000000003</v>
      </c>
      <c r="I223">
        <v>0.245</v>
      </c>
      <c r="J223">
        <v>40</v>
      </c>
      <c r="K223">
        <v>1</v>
      </c>
      <c r="L223">
        <f t="shared" si="27"/>
        <v>0</v>
      </c>
      <c r="M223">
        <f t="shared" si="28"/>
        <v>0</v>
      </c>
    </row>
    <row r="224" spans="1:13">
      <c r="A224">
        <v>223</v>
      </c>
      <c r="B224">
        <v>524</v>
      </c>
      <c r="C224">
        <v>9</v>
      </c>
      <c r="D224">
        <v>130</v>
      </c>
      <c r="E224">
        <v>70</v>
      </c>
      <c r="F224">
        <v>0</v>
      </c>
      <c r="G224">
        <v>0</v>
      </c>
      <c r="H224">
        <v>34.200000000000003</v>
      </c>
      <c r="I224">
        <v>0.65200000000000002</v>
      </c>
      <c r="J224">
        <v>45</v>
      </c>
      <c r="K224">
        <v>1</v>
      </c>
      <c r="L224">
        <f t="shared" si="27"/>
        <v>1</v>
      </c>
      <c r="M224">
        <f t="shared" si="28"/>
        <v>1</v>
      </c>
    </row>
    <row r="225" spans="1:13">
      <c r="A225">
        <v>224</v>
      </c>
      <c r="B225">
        <v>674</v>
      </c>
      <c r="C225">
        <v>3</v>
      </c>
      <c r="D225">
        <v>123</v>
      </c>
      <c r="E225">
        <v>100</v>
      </c>
      <c r="F225">
        <v>35</v>
      </c>
      <c r="G225">
        <v>240</v>
      </c>
      <c r="H225">
        <v>57.3</v>
      </c>
      <c r="I225">
        <v>0.88</v>
      </c>
      <c r="J225">
        <v>22</v>
      </c>
      <c r="K225">
        <v>0</v>
      </c>
      <c r="L225">
        <f t="shared" si="27"/>
        <v>0</v>
      </c>
      <c r="M225">
        <f t="shared" si="28"/>
        <v>1</v>
      </c>
    </row>
    <row r="226" spans="1:13">
      <c r="A226">
        <v>225</v>
      </c>
      <c r="B226">
        <v>285</v>
      </c>
      <c r="C226">
        <v>2</v>
      </c>
      <c r="D226">
        <v>108</v>
      </c>
      <c r="E226">
        <v>80</v>
      </c>
      <c r="F226">
        <v>0</v>
      </c>
      <c r="G226">
        <v>0</v>
      </c>
      <c r="H226">
        <v>27</v>
      </c>
      <c r="I226">
        <v>0.25900000000000001</v>
      </c>
      <c r="J226">
        <v>52</v>
      </c>
      <c r="K226">
        <v>1</v>
      </c>
      <c r="L226">
        <f t="shared" si="27"/>
        <v>0</v>
      </c>
      <c r="M226">
        <f t="shared" si="28"/>
        <v>0</v>
      </c>
    </row>
    <row r="227" spans="1:13">
      <c r="A227">
        <v>226</v>
      </c>
      <c r="B227">
        <v>492</v>
      </c>
      <c r="C227">
        <v>2</v>
      </c>
      <c r="D227">
        <v>89</v>
      </c>
      <c r="E227">
        <v>90</v>
      </c>
      <c r="F227">
        <v>30</v>
      </c>
      <c r="G227">
        <v>0</v>
      </c>
      <c r="H227">
        <v>33.5</v>
      </c>
      <c r="I227">
        <v>0.29199999999999998</v>
      </c>
      <c r="J227">
        <v>42</v>
      </c>
      <c r="K227">
        <v>0</v>
      </c>
      <c r="L227">
        <f t="shared" si="27"/>
        <v>0</v>
      </c>
      <c r="M227">
        <f t="shared" si="28"/>
        <v>1</v>
      </c>
    </row>
    <row r="228" spans="1:13">
      <c r="A228">
        <v>227</v>
      </c>
      <c r="B228">
        <v>634</v>
      </c>
      <c r="C228">
        <v>1</v>
      </c>
      <c r="D228">
        <v>128</v>
      </c>
      <c r="E228">
        <v>82</v>
      </c>
      <c r="F228">
        <v>17</v>
      </c>
      <c r="G228">
        <v>183</v>
      </c>
      <c r="H228">
        <v>27.5</v>
      </c>
      <c r="I228">
        <v>0.115</v>
      </c>
      <c r="J228">
        <v>22</v>
      </c>
      <c r="K228">
        <v>0</v>
      </c>
      <c r="L228">
        <f t="shared" si="27"/>
        <v>0</v>
      </c>
      <c r="M228">
        <f t="shared" si="28"/>
        <v>1</v>
      </c>
    </row>
    <row r="229" spans="1:13">
      <c r="A229">
        <v>228</v>
      </c>
      <c r="B229">
        <v>215</v>
      </c>
      <c r="C229">
        <v>9</v>
      </c>
      <c r="D229">
        <v>112</v>
      </c>
      <c r="E229">
        <v>82</v>
      </c>
      <c r="F229">
        <v>32</v>
      </c>
      <c r="G229">
        <v>175</v>
      </c>
      <c r="H229">
        <v>34.200000000000003</v>
      </c>
      <c r="I229">
        <v>0.26</v>
      </c>
      <c r="J229">
        <v>36</v>
      </c>
      <c r="K229">
        <v>1</v>
      </c>
      <c r="L229">
        <f t="shared" si="27"/>
        <v>0</v>
      </c>
      <c r="M229">
        <f t="shared" si="28"/>
        <v>0</v>
      </c>
    </row>
    <row r="230" spans="1:13">
      <c r="A230">
        <v>229</v>
      </c>
      <c r="B230">
        <v>304</v>
      </c>
      <c r="C230">
        <v>5</v>
      </c>
      <c r="D230">
        <v>115</v>
      </c>
      <c r="E230">
        <v>98</v>
      </c>
      <c r="F230">
        <v>0</v>
      </c>
      <c r="G230">
        <v>0</v>
      </c>
      <c r="H230">
        <v>52.9</v>
      </c>
      <c r="I230">
        <v>0.20899999999999999</v>
      </c>
      <c r="J230">
        <v>28</v>
      </c>
      <c r="K230">
        <v>1</v>
      </c>
      <c r="L230">
        <f t="shared" si="27"/>
        <v>0</v>
      </c>
      <c r="M230">
        <f t="shared" si="28"/>
        <v>0</v>
      </c>
    </row>
    <row r="231" spans="1:13">
      <c r="A231">
        <v>230</v>
      </c>
      <c r="B231">
        <v>92</v>
      </c>
      <c r="C231">
        <v>4</v>
      </c>
      <c r="D231">
        <v>123</v>
      </c>
      <c r="E231">
        <v>80</v>
      </c>
      <c r="F231">
        <v>15</v>
      </c>
      <c r="G231">
        <v>176</v>
      </c>
      <c r="H231">
        <v>32</v>
      </c>
      <c r="I231">
        <v>0.443</v>
      </c>
      <c r="J231">
        <v>34</v>
      </c>
      <c r="K231">
        <v>0</v>
      </c>
      <c r="L231">
        <f t="shared" si="27"/>
        <v>0</v>
      </c>
      <c r="M231">
        <f t="shared" si="28"/>
        <v>1</v>
      </c>
    </row>
    <row r="232" spans="1:13">
      <c r="A232">
        <v>231</v>
      </c>
      <c r="B232">
        <v>541</v>
      </c>
      <c r="C232">
        <v>8</v>
      </c>
      <c r="D232">
        <v>100</v>
      </c>
      <c r="E232">
        <v>74</v>
      </c>
      <c r="F232">
        <v>40</v>
      </c>
      <c r="G232">
        <v>215</v>
      </c>
      <c r="H232">
        <v>39.4</v>
      </c>
      <c r="I232">
        <v>0.66100000000000003</v>
      </c>
      <c r="J232">
        <v>43</v>
      </c>
      <c r="K232">
        <v>1</v>
      </c>
      <c r="L232">
        <f t="shared" si="27"/>
        <v>0</v>
      </c>
      <c r="M232">
        <f t="shared" si="28"/>
        <v>0</v>
      </c>
    </row>
    <row r="233" spans="1:13">
      <c r="A233">
        <v>232</v>
      </c>
      <c r="B233">
        <v>134</v>
      </c>
      <c r="C233">
        <v>8</v>
      </c>
      <c r="D233">
        <v>84</v>
      </c>
      <c r="E233">
        <v>74</v>
      </c>
      <c r="F233">
        <v>31</v>
      </c>
      <c r="G233">
        <v>0</v>
      </c>
      <c r="H233">
        <v>38.299999999999997</v>
      </c>
      <c r="I233">
        <v>0.45700000000000002</v>
      </c>
      <c r="J233">
        <v>39</v>
      </c>
      <c r="K233">
        <v>0</v>
      </c>
      <c r="L233">
        <f t="shared" si="27"/>
        <v>0</v>
      </c>
      <c r="M233">
        <f t="shared" si="28"/>
        <v>1</v>
      </c>
    </row>
    <row r="234" spans="1:13">
      <c r="A234">
        <v>233</v>
      </c>
      <c r="B234">
        <v>344</v>
      </c>
      <c r="C234">
        <v>5</v>
      </c>
      <c r="D234">
        <v>122</v>
      </c>
      <c r="E234">
        <v>86</v>
      </c>
      <c r="F234">
        <v>0</v>
      </c>
      <c r="G234">
        <v>0</v>
      </c>
      <c r="H234">
        <v>34.700000000000003</v>
      </c>
      <c r="I234">
        <v>0.28999999999999998</v>
      </c>
      <c r="J234">
        <v>33</v>
      </c>
      <c r="K234">
        <v>0</v>
      </c>
      <c r="L234">
        <f t="shared" si="27"/>
        <v>0</v>
      </c>
      <c r="M234">
        <f t="shared" si="28"/>
        <v>1</v>
      </c>
    </row>
    <row r="235" spans="1:13">
      <c r="A235">
        <v>234</v>
      </c>
      <c r="B235">
        <v>59</v>
      </c>
      <c r="C235">
        <v>0</v>
      </c>
      <c r="D235">
        <v>146</v>
      </c>
      <c r="E235">
        <v>82</v>
      </c>
      <c r="F235">
        <v>0</v>
      </c>
      <c r="G235">
        <v>0</v>
      </c>
      <c r="H235">
        <v>40.5</v>
      </c>
      <c r="I235">
        <v>1.7809999999999999</v>
      </c>
      <c r="J235">
        <v>44</v>
      </c>
      <c r="K235">
        <v>0</v>
      </c>
      <c r="L235">
        <f t="shared" si="27"/>
        <v>1</v>
      </c>
      <c r="M235">
        <f t="shared" si="28"/>
        <v>0</v>
      </c>
    </row>
    <row r="236" spans="1:13">
      <c r="A236">
        <v>235</v>
      </c>
      <c r="B236">
        <v>153</v>
      </c>
      <c r="C236">
        <v>9</v>
      </c>
      <c r="D236">
        <v>156</v>
      </c>
      <c r="E236">
        <v>86</v>
      </c>
      <c r="F236">
        <v>28</v>
      </c>
      <c r="G236">
        <v>155</v>
      </c>
      <c r="H236">
        <v>34.299999999999997</v>
      </c>
      <c r="I236">
        <v>1.1890000000000001</v>
      </c>
      <c r="J236">
        <v>42</v>
      </c>
      <c r="K236">
        <v>1</v>
      </c>
      <c r="L236">
        <f t="shared" si="27"/>
        <v>1</v>
      </c>
      <c r="M236">
        <f t="shared" si="28"/>
        <v>1</v>
      </c>
    </row>
    <row r="237" spans="1:13">
      <c r="A237">
        <v>236</v>
      </c>
      <c r="B237">
        <v>486</v>
      </c>
      <c r="C237">
        <v>0</v>
      </c>
      <c r="D237">
        <v>135</v>
      </c>
      <c r="E237">
        <v>68</v>
      </c>
      <c r="F237">
        <v>42</v>
      </c>
      <c r="G237">
        <v>250</v>
      </c>
      <c r="H237">
        <v>42.3</v>
      </c>
      <c r="I237">
        <v>0.36499999999999999</v>
      </c>
      <c r="J237">
        <v>24</v>
      </c>
      <c r="K237">
        <v>1</v>
      </c>
      <c r="L237">
        <f t="shared" si="27"/>
        <v>0</v>
      </c>
      <c r="M237">
        <f t="shared" si="28"/>
        <v>0</v>
      </c>
    </row>
    <row r="238" spans="1:13">
      <c r="A238">
        <v>237</v>
      </c>
      <c r="B238">
        <v>132</v>
      </c>
      <c r="C238">
        <v>9</v>
      </c>
      <c r="D238">
        <v>122</v>
      </c>
      <c r="E238">
        <v>56</v>
      </c>
      <c r="F238">
        <v>0</v>
      </c>
      <c r="G238">
        <v>0</v>
      </c>
      <c r="H238">
        <v>33.299999999999997</v>
      </c>
      <c r="I238">
        <v>1.1140000000000001</v>
      </c>
      <c r="J238">
        <v>33</v>
      </c>
      <c r="K238">
        <v>1</v>
      </c>
      <c r="L238">
        <f t="shared" si="27"/>
        <v>0</v>
      </c>
      <c r="M238">
        <f t="shared" si="28"/>
        <v>0</v>
      </c>
    </row>
    <row r="239" spans="1:13">
      <c r="A239">
        <v>238</v>
      </c>
      <c r="B239">
        <v>498</v>
      </c>
      <c r="C239">
        <v>2</v>
      </c>
      <c r="D239">
        <v>81</v>
      </c>
      <c r="E239">
        <v>72</v>
      </c>
      <c r="F239">
        <v>15</v>
      </c>
      <c r="G239">
        <v>76</v>
      </c>
      <c r="H239">
        <v>30.1</v>
      </c>
      <c r="I239">
        <v>0.54700000000000004</v>
      </c>
      <c r="J239">
        <v>25</v>
      </c>
      <c r="K239">
        <v>0</v>
      </c>
      <c r="L239">
        <f t="shared" si="27"/>
        <v>0</v>
      </c>
      <c r="M239">
        <f t="shared" si="28"/>
        <v>1</v>
      </c>
    </row>
    <row r="240" spans="1:13">
      <c r="A240">
        <v>239</v>
      </c>
      <c r="B240">
        <v>751</v>
      </c>
      <c r="C240">
        <v>4</v>
      </c>
      <c r="D240">
        <v>136</v>
      </c>
      <c r="E240">
        <v>70</v>
      </c>
      <c r="F240">
        <v>0</v>
      </c>
      <c r="G240">
        <v>0</v>
      </c>
      <c r="H240">
        <v>31.2</v>
      </c>
      <c r="I240">
        <v>1.1819999999999999</v>
      </c>
      <c r="J240">
        <v>22</v>
      </c>
      <c r="K240">
        <v>1</v>
      </c>
      <c r="L240">
        <f t="shared" si="27"/>
        <v>0</v>
      </c>
      <c r="M240">
        <f t="shared" si="28"/>
        <v>0</v>
      </c>
    </row>
    <row r="241" spans="1:13">
      <c r="A241">
        <v>240</v>
      </c>
      <c r="B241">
        <v>612</v>
      </c>
      <c r="C241">
        <v>3</v>
      </c>
      <c r="D241">
        <v>174</v>
      </c>
      <c r="E241">
        <v>58</v>
      </c>
      <c r="F241">
        <v>22</v>
      </c>
      <c r="G241">
        <v>194</v>
      </c>
      <c r="H241">
        <v>32.9</v>
      </c>
      <c r="I241">
        <v>0.59299999999999997</v>
      </c>
      <c r="J241">
        <v>36</v>
      </c>
      <c r="K241">
        <v>1</v>
      </c>
      <c r="L241">
        <f t="shared" si="27"/>
        <v>1</v>
      </c>
      <c r="M241">
        <f t="shared" si="28"/>
        <v>1</v>
      </c>
    </row>
    <row r="242" spans="1:13">
      <c r="A242">
        <v>241</v>
      </c>
      <c r="B242">
        <v>320</v>
      </c>
      <c r="C242">
        <v>6</v>
      </c>
      <c r="D242">
        <v>194</v>
      </c>
      <c r="E242">
        <v>78</v>
      </c>
      <c r="F242">
        <v>0</v>
      </c>
      <c r="G242">
        <v>0</v>
      </c>
      <c r="H242">
        <v>23.5</v>
      </c>
      <c r="I242">
        <v>0.129</v>
      </c>
      <c r="J242">
        <v>59</v>
      </c>
      <c r="K242">
        <v>1</v>
      </c>
      <c r="L242">
        <f t="shared" si="27"/>
        <v>1</v>
      </c>
      <c r="M242">
        <f t="shared" si="28"/>
        <v>1</v>
      </c>
    </row>
    <row r="243" spans="1:13">
      <c r="A243">
        <v>242</v>
      </c>
      <c r="B243">
        <v>589</v>
      </c>
      <c r="C243">
        <v>3</v>
      </c>
      <c r="D243">
        <v>176</v>
      </c>
      <c r="E243">
        <v>86</v>
      </c>
      <c r="F243">
        <v>27</v>
      </c>
      <c r="G243">
        <v>156</v>
      </c>
      <c r="H243">
        <v>33.299999999999997</v>
      </c>
      <c r="I243">
        <v>1.1539999999999999</v>
      </c>
      <c r="J243">
        <v>52</v>
      </c>
      <c r="K243">
        <v>1</v>
      </c>
      <c r="L243">
        <f t="shared" si="27"/>
        <v>1</v>
      </c>
      <c r="M243">
        <f t="shared" si="28"/>
        <v>1</v>
      </c>
    </row>
    <row r="244" spans="1:13">
      <c r="A244">
        <v>243</v>
      </c>
      <c r="B244">
        <v>319</v>
      </c>
      <c r="C244">
        <v>3</v>
      </c>
      <c r="D244">
        <v>115</v>
      </c>
      <c r="E244">
        <v>66</v>
      </c>
      <c r="F244">
        <v>39</v>
      </c>
      <c r="G244">
        <v>140</v>
      </c>
      <c r="H244">
        <v>38.1</v>
      </c>
      <c r="I244">
        <v>0.15</v>
      </c>
      <c r="J244">
        <v>28</v>
      </c>
      <c r="K244">
        <v>0</v>
      </c>
      <c r="L244">
        <f t="shared" si="27"/>
        <v>0</v>
      </c>
      <c r="M244">
        <f t="shared" si="28"/>
        <v>1</v>
      </c>
    </row>
    <row r="245" spans="1:13">
      <c r="A245">
        <v>244</v>
      </c>
      <c r="B245">
        <v>766</v>
      </c>
      <c r="C245">
        <v>5</v>
      </c>
      <c r="D245">
        <v>121</v>
      </c>
      <c r="E245">
        <v>72</v>
      </c>
      <c r="F245">
        <v>23</v>
      </c>
      <c r="G245">
        <v>112</v>
      </c>
      <c r="H245">
        <v>26.2</v>
      </c>
      <c r="I245">
        <v>0.245</v>
      </c>
      <c r="J245">
        <v>30</v>
      </c>
      <c r="K245">
        <v>0</v>
      </c>
      <c r="L245">
        <f t="shared" si="27"/>
        <v>0</v>
      </c>
      <c r="M245">
        <f t="shared" si="28"/>
        <v>1</v>
      </c>
    </row>
    <row r="246" spans="1:13">
      <c r="A246">
        <v>245</v>
      </c>
      <c r="B246">
        <v>286</v>
      </c>
      <c r="C246">
        <v>7</v>
      </c>
      <c r="D246">
        <v>136</v>
      </c>
      <c r="E246">
        <v>74</v>
      </c>
      <c r="F246">
        <v>26</v>
      </c>
      <c r="G246">
        <v>135</v>
      </c>
      <c r="H246">
        <v>26</v>
      </c>
      <c r="I246">
        <v>0.64700000000000002</v>
      </c>
      <c r="J246">
        <v>51</v>
      </c>
      <c r="K246">
        <v>0</v>
      </c>
      <c r="L246">
        <f t="shared" si="27"/>
        <v>1</v>
      </c>
      <c r="M246">
        <f t="shared" si="28"/>
        <v>0</v>
      </c>
    </row>
    <row r="247" spans="1:13">
      <c r="A247">
        <v>246</v>
      </c>
      <c r="B247">
        <v>170</v>
      </c>
      <c r="C247">
        <v>3</v>
      </c>
      <c r="D247">
        <v>111</v>
      </c>
      <c r="E247">
        <v>90</v>
      </c>
      <c r="F247">
        <v>12</v>
      </c>
      <c r="G247">
        <v>78</v>
      </c>
      <c r="H247">
        <v>28.4</v>
      </c>
      <c r="I247">
        <v>0.495</v>
      </c>
      <c r="J247">
        <v>29</v>
      </c>
      <c r="K247">
        <v>0</v>
      </c>
      <c r="L247">
        <f t="shared" si="27"/>
        <v>0</v>
      </c>
      <c r="M247">
        <f t="shared" si="28"/>
        <v>1</v>
      </c>
    </row>
    <row r="248" spans="1:13">
      <c r="A248">
        <v>247</v>
      </c>
      <c r="B248">
        <v>184</v>
      </c>
      <c r="C248">
        <v>5</v>
      </c>
      <c r="D248">
        <v>73</v>
      </c>
      <c r="E248">
        <v>60</v>
      </c>
      <c r="F248">
        <v>0</v>
      </c>
      <c r="G248">
        <v>0</v>
      </c>
      <c r="H248">
        <v>26.8</v>
      </c>
      <c r="I248">
        <v>0.26800000000000002</v>
      </c>
      <c r="J248">
        <v>27</v>
      </c>
      <c r="K248">
        <v>0</v>
      </c>
      <c r="L248">
        <f t="shared" si="27"/>
        <v>0</v>
      </c>
      <c r="M248">
        <f t="shared" si="28"/>
        <v>1</v>
      </c>
    </row>
    <row r="249" spans="1:13">
      <c r="A249">
        <v>248</v>
      </c>
      <c r="B249">
        <v>588</v>
      </c>
      <c r="C249">
        <v>6</v>
      </c>
      <c r="D249">
        <v>103</v>
      </c>
      <c r="E249">
        <v>66</v>
      </c>
      <c r="F249">
        <v>0</v>
      </c>
      <c r="G249">
        <v>0</v>
      </c>
      <c r="H249">
        <v>24.3</v>
      </c>
      <c r="I249">
        <v>0.249</v>
      </c>
      <c r="J249">
        <v>29</v>
      </c>
      <c r="K249">
        <v>0</v>
      </c>
      <c r="L249">
        <f t="shared" si="27"/>
        <v>0</v>
      </c>
      <c r="M249">
        <f t="shared" si="28"/>
        <v>1</v>
      </c>
    </row>
    <row r="250" spans="1:13">
      <c r="A250">
        <v>249</v>
      </c>
      <c r="B250">
        <v>93</v>
      </c>
      <c r="C250">
        <v>7</v>
      </c>
      <c r="D250">
        <v>81</v>
      </c>
      <c r="E250">
        <v>78</v>
      </c>
      <c r="F250">
        <v>40</v>
      </c>
      <c r="G250">
        <v>48</v>
      </c>
      <c r="H250">
        <v>46.7</v>
      </c>
      <c r="I250">
        <v>0.26100000000000001</v>
      </c>
      <c r="J250">
        <v>42</v>
      </c>
      <c r="K250">
        <v>0</v>
      </c>
      <c r="L250">
        <f t="shared" si="27"/>
        <v>0</v>
      </c>
      <c r="M250">
        <f t="shared" si="28"/>
        <v>1</v>
      </c>
    </row>
    <row r="251" spans="1:13">
      <c r="A251">
        <v>250</v>
      </c>
      <c r="B251">
        <v>751</v>
      </c>
      <c r="C251">
        <v>4</v>
      </c>
      <c r="D251">
        <v>136</v>
      </c>
      <c r="E251">
        <v>70</v>
      </c>
      <c r="F251">
        <v>0</v>
      </c>
      <c r="G251">
        <v>0</v>
      </c>
      <c r="H251">
        <v>31.2</v>
      </c>
      <c r="I251">
        <v>1.1819999999999999</v>
      </c>
      <c r="J251">
        <v>22</v>
      </c>
      <c r="K251">
        <v>1</v>
      </c>
      <c r="L251">
        <f t="shared" si="27"/>
        <v>0</v>
      </c>
      <c r="M251">
        <f t="shared" si="28"/>
        <v>0</v>
      </c>
    </row>
    <row r="252" spans="1:13">
      <c r="A252">
        <v>251</v>
      </c>
      <c r="B252">
        <v>722</v>
      </c>
      <c r="C252">
        <v>1</v>
      </c>
      <c r="D252">
        <v>114</v>
      </c>
      <c r="E252">
        <v>66</v>
      </c>
      <c r="F252">
        <v>36</v>
      </c>
      <c r="G252">
        <v>200</v>
      </c>
      <c r="H252">
        <v>38.1</v>
      </c>
      <c r="I252">
        <v>0.28899999999999998</v>
      </c>
      <c r="J252">
        <v>21</v>
      </c>
      <c r="K252">
        <v>0</v>
      </c>
      <c r="L252">
        <f t="shared" si="27"/>
        <v>0</v>
      </c>
      <c r="M252">
        <f t="shared" si="28"/>
        <v>1</v>
      </c>
    </row>
    <row r="253" spans="1:13">
      <c r="A253">
        <v>252</v>
      </c>
      <c r="B253">
        <v>560</v>
      </c>
      <c r="C253">
        <v>11</v>
      </c>
      <c r="D253">
        <v>85</v>
      </c>
      <c r="E253">
        <v>74</v>
      </c>
      <c r="F253">
        <v>0</v>
      </c>
      <c r="G253">
        <v>0</v>
      </c>
      <c r="H253">
        <v>30.1</v>
      </c>
      <c r="I253">
        <v>0.3</v>
      </c>
      <c r="J253">
        <v>35</v>
      </c>
      <c r="K253">
        <v>0</v>
      </c>
      <c r="L253">
        <f t="shared" si="27"/>
        <v>0</v>
      </c>
      <c r="M253">
        <f t="shared" si="28"/>
        <v>1</v>
      </c>
    </row>
    <row r="254" spans="1:13">
      <c r="A254">
        <v>253</v>
      </c>
      <c r="B254">
        <v>108</v>
      </c>
      <c r="C254">
        <v>4</v>
      </c>
      <c r="D254">
        <v>144</v>
      </c>
      <c r="E254">
        <v>58</v>
      </c>
      <c r="F254">
        <v>28</v>
      </c>
      <c r="G254">
        <v>140</v>
      </c>
      <c r="H254">
        <v>29.5</v>
      </c>
      <c r="I254">
        <v>0.28699999999999998</v>
      </c>
      <c r="J254">
        <v>37</v>
      </c>
      <c r="K254">
        <v>0</v>
      </c>
      <c r="L254">
        <f t="shared" si="27"/>
        <v>1</v>
      </c>
      <c r="M254">
        <f t="shared" si="28"/>
        <v>0</v>
      </c>
    </row>
    <row r="255" spans="1:13">
      <c r="A255">
        <v>254</v>
      </c>
      <c r="B255">
        <v>354</v>
      </c>
      <c r="C255">
        <v>1</v>
      </c>
      <c r="D255">
        <v>90</v>
      </c>
      <c r="E255">
        <v>62</v>
      </c>
      <c r="F255">
        <v>12</v>
      </c>
      <c r="G255">
        <v>43</v>
      </c>
      <c r="H255">
        <v>27.2</v>
      </c>
      <c r="I255">
        <v>0.57999999999999996</v>
      </c>
      <c r="J255">
        <v>24</v>
      </c>
      <c r="K255">
        <v>0</v>
      </c>
      <c r="L255">
        <f t="shared" si="27"/>
        <v>0</v>
      </c>
      <c r="M255">
        <f t="shared" si="28"/>
        <v>1</v>
      </c>
    </row>
    <row r="256" spans="1:13">
      <c r="A256">
        <v>255</v>
      </c>
      <c r="B256">
        <v>589</v>
      </c>
      <c r="C256">
        <v>3</v>
      </c>
      <c r="D256">
        <v>176</v>
      </c>
      <c r="E256">
        <v>86</v>
      </c>
      <c r="F256">
        <v>27</v>
      </c>
      <c r="G256">
        <v>156</v>
      </c>
      <c r="H256">
        <v>33.299999999999997</v>
      </c>
      <c r="I256">
        <v>1.1539999999999999</v>
      </c>
      <c r="J256">
        <v>52</v>
      </c>
      <c r="K256">
        <v>1</v>
      </c>
      <c r="L256">
        <f t="shared" si="27"/>
        <v>1</v>
      </c>
      <c r="M256">
        <f t="shared" si="28"/>
        <v>1</v>
      </c>
    </row>
    <row r="257" spans="1:13">
      <c r="A257">
        <v>256</v>
      </c>
      <c r="B257">
        <v>135</v>
      </c>
      <c r="C257">
        <v>2</v>
      </c>
      <c r="D257">
        <v>96</v>
      </c>
      <c r="E257">
        <v>68</v>
      </c>
      <c r="F257">
        <v>13</v>
      </c>
      <c r="G257">
        <v>49</v>
      </c>
      <c r="H257">
        <v>21.1</v>
      </c>
      <c r="I257">
        <v>0.64700000000000002</v>
      </c>
      <c r="J257">
        <v>26</v>
      </c>
      <c r="K257">
        <v>0</v>
      </c>
      <c r="L257">
        <f t="shared" si="27"/>
        <v>0</v>
      </c>
      <c r="M257">
        <f t="shared" si="28"/>
        <v>1</v>
      </c>
    </row>
    <row r="258" spans="1:13">
      <c r="A258">
        <v>257</v>
      </c>
      <c r="B258">
        <v>462</v>
      </c>
      <c r="C258">
        <v>1</v>
      </c>
      <c r="D258">
        <v>71</v>
      </c>
      <c r="E258">
        <v>62</v>
      </c>
      <c r="F258">
        <v>0</v>
      </c>
      <c r="G258">
        <v>0</v>
      </c>
      <c r="H258">
        <v>21.8</v>
      </c>
      <c r="I258">
        <v>0.41599999999999998</v>
      </c>
      <c r="J258">
        <v>26</v>
      </c>
      <c r="K258">
        <v>0</v>
      </c>
      <c r="L258">
        <f t="shared" si="27"/>
        <v>0</v>
      </c>
      <c r="M258">
        <f t="shared" si="28"/>
        <v>1</v>
      </c>
    </row>
    <row r="259" spans="1:13">
      <c r="A259">
        <v>258</v>
      </c>
      <c r="B259">
        <v>196</v>
      </c>
      <c r="C259">
        <v>5</v>
      </c>
      <c r="D259">
        <v>158</v>
      </c>
      <c r="E259">
        <v>84</v>
      </c>
      <c r="F259">
        <v>41</v>
      </c>
      <c r="G259">
        <v>210</v>
      </c>
      <c r="H259">
        <v>39.4</v>
      </c>
      <c r="I259">
        <v>0.39500000000000002</v>
      </c>
      <c r="J259">
        <v>29</v>
      </c>
      <c r="K259">
        <v>1</v>
      </c>
      <c r="L259">
        <f t="shared" ref="L259:L322" si="29">IF(D259&lt;=124.5,IF(J259&lt;=27.5,IF(F259&lt;=30.5,0,0),IF(D259&lt;=94.5,0,0)),IF(D259&lt;=166.5,IF(J259&lt;=24.5,0,1),IF(J259&lt;=37.5,1,1)))</f>
        <v>1</v>
      </c>
      <c r="M259">
        <f t="shared" ref="M259:M322" si="30">IF(L259=K259,1,0)</f>
        <v>1</v>
      </c>
    </row>
    <row r="260" spans="1:13">
      <c r="A260">
        <v>259</v>
      </c>
      <c r="B260">
        <v>359</v>
      </c>
      <c r="C260">
        <v>12</v>
      </c>
      <c r="D260">
        <v>88</v>
      </c>
      <c r="E260">
        <v>74</v>
      </c>
      <c r="F260">
        <v>40</v>
      </c>
      <c r="G260">
        <v>54</v>
      </c>
      <c r="H260">
        <v>35.299999999999997</v>
      </c>
      <c r="I260">
        <v>0.378</v>
      </c>
      <c r="J260">
        <v>48</v>
      </c>
      <c r="K260">
        <v>0</v>
      </c>
      <c r="L260">
        <f t="shared" si="29"/>
        <v>0</v>
      </c>
      <c r="M260">
        <f t="shared" si="30"/>
        <v>1</v>
      </c>
    </row>
    <row r="261" spans="1:13">
      <c r="A261">
        <v>260</v>
      </c>
      <c r="B261">
        <v>716</v>
      </c>
      <c r="C261">
        <v>7</v>
      </c>
      <c r="D261">
        <v>187</v>
      </c>
      <c r="E261">
        <v>50</v>
      </c>
      <c r="F261">
        <v>33</v>
      </c>
      <c r="G261">
        <v>392</v>
      </c>
      <c r="H261">
        <v>33.9</v>
      </c>
      <c r="I261">
        <v>0.82599999999999996</v>
      </c>
      <c r="J261">
        <v>34</v>
      </c>
      <c r="K261">
        <v>1</v>
      </c>
      <c r="L261">
        <f t="shared" si="29"/>
        <v>1</v>
      </c>
      <c r="M261">
        <f t="shared" si="30"/>
        <v>1</v>
      </c>
    </row>
    <row r="262" spans="1:13">
      <c r="A262">
        <v>261</v>
      </c>
      <c r="B262">
        <v>242</v>
      </c>
      <c r="C262">
        <v>4</v>
      </c>
      <c r="D262">
        <v>91</v>
      </c>
      <c r="E262">
        <v>70</v>
      </c>
      <c r="F262">
        <v>32</v>
      </c>
      <c r="G262">
        <v>88</v>
      </c>
      <c r="H262">
        <v>33.1</v>
      </c>
      <c r="I262">
        <v>0.44600000000000001</v>
      </c>
      <c r="J262">
        <v>22</v>
      </c>
      <c r="K262">
        <v>0</v>
      </c>
      <c r="L262">
        <f t="shared" si="29"/>
        <v>0</v>
      </c>
      <c r="M262">
        <f t="shared" si="30"/>
        <v>1</v>
      </c>
    </row>
    <row r="263" spans="1:13">
      <c r="A263">
        <v>262</v>
      </c>
      <c r="B263">
        <v>674</v>
      </c>
      <c r="C263">
        <v>3</v>
      </c>
      <c r="D263">
        <v>123</v>
      </c>
      <c r="E263">
        <v>100</v>
      </c>
      <c r="F263">
        <v>35</v>
      </c>
      <c r="G263">
        <v>240</v>
      </c>
      <c r="H263">
        <v>57.3</v>
      </c>
      <c r="I263">
        <v>0.88</v>
      </c>
      <c r="J263">
        <v>22</v>
      </c>
      <c r="K263">
        <v>0</v>
      </c>
      <c r="L263">
        <f t="shared" si="29"/>
        <v>0</v>
      </c>
      <c r="M263">
        <f t="shared" si="30"/>
        <v>1</v>
      </c>
    </row>
    <row r="264" spans="1:13">
      <c r="A264">
        <v>263</v>
      </c>
      <c r="B264">
        <v>285</v>
      </c>
      <c r="C264">
        <v>2</v>
      </c>
      <c r="D264">
        <v>108</v>
      </c>
      <c r="E264">
        <v>80</v>
      </c>
      <c r="F264">
        <v>0</v>
      </c>
      <c r="G264">
        <v>0</v>
      </c>
      <c r="H264">
        <v>27</v>
      </c>
      <c r="I264">
        <v>0.25900000000000001</v>
      </c>
      <c r="J264">
        <v>52</v>
      </c>
      <c r="K264">
        <v>1</v>
      </c>
      <c r="L264">
        <f t="shared" si="29"/>
        <v>0</v>
      </c>
      <c r="M264">
        <f t="shared" si="30"/>
        <v>0</v>
      </c>
    </row>
    <row r="265" spans="1:13">
      <c r="A265">
        <v>264</v>
      </c>
      <c r="B265">
        <v>275</v>
      </c>
      <c r="C265">
        <v>13</v>
      </c>
      <c r="D265">
        <v>106</v>
      </c>
      <c r="E265">
        <v>70</v>
      </c>
      <c r="F265">
        <v>0</v>
      </c>
      <c r="G265">
        <v>0</v>
      </c>
      <c r="H265">
        <v>34.200000000000003</v>
      </c>
      <c r="I265">
        <v>0.251</v>
      </c>
      <c r="J265">
        <v>52</v>
      </c>
      <c r="K265">
        <v>0</v>
      </c>
      <c r="L265">
        <f t="shared" si="29"/>
        <v>0</v>
      </c>
      <c r="M265">
        <f t="shared" si="30"/>
        <v>1</v>
      </c>
    </row>
    <row r="266" spans="1:13">
      <c r="A266">
        <v>265</v>
      </c>
      <c r="B266">
        <v>424</v>
      </c>
      <c r="C266">
        <v>2</v>
      </c>
      <c r="D266">
        <v>115</v>
      </c>
      <c r="E266">
        <v>64</v>
      </c>
      <c r="F266">
        <v>22</v>
      </c>
      <c r="G266">
        <v>0</v>
      </c>
      <c r="H266">
        <v>30.8</v>
      </c>
      <c r="I266">
        <v>0.42099999999999999</v>
      </c>
      <c r="J266">
        <v>21</v>
      </c>
      <c r="K266">
        <v>0</v>
      </c>
      <c r="L266">
        <f t="shared" si="29"/>
        <v>0</v>
      </c>
      <c r="M266">
        <f t="shared" si="30"/>
        <v>1</v>
      </c>
    </row>
    <row r="267" spans="1:13">
      <c r="A267">
        <v>266</v>
      </c>
      <c r="B267">
        <v>759</v>
      </c>
      <c r="C267">
        <v>1</v>
      </c>
      <c r="D267">
        <v>106</v>
      </c>
      <c r="E267">
        <v>76</v>
      </c>
      <c r="F267">
        <v>0</v>
      </c>
      <c r="G267">
        <v>0</v>
      </c>
      <c r="H267">
        <v>37.5</v>
      </c>
      <c r="I267">
        <v>0.19700000000000001</v>
      </c>
      <c r="J267">
        <v>26</v>
      </c>
      <c r="K267">
        <v>0</v>
      </c>
      <c r="L267">
        <f t="shared" si="29"/>
        <v>0</v>
      </c>
      <c r="M267">
        <f t="shared" si="30"/>
        <v>1</v>
      </c>
    </row>
    <row r="268" spans="1:13">
      <c r="A268">
        <v>267</v>
      </c>
      <c r="B268">
        <v>293</v>
      </c>
      <c r="C268">
        <v>2</v>
      </c>
      <c r="D268">
        <v>128</v>
      </c>
      <c r="E268">
        <v>78</v>
      </c>
      <c r="F268">
        <v>37</v>
      </c>
      <c r="G268">
        <v>182</v>
      </c>
      <c r="H268">
        <v>43.3</v>
      </c>
      <c r="I268">
        <v>1.224</v>
      </c>
      <c r="J268">
        <v>31</v>
      </c>
      <c r="K268">
        <v>1</v>
      </c>
      <c r="L268">
        <f t="shared" si="29"/>
        <v>1</v>
      </c>
      <c r="M268">
        <f t="shared" si="30"/>
        <v>1</v>
      </c>
    </row>
    <row r="269" spans="1:13">
      <c r="A269">
        <v>268</v>
      </c>
      <c r="B269">
        <v>609</v>
      </c>
      <c r="C269">
        <v>0</v>
      </c>
      <c r="D269">
        <v>152</v>
      </c>
      <c r="E269">
        <v>82</v>
      </c>
      <c r="F269">
        <v>39</v>
      </c>
      <c r="G269">
        <v>272</v>
      </c>
      <c r="H269">
        <v>41.5</v>
      </c>
      <c r="I269">
        <v>0.27</v>
      </c>
      <c r="J269">
        <v>27</v>
      </c>
      <c r="K269">
        <v>0</v>
      </c>
      <c r="L269">
        <f t="shared" si="29"/>
        <v>1</v>
      </c>
      <c r="M269">
        <f t="shared" si="30"/>
        <v>0</v>
      </c>
    </row>
    <row r="270" spans="1:13">
      <c r="A270">
        <v>269</v>
      </c>
      <c r="B270">
        <v>58</v>
      </c>
      <c r="C270">
        <v>0</v>
      </c>
      <c r="D270">
        <v>100</v>
      </c>
      <c r="E270">
        <v>88</v>
      </c>
      <c r="F270">
        <v>60</v>
      </c>
      <c r="G270">
        <v>110</v>
      </c>
      <c r="H270">
        <v>46.8</v>
      </c>
      <c r="I270">
        <v>0.96199999999999997</v>
      </c>
      <c r="J270">
        <v>31</v>
      </c>
      <c r="K270">
        <v>0</v>
      </c>
      <c r="L270">
        <f t="shared" si="29"/>
        <v>0</v>
      </c>
      <c r="M270">
        <f t="shared" si="30"/>
        <v>1</v>
      </c>
    </row>
    <row r="271" spans="1:13">
      <c r="A271">
        <v>270</v>
      </c>
      <c r="B271">
        <v>254</v>
      </c>
      <c r="C271">
        <v>0</v>
      </c>
      <c r="D271">
        <v>86</v>
      </c>
      <c r="E271">
        <v>68</v>
      </c>
      <c r="F271">
        <v>32</v>
      </c>
      <c r="G271">
        <v>0</v>
      </c>
      <c r="H271">
        <v>35.799999999999997</v>
      </c>
      <c r="I271">
        <v>0.23799999999999999</v>
      </c>
      <c r="J271">
        <v>25</v>
      </c>
      <c r="K271">
        <v>0</v>
      </c>
      <c r="L271">
        <f t="shared" si="29"/>
        <v>0</v>
      </c>
      <c r="M271">
        <f t="shared" si="30"/>
        <v>1</v>
      </c>
    </row>
    <row r="272" spans="1:13">
      <c r="A272">
        <v>271</v>
      </c>
      <c r="B272">
        <v>467</v>
      </c>
      <c r="C272">
        <v>0</v>
      </c>
      <c r="D272">
        <v>74</v>
      </c>
      <c r="E272">
        <v>52</v>
      </c>
      <c r="F272">
        <v>10</v>
      </c>
      <c r="G272">
        <v>36</v>
      </c>
      <c r="H272">
        <v>27.8</v>
      </c>
      <c r="I272">
        <v>0.26900000000000002</v>
      </c>
      <c r="J272">
        <v>22</v>
      </c>
      <c r="K272">
        <v>0</v>
      </c>
      <c r="L272">
        <f t="shared" si="29"/>
        <v>0</v>
      </c>
      <c r="M272">
        <f t="shared" si="30"/>
        <v>1</v>
      </c>
    </row>
    <row r="273" spans="1:13">
      <c r="A273">
        <v>272</v>
      </c>
      <c r="B273">
        <v>217</v>
      </c>
      <c r="C273">
        <v>5</v>
      </c>
      <c r="D273">
        <v>109</v>
      </c>
      <c r="E273">
        <v>62</v>
      </c>
      <c r="F273">
        <v>41</v>
      </c>
      <c r="G273">
        <v>129</v>
      </c>
      <c r="H273">
        <v>35.799999999999997</v>
      </c>
      <c r="I273">
        <v>0.51400000000000001</v>
      </c>
      <c r="J273">
        <v>25</v>
      </c>
      <c r="K273">
        <v>1</v>
      </c>
      <c r="L273">
        <f t="shared" si="29"/>
        <v>0</v>
      </c>
      <c r="M273">
        <f t="shared" si="30"/>
        <v>0</v>
      </c>
    </row>
    <row r="274" spans="1:13">
      <c r="A274">
        <v>273</v>
      </c>
      <c r="B274">
        <v>138</v>
      </c>
      <c r="C274">
        <v>0</v>
      </c>
      <c r="D274">
        <v>93</v>
      </c>
      <c r="E274">
        <v>60</v>
      </c>
      <c r="F274">
        <v>25</v>
      </c>
      <c r="G274">
        <v>92</v>
      </c>
      <c r="H274">
        <v>28.7</v>
      </c>
      <c r="I274">
        <v>0.53200000000000003</v>
      </c>
      <c r="J274">
        <v>22</v>
      </c>
      <c r="K274">
        <v>0</v>
      </c>
      <c r="L274">
        <f t="shared" si="29"/>
        <v>0</v>
      </c>
      <c r="M274">
        <f t="shared" si="30"/>
        <v>1</v>
      </c>
    </row>
    <row r="275" spans="1:13">
      <c r="A275">
        <v>274</v>
      </c>
      <c r="B275">
        <v>175</v>
      </c>
      <c r="C275">
        <v>2</v>
      </c>
      <c r="D275">
        <v>75</v>
      </c>
      <c r="E275">
        <v>64</v>
      </c>
      <c r="F275">
        <v>24</v>
      </c>
      <c r="G275">
        <v>55</v>
      </c>
      <c r="H275">
        <v>29.7</v>
      </c>
      <c r="I275">
        <v>0.37</v>
      </c>
      <c r="J275">
        <v>33</v>
      </c>
      <c r="K275">
        <v>0</v>
      </c>
      <c r="L275">
        <f t="shared" si="29"/>
        <v>0</v>
      </c>
      <c r="M275">
        <f t="shared" si="30"/>
        <v>1</v>
      </c>
    </row>
    <row r="276" spans="1:13">
      <c r="A276">
        <v>275</v>
      </c>
      <c r="B276">
        <v>337</v>
      </c>
      <c r="C276">
        <v>0</v>
      </c>
      <c r="D276">
        <v>117</v>
      </c>
      <c r="E276">
        <v>0</v>
      </c>
      <c r="F276">
        <v>0</v>
      </c>
      <c r="G276">
        <v>0</v>
      </c>
      <c r="H276">
        <v>33.799999999999997</v>
      </c>
      <c r="I276">
        <v>0.93200000000000005</v>
      </c>
      <c r="J276">
        <v>44</v>
      </c>
      <c r="K276">
        <v>0</v>
      </c>
      <c r="L276">
        <f t="shared" si="29"/>
        <v>0</v>
      </c>
      <c r="M276">
        <f t="shared" si="30"/>
        <v>1</v>
      </c>
    </row>
    <row r="277" spans="1:13">
      <c r="A277">
        <v>276</v>
      </c>
      <c r="B277">
        <v>325</v>
      </c>
      <c r="C277">
        <v>2</v>
      </c>
      <c r="D277">
        <v>112</v>
      </c>
      <c r="E277">
        <v>75</v>
      </c>
      <c r="F277">
        <v>32</v>
      </c>
      <c r="G277">
        <v>0</v>
      </c>
      <c r="H277">
        <v>35.700000000000003</v>
      </c>
      <c r="I277">
        <v>0.14799999999999999</v>
      </c>
      <c r="J277">
        <v>21</v>
      </c>
      <c r="K277">
        <v>0</v>
      </c>
      <c r="L277">
        <f t="shared" si="29"/>
        <v>0</v>
      </c>
      <c r="M277">
        <f t="shared" si="30"/>
        <v>1</v>
      </c>
    </row>
    <row r="278" spans="1:13">
      <c r="A278">
        <v>277</v>
      </c>
      <c r="B278">
        <v>124</v>
      </c>
      <c r="C278">
        <v>5</v>
      </c>
      <c r="D278">
        <v>132</v>
      </c>
      <c r="E278">
        <v>80</v>
      </c>
      <c r="F278">
        <v>0</v>
      </c>
      <c r="G278">
        <v>0</v>
      </c>
      <c r="H278">
        <v>26.8</v>
      </c>
      <c r="I278">
        <v>0.186</v>
      </c>
      <c r="J278">
        <v>69</v>
      </c>
      <c r="K278">
        <v>0</v>
      </c>
      <c r="L278">
        <f t="shared" si="29"/>
        <v>1</v>
      </c>
      <c r="M278">
        <f t="shared" si="30"/>
        <v>0</v>
      </c>
    </row>
    <row r="279" spans="1:13">
      <c r="A279">
        <v>278</v>
      </c>
      <c r="B279">
        <v>563</v>
      </c>
      <c r="C279">
        <v>1</v>
      </c>
      <c r="D279">
        <v>87</v>
      </c>
      <c r="E279">
        <v>68</v>
      </c>
      <c r="F279">
        <v>34</v>
      </c>
      <c r="G279">
        <v>77</v>
      </c>
      <c r="H279">
        <v>37.6</v>
      </c>
      <c r="I279">
        <v>0.40100000000000002</v>
      </c>
      <c r="J279">
        <v>24</v>
      </c>
      <c r="K279">
        <v>0</v>
      </c>
      <c r="L279">
        <f t="shared" si="29"/>
        <v>0</v>
      </c>
      <c r="M279">
        <f t="shared" si="30"/>
        <v>1</v>
      </c>
    </row>
    <row r="280" spans="1:13">
      <c r="A280">
        <v>279</v>
      </c>
      <c r="B280">
        <v>2</v>
      </c>
      <c r="C280">
        <v>1</v>
      </c>
      <c r="D280">
        <v>85</v>
      </c>
      <c r="E280">
        <v>66</v>
      </c>
      <c r="F280">
        <v>29</v>
      </c>
      <c r="G280">
        <v>0</v>
      </c>
      <c r="H280">
        <v>26.6</v>
      </c>
      <c r="I280">
        <v>0.35099999999999998</v>
      </c>
      <c r="J280">
        <v>31</v>
      </c>
      <c r="K280">
        <v>0</v>
      </c>
      <c r="L280">
        <f t="shared" si="29"/>
        <v>0</v>
      </c>
      <c r="M280">
        <f t="shared" si="30"/>
        <v>1</v>
      </c>
    </row>
    <row r="281" spans="1:13">
      <c r="A281">
        <v>280</v>
      </c>
      <c r="B281">
        <v>208</v>
      </c>
      <c r="C281">
        <v>5</v>
      </c>
      <c r="D281">
        <v>162</v>
      </c>
      <c r="E281">
        <v>104</v>
      </c>
      <c r="F281">
        <v>0</v>
      </c>
      <c r="G281">
        <v>0</v>
      </c>
      <c r="H281">
        <v>37.700000000000003</v>
      </c>
      <c r="I281">
        <v>0.151</v>
      </c>
      <c r="J281">
        <v>52</v>
      </c>
      <c r="K281">
        <v>1</v>
      </c>
      <c r="L281">
        <f t="shared" si="29"/>
        <v>1</v>
      </c>
      <c r="M281">
        <f t="shared" si="30"/>
        <v>1</v>
      </c>
    </row>
    <row r="282" spans="1:13">
      <c r="A282">
        <v>281</v>
      </c>
      <c r="B282">
        <v>707</v>
      </c>
      <c r="C282">
        <v>10</v>
      </c>
      <c r="D282">
        <v>115</v>
      </c>
      <c r="E282">
        <v>0</v>
      </c>
      <c r="F282">
        <v>0</v>
      </c>
      <c r="G282">
        <v>0</v>
      </c>
      <c r="H282">
        <v>0</v>
      </c>
      <c r="I282">
        <v>0.26100000000000001</v>
      </c>
      <c r="J282">
        <v>30</v>
      </c>
      <c r="K282">
        <v>1</v>
      </c>
      <c r="L282">
        <f t="shared" si="29"/>
        <v>0</v>
      </c>
      <c r="M282">
        <f t="shared" si="30"/>
        <v>0</v>
      </c>
    </row>
    <row r="283" spans="1:13">
      <c r="A283">
        <v>282</v>
      </c>
      <c r="B283">
        <v>754</v>
      </c>
      <c r="C283">
        <v>0</v>
      </c>
      <c r="D283">
        <v>181</v>
      </c>
      <c r="E283">
        <v>88</v>
      </c>
      <c r="F283">
        <v>44</v>
      </c>
      <c r="G283">
        <v>510</v>
      </c>
      <c r="H283">
        <v>43.3</v>
      </c>
      <c r="I283">
        <v>0.222</v>
      </c>
      <c r="J283">
        <v>26</v>
      </c>
      <c r="K283">
        <v>1</v>
      </c>
      <c r="L283">
        <f t="shared" si="29"/>
        <v>1</v>
      </c>
      <c r="M283">
        <f t="shared" si="30"/>
        <v>1</v>
      </c>
    </row>
    <row r="284" spans="1:13">
      <c r="A284">
        <v>283</v>
      </c>
      <c r="B284">
        <v>38</v>
      </c>
      <c r="C284">
        <v>9</v>
      </c>
      <c r="D284">
        <v>102</v>
      </c>
      <c r="E284">
        <v>76</v>
      </c>
      <c r="F284">
        <v>37</v>
      </c>
      <c r="G284">
        <v>0</v>
      </c>
      <c r="H284">
        <v>32.9</v>
      </c>
      <c r="I284">
        <v>0.66500000000000004</v>
      </c>
      <c r="J284">
        <v>46</v>
      </c>
      <c r="K284">
        <v>1</v>
      </c>
      <c r="L284">
        <f t="shared" si="29"/>
        <v>0</v>
      </c>
      <c r="M284">
        <f t="shared" si="30"/>
        <v>0</v>
      </c>
    </row>
    <row r="285" spans="1:13">
      <c r="A285">
        <v>284</v>
      </c>
      <c r="B285">
        <v>739</v>
      </c>
      <c r="C285">
        <v>2</v>
      </c>
      <c r="D285">
        <v>99</v>
      </c>
      <c r="E285">
        <v>60</v>
      </c>
      <c r="F285">
        <v>17</v>
      </c>
      <c r="G285">
        <v>160</v>
      </c>
      <c r="H285">
        <v>36.6</v>
      </c>
      <c r="I285">
        <v>0.45300000000000001</v>
      </c>
      <c r="J285">
        <v>21</v>
      </c>
      <c r="K285">
        <v>0</v>
      </c>
      <c r="L285">
        <f t="shared" si="29"/>
        <v>0</v>
      </c>
      <c r="M285">
        <f t="shared" si="30"/>
        <v>1</v>
      </c>
    </row>
    <row r="286" spans="1:13">
      <c r="A286">
        <v>285</v>
      </c>
      <c r="B286">
        <v>42</v>
      </c>
      <c r="C286">
        <v>7</v>
      </c>
      <c r="D286">
        <v>133</v>
      </c>
      <c r="E286">
        <v>84</v>
      </c>
      <c r="F286">
        <v>0</v>
      </c>
      <c r="G286">
        <v>0</v>
      </c>
      <c r="H286">
        <v>40.200000000000003</v>
      </c>
      <c r="I286">
        <v>0.69599999999999995</v>
      </c>
      <c r="J286">
        <v>37</v>
      </c>
      <c r="K286">
        <v>0</v>
      </c>
      <c r="L286">
        <f t="shared" si="29"/>
        <v>1</v>
      </c>
      <c r="M286">
        <f t="shared" si="30"/>
        <v>0</v>
      </c>
    </row>
    <row r="287" spans="1:13">
      <c r="A287">
        <v>286</v>
      </c>
      <c r="B287">
        <v>295</v>
      </c>
      <c r="C287">
        <v>0</v>
      </c>
      <c r="D287">
        <v>161</v>
      </c>
      <c r="E287">
        <v>50</v>
      </c>
      <c r="F287">
        <v>0</v>
      </c>
      <c r="G287">
        <v>0</v>
      </c>
      <c r="H287">
        <v>21.9</v>
      </c>
      <c r="I287">
        <v>0.254</v>
      </c>
      <c r="J287">
        <v>65</v>
      </c>
      <c r="K287">
        <v>0</v>
      </c>
      <c r="L287">
        <f t="shared" si="29"/>
        <v>1</v>
      </c>
      <c r="M287">
        <f t="shared" si="30"/>
        <v>0</v>
      </c>
    </row>
    <row r="288" spans="1:13">
      <c r="A288">
        <v>287</v>
      </c>
      <c r="B288">
        <v>49</v>
      </c>
      <c r="C288">
        <v>7</v>
      </c>
      <c r="D288">
        <v>103</v>
      </c>
      <c r="E288">
        <v>66</v>
      </c>
      <c r="F288">
        <v>32</v>
      </c>
      <c r="G288">
        <v>0</v>
      </c>
      <c r="H288">
        <v>39.1</v>
      </c>
      <c r="I288">
        <v>0.34399999999999997</v>
      </c>
      <c r="J288">
        <v>31</v>
      </c>
      <c r="K288">
        <v>1</v>
      </c>
      <c r="L288">
        <f t="shared" si="29"/>
        <v>0</v>
      </c>
      <c r="M288">
        <f t="shared" si="30"/>
        <v>0</v>
      </c>
    </row>
    <row r="289" spans="1:13">
      <c r="A289">
        <v>288</v>
      </c>
      <c r="B289">
        <v>357</v>
      </c>
      <c r="C289">
        <v>1</v>
      </c>
      <c r="D289">
        <v>125</v>
      </c>
      <c r="E289">
        <v>50</v>
      </c>
      <c r="F289">
        <v>40</v>
      </c>
      <c r="G289">
        <v>167</v>
      </c>
      <c r="H289">
        <v>33.299999999999997</v>
      </c>
      <c r="I289">
        <v>0.96199999999999997</v>
      </c>
      <c r="J289">
        <v>28</v>
      </c>
      <c r="K289">
        <v>1</v>
      </c>
      <c r="L289">
        <f t="shared" si="29"/>
        <v>1</v>
      </c>
      <c r="M289">
        <f t="shared" si="30"/>
        <v>1</v>
      </c>
    </row>
    <row r="290" spans="1:13">
      <c r="A290">
        <v>289</v>
      </c>
      <c r="B290">
        <v>505</v>
      </c>
      <c r="C290">
        <v>3</v>
      </c>
      <c r="D290">
        <v>96</v>
      </c>
      <c r="E290">
        <v>78</v>
      </c>
      <c r="F290">
        <v>39</v>
      </c>
      <c r="G290">
        <v>0</v>
      </c>
      <c r="H290">
        <v>37.299999999999997</v>
      </c>
      <c r="I290">
        <v>0.23799999999999999</v>
      </c>
      <c r="J290">
        <v>40</v>
      </c>
      <c r="K290">
        <v>0</v>
      </c>
      <c r="L290">
        <f t="shared" si="29"/>
        <v>0</v>
      </c>
      <c r="M290">
        <f t="shared" si="30"/>
        <v>1</v>
      </c>
    </row>
    <row r="291" spans="1:13">
      <c r="A291">
        <v>290</v>
      </c>
      <c r="B291">
        <v>632</v>
      </c>
      <c r="C291">
        <v>0</v>
      </c>
      <c r="D291">
        <v>102</v>
      </c>
      <c r="E291">
        <v>78</v>
      </c>
      <c r="F291">
        <v>40</v>
      </c>
      <c r="G291">
        <v>90</v>
      </c>
      <c r="H291">
        <v>34.5</v>
      </c>
      <c r="I291">
        <v>0.23799999999999999</v>
      </c>
      <c r="J291">
        <v>24</v>
      </c>
      <c r="K291">
        <v>0</v>
      </c>
      <c r="L291">
        <f t="shared" si="29"/>
        <v>0</v>
      </c>
      <c r="M291">
        <f t="shared" si="30"/>
        <v>1</v>
      </c>
    </row>
    <row r="292" spans="1:13">
      <c r="A292">
        <v>291</v>
      </c>
      <c r="B292">
        <v>613</v>
      </c>
      <c r="C292">
        <v>7</v>
      </c>
      <c r="D292">
        <v>168</v>
      </c>
      <c r="E292">
        <v>88</v>
      </c>
      <c r="F292">
        <v>42</v>
      </c>
      <c r="G292">
        <v>321</v>
      </c>
      <c r="H292">
        <v>38.200000000000003</v>
      </c>
      <c r="I292">
        <v>0.78700000000000003</v>
      </c>
      <c r="J292">
        <v>40</v>
      </c>
      <c r="K292">
        <v>1</v>
      </c>
      <c r="L292">
        <f t="shared" si="29"/>
        <v>1</v>
      </c>
      <c r="M292">
        <f t="shared" si="30"/>
        <v>1</v>
      </c>
    </row>
    <row r="293" spans="1:13">
      <c r="A293">
        <v>292</v>
      </c>
      <c r="B293">
        <v>531</v>
      </c>
      <c r="C293">
        <v>2</v>
      </c>
      <c r="D293">
        <v>122</v>
      </c>
      <c r="E293">
        <v>60</v>
      </c>
      <c r="F293">
        <v>18</v>
      </c>
      <c r="G293">
        <v>106</v>
      </c>
      <c r="H293">
        <v>29.8</v>
      </c>
      <c r="I293">
        <v>0.71699999999999997</v>
      </c>
      <c r="J293">
        <v>22</v>
      </c>
      <c r="K293">
        <v>0</v>
      </c>
      <c r="L293">
        <f t="shared" si="29"/>
        <v>0</v>
      </c>
      <c r="M293">
        <f t="shared" si="30"/>
        <v>1</v>
      </c>
    </row>
    <row r="294" spans="1:13">
      <c r="A294">
        <v>293</v>
      </c>
      <c r="B294">
        <v>705</v>
      </c>
      <c r="C294">
        <v>4</v>
      </c>
      <c r="D294">
        <v>110</v>
      </c>
      <c r="E294">
        <v>76</v>
      </c>
      <c r="F294">
        <v>20</v>
      </c>
      <c r="G294">
        <v>100</v>
      </c>
      <c r="H294">
        <v>28.4</v>
      </c>
      <c r="I294">
        <v>0.11799999999999999</v>
      </c>
      <c r="J294">
        <v>27</v>
      </c>
      <c r="K294">
        <v>0</v>
      </c>
      <c r="L294">
        <f t="shared" si="29"/>
        <v>0</v>
      </c>
      <c r="M294">
        <f t="shared" si="30"/>
        <v>1</v>
      </c>
    </row>
    <row r="295" spans="1:13">
      <c r="A295">
        <v>294</v>
      </c>
      <c r="B295">
        <v>734</v>
      </c>
      <c r="C295">
        <v>2</v>
      </c>
      <c r="D295">
        <v>106</v>
      </c>
      <c r="E295">
        <v>56</v>
      </c>
      <c r="F295">
        <v>27</v>
      </c>
      <c r="G295">
        <v>165</v>
      </c>
      <c r="H295">
        <v>29</v>
      </c>
      <c r="I295">
        <v>0.42599999999999999</v>
      </c>
      <c r="J295">
        <v>22</v>
      </c>
      <c r="K295">
        <v>0</v>
      </c>
      <c r="L295">
        <f t="shared" si="29"/>
        <v>0</v>
      </c>
      <c r="M295">
        <f t="shared" si="30"/>
        <v>1</v>
      </c>
    </row>
    <row r="296" spans="1:13">
      <c r="A296">
        <v>295</v>
      </c>
      <c r="B296">
        <v>531</v>
      </c>
      <c r="C296">
        <v>2</v>
      </c>
      <c r="D296">
        <v>122</v>
      </c>
      <c r="E296">
        <v>60</v>
      </c>
      <c r="F296">
        <v>18</v>
      </c>
      <c r="G296">
        <v>106</v>
      </c>
      <c r="H296">
        <v>29.8</v>
      </c>
      <c r="I296">
        <v>0.71699999999999997</v>
      </c>
      <c r="J296">
        <v>22</v>
      </c>
      <c r="K296">
        <v>0</v>
      </c>
      <c r="L296">
        <f t="shared" si="29"/>
        <v>0</v>
      </c>
      <c r="M296">
        <f t="shared" si="30"/>
        <v>1</v>
      </c>
    </row>
    <row r="297" spans="1:13">
      <c r="A297">
        <v>296</v>
      </c>
      <c r="B297">
        <v>371</v>
      </c>
      <c r="C297">
        <v>3</v>
      </c>
      <c r="D297">
        <v>173</v>
      </c>
      <c r="E297">
        <v>82</v>
      </c>
      <c r="F297">
        <v>48</v>
      </c>
      <c r="G297">
        <v>465</v>
      </c>
      <c r="H297">
        <v>38.4</v>
      </c>
      <c r="I297">
        <v>2.137</v>
      </c>
      <c r="J297">
        <v>25</v>
      </c>
      <c r="K297">
        <v>1</v>
      </c>
      <c r="L297">
        <f t="shared" si="29"/>
        <v>1</v>
      </c>
      <c r="M297">
        <f t="shared" si="30"/>
        <v>1</v>
      </c>
    </row>
    <row r="298" spans="1:13">
      <c r="A298">
        <v>297</v>
      </c>
      <c r="B298">
        <v>1</v>
      </c>
      <c r="C298">
        <v>6</v>
      </c>
      <c r="D298">
        <v>148</v>
      </c>
      <c r="E298">
        <v>72</v>
      </c>
      <c r="F298">
        <v>35</v>
      </c>
      <c r="G298">
        <v>0</v>
      </c>
      <c r="H298">
        <v>33.6</v>
      </c>
      <c r="I298">
        <v>0.627</v>
      </c>
      <c r="J298">
        <v>50</v>
      </c>
      <c r="K298">
        <v>1</v>
      </c>
      <c r="L298">
        <f t="shared" si="29"/>
        <v>1</v>
      </c>
      <c r="M298">
        <f t="shared" si="30"/>
        <v>1</v>
      </c>
    </row>
    <row r="299" spans="1:13">
      <c r="A299">
        <v>298</v>
      </c>
      <c r="B299">
        <v>432</v>
      </c>
      <c r="C299">
        <v>3</v>
      </c>
      <c r="D299">
        <v>89</v>
      </c>
      <c r="E299">
        <v>74</v>
      </c>
      <c r="F299">
        <v>16</v>
      </c>
      <c r="G299">
        <v>85</v>
      </c>
      <c r="H299">
        <v>30.4</v>
      </c>
      <c r="I299">
        <v>0.55100000000000005</v>
      </c>
      <c r="J299">
        <v>38</v>
      </c>
      <c r="K299">
        <v>0</v>
      </c>
      <c r="L299">
        <f t="shared" si="29"/>
        <v>0</v>
      </c>
      <c r="M299">
        <f t="shared" si="30"/>
        <v>1</v>
      </c>
    </row>
    <row r="300" spans="1:13">
      <c r="A300">
        <v>299</v>
      </c>
      <c r="B300">
        <v>212</v>
      </c>
      <c r="C300">
        <v>0</v>
      </c>
      <c r="D300">
        <v>147</v>
      </c>
      <c r="E300">
        <v>85</v>
      </c>
      <c r="F300">
        <v>54</v>
      </c>
      <c r="G300">
        <v>0</v>
      </c>
      <c r="H300">
        <v>42.8</v>
      </c>
      <c r="I300">
        <v>0.375</v>
      </c>
      <c r="J300">
        <v>24</v>
      </c>
      <c r="K300">
        <v>0</v>
      </c>
      <c r="L300">
        <f t="shared" si="29"/>
        <v>0</v>
      </c>
      <c r="M300">
        <f t="shared" si="30"/>
        <v>1</v>
      </c>
    </row>
    <row r="301" spans="1:13">
      <c r="A301">
        <v>300</v>
      </c>
      <c r="B301">
        <v>75</v>
      </c>
      <c r="C301">
        <v>1</v>
      </c>
      <c r="D301">
        <v>79</v>
      </c>
      <c r="E301">
        <v>75</v>
      </c>
      <c r="F301">
        <v>30</v>
      </c>
      <c r="G301">
        <v>0</v>
      </c>
      <c r="H301">
        <v>32</v>
      </c>
      <c r="I301">
        <v>0.39600000000000002</v>
      </c>
      <c r="J301">
        <v>22</v>
      </c>
      <c r="K301">
        <v>0</v>
      </c>
      <c r="L301">
        <f t="shared" si="29"/>
        <v>0</v>
      </c>
      <c r="M301">
        <f t="shared" si="30"/>
        <v>1</v>
      </c>
    </row>
    <row r="302" spans="1:13">
      <c r="A302">
        <v>301</v>
      </c>
      <c r="B302">
        <v>137</v>
      </c>
      <c r="C302">
        <v>0</v>
      </c>
      <c r="D302">
        <v>100</v>
      </c>
      <c r="E302">
        <v>70</v>
      </c>
      <c r="F302">
        <v>26</v>
      </c>
      <c r="G302">
        <v>50</v>
      </c>
      <c r="H302">
        <v>30.8</v>
      </c>
      <c r="I302">
        <v>0.59699999999999998</v>
      </c>
      <c r="J302">
        <v>21</v>
      </c>
      <c r="K302">
        <v>0</v>
      </c>
      <c r="L302">
        <f t="shared" si="29"/>
        <v>0</v>
      </c>
      <c r="M302">
        <f t="shared" si="30"/>
        <v>1</v>
      </c>
    </row>
    <row r="303" spans="1:13">
      <c r="A303">
        <v>302</v>
      </c>
      <c r="B303">
        <v>570</v>
      </c>
      <c r="C303">
        <v>0</v>
      </c>
      <c r="D303">
        <v>121</v>
      </c>
      <c r="E303">
        <v>66</v>
      </c>
      <c r="F303">
        <v>30</v>
      </c>
      <c r="G303">
        <v>165</v>
      </c>
      <c r="H303">
        <v>34.299999999999997</v>
      </c>
      <c r="I303">
        <v>0.20300000000000001</v>
      </c>
      <c r="J303">
        <v>33</v>
      </c>
      <c r="K303">
        <v>1</v>
      </c>
      <c r="L303">
        <f t="shared" si="29"/>
        <v>0</v>
      </c>
      <c r="M303">
        <f t="shared" si="30"/>
        <v>0</v>
      </c>
    </row>
    <row r="304" spans="1:13">
      <c r="A304">
        <v>303</v>
      </c>
      <c r="B304">
        <v>21</v>
      </c>
      <c r="C304">
        <v>3</v>
      </c>
      <c r="D304">
        <v>126</v>
      </c>
      <c r="E304">
        <v>88</v>
      </c>
      <c r="F304">
        <v>41</v>
      </c>
      <c r="G304">
        <v>235</v>
      </c>
      <c r="H304">
        <v>39.299999999999997</v>
      </c>
      <c r="I304">
        <v>0.70399999999999996</v>
      </c>
      <c r="J304">
        <v>27</v>
      </c>
      <c r="K304">
        <v>0</v>
      </c>
      <c r="L304">
        <f t="shared" si="29"/>
        <v>1</v>
      </c>
      <c r="M304">
        <f t="shared" si="30"/>
        <v>0</v>
      </c>
    </row>
    <row r="305" spans="1:13">
      <c r="A305">
        <v>304</v>
      </c>
      <c r="B305">
        <v>357</v>
      </c>
      <c r="C305">
        <v>1</v>
      </c>
      <c r="D305">
        <v>125</v>
      </c>
      <c r="E305">
        <v>50</v>
      </c>
      <c r="F305">
        <v>40</v>
      </c>
      <c r="G305">
        <v>167</v>
      </c>
      <c r="H305">
        <v>33.299999999999997</v>
      </c>
      <c r="I305">
        <v>0.96199999999999997</v>
      </c>
      <c r="J305">
        <v>28</v>
      </c>
      <c r="K305">
        <v>1</v>
      </c>
      <c r="L305">
        <f t="shared" si="29"/>
        <v>1</v>
      </c>
      <c r="M305">
        <f t="shared" si="30"/>
        <v>1</v>
      </c>
    </row>
    <row r="306" spans="1:13">
      <c r="A306">
        <v>305</v>
      </c>
      <c r="B306">
        <v>23</v>
      </c>
      <c r="C306">
        <v>7</v>
      </c>
      <c r="D306">
        <v>196</v>
      </c>
      <c r="E306">
        <v>90</v>
      </c>
      <c r="F306">
        <v>0</v>
      </c>
      <c r="G306">
        <v>0</v>
      </c>
      <c r="H306">
        <v>39.799999999999997</v>
      </c>
      <c r="I306">
        <v>0.45100000000000001</v>
      </c>
      <c r="J306">
        <v>41</v>
      </c>
      <c r="K306">
        <v>1</v>
      </c>
      <c r="L306">
        <f t="shared" si="29"/>
        <v>1</v>
      </c>
      <c r="M306">
        <f t="shared" si="30"/>
        <v>1</v>
      </c>
    </row>
    <row r="307" spans="1:13">
      <c r="A307">
        <v>306</v>
      </c>
      <c r="B307">
        <v>119</v>
      </c>
      <c r="C307">
        <v>4</v>
      </c>
      <c r="D307">
        <v>97</v>
      </c>
      <c r="E307">
        <v>60</v>
      </c>
      <c r="F307">
        <v>23</v>
      </c>
      <c r="G307">
        <v>0</v>
      </c>
      <c r="H307">
        <v>28.2</v>
      </c>
      <c r="I307">
        <v>0.443</v>
      </c>
      <c r="J307">
        <v>22</v>
      </c>
      <c r="K307">
        <v>0</v>
      </c>
      <c r="L307">
        <f t="shared" si="29"/>
        <v>0</v>
      </c>
      <c r="M307">
        <f t="shared" si="30"/>
        <v>1</v>
      </c>
    </row>
    <row r="308" spans="1:13">
      <c r="A308">
        <v>307</v>
      </c>
      <c r="B308">
        <v>366</v>
      </c>
      <c r="C308">
        <v>5</v>
      </c>
      <c r="D308">
        <v>99</v>
      </c>
      <c r="E308">
        <v>54</v>
      </c>
      <c r="F308">
        <v>28</v>
      </c>
      <c r="G308">
        <v>83</v>
      </c>
      <c r="H308">
        <v>34</v>
      </c>
      <c r="I308">
        <v>0.499</v>
      </c>
      <c r="J308">
        <v>30</v>
      </c>
      <c r="K308">
        <v>0</v>
      </c>
      <c r="L308">
        <f t="shared" si="29"/>
        <v>0</v>
      </c>
      <c r="M308">
        <f t="shared" si="30"/>
        <v>1</v>
      </c>
    </row>
    <row r="309" spans="1:13">
      <c r="A309">
        <v>308</v>
      </c>
      <c r="B309">
        <v>727</v>
      </c>
      <c r="C309">
        <v>1</v>
      </c>
      <c r="D309">
        <v>116</v>
      </c>
      <c r="E309">
        <v>78</v>
      </c>
      <c r="F309">
        <v>29</v>
      </c>
      <c r="G309">
        <v>180</v>
      </c>
      <c r="H309">
        <v>36.1</v>
      </c>
      <c r="I309">
        <v>0.496</v>
      </c>
      <c r="J309">
        <v>25</v>
      </c>
      <c r="K309">
        <v>0</v>
      </c>
      <c r="L309">
        <f t="shared" si="29"/>
        <v>0</v>
      </c>
      <c r="M309">
        <f t="shared" si="30"/>
        <v>1</v>
      </c>
    </row>
    <row r="310" spans="1:13">
      <c r="A310">
        <v>309</v>
      </c>
      <c r="B310">
        <v>635</v>
      </c>
      <c r="C310">
        <v>10</v>
      </c>
      <c r="D310">
        <v>92</v>
      </c>
      <c r="E310">
        <v>62</v>
      </c>
      <c r="F310">
        <v>0</v>
      </c>
      <c r="G310">
        <v>0</v>
      </c>
      <c r="H310">
        <v>25.9</v>
      </c>
      <c r="I310">
        <v>0.16700000000000001</v>
      </c>
      <c r="J310">
        <v>31</v>
      </c>
      <c r="K310">
        <v>0</v>
      </c>
      <c r="L310">
        <f t="shared" si="29"/>
        <v>0</v>
      </c>
      <c r="M310">
        <f t="shared" si="30"/>
        <v>1</v>
      </c>
    </row>
    <row r="311" spans="1:13">
      <c r="A311">
        <v>310</v>
      </c>
      <c r="B311">
        <v>110</v>
      </c>
      <c r="C311">
        <v>0</v>
      </c>
      <c r="D311">
        <v>95</v>
      </c>
      <c r="E311">
        <v>85</v>
      </c>
      <c r="F311">
        <v>25</v>
      </c>
      <c r="G311">
        <v>36</v>
      </c>
      <c r="H311">
        <v>37.4</v>
      </c>
      <c r="I311">
        <v>0.247</v>
      </c>
      <c r="J311">
        <v>24</v>
      </c>
      <c r="K311">
        <v>1</v>
      </c>
      <c r="L311">
        <f t="shared" si="29"/>
        <v>0</v>
      </c>
      <c r="M311">
        <f t="shared" si="30"/>
        <v>0</v>
      </c>
    </row>
    <row r="312" spans="1:13">
      <c r="A312">
        <v>311</v>
      </c>
      <c r="B312">
        <v>539</v>
      </c>
      <c r="C312">
        <v>0</v>
      </c>
      <c r="D312">
        <v>127</v>
      </c>
      <c r="E312">
        <v>80</v>
      </c>
      <c r="F312">
        <v>37</v>
      </c>
      <c r="G312">
        <v>210</v>
      </c>
      <c r="H312">
        <v>36.299999999999997</v>
      </c>
      <c r="I312">
        <v>0.80400000000000005</v>
      </c>
      <c r="J312">
        <v>23</v>
      </c>
      <c r="K312">
        <v>0</v>
      </c>
      <c r="L312">
        <f t="shared" si="29"/>
        <v>0</v>
      </c>
      <c r="M312">
        <f t="shared" si="30"/>
        <v>1</v>
      </c>
    </row>
    <row r="313" spans="1:13">
      <c r="A313">
        <v>312</v>
      </c>
      <c r="B313">
        <v>223</v>
      </c>
      <c r="C313">
        <v>7</v>
      </c>
      <c r="D313">
        <v>119</v>
      </c>
      <c r="E313">
        <v>0</v>
      </c>
      <c r="F313">
        <v>0</v>
      </c>
      <c r="G313">
        <v>0</v>
      </c>
      <c r="H313">
        <v>25.2</v>
      </c>
      <c r="I313">
        <v>0.20899999999999999</v>
      </c>
      <c r="J313">
        <v>37</v>
      </c>
      <c r="K313">
        <v>0</v>
      </c>
      <c r="L313">
        <f t="shared" si="29"/>
        <v>0</v>
      </c>
      <c r="M313">
        <f t="shared" si="30"/>
        <v>1</v>
      </c>
    </row>
    <row r="314" spans="1:13">
      <c r="A314">
        <v>313</v>
      </c>
      <c r="B314">
        <v>531</v>
      </c>
      <c r="C314">
        <v>2</v>
      </c>
      <c r="D314">
        <v>122</v>
      </c>
      <c r="E314">
        <v>60</v>
      </c>
      <c r="F314">
        <v>18</v>
      </c>
      <c r="G314">
        <v>106</v>
      </c>
      <c r="H314">
        <v>29.8</v>
      </c>
      <c r="I314">
        <v>0.71699999999999997</v>
      </c>
      <c r="J314">
        <v>22</v>
      </c>
      <c r="K314">
        <v>0</v>
      </c>
      <c r="L314">
        <f t="shared" si="29"/>
        <v>0</v>
      </c>
      <c r="M314">
        <f t="shared" si="30"/>
        <v>1</v>
      </c>
    </row>
    <row r="315" spans="1:13">
      <c r="A315">
        <v>314</v>
      </c>
      <c r="B315">
        <v>328</v>
      </c>
      <c r="C315">
        <v>10</v>
      </c>
      <c r="D315">
        <v>179</v>
      </c>
      <c r="E315">
        <v>70</v>
      </c>
      <c r="F315">
        <v>0</v>
      </c>
      <c r="G315">
        <v>0</v>
      </c>
      <c r="H315">
        <v>35.1</v>
      </c>
      <c r="I315">
        <v>0.2</v>
      </c>
      <c r="J315">
        <v>37</v>
      </c>
      <c r="K315">
        <v>0</v>
      </c>
      <c r="L315">
        <f t="shared" si="29"/>
        <v>1</v>
      </c>
      <c r="M315">
        <f t="shared" si="30"/>
        <v>0</v>
      </c>
    </row>
    <row r="316" spans="1:13">
      <c r="A316">
        <v>315</v>
      </c>
      <c r="B316">
        <v>456</v>
      </c>
      <c r="C316">
        <v>14</v>
      </c>
      <c r="D316">
        <v>175</v>
      </c>
      <c r="E316">
        <v>62</v>
      </c>
      <c r="F316">
        <v>30</v>
      </c>
      <c r="G316">
        <v>0</v>
      </c>
      <c r="H316">
        <v>33.6</v>
      </c>
      <c r="I316">
        <v>0.21199999999999999</v>
      </c>
      <c r="J316">
        <v>38</v>
      </c>
      <c r="K316">
        <v>1</v>
      </c>
      <c r="L316">
        <f t="shared" si="29"/>
        <v>1</v>
      </c>
      <c r="M316">
        <f t="shared" si="30"/>
        <v>1</v>
      </c>
    </row>
    <row r="317" spans="1:13">
      <c r="A317">
        <v>316</v>
      </c>
      <c r="B317">
        <v>753</v>
      </c>
      <c r="C317">
        <v>3</v>
      </c>
      <c r="D317">
        <v>108</v>
      </c>
      <c r="E317">
        <v>62</v>
      </c>
      <c r="F317">
        <v>24</v>
      </c>
      <c r="G317">
        <v>0</v>
      </c>
      <c r="H317">
        <v>26</v>
      </c>
      <c r="I317">
        <v>0.223</v>
      </c>
      <c r="J317">
        <v>25</v>
      </c>
      <c r="K317">
        <v>0</v>
      </c>
      <c r="L317">
        <f t="shared" si="29"/>
        <v>0</v>
      </c>
      <c r="M317">
        <f t="shared" si="30"/>
        <v>1</v>
      </c>
    </row>
    <row r="318" spans="1:13">
      <c r="A318">
        <v>317</v>
      </c>
      <c r="B318">
        <v>158</v>
      </c>
      <c r="C318">
        <v>1</v>
      </c>
      <c r="D318">
        <v>109</v>
      </c>
      <c r="E318">
        <v>56</v>
      </c>
      <c r="F318">
        <v>21</v>
      </c>
      <c r="G318">
        <v>135</v>
      </c>
      <c r="H318">
        <v>25.2</v>
      </c>
      <c r="I318">
        <v>0.83299999999999996</v>
      </c>
      <c r="J318">
        <v>23</v>
      </c>
      <c r="K318">
        <v>0</v>
      </c>
      <c r="L318">
        <f t="shared" si="29"/>
        <v>0</v>
      </c>
      <c r="M318">
        <f t="shared" si="30"/>
        <v>1</v>
      </c>
    </row>
    <row r="319" spans="1:13">
      <c r="A319">
        <v>318</v>
      </c>
      <c r="B319">
        <v>692</v>
      </c>
      <c r="C319">
        <v>13</v>
      </c>
      <c r="D319">
        <v>158</v>
      </c>
      <c r="E319">
        <v>114</v>
      </c>
      <c r="F319">
        <v>0</v>
      </c>
      <c r="G319">
        <v>0</v>
      </c>
      <c r="H319">
        <v>42.3</v>
      </c>
      <c r="I319">
        <v>0.25700000000000001</v>
      </c>
      <c r="J319">
        <v>44</v>
      </c>
      <c r="K319">
        <v>1</v>
      </c>
      <c r="L319">
        <f t="shared" si="29"/>
        <v>1</v>
      </c>
      <c r="M319">
        <f t="shared" si="30"/>
        <v>1</v>
      </c>
    </row>
    <row r="320" spans="1:13">
      <c r="A320">
        <v>319</v>
      </c>
      <c r="B320">
        <v>27</v>
      </c>
      <c r="C320">
        <v>7</v>
      </c>
      <c r="D320">
        <v>147</v>
      </c>
      <c r="E320">
        <v>76</v>
      </c>
      <c r="F320">
        <v>0</v>
      </c>
      <c r="G320">
        <v>0</v>
      </c>
      <c r="H320">
        <v>39.4</v>
      </c>
      <c r="I320">
        <v>0.25700000000000001</v>
      </c>
      <c r="J320">
        <v>43</v>
      </c>
      <c r="K320">
        <v>1</v>
      </c>
      <c r="L320">
        <f t="shared" si="29"/>
        <v>1</v>
      </c>
      <c r="M320">
        <f t="shared" si="30"/>
        <v>1</v>
      </c>
    </row>
    <row r="321" spans="1:13">
      <c r="A321">
        <v>320</v>
      </c>
      <c r="B321">
        <v>756</v>
      </c>
      <c r="C321">
        <v>1</v>
      </c>
      <c r="D321">
        <v>128</v>
      </c>
      <c r="E321">
        <v>88</v>
      </c>
      <c r="F321">
        <v>39</v>
      </c>
      <c r="G321">
        <v>110</v>
      </c>
      <c r="H321">
        <v>36.5</v>
      </c>
      <c r="I321">
        <v>1.0569999999999999</v>
      </c>
      <c r="J321">
        <v>37</v>
      </c>
      <c r="K321">
        <v>1</v>
      </c>
      <c r="L321">
        <f t="shared" si="29"/>
        <v>1</v>
      </c>
      <c r="M321">
        <f t="shared" si="30"/>
        <v>1</v>
      </c>
    </row>
    <row r="322" spans="1:13">
      <c r="A322">
        <v>321</v>
      </c>
      <c r="B322">
        <v>745</v>
      </c>
      <c r="C322">
        <v>13</v>
      </c>
      <c r="D322">
        <v>153</v>
      </c>
      <c r="E322">
        <v>88</v>
      </c>
      <c r="F322">
        <v>37</v>
      </c>
      <c r="G322">
        <v>140</v>
      </c>
      <c r="H322">
        <v>40.6</v>
      </c>
      <c r="I322">
        <v>1.1739999999999999</v>
      </c>
      <c r="J322">
        <v>39</v>
      </c>
      <c r="K322">
        <v>0</v>
      </c>
      <c r="L322">
        <f t="shared" si="29"/>
        <v>1</v>
      </c>
      <c r="M322">
        <f t="shared" si="30"/>
        <v>0</v>
      </c>
    </row>
    <row r="323" spans="1:13">
      <c r="A323">
        <v>322</v>
      </c>
      <c r="B323">
        <v>234</v>
      </c>
      <c r="C323">
        <v>4</v>
      </c>
      <c r="D323">
        <v>122</v>
      </c>
      <c r="E323">
        <v>68</v>
      </c>
      <c r="F323">
        <v>0</v>
      </c>
      <c r="G323">
        <v>0</v>
      </c>
      <c r="H323">
        <v>35</v>
      </c>
      <c r="I323">
        <v>0.39400000000000002</v>
      </c>
      <c r="J323">
        <v>29</v>
      </c>
      <c r="K323">
        <v>0</v>
      </c>
      <c r="L323">
        <f t="shared" ref="L323:L386" si="31">IF(D323&lt;=124.5,IF(J323&lt;=27.5,IF(F323&lt;=30.5,0,0),IF(D323&lt;=94.5,0,0)),IF(D323&lt;=166.5,IF(J323&lt;=24.5,0,1),IF(J323&lt;=37.5,1,1)))</f>
        <v>0</v>
      </c>
      <c r="M323">
        <f t="shared" ref="M323:M386" si="32">IF(L323=K323,1,0)</f>
        <v>1</v>
      </c>
    </row>
    <row r="324" spans="1:13">
      <c r="A324">
        <v>323</v>
      </c>
      <c r="B324">
        <v>119</v>
      </c>
      <c r="C324">
        <v>4</v>
      </c>
      <c r="D324">
        <v>97</v>
      </c>
      <c r="E324">
        <v>60</v>
      </c>
      <c r="F324">
        <v>23</v>
      </c>
      <c r="G324">
        <v>0</v>
      </c>
      <c r="H324">
        <v>28.2</v>
      </c>
      <c r="I324">
        <v>0.443</v>
      </c>
      <c r="J324">
        <v>22</v>
      </c>
      <c r="K324">
        <v>0</v>
      </c>
      <c r="L324">
        <f t="shared" si="31"/>
        <v>0</v>
      </c>
      <c r="M324">
        <f t="shared" si="32"/>
        <v>1</v>
      </c>
    </row>
    <row r="325" spans="1:13">
      <c r="A325">
        <v>324</v>
      </c>
      <c r="B325">
        <v>59</v>
      </c>
      <c r="C325">
        <v>0</v>
      </c>
      <c r="D325">
        <v>146</v>
      </c>
      <c r="E325">
        <v>82</v>
      </c>
      <c r="F325">
        <v>0</v>
      </c>
      <c r="G325">
        <v>0</v>
      </c>
      <c r="H325">
        <v>40.5</v>
      </c>
      <c r="I325">
        <v>1.7809999999999999</v>
      </c>
      <c r="J325">
        <v>44</v>
      </c>
      <c r="K325">
        <v>0</v>
      </c>
      <c r="L325">
        <f t="shared" si="31"/>
        <v>1</v>
      </c>
      <c r="M325">
        <f t="shared" si="32"/>
        <v>0</v>
      </c>
    </row>
    <row r="326" spans="1:13">
      <c r="A326">
        <v>325</v>
      </c>
      <c r="B326">
        <v>614</v>
      </c>
      <c r="C326">
        <v>6</v>
      </c>
      <c r="D326">
        <v>105</v>
      </c>
      <c r="E326">
        <v>80</v>
      </c>
      <c r="F326">
        <v>28</v>
      </c>
      <c r="G326">
        <v>0</v>
      </c>
      <c r="H326">
        <v>32.5</v>
      </c>
      <c r="I326">
        <v>0.878</v>
      </c>
      <c r="J326">
        <v>26</v>
      </c>
      <c r="K326">
        <v>0</v>
      </c>
      <c r="L326">
        <f t="shared" si="31"/>
        <v>0</v>
      </c>
      <c r="M326">
        <f t="shared" si="32"/>
        <v>1</v>
      </c>
    </row>
    <row r="327" spans="1:13">
      <c r="A327">
        <v>326</v>
      </c>
      <c r="B327">
        <v>241</v>
      </c>
      <c r="C327">
        <v>1</v>
      </c>
      <c r="D327">
        <v>91</v>
      </c>
      <c r="E327">
        <v>64</v>
      </c>
      <c r="F327">
        <v>24</v>
      </c>
      <c r="G327">
        <v>0</v>
      </c>
      <c r="H327">
        <v>29.2</v>
      </c>
      <c r="I327">
        <v>0.192</v>
      </c>
      <c r="J327">
        <v>21</v>
      </c>
      <c r="K327">
        <v>0</v>
      </c>
      <c r="L327">
        <f t="shared" si="31"/>
        <v>0</v>
      </c>
      <c r="M327">
        <f t="shared" si="32"/>
        <v>1</v>
      </c>
    </row>
    <row r="328" spans="1:13">
      <c r="A328">
        <v>327</v>
      </c>
      <c r="B328">
        <v>407</v>
      </c>
      <c r="C328">
        <v>4</v>
      </c>
      <c r="D328">
        <v>115</v>
      </c>
      <c r="E328">
        <v>72</v>
      </c>
      <c r="F328">
        <v>0</v>
      </c>
      <c r="G328">
        <v>0</v>
      </c>
      <c r="H328">
        <v>28.9</v>
      </c>
      <c r="I328">
        <v>0.376</v>
      </c>
      <c r="J328">
        <v>46</v>
      </c>
      <c r="K328">
        <v>1</v>
      </c>
      <c r="L328">
        <f t="shared" si="31"/>
        <v>0</v>
      </c>
      <c r="M328">
        <f t="shared" si="32"/>
        <v>0</v>
      </c>
    </row>
    <row r="329" spans="1:13">
      <c r="A329">
        <v>328</v>
      </c>
      <c r="B329">
        <v>345</v>
      </c>
      <c r="C329">
        <v>8</v>
      </c>
      <c r="D329">
        <v>95</v>
      </c>
      <c r="E329">
        <v>72</v>
      </c>
      <c r="F329">
        <v>0</v>
      </c>
      <c r="G329">
        <v>0</v>
      </c>
      <c r="H329">
        <v>36.799999999999997</v>
      </c>
      <c r="I329">
        <v>0.48499999999999999</v>
      </c>
      <c r="J329">
        <v>57</v>
      </c>
      <c r="K329">
        <v>0</v>
      </c>
      <c r="L329">
        <f t="shared" si="31"/>
        <v>0</v>
      </c>
      <c r="M329">
        <f t="shared" si="32"/>
        <v>1</v>
      </c>
    </row>
    <row r="330" spans="1:13">
      <c r="A330">
        <v>329</v>
      </c>
      <c r="B330">
        <v>751</v>
      </c>
      <c r="C330">
        <v>4</v>
      </c>
      <c r="D330">
        <v>136</v>
      </c>
      <c r="E330">
        <v>70</v>
      </c>
      <c r="F330">
        <v>0</v>
      </c>
      <c r="G330">
        <v>0</v>
      </c>
      <c r="H330">
        <v>31.2</v>
      </c>
      <c r="I330">
        <v>1.1819999999999999</v>
      </c>
      <c r="J330">
        <v>22</v>
      </c>
      <c r="K330">
        <v>1</v>
      </c>
      <c r="L330">
        <f t="shared" si="31"/>
        <v>0</v>
      </c>
      <c r="M330">
        <f t="shared" si="32"/>
        <v>0</v>
      </c>
    </row>
    <row r="331" spans="1:13">
      <c r="A331">
        <v>330</v>
      </c>
      <c r="B331">
        <v>458</v>
      </c>
      <c r="C331">
        <v>5</v>
      </c>
      <c r="D331">
        <v>86</v>
      </c>
      <c r="E331">
        <v>68</v>
      </c>
      <c r="F331">
        <v>28</v>
      </c>
      <c r="G331">
        <v>71</v>
      </c>
      <c r="H331">
        <v>30.2</v>
      </c>
      <c r="I331">
        <v>0.36399999999999999</v>
      </c>
      <c r="J331">
        <v>24</v>
      </c>
      <c r="K331">
        <v>0</v>
      </c>
      <c r="L331">
        <f t="shared" si="31"/>
        <v>0</v>
      </c>
      <c r="M331">
        <f t="shared" si="32"/>
        <v>1</v>
      </c>
    </row>
    <row r="332" spans="1:13">
      <c r="A332">
        <v>331</v>
      </c>
      <c r="B332">
        <v>494</v>
      </c>
      <c r="C332">
        <v>4</v>
      </c>
      <c r="D332">
        <v>125</v>
      </c>
      <c r="E332">
        <v>70</v>
      </c>
      <c r="F332">
        <v>18</v>
      </c>
      <c r="G332">
        <v>122</v>
      </c>
      <c r="H332">
        <v>28.9</v>
      </c>
      <c r="I332">
        <v>1.1439999999999999</v>
      </c>
      <c r="J332">
        <v>45</v>
      </c>
      <c r="K332">
        <v>1</v>
      </c>
      <c r="L332">
        <f t="shared" si="31"/>
        <v>1</v>
      </c>
      <c r="M332">
        <f t="shared" si="32"/>
        <v>1</v>
      </c>
    </row>
    <row r="333" spans="1:13">
      <c r="A333">
        <v>332</v>
      </c>
      <c r="B333">
        <v>754</v>
      </c>
      <c r="C333">
        <v>0</v>
      </c>
      <c r="D333">
        <v>181</v>
      </c>
      <c r="E333">
        <v>88</v>
      </c>
      <c r="F333">
        <v>44</v>
      </c>
      <c r="G333">
        <v>510</v>
      </c>
      <c r="H333">
        <v>43.3</v>
      </c>
      <c r="I333">
        <v>0.222</v>
      </c>
      <c r="J333">
        <v>26</v>
      </c>
      <c r="K333">
        <v>1</v>
      </c>
      <c r="L333">
        <f t="shared" si="31"/>
        <v>1</v>
      </c>
      <c r="M333">
        <f t="shared" si="32"/>
        <v>1</v>
      </c>
    </row>
    <row r="334" spans="1:13">
      <c r="A334">
        <v>333</v>
      </c>
      <c r="B334">
        <v>31</v>
      </c>
      <c r="C334">
        <v>5</v>
      </c>
      <c r="D334">
        <v>109</v>
      </c>
      <c r="E334">
        <v>75</v>
      </c>
      <c r="F334">
        <v>26</v>
      </c>
      <c r="G334">
        <v>0</v>
      </c>
      <c r="H334">
        <v>36</v>
      </c>
      <c r="I334">
        <v>0.54600000000000004</v>
      </c>
      <c r="J334">
        <v>60</v>
      </c>
      <c r="K334">
        <v>0</v>
      </c>
      <c r="L334">
        <f t="shared" si="31"/>
        <v>0</v>
      </c>
      <c r="M334">
        <f t="shared" si="32"/>
        <v>1</v>
      </c>
    </row>
    <row r="335" spans="1:13">
      <c r="A335">
        <v>334</v>
      </c>
      <c r="B335">
        <v>181</v>
      </c>
      <c r="C335">
        <v>6</v>
      </c>
      <c r="D335">
        <v>87</v>
      </c>
      <c r="E335">
        <v>80</v>
      </c>
      <c r="F335">
        <v>0</v>
      </c>
      <c r="G335">
        <v>0</v>
      </c>
      <c r="H335">
        <v>23.2</v>
      </c>
      <c r="I335">
        <v>8.4000000000000005E-2</v>
      </c>
      <c r="J335">
        <v>32</v>
      </c>
      <c r="K335">
        <v>0</v>
      </c>
      <c r="L335">
        <f t="shared" si="31"/>
        <v>0</v>
      </c>
      <c r="M335">
        <f t="shared" si="32"/>
        <v>1</v>
      </c>
    </row>
    <row r="336" spans="1:13">
      <c r="A336">
        <v>335</v>
      </c>
      <c r="B336">
        <v>767</v>
      </c>
      <c r="C336">
        <v>1</v>
      </c>
      <c r="D336">
        <v>126</v>
      </c>
      <c r="E336">
        <v>60</v>
      </c>
      <c r="F336">
        <v>0</v>
      </c>
      <c r="G336">
        <v>0</v>
      </c>
      <c r="H336">
        <v>30.1</v>
      </c>
      <c r="I336">
        <v>0.34899999999999998</v>
      </c>
      <c r="J336">
        <v>47</v>
      </c>
      <c r="K336">
        <v>1</v>
      </c>
      <c r="L336">
        <f t="shared" si="31"/>
        <v>1</v>
      </c>
      <c r="M336">
        <f t="shared" si="32"/>
        <v>1</v>
      </c>
    </row>
    <row r="337" spans="1:13">
      <c r="A337">
        <v>336</v>
      </c>
      <c r="B337">
        <v>49</v>
      </c>
      <c r="C337">
        <v>7</v>
      </c>
      <c r="D337">
        <v>103</v>
      </c>
      <c r="E337">
        <v>66</v>
      </c>
      <c r="F337">
        <v>32</v>
      </c>
      <c r="G337">
        <v>0</v>
      </c>
      <c r="H337">
        <v>39.1</v>
      </c>
      <c r="I337">
        <v>0.34399999999999997</v>
      </c>
      <c r="J337">
        <v>31</v>
      </c>
      <c r="K337">
        <v>1</v>
      </c>
      <c r="L337">
        <f t="shared" si="31"/>
        <v>0</v>
      </c>
      <c r="M337">
        <f t="shared" si="32"/>
        <v>0</v>
      </c>
    </row>
    <row r="338" spans="1:13">
      <c r="A338">
        <v>337</v>
      </c>
      <c r="B338">
        <v>614</v>
      </c>
      <c r="C338">
        <v>6</v>
      </c>
      <c r="D338">
        <v>105</v>
      </c>
      <c r="E338">
        <v>80</v>
      </c>
      <c r="F338">
        <v>28</v>
      </c>
      <c r="G338">
        <v>0</v>
      </c>
      <c r="H338">
        <v>32.5</v>
      </c>
      <c r="I338">
        <v>0.878</v>
      </c>
      <c r="J338">
        <v>26</v>
      </c>
      <c r="K338">
        <v>0</v>
      </c>
      <c r="L338">
        <f t="shared" si="31"/>
        <v>0</v>
      </c>
      <c r="M338">
        <f t="shared" si="32"/>
        <v>1</v>
      </c>
    </row>
    <row r="339" spans="1:13">
      <c r="A339">
        <v>338</v>
      </c>
      <c r="B339">
        <v>262</v>
      </c>
      <c r="C339">
        <v>3</v>
      </c>
      <c r="D339">
        <v>141</v>
      </c>
      <c r="E339">
        <v>0</v>
      </c>
      <c r="F339">
        <v>0</v>
      </c>
      <c r="G339">
        <v>0</v>
      </c>
      <c r="H339">
        <v>30</v>
      </c>
      <c r="I339">
        <v>0.76100000000000001</v>
      </c>
      <c r="J339">
        <v>27</v>
      </c>
      <c r="K339">
        <v>1</v>
      </c>
      <c r="L339">
        <f t="shared" si="31"/>
        <v>1</v>
      </c>
      <c r="M339">
        <f t="shared" si="32"/>
        <v>1</v>
      </c>
    </row>
    <row r="340" spans="1:13">
      <c r="A340">
        <v>339</v>
      </c>
      <c r="B340">
        <v>3</v>
      </c>
      <c r="C340">
        <v>8</v>
      </c>
      <c r="D340">
        <v>183</v>
      </c>
      <c r="E340">
        <v>64</v>
      </c>
      <c r="F340">
        <v>0</v>
      </c>
      <c r="G340">
        <v>0</v>
      </c>
      <c r="H340">
        <v>23.3</v>
      </c>
      <c r="I340">
        <v>0.67200000000000004</v>
      </c>
      <c r="J340">
        <v>32</v>
      </c>
      <c r="K340">
        <v>1</v>
      </c>
      <c r="L340">
        <f t="shared" si="31"/>
        <v>1</v>
      </c>
      <c r="M340">
        <f t="shared" si="32"/>
        <v>1</v>
      </c>
    </row>
    <row r="341" spans="1:13">
      <c r="A341">
        <v>340</v>
      </c>
      <c r="B341">
        <v>75</v>
      </c>
      <c r="C341">
        <v>1</v>
      </c>
      <c r="D341">
        <v>79</v>
      </c>
      <c r="E341">
        <v>75</v>
      </c>
      <c r="F341">
        <v>30</v>
      </c>
      <c r="G341">
        <v>0</v>
      </c>
      <c r="H341">
        <v>32</v>
      </c>
      <c r="I341">
        <v>0.39600000000000002</v>
      </c>
      <c r="J341">
        <v>22</v>
      </c>
      <c r="K341">
        <v>0</v>
      </c>
      <c r="L341">
        <f t="shared" si="31"/>
        <v>0</v>
      </c>
      <c r="M341">
        <f t="shared" si="32"/>
        <v>1</v>
      </c>
    </row>
    <row r="342" spans="1:13">
      <c r="A342">
        <v>341</v>
      </c>
      <c r="B342">
        <v>160</v>
      </c>
      <c r="C342">
        <v>17</v>
      </c>
      <c r="D342">
        <v>163</v>
      </c>
      <c r="E342">
        <v>72</v>
      </c>
      <c r="F342">
        <v>41</v>
      </c>
      <c r="G342">
        <v>114</v>
      </c>
      <c r="H342">
        <v>40.9</v>
      </c>
      <c r="I342">
        <v>0.81699999999999995</v>
      </c>
      <c r="J342">
        <v>47</v>
      </c>
      <c r="K342">
        <v>1</v>
      </c>
      <c r="L342">
        <f t="shared" si="31"/>
        <v>1</v>
      </c>
      <c r="M342">
        <f t="shared" si="32"/>
        <v>1</v>
      </c>
    </row>
    <row r="343" spans="1:13">
      <c r="A343">
        <v>342</v>
      </c>
      <c r="B343">
        <v>243</v>
      </c>
      <c r="C343">
        <v>3</v>
      </c>
      <c r="D343">
        <v>139</v>
      </c>
      <c r="E343">
        <v>54</v>
      </c>
      <c r="F343">
        <v>0</v>
      </c>
      <c r="G343">
        <v>0</v>
      </c>
      <c r="H343">
        <v>25.6</v>
      </c>
      <c r="I343">
        <v>0.40200000000000002</v>
      </c>
      <c r="J343">
        <v>22</v>
      </c>
      <c r="K343">
        <v>1</v>
      </c>
      <c r="L343">
        <f t="shared" si="31"/>
        <v>0</v>
      </c>
      <c r="M343">
        <f t="shared" si="32"/>
        <v>0</v>
      </c>
    </row>
    <row r="344" spans="1:13">
      <c r="A344">
        <v>343</v>
      </c>
      <c r="B344">
        <v>180</v>
      </c>
      <c r="C344">
        <v>5</v>
      </c>
      <c r="D344">
        <v>130</v>
      </c>
      <c r="E344">
        <v>82</v>
      </c>
      <c r="F344">
        <v>0</v>
      </c>
      <c r="G344">
        <v>0</v>
      </c>
      <c r="H344">
        <v>39.1</v>
      </c>
      <c r="I344">
        <v>0.95599999999999996</v>
      </c>
      <c r="J344">
        <v>37</v>
      </c>
      <c r="K344">
        <v>1</v>
      </c>
      <c r="L344">
        <f t="shared" si="31"/>
        <v>1</v>
      </c>
      <c r="M344">
        <f t="shared" si="32"/>
        <v>1</v>
      </c>
    </row>
    <row r="345" spans="1:13">
      <c r="A345">
        <v>344</v>
      </c>
      <c r="B345">
        <v>395</v>
      </c>
      <c r="C345">
        <v>4</v>
      </c>
      <c r="D345">
        <v>158</v>
      </c>
      <c r="E345">
        <v>78</v>
      </c>
      <c r="F345">
        <v>0</v>
      </c>
      <c r="G345">
        <v>0</v>
      </c>
      <c r="H345">
        <v>32.9</v>
      </c>
      <c r="I345">
        <v>0.80300000000000005</v>
      </c>
      <c r="J345">
        <v>31</v>
      </c>
      <c r="K345">
        <v>1</v>
      </c>
      <c r="L345">
        <f t="shared" si="31"/>
        <v>1</v>
      </c>
      <c r="M345">
        <f t="shared" si="32"/>
        <v>1</v>
      </c>
    </row>
    <row r="346" spans="1:13">
      <c r="A346">
        <v>345</v>
      </c>
      <c r="B346">
        <v>47</v>
      </c>
      <c r="C346">
        <v>1</v>
      </c>
      <c r="D346">
        <v>146</v>
      </c>
      <c r="E346">
        <v>56</v>
      </c>
      <c r="F346">
        <v>0</v>
      </c>
      <c r="G346">
        <v>0</v>
      </c>
      <c r="H346">
        <v>29.7</v>
      </c>
      <c r="I346">
        <v>0.56399999999999995</v>
      </c>
      <c r="J346">
        <v>29</v>
      </c>
      <c r="K346">
        <v>0</v>
      </c>
      <c r="L346">
        <f t="shared" si="31"/>
        <v>1</v>
      </c>
      <c r="M346">
        <f t="shared" si="32"/>
        <v>0</v>
      </c>
    </row>
    <row r="347" spans="1:13">
      <c r="A347">
        <v>346</v>
      </c>
      <c r="B347">
        <v>291</v>
      </c>
      <c r="C347">
        <v>0</v>
      </c>
      <c r="D347">
        <v>78</v>
      </c>
      <c r="E347">
        <v>88</v>
      </c>
      <c r="F347">
        <v>29</v>
      </c>
      <c r="G347">
        <v>40</v>
      </c>
      <c r="H347">
        <v>36.9</v>
      </c>
      <c r="I347">
        <v>0.434</v>
      </c>
      <c r="J347">
        <v>21</v>
      </c>
      <c r="K347">
        <v>0</v>
      </c>
      <c r="L347">
        <f t="shared" si="31"/>
        <v>0</v>
      </c>
      <c r="M347">
        <f t="shared" si="32"/>
        <v>1</v>
      </c>
    </row>
    <row r="348" spans="1:13">
      <c r="A348">
        <v>347</v>
      </c>
      <c r="B348">
        <v>727</v>
      </c>
      <c r="C348">
        <v>1</v>
      </c>
      <c r="D348">
        <v>116</v>
      </c>
      <c r="E348">
        <v>78</v>
      </c>
      <c r="F348">
        <v>29</v>
      </c>
      <c r="G348">
        <v>180</v>
      </c>
      <c r="H348">
        <v>36.1</v>
      </c>
      <c r="I348">
        <v>0.496</v>
      </c>
      <c r="J348">
        <v>25</v>
      </c>
      <c r="K348">
        <v>0</v>
      </c>
      <c r="L348">
        <f t="shared" si="31"/>
        <v>0</v>
      </c>
      <c r="M348">
        <f t="shared" si="32"/>
        <v>1</v>
      </c>
    </row>
    <row r="349" spans="1:13">
      <c r="A349">
        <v>348</v>
      </c>
      <c r="B349">
        <v>474</v>
      </c>
      <c r="C349">
        <v>7</v>
      </c>
      <c r="D349">
        <v>136</v>
      </c>
      <c r="E349">
        <v>90</v>
      </c>
      <c r="F349">
        <v>0</v>
      </c>
      <c r="G349">
        <v>0</v>
      </c>
      <c r="H349">
        <v>29.9</v>
      </c>
      <c r="I349">
        <v>0.21</v>
      </c>
      <c r="J349">
        <v>50</v>
      </c>
      <c r="K349">
        <v>0</v>
      </c>
      <c r="L349">
        <f t="shared" si="31"/>
        <v>1</v>
      </c>
      <c r="M349">
        <f t="shared" si="32"/>
        <v>0</v>
      </c>
    </row>
    <row r="350" spans="1:13">
      <c r="A350">
        <v>349</v>
      </c>
      <c r="B350">
        <v>729</v>
      </c>
      <c r="C350">
        <v>2</v>
      </c>
      <c r="D350">
        <v>175</v>
      </c>
      <c r="E350">
        <v>88</v>
      </c>
      <c r="F350">
        <v>0</v>
      </c>
      <c r="G350">
        <v>0</v>
      </c>
      <c r="H350">
        <v>22.9</v>
      </c>
      <c r="I350">
        <v>0.32600000000000001</v>
      </c>
      <c r="J350">
        <v>22</v>
      </c>
      <c r="K350">
        <v>0</v>
      </c>
      <c r="L350">
        <f t="shared" si="31"/>
        <v>1</v>
      </c>
      <c r="M350">
        <f t="shared" si="32"/>
        <v>0</v>
      </c>
    </row>
    <row r="351" spans="1:13">
      <c r="A351">
        <v>350</v>
      </c>
      <c r="B351">
        <v>46</v>
      </c>
      <c r="C351">
        <v>0</v>
      </c>
      <c r="D351">
        <v>180</v>
      </c>
      <c r="E351">
        <v>66</v>
      </c>
      <c r="F351">
        <v>39</v>
      </c>
      <c r="G351">
        <v>0</v>
      </c>
      <c r="H351">
        <v>42</v>
      </c>
      <c r="I351">
        <v>1.893</v>
      </c>
      <c r="J351">
        <v>25</v>
      </c>
      <c r="K351">
        <v>1</v>
      </c>
      <c r="L351">
        <f t="shared" si="31"/>
        <v>1</v>
      </c>
      <c r="M351">
        <f t="shared" si="32"/>
        <v>1</v>
      </c>
    </row>
    <row r="352" spans="1:13">
      <c r="A352">
        <v>351</v>
      </c>
      <c r="B352">
        <v>647</v>
      </c>
      <c r="C352">
        <v>1</v>
      </c>
      <c r="D352">
        <v>167</v>
      </c>
      <c r="E352">
        <v>74</v>
      </c>
      <c r="F352">
        <v>17</v>
      </c>
      <c r="G352">
        <v>144</v>
      </c>
      <c r="H352">
        <v>23.4</v>
      </c>
      <c r="I352">
        <v>0.44700000000000001</v>
      </c>
      <c r="J352">
        <v>33</v>
      </c>
      <c r="K352">
        <v>1</v>
      </c>
      <c r="L352">
        <f t="shared" si="31"/>
        <v>1</v>
      </c>
      <c r="M352">
        <f t="shared" si="32"/>
        <v>1</v>
      </c>
    </row>
    <row r="353" spans="1:13">
      <c r="A353">
        <v>352</v>
      </c>
      <c r="B353">
        <v>648</v>
      </c>
      <c r="C353">
        <v>0</v>
      </c>
      <c r="D353">
        <v>179</v>
      </c>
      <c r="E353">
        <v>50</v>
      </c>
      <c r="F353">
        <v>36</v>
      </c>
      <c r="G353">
        <v>159</v>
      </c>
      <c r="H353">
        <v>37.799999999999997</v>
      </c>
      <c r="I353">
        <v>0.45500000000000002</v>
      </c>
      <c r="J353">
        <v>22</v>
      </c>
      <c r="K353">
        <v>1</v>
      </c>
      <c r="L353">
        <f t="shared" si="31"/>
        <v>1</v>
      </c>
      <c r="M353">
        <f t="shared" si="32"/>
        <v>1</v>
      </c>
    </row>
    <row r="354" spans="1:13">
      <c r="A354">
        <v>353</v>
      </c>
      <c r="B354">
        <v>31</v>
      </c>
      <c r="C354">
        <v>5</v>
      </c>
      <c r="D354">
        <v>109</v>
      </c>
      <c r="E354">
        <v>75</v>
      </c>
      <c r="F354">
        <v>26</v>
      </c>
      <c r="G354">
        <v>0</v>
      </c>
      <c r="H354">
        <v>36</v>
      </c>
      <c r="I354">
        <v>0.54600000000000004</v>
      </c>
      <c r="J354">
        <v>60</v>
      </c>
      <c r="K354">
        <v>0</v>
      </c>
      <c r="L354">
        <f t="shared" si="31"/>
        <v>0</v>
      </c>
      <c r="M354">
        <f t="shared" si="32"/>
        <v>1</v>
      </c>
    </row>
    <row r="355" spans="1:13">
      <c r="A355">
        <v>354</v>
      </c>
      <c r="B355">
        <v>684</v>
      </c>
      <c r="C355">
        <v>4</v>
      </c>
      <c r="D355">
        <v>125</v>
      </c>
      <c r="E355">
        <v>80</v>
      </c>
      <c r="F355">
        <v>0</v>
      </c>
      <c r="G355">
        <v>0</v>
      </c>
      <c r="H355">
        <v>32.299999999999997</v>
      </c>
      <c r="I355">
        <v>0.53600000000000003</v>
      </c>
      <c r="J355">
        <v>27</v>
      </c>
      <c r="K355">
        <v>1</v>
      </c>
      <c r="L355">
        <f t="shared" si="31"/>
        <v>1</v>
      </c>
      <c r="M355">
        <f t="shared" si="32"/>
        <v>1</v>
      </c>
    </row>
    <row r="356" spans="1:13">
      <c r="A356">
        <v>355</v>
      </c>
      <c r="B356">
        <v>625</v>
      </c>
      <c r="C356">
        <v>2</v>
      </c>
      <c r="D356">
        <v>108</v>
      </c>
      <c r="E356">
        <v>64</v>
      </c>
      <c r="F356">
        <v>0</v>
      </c>
      <c r="G356">
        <v>0</v>
      </c>
      <c r="H356">
        <v>30.8</v>
      </c>
      <c r="I356">
        <v>0.158</v>
      </c>
      <c r="J356">
        <v>21</v>
      </c>
      <c r="K356">
        <v>0</v>
      </c>
      <c r="L356">
        <f t="shared" si="31"/>
        <v>0</v>
      </c>
      <c r="M356">
        <f t="shared" si="32"/>
        <v>1</v>
      </c>
    </row>
    <row r="357" spans="1:13">
      <c r="A357">
        <v>356</v>
      </c>
      <c r="B357">
        <v>285</v>
      </c>
      <c r="C357">
        <v>2</v>
      </c>
      <c r="D357">
        <v>108</v>
      </c>
      <c r="E357">
        <v>80</v>
      </c>
      <c r="F357">
        <v>0</v>
      </c>
      <c r="G357">
        <v>0</v>
      </c>
      <c r="H357">
        <v>27</v>
      </c>
      <c r="I357">
        <v>0.25900000000000001</v>
      </c>
      <c r="J357">
        <v>52</v>
      </c>
      <c r="K357">
        <v>1</v>
      </c>
      <c r="L357">
        <f t="shared" si="31"/>
        <v>0</v>
      </c>
      <c r="M357">
        <f t="shared" si="32"/>
        <v>0</v>
      </c>
    </row>
    <row r="358" spans="1:13">
      <c r="A358">
        <v>357</v>
      </c>
      <c r="B358">
        <v>58</v>
      </c>
      <c r="C358">
        <v>0</v>
      </c>
      <c r="D358">
        <v>100</v>
      </c>
      <c r="E358">
        <v>88</v>
      </c>
      <c r="F358">
        <v>60</v>
      </c>
      <c r="G358">
        <v>110</v>
      </c>
      <c r="H358">
        <v>46.8</v>
      </c>
      <c r="I358">
        <v>0.96199999999999997</v>
      </c>
      <c r="J358">
        <v>31</v>
      </c>
      <c r="K358">
        <v>0</v>
      </c>
      <c r="L358">
        <f t="shared" si="31"/>
        <v>0</v>
      </c>
      <c r="M358">
        <f t="shared" si="32"/>
        <v>1</v>
      </c>
    </row>
    <row r="359" spans="1:13">
      <c r="A359">
        <v>358</v>
      </c>
      <c r="B359">
        <v>300</v>
      </c>
      <c r="C359">
        <v>8</v>
      </c>
      <c r="D359">
        <v>112</v>
      </c>
      <c r="E359">
        <v>72</v>
      </c>
      <c r="F359">
        <v>0</v>
      </c>
      <c r="G359">
        <v>0</v>
      </c>
      <c r="H359">
        <v>23.6</v>
      </c>
      <c r="I359">
        <v>0.84</v>
      </c>
      <c r="J359">
        <v>58</v>
      </c>
      <c r="K359">
        <v>0</v>
      </c>
      <c r="L359">
        <f t="shared" si="31"/>
        <v>0</v>
      </c>
      <c r="M359">
        <f t="shared" si="32"/>
        <v>1</v>
      </c>
    </row>
    <row r="360" spans="1:13">
      <c r="A360">
        <v>359</v>
      </c>
      <c r="B360">
        <v>338</v>
      </c>
      <c r="C360">
        <v>5</v>
      </c>
      <c r="D360">
        <v>115</v>
      </c>
      <c r="E360">
        <v>76</v>
      </c>
      <c r="F360">
        <v>0</v>
      </c>
      <c r="G360">
        <v>0</v>
      </c>
      <c r="H360">
        <v>31.2</v>
      </c>
      <c r="I360">
        <v>0.34300000000000003</v>
      </c>
      <c r="J360">
        <v>44</v>
      </c>
      <c r="K360">
        <v>1</v>
      </c>
      <c r="L360">
        <f t="shared" si="31"/>
        <v>0</v>
      </c>
      <c r="M360">
        <f t="shared" si="32"/>
        <v>0</v>
      </c>
    </row>
    <row r="361" spans="1:13">
      <c r="A361">
        <v>360</v>
      </c>
      <c r="B361">
        <v>465</v>
      </c>
      <c r="C361">
        <v>10</v>
      </c>
      <c r="D361">
        <v>115</v>
      </c>
      <c r="E361">
        <v>98</v>
      </c>
      <c r="F361">
        <v>0</v>
      </c>
      <c r="G361">
        <v>0</v>
      </c>
      <c r="H361">
        <v>24</v>
      </c>
      <c r="I361">
        <v>1.022</v>
      </c>
      <c r="J361">
        <v>34</v>
      </c>
      <c r="K361">
        <v>0</v>
      </c>
      <c r="L361">
        <f t="shared" si="31"/>
        <v>0</v>
      </c>
      <c r="M361">
        <f t="shared" si="32"/>
        <v>1</v>
      </c>
    </row>
    <row r="362" spans="1:13">
      <c r="A362">
        <v>361</v>
      </c>
      <c r="B362">
        <v>704</v>
      </c>
      <c r="C362">
        <v>2</v>
      </c>
      <c r="D362">
        <v>129</v>
      </c>
      <c r="E362">
        <v>0</v>
      </c>
      <c r="F362">
        <v>0</v>
      </c>
      <c r="G362">
        <v>0</v>
      </c>
      <c r="H362">
        <v>38.5</v>
      </c>
      <c r="I362">
        <v>0.30399999999999999</v>
      </c>
      <c r="J362">
        <v>41</v>
      </c>
      <c r="K362">
        <v>0</v>
      </c>
      <c r="L362">
        <f t="shared" si="31"/>
        <v>1</v>
      </c>
      <c r="M362">
        <f t="shared" si="32"/>
        <v>0</v>
      </c>
    </row>
    <row r="363" spans="1:13">
      <c r="A363">
        <v>362</v>
      </c>
      <c r="B363">
        <v>634</v>
      </c>
      <c r="C363">
        <v>1</v>
      </c>
      <c r="D363">
        <v>128</v>
      </c>
      <c r="E363">
        <v>82</v>
      </c>
      <c r="F363">
        <v>17</v>
      </c>
      <c r="G363">
        <v>183</v>
      </c>
      <c r="H363">
        <v>27.5</v>
      </c>
      <c r="I363">
        <v>0.115</v>
      </c>
      <c r="J363">
        <v>22</v>
      </c>
      <c r="K363">
        <v>0</v>
      </c>
      <c r="L363">
        <f t="shared" si="31"/>
        <v>0</v>
      </c>
      <c r="M363">
        <f t="shared" si="32"/>
        <v>1</v>
      </c>
    </row>
    <row r="364" spans="1:13">
      <c r="A364">
        <v>363</v>
      </c>
      <c r="B364">
        <v>315</v>
      </c>
      <c r="C364">
        <v>7</v>
      </c>
      <c r="D364">
        <v>109</v>
      </c>
      <c r="E364">
        <v>80</v>
      </c>
      <c r="F364">
        <v>31</v>
      </c>
      <c r="G364">
        <v>0</v>
      </c>
      <c r="H364">
        <v>35.9</v>
      </c>
      <c r="I364">
        <v>1.127</v>
      </c>
      <c r="J364">
        <v>43</v>
      </c>
      <c r="K364">
        <v>1</v>
      </c>
      <c r="L364">
        <f t="shared" si="31"/>
        <v>0</v>
      </c>
      <c r="M364">
        <f t="shared" si="32"/>
        <v>0</v>
      </c>
    </row>
    <row r="365" spans="1:13">
      <c r="A365">
        <v>364</v>
      </c>
      <c r="B365">
        <v>6</v>
      </c>
      <c r="C365">
        <v>5</v>
      </c>
      <c r="D365">
        <v>116</v>
      </c>
      <c r="E365">
        <v>74</v>
      </c>
      <c r="F365">
        <v>0</v>
      </c>
      <c r="G365">
        <v>0</v>
      </c>
      <c r="H365">
        <v>25.6</v>
      </c>
      <c r="I365">
        <v>0.20100000000000001</v>
      </c>
      <c r="J365">
        <v>30</v>
      </c>
      <c r="K365">
        <v>0</v>
      </c>
      <c r="L365">
        <f t="shared" si="31"/>
        <v>0</v>
      </c>
      <c r="M365">
        <f t="shared" si="32"/>
        <v>1</v>
      </c>
    </row>
    <row r="366" spans="1:13">
      <c r="A366">
        <v>365</v>
      </c>
      <c r="B366">
        <v>314</v>
      </c>
      <c r="C366">
        <v>3</v>
      </c>
      <c r="D366">
        <v>113</v>
      </c>
      <c r="E366">
        <v>50</v>
      </c>
      <c r="F366">
        <v>10</v>
      </c>
      <c r="G366">
        <v>85</v>
      </c>
      <c r="H366">
        <v>29.5</v>
      </c>
      <c r="I366">
        <v>0.626</v>
      </c>
      <c r="J366">
        <v>25</v>
      </c>
      <c r="K366">
        <v>0</v>
      </c>
      <c r="L366">
        <f t="shared" si="31"/>
        <v>0</v>
      </c>
      <c r="M366">
        <f t="shared" si="32"/>
        <v>1</v>
      </c>
    </row>
    <row r="367" spans="1:13">
      <c r="A367">
        <v>366</v>
      </c>
      <c r="B367">
        <v>593</v>
      </c>
      <c r="C367">
        <v>3</v>
      </c>
      <c r="D367">
        <v>132</v>
      </c>
      <c r="E367">
        <v>80</v>
      </c>
      <c r="F367">
        <v>0</v>
      </c>
      <c r="G367">
        <v>0</v>
      </c>
      <c r="H367">
        <v>34.4</v>
      </c>
      <c r="I367">
        <v>0.40200000000000002</v>
      </c>
      <c r="J367">
        <v>44</v>
      </c>
      <c r="K367">
        <v>1</v>
      </c>
      <c r="L367">
        <f t="shared" si="31"/>
        <v>1</v>
      </c>
      <c r="M367">
        <f t="shared" si="32"/>
        <v>1</v>
      </c>
    </row>
    <row r="368" spans="1:13">
      <c r="A368">
        <v>367</v>
      </c>
      <c r="B368">
        <v>324</v>
      </c>
      <c r="C368">
        <v>13</v>
      </c>
      <c r="D368">
        <v>152</v>
      </c>
      <c r="E368">
        <v>90</v>
      </c>
      <c r="F368">
        <v>33</v>
      </c>
      <c r="G368">
        <v>29</v>
      </c>
      <c r="H368">
        <v>26.8</v>
      </c>
      <c r="I368">
        <v>0.73099999999999998</v>
      </c>
      <c r="J368">
        <v>43</v>
      </c>
      <c r="K368">
        <v>1</v>
      </c>
      <c r="L368">
        <f t="shared" si="31"/>
        <v>1</v>
      </c>
      <c r="M368">
        <f t="shared" si="32"/>
        <v>1</v>
      </c>
    </row>
    <row r="369" spans="1:13">
      <c r="A369">
        <v>368</v>
      </c>
      <c r="B369">
        <v>766</v>
      </c>
      <c r="C369">
        <v>5</v>
      </c>
      <c r="D369">
        <v>121</v>
      </c>
      <c r="E369">
        <v>72</v>
      </c>
      <c r="F369">
        <v>23</v>
      </c>
      <c r="G369">
        <v>112</v>
      </c>
      <c r="H369">
        <v>26.2</v>
      </c>
      <c r="I369">
        <v>0.245</v>
      </c>
      <c r="J369">
        <v>30</v>
      </c>
      <c r="K369">
        <v>0</v>
      </c>
      <c r="L369">
        <f t="shared" si="31"/>
        <v>0</v>
      </c>
      <c r="M369">
        <f t="shared" si="32"/>
        <v>1</v>
      </c>
    </row>
    <row r="370" spans="1:13">
      <c r="A370">
        <v>369</v>
      </c>
      <c r="B370">
        <v>363</v>
      </c>
      <c r="C370">
        <v>5</v>
      </c>
      <c r="D370">
        <v>103</v>
      </c>
      <c r="E370">
        <v>108</v>
      </c>
      <c r="F370">
        <v>37</v>
      </c>
      <c r="G370">
        <v>0</v>
      </c>
      <c r="H370">
        <v>39.200000000000003</v>
      </c>
      <c r="I370">
        <v>0.30499999999999999</v>
      </c>
      <c r="J370">
        <v>65</v>
      </c>
      <c r="K370">
        <v>0</v>
      </c>
      <c r="L370">
        <f t="shared" si="31"/>
        <v>0</v>
      </c>
      <c r="M370">
        <f t="shared" si="32"/>
        <v>1</v>
      </c>
    </row>
    <row r="371" spans="1:13">
      <c r="A371">
        <v>370</v>
      </c>
      <c r="B371">
        <v>501</v>
      </c>
      <c r="C371">
        <v>2</v>
      </c>
      <c r="D371">
        <v>117</v>
      </c>
      <c r="E371">
        <v>90</v>
      </c>
      <c r="F371">
        <v>19</v>
      </c>
      <c r="G371">
        <v>71</v>
      </c>
      <c r="H371">
        <v>25.2</v>
      </c>
      <c r="I371">
        <v>0.313</v>
      </c>
      <c r="J371">
        <v>21</v>
      </c>
      <c r="K371">
        <v>0</v>
      </c>
      <c r="L371">
        <f t="shared" si="31"/>
        <v>0</v>
      </c>
      <c r="M371">
        <f t="shared" si="32"/>
        <v>1</v>
      </c>
    </row>
    <row r="372" spans="1:13">
      <c r="A372">
        <v>371</v>
      </c>
      <c r="B372">
        <v>324</v>
      </c>
      <c r="C372">
        <v>13</v>
      </c>
      <c r="D372">
        <v>152</v>
      </c>
      <c r="E372">
        <v>90</v>
      </c>
      <c r="F372">
        <v>33</v>
      </c>
      <c r="G372">
        <v>29</v>
      </c>
      <c r="H372">
        <v>26.8</v>
      </c>
      <c r="I372">
        <v>0.73099999999999998</v>
      </c>
      <c r="J372">
        <v>43</v>
      </c>
      <c r="K372">
        <v>1</v>
      </c>
      <c r="L372">
        <f t="shared" si="31"/>
        <v>1</v>
      </c>
      <c r="M372">
        <f t="shared" si="32"/>
        <v>1</v>
      </c>
    </row>
    <row r="373" spans="1:13">
      <c r="A373">
        <v>372</v>
      </c>
      <c r="B373">
        <v>153</v>
      </c>
      <c r="C373">
        <v>9</v>
      </c>
      <c r="D373">
        <v>156</v>
      </c>
      <c r="E373">
        <v>86</v>
      </c>
      <c r="F373">
        <v>28</v>
      </c>
      <c r="G373">
        <v>155</v>
      </c>
      <c r="H373">
        <v>34.299999999999997</v>
      </c>
      <c r="I373">
        <v>1.1890000000000001</v>
      </c>
      <c r="J373">
        <v>42</v>
      </c>
      <c r="K373">
        <v>1</v>
      </c>
      <c r="L373">
        <f t="shared" si="31"/>
        <v>1</v>
      </c>
      <c r="M373">
        <f t="shared" si="32"/>
        <v>1</v>
      </c>
    </row>
    <row r="374" spans="1:13">
      <c r="A374">
        <v>373</v>
      </c>
      <c r="B374">
        <v>412</v>
      </c>
      <c r="C374">
        <v>1</v>
      </c>
      <c r="D374">
        <v>112</v>
      </c>
      <c r="E374">
        <v>72</v>
      </c>
      <c r="F374">
        <v>30</v>
      </c>
      <c r="G374">
        <v>176</v>
      </c>
      <c r="H374">
        <v>34.4</v>
      </c>
      <c r="I374">
        <v>0.52800000000000002</v>
      </c>
      <c r="J374">
        <v>25</v>
      </c>
      <c r="K374">
        <v>0</v>
      </c>
      <c r="L374">
        <f t="shared" si="31"/>
        <v>0</v>
      </c>
      <c r="M374">
        <f t="shared" si="32"/>
        <v>1</v>
      </c>
    </row>
    <row r="375" spans="1:13">
      <c r="A375">
        <v>374</v>
      </c>
      <c r="B375">
        <v>197</v>
      </c>
      <c r="C375">
        <v>1</v>
      </c>
      <c r="D375">
        <v>105</v>
      </c>
      <c r="E375">
        <v>58</v>
      </c>
      <c r="F375">
        <v>0</v>
      </c>
      <c r="G375">
        <v>0</v>
      </c>
      <c r="H375">
        <v>24.3</v>
      </c>
      <c r="I375">
        <v>0.187</v>
      </c>
      <c r="J375">
        <v>21</v>
      </c>
      <c r="K375">
        <v>0</v>
      </c>
      <c r="L375">
        <f t="shared" si="31"/>
        <v>0</v>
      </c>
      <c r="M375">
        <f t="shared" si="32"/>
        <v>1</v>
      </c>
    </row>
    <row r="376" spans="1:13">
      <c r="A376">
        <v>375</v>
      </c>
      <c r="B376">
        <v>454</v>
      </c>
      <c r="C376">
        <v>2</v>
      </c>
      <c r="D376">
        <v>119</v>
      </c>
      <c r="E376">
        <v>0</v>
      </c>
      <c r="F376">
        <v>0</v>
      </c>
      <c r="G376">
        <v>0</v>
      </c>
      <c r="H376">
        <v>19.600000000000001</v>
      </c>
      <c r="I376">
        <v>0.83199999999999996</v>
      </c>
      <c r="J376">
        <v>72</v>
      </c>
      <c r="K376">
        <v>0</v>
      </c>
      <c r="L376">
        <f t="shared" si="31"/>
        <v>0</v>
      </c>
      <c r="M376">
        <f t="shared" si="32"/>
        <v>1</v>
      </c>
    </row>
    <row r="377" spans="1:13">
      <c r="A377">
        <v>376</v>
      </c>
      <c r="B377">
        <v>380</v>
      </c>
      <c r="C377">
        <v>0</v>
      </c>
      <c r="D377">
        <v>93</v>
      </c>
      <c r="E377">
        <v>100</v>
      </c>
      <c r="F377">
        <v>39</v>
      </c>
      <c r="G377">
        <v>72</v>
      </c>
      <c r="H377">
        <v>43.4</v>
      </c>
      <c r="I377">
        <v>1.0209999999999999</v>
      </c>
      <c r="J377">
        <v>35</v>
      </c>
      <c r="K377">
        <v>0</v>
      </c>
      <c r="L377">
        <f t="shared" si="31"/>
        <v>0</v>
      </c>
      <c r="M377">
        <f t="shared" si="32"/>
        <v>1</v>
      </c>
    </row>
    <row r="378" spans="1:13">
      <c r="A378">
        <v>377</v>
      </c>
      <c r="B378">
        <v>335</v>
      </c>
      <c r="C378">
        <v>1</v>
      </c>
      <c r="D378">
        <v>95</v>
      </c>
      <c r="E378">
        <v>60</v>
      </c>
      <c r="F378">
        <v>18</v>
      </c>
      <c r="G378">
        <v>58</v>
      </c>
      <c r="H378">
        <v>23.9</v>
      </c>
      <c r="I378">
        <v>0.26</v>
      </c>
      <c r="J378">
        <v>22</v>
      </c>
      <c r="K378">
        <v>0</v>
      </c>
      <c r="L378">
        <f t="shared" si="31"/>
        <v>0</v>
      </c>
      <c r="M378">
        <f t="shared" si="32"/>
        <v>1</v>
      </c>
    </row>
    <row r="379" spans="1:13">
      <c r="A379">
        <v>378</v>
      </c>
      <c r="B379">
        <v>678</v>
      </c>
      <c r="C379">
        <v>0</v>
      </c>
      <c r="D379">
        <v>93</v>
      </c>
      <c r="E379">
        <v>60</v>
      </c>
      <c r="F379">
        <v>0</v>
      </c>
      <c r="G379">
        <v>0</v>
      </c>
      <c r="H379">
        <v>35.299999999999997</v>
      </c>
      <c r="I379">
        <v>0.26300000000000001</v>
      </c>
      <c r="J379">
        <v>25</v>
      </c>
      <c r="K379">
        <v>0</v>
      </c>
      <c r="L379">
        <f t="shared" si="31"/>
        <v>0</v>
      </c>
      <c r="M379">
        <f t="shared" si="32"/>
        <v>1</v>
      </c>
    </row>
    <row r="380" spans="1:13">
      <c r="A380">
        <v>379</v>
      </c>
      <c r="B380">
        <v>748</v>
      </c>
      <c r="C380">
        <v>1</v>
      </c>
      <c r="D380">
        <v>81</v>
      </c>
      <c r="E380">
        <v>74</v>
      </c>
      <c r="F380">
        <v>41</v>
      </c>
      <c r="G380">
        <v>57</v>
      </c>
      <c r="H380">
        <v>46.3</v>
      </c>
      <c r="I380">
        <v>1.0960000000000001</v>
      </c>
      <c r="J380">
        <v>32</v>
      </c>
      <c r="K380">
        <v>0</v>
      </c>
      <c r="L380">
        <f t="shared" si="31"/>
        <v>0</v>
      </c>
      <c r="M380">
        <f t="shared" si="32"/>
        <v>1</v>
      </c>
    </row>
    <row r="381" spans="1:13">
      <c r="A381">
        <v>380</v>
      </c>
      <c r="B381">
        <v>509</v>
      </c>
      <c r="C381">
        <v>2</v>
      </c>
      <c r="D381">
        <v>84</v>
      </c>
      <c r="E381">
        <v>50</v>
      </c>
      <c r="F381">
        <v>23</v>
      </c>
      <c r="G381">
        <v>76</v>
      </c>
      <c r="H381">
        <v>30.4</v>
      </c>
      <c r="I381">
        <v>0.96799999999999997</v>
      </c>
      <c r="J381">
        <v>21</v>
      </c>
      <c r="K381">
        <v>0</v>
      </c>
      <c r="L381">
        <f t="shared" si="31"/>
        <v>0</v>
      </c>
      <c r="M381">
        <f t="shared" si="32"/>
        <v>1</v>
      </c>
    </row>
    <row r="382" spans="1:13">
      <c r="A382">
        <v>381</v>
      </c>
      <c r="B382">
        <v>41</v>
      </c>
      <c r="C382">
        <v>3</v>
      </c>
      <c r="D382">
        <v>180</v>
      </c>
      <c r="E382">
        <v>64</v>
      </c>
      <c r="F382">
        <v>25</v>
      </c>
      <c r="G382">
        <v>70</v>
      </c>
      <c r="H382">
        <v>34</v>
      </c>
      <c r="I382">
        <v>0.27100000000000002</v>
      </c>
      <c r="J382">
        <v>26</v>
      </c>
      <c r="K382">
        <v>0</v>
      </c>
      <c r="L382">
        <f t="shared" si="31"/>
        <v>1</v>
      </c>
      <c r="M382">
        <f t="shared" si="32"/>
        <v>0</v>
      </c>
    </row>
    <row r="383" spans="1:13">
      <c r="A383">
        <v>382</v>
      </c>
      <c r="B383">
        <v>155</v>
      </c>
      <c r="C383">
        <v>8</v>
      </c>
      <c r="D383">
        <v>188</v>
      </c>
      <c r="E383">
        <v>78</v>
      </c>
      <c r="F383">
        <v>0</v>
      </c>
      <c r="G383">
        <v>0</v>
      </c>
      <c r="H383">
        <v>47.9</v>
      </c>
      <c r="I383">
        <v>0.13700000000000001</v>
      </c>
      <c r="J383">
        <v>43</v>
      </c>
      <c r="K383">
        <v>1</v>
      </c>
      <c r="L383">
        <f t="shared" si="31"/>
        <v>1</v>
      </c>
      <c r="M383">
        <f t="shared" si="32"/>
        <v>1</v>
      </c>
    </row>
    <row r="384" spans="1:13">
      <c r="A384">
        <v>383</v>
      </c>
      <c r="B384">
        <v>500</v>
      </c>
      <c r="C384">
        <v>6</v>
      </c>
      <c r="D384">
        <v>154</v>
      </c>
      <c r="E384">
        <v>74</v>
      </c>
      <c r="F384">
        <v>32</v>
      </c>
      <c r="G384">
        <v>193</v>
      </c>
      <c r="H384">
        <v>29.3</v>
      </c>
      <c r="I384">
        <v>0.83899999999999997</v>
      </c>
      <c r="J384">
        <v>39</v>
      </c>
      <c r="K384">
        <v>0</v>
      </c>
      <c r="L384">
        <f t="shared" si="31"/>
        <v>1</v>
      </c>
      <c r="M384">
        <f t="shared" si="32"/>
        <v>0</v>
      </c>
    </row>
    <row r="385" spans="1:13">
      <c r="A385">
        <v>384</v>
      </c>
      <c r="B385">
        <v>440</v>
      </c>
      <c r="C385">
        <v>6</v>
      </c>
      <c r="D385">
        <v>107</v>
      </c>
      <c r="E385">
        <v>88</v>
      </c>
      <c r="F385">
        <v>0</v>
      </c>
      <c r="G385">
        <v>0</v>
      </c>
      <c r="H385">
        <v>36.799999999999997</v>
      </c>
      <c r="I385">
        <v>0.72699999999999998</v>
      </c>
      <c r="J385">
        <v>31</v>
      </c>
      <c r="K385">
        <v>0</v>
      </c>
      <c r="L385">
        <f t="shared" si="31"/>
        <v>0</v>
      </c>
      <c r="M385">
        <f t="shared" si="32"/>
        <v>1</v>
      </c>
    </row>
    <row r="386" spans="1:13">
      <c r="A386">
        <v>385</v>
      </c>
      <c r="B386">
        <v>672</v>
      </c>
      <c r="C386">
        <v>1</v>
      </c>
      <c r="D386">
        <v>99</v>
      </c>
      <c r="E386">
        <v>58</v>
      </c>
      <c r="F386">
        <v>10</v>
      </c>
      <c r="G386">
        <v>0</v>
      </c>
      <c r="H386">
        <v>25.4</v>
      </c>
      <c r="I386">
        <v>0.55100000000000005</v>
      </c>
      <c r="J386">
        <v>21</v>
      </c>
      <c r="K386">
        <v>0</v>
      </c>
      <c r="L386">
        <f t="shared" si="31"/>
        <v>0</v>
      </c>
      <c r="M386">
        <f t="shared" si="32"/>
        <v>1</v>
      </c>
    </row>
    <row r="387" spans="1:13">
      <c r="A387">
        <v>386</v>
      </c>
      <c r="B387">
        <v>286</v>
      </c>
      <c r="C387">
        <v>7</v>
      </c>
      <c r="D387">
        <v>136</v>
      </c>
      <c r="E387">
        <v>74</v>
      </c>
      <c r="F387">
        <v>26</v>
      </c>
      <c r="G387">
        <v>135</v>
      </c>
      <c r="H387">
        <v>26</v>
      </c>
      <c r="I387">
        <v>0.64700000000000002</v>
      </c>
      <c r="J387">
        <v>51</v>
      </c>
      <c r="K387">
        <v>0</v>
      </c>
      <c r="L387">
        <f t="shared" ref="L387:L450" si="33">IF(D387&lt;=124.5,IF(J387&lt;=27.5,IF(F387&lt;=30.5,0,0),IF(D387&lt;=94.5,0,0)),IF(D387&lt;=166.5,IF(J387&lt;=24.5,0,1),IF(J387&lt;=37.5,1,1)))</f>
        <v>1</v>
      </c>
      <c r="M387">
        <f t="shared" ref="M387:M450" si="34">IF(L387=K387,1,0)</f>
        <v>0</v>
      </c>
    </row>
    <row r="388" spans="1:13">
      <c r="A388">
        <v>387</v>
      </c>
      <c r="B388">
        <v>271</v>
      </c>
      <c r="C388">
        <v>10</v>
      </c>
      <c r="D388">
        <v>101</v>
      </c>
      <c r="E388">
        <v>86</v>
      </c>
      <c r="F388">
        <v>37</v>
      </c>
      <c r="G388">
        <v>0</v>
      </c>
      <c r="H388">
        <v>45.6</v>
      </c>
      <c r="I388">
        <v>1.1359999999999999</v>
      </c>
      <c r="J388">
        <v>38</v>
      </c>
      <c r="K388">
        <v>1</v>
      </c>
      <c r="L388">
        <f t="shared" si="33"/>
        <v>0</v>
      </c>
      <c r="M388">
        <f t="shared" si="34"/>
        <v>0</v>
      </c>
    </row>
    <row r="389" spans="1:13">
      <c r="A389">
        <v>388</v>
      </c>
      <c r="B389">
        <v>50</v>
      </c>
      <c r="C389">
        <v>7</v>
      </c>
      <c r="D389">
        <v>105</v>
      </c>
      <c r="E389">
        <v>0</v>
      </c>
      <c r="F389">
        <v>0</v>
      </c>
      <c r="G389">
        <v>0</v>
      </c>
      <c r="H389">
        <v>0</v>
      </c>
      <c r="I389">
        <v>0.30499999999999999</v>
      </c>
      <c r="J389">
        <v>24</v>
      </c>
      <c r="K389">
        <v>0</v>
      </c>
      <c r="L389">
        <f t="shared" si="33"/>
        <v>0</v>
      </c>
      <c r="M389">
        <f t="shared" si="34"/>
        <v>1</v>
      </c>
    </row>
    <row r="390" spans="1:13">
      <c r="A390">
        <v>389</v>
      </c>
      <c r="B390">
        <v>551</v>
      </c>
      <c r="C390">
        <v>1</v>
      </c>
      <c r="D390">
        <v>116</v>
      </c>
      <c r="E390">
        <v>70</v>
      </c>
      <c r="F390">
        <v>28</v>
      </c>
      <c r="G390">
        <v>0</v>
      </c>
      <c r="H390">
        <v>27.4</v>
      </c>
      <c r="I390">
        <v>0.20399999999999999</v>
      </c>
      <c r="J390">
        <v>21</v>
      </c>
      <c r="K390">
        <v>0</v>
      </c>
      <c r="L390">
        <f t="shared" si="33"/>
        <v>0</v>
      </c>
      <c r="M390">
        <f t="shared" si="34"/>
        <v>1</v>
      </c>
    </row>
    <row r="391" spans="1:13">
      <c r="A391">
        <v>390</v>
      </c>
      <c r="B391">
        <v>573</v>
      </c>
      <c r="C391">
        <v>3</v>
      </c>
      <c r="D391">
        <v>111</v>
      </c>
      <c r="E391">
        <v>58</v>
      </c>
      <c r="F391">
        <v>31</v>
      </c>
      <c r="G391">
        <v>44</v>
      </c>
      <c r="H391">
        <v>29.5</v>
      </c>
      <c r="I391">
        <v>0.43</v>
      </c>
      <c r="J391">
        <v>22</v>
      </c>
      <c r="K391">
        <v>0</v>
      </c>
      <c r="L391">
        <f t="shared" si="33"/>
        <v>0</v>
      </c>
      <c r="M391">
        <f t="shared" si="34"/>
        <v>1</v>
      </c>
    </row>
    <row r="392" spans="1:13">
      <c r="A392">
        <v>391</v>
      </c>
      <c r="B392">
        <v>635</v>
      </c>
      <c r="C392">
        <v>10</v>
      </c>
      <c r="D392">
        <v>92</v>
      </c>
      <c r="E392">
        <v>62</v>
      </c>
      <c r="F392">
        <v>0</v>
      </c>
      <c r="G392">
        <v>0</v>
      </c>
      <c r="H392">
        <v>25.9</v>
      </c>
      <c r="I392">
        <v>0.16700000000000001</v>
      </c>
      <c r="J392">
        <v>31</v>
      </c>
      <c r="K392">
        <v>0</v>
      </c>
      <c r="L392">
        <f t="shared" si="33"/>
        <v>0</v>
      </c>
      <c r="M392">
        <f t="shared" si="34"/>
        <v>1</v>
      </c>
    </row>
    <row r="393" spans="1:13">
      <c r="A393">
        <v>392</v>
      </c>
      <c r="B393">
        <v>61</v>
      </c>
      <c r="C393">
        <v>2</v>
      </c>
      <c r="D393">
        <v>84</v>
      </c>
      <c r="E393">
        <v>0</v>
      </c>
      <c r="F393">
        <v>0</v>
      </c>
      <c r="G393">
        <v>0</v>
      </c>
      <c r="H393">
        <v>0</v>
      </c>
      <c r="I393">
        <v>0.30399999999999999</v>
      </c>
      <c r="J393">
        <v>21</v>
      </c>
      <c r="K393">
        <v>0</v>
      </c>
      <c r="L393">
        <f t="shared" si="33"/>
        <v>0</v>
      </c>
      <c r="M393">
        <f t="shared" si="34"/>
        <v>1</v>
      </c>
    </row>
    <row r="394" spans="1:13">
      <c r="A394">
        <v>393</v>
      </c>
      <c r="B394">
        <v>469</v>
      </c>
      <c r="C394">
        <v>8</v>
      </c>
      <c r="D394">
        <v>120</v>
      </c>
      <c r="E394">
        <v>0</v>
      </c>
      <c r="F394">
        <v>0</v>
      </c>
      <c r="G394">
        <v>0</v>
      </c>
      <c r="H394">
        <v>30</v>
      </c>
      <c r="I394">
        <v>0.183</v>
      </c>
      <c r="J394">
        <v>38</v>
      </c>
      <c r="K394">
        <v>1</v>
      </c>
      <c r="L394">
        <f t="shared" si="33"/>
        <v>0</v>
      </c>
      <c r="M394">
        <f t="shared" si="34"/>
        <v>0</v>
      </c>
    </row>
    <row r="395" spans="1:13">
      <c r="A395">
        <v>394</v>
      </c>
      <c r="B395">
        <v>104</v>
      </c>
      <c r="C395">
        <v>1</v>
      </c>
      <c r="D395">
        <v>81</v>
      </c>
      <c r="E395">
        <v>72</v>
      </c>
      <c r="F395">
        <v>18</v>
      </c>
      <c r="G395">
        <v>40</v>
      </c>
      <c r="H395">
        <v>26.6</v>
      </c>
      <c r="I395">
        <v>0.28299999999999997</v>
      </c>
      <c r="J395">
        <v>24</v>
      </c>
      <c r="K395">
        <v>0</v>
      </c>
      <c r="L395">
        <f t="shared" si="33"/>
        <v>0</v>
      </c>
      <c r="M395">
        <f t="shared" si="34"/>
        <v>1</v>
      </c>
    </row>
    <row r="396" spans="1:13">
      <c r="A396">
        <v>395</v>
      </c>
      <c r="B396">
        <v>66</v>
      </c>
      <c r="C396">
        <v>5</v>
      </c>
      <c r="D396">
        <v>99</v>
      </c>
      <c r="E396">
        <v>74</v>
      </c>
      <c r="F396">
        <v>27</v>
      </c>
      <c r="G396">
        <v>0</v>
      </c>
      <c r="H396">
        <v>29</v>
      </c>
      <c r="I396">
        <v>0.20300000000000001</v>
      </c>
      <c r="J396">
        <v>32</v>
      </c>
      <c r="K396">
        <v>0</v>
      </c>
      <c r="L396">
        <f t="shared" si="33"/>
        <v>0</v>
      </c>
      <c r="M396">
        <f t="shared" si="34"/>
        <v>1</v>
      </c>
    </row>
    <row r="397" spans="1:13">
      <c r="A397">
        <v>396</v>
      </c>
      <c r="B397">
        <v>134</v>
      </c>
      <c r="C397">
        <v>8</v>
      </c>
      <c r="D397">
        <v>84</v>
      </c>
      <c r="E397">
        <v>74</v>
      </c>
      <c r="F397">
        <v>31</v>
      </c>
      <c r="G397">
        <v>0</v>
      </c>
      <c r="H397">
        <v>38.299999999999997</v>
      </c>
      <c r="I397">
        <v>0.45700000000000002</v>
      </c>
      <c r="J397">
        <v>39</v>
      </c>
      <c r="K397">
        <v>0</v>
      </c>
      <c r="L397">
        <f t="shared" si="33"/>
        <v>0</v>
      </c>
      <c r="M397">
        <f t="shared" si="34"/>
        <v>1</v>
      </c>
    </row>
    <row r="398" spans="1:13">
      <c r="A398">
        <v>397</v>
      </c>
      <c r="B398">
        <v>633</v>
      </c>
      <c r="C398">
        <v>2</v>
      </c>
      <c r="D398">
        <v>111</v>
      </c>
      <c r="E398">
        <v>60</v>
      </c>
      <c r="F398">
        <v>0</v>
      </c>
      <c r="G398">
        <v>0</v>
      </c>
      <c r="H398">
        <v>26.2</v>
      </c>
      <c r="I398">
        <v>0.34300000000000003</v>
      </c>
      <c r="J398">
        <v>23</v>
      </c>
      <c r="K398">
        <v>0</v>
      </c>
      <c r="L398">
        <f t="shared" si="33"/>
        <v>0</v>
      </c>
      <c r="M398">
        <f t="shared" si="34"/>
        <v>1</v>
      </c>
    </row>
    <row r="399" spans="1:13">
      <c r="A399">
        <v>398</v>
      </c>
      <c r="B399">
        <v>391</v>
      </c>
      <c r="C399">
        <v>1</v>
      </c>
      <c r="D399">
        <v>100</v>
      </c>
      <c r="E399">
        <v>66</v>
      </c>
      <c r="F399">
        <v>29</v>
      </c>
      <c r="G399">
        <v>196</v>
      </c>
      <c r="H399">
        <v>32</v>
      </c>
      <c r="I399">
        <v>0.44400000000000001</v>
      </c>
      <c r="J399">
        <v>42</v>
      </c>
      <c r="K399">
        <v>0</v>
      </c>
      <c r="L399">
        <f t="shared" si="33"/>
        <v>0</v>
      </c>
      <c r="M399">
        <f t="shared" si="34"/>
        <v>1</v>
      </c>
    </row>
    <row r="400" spans="1:13">
      <c r="A400">
        <v>399</v>
      </c>
      <c r="B400">
        <v>335</v>
      </c>
      <c r="C400">
        <v>1</v>
      </c>
      <c r="D400">
        <v>95</v>
      </c>
      <c r="E400">
        <v>60</v>
      </c>
      <c r="F400">
        <v>18</v>
      </c>
      <c r="G400">
        <v>58</v>
      </c>
      <c r="H400">
        <v>23.9</v>
      </c>
      <c r="I400">
        <v>0.26</v>
      </c>
      <c r="J400">
        <v>22</v>
      </c>
      <c r="K400">
        <v>0</v>
      </c>
      <c r="L400">
        <f t="shared" si="33"/>
        <v>0</v>
      </c>
      <c r="M400">
        <f t="shared" si="34"/>
        <v>1</v>
      </c>
    </row>
    <row r="401" spans="1:13">
      <c r="A401">
        <v>400</v>
      </c>
      <c r="B401">
        <v>362</v>
      </c>
      <c r="C401">
        <v>5</v>
      </c>
      <c r="D401">
        <v>158</v>
      </c>
      <c r="E401">
        <v>70</v>
      </c>
      <c r="F401">
        <v>0</v>
      </c>
      <c r="G401">
        <v>0</v>
      </c>
      <c r="H401">
        <v>29.8</v>
      </c>
      <c r="I401">
        <v>0.20699999999999999</v>
      </c>
      <c r="J401">
        <v>63</v>
      </c>
      <c r="K401">
        <v>0</v>
      </c>
      <c r="L401">
        <f t="shared" si="33"/>
        <v>1</v>
      </c>
      <c r="M401">
        <f t="shared" si="34"/>
        <v>0</v>
      </c>
    </row>
    <row r="402" spans="1:13">
      <c r="A402">
        <v>401</v>
      </c>
      <c r="B402">
        <v>683</v>
      </c>
      <c r="C402">
        <v>0</v>
      </c>
      <c r="D402">
        <v>95</v>
      </c>
      <c r="E402">
        <v>64</v>
      </c>
      <c r="F402">
        <v>39</v>
      </c>
      <c r="G402">
        <v>105</v>
      </c>
      <c r="H402">
        <v>44.6</v>
      </c>
      <c r="I402">
        <v>0.36599999999999999</v>
      </c>
      <c r="J402">
        <v>22</v>
      </c>
      <c r="K402">
        <v>0</v>
      </c>
      <c r="L402">
        <f t="shared" si="33"/>
        <v>0</v>
      </c>
      <c r="M402">
        <f t="shared" si="34"/>
        <v>1</v>
      </c>
    </row>
    <row r="403" spans="1:13">
      <c r="A403">
        <v>402</v>
      </c>
      <c r="B403">
        <v>742</v>
      </c>
      <c r="C403">
        <v>3</v>
      </c>
      <c r="D403">
        <v>102</v>
      </c>
      <c r="E403">
        <v>44</v>
      </c>
      <c r="F403">
        <v>20</v>
      </c>
      <c r="G403">
        <v>94</v>
      </c>
      <c r="H403">
        <v>30.8</v>
      </c>
      <c r="I403">
        <v>0.4</v>
      </c>
      <c r="J403">
        <v>26</v>
      </c>
      <c r="K403">
        <v>0</v>
      </c>
      <c r="L403">
        <f t="shared" si="33"/>
        <v>0</v>
      </c>
      <c r="M403">
        <f t="shared" si="34"/>
        <v>1</v>
      </c>
    </row>
    <row r="404" spans="1:13">
      <c r="A404">
        <v>403</v>
      </c>
      <c r="B404">
        <v>684</v>
      </c>
      <c r="C404">
        <v>4</v>
      </c>
      <c r="D404">
        <v>125</v>
      </c>
      <c r="E404">
        <v>80</v>
      </c>
      <c r="F404">
        <v>0</v>
      </c>
      <c r="G404">
        <v>0</v>
      </c>
      <c r="H404">
        <v>32.299999999999997</v>
      </c>
      <c r="I404">
        <v>0.53600000000000003</v>
      </c>
      <c r="J404">
        <v>27</v>
      </c>
      <c r="K404">
        <v>1</v>
      </c>
      <c r="L404">
        <f t="shared" si="33"/>
        <v>1</v>
      </c>
      <c r="M404">
        <f t="shared" si="34"/>
        <v>1</v>
      </c>
    </row>
    <row r="405" spans="1:13">
      <c r="A405">
        <v>404</v>
      </c>
      <c r="B405">
        <v>287</v>
      </c>
      <c r="C405">
        <v>5</v>
      </c>
      <c r="D405">
        <v>155</v>
      </c>
      <c r="E405">
        <v>84</v>
      </c>
      <c r="F405">
        <v>44</v>
      </c>
      <c r="G405">
        <v>545</v>
      </c>
      <c r="H405">
        <v>38.700000000000003</v>
      </c>
      <c r="I405">
        <v>0.61899999999999999</v>
      </c>
      <c r="J405">
        <v>34</v>
      </c>
      <c r="K405">
        <v>0</v>
      </c>
      <c r="L405">
        <f t="shared" si="33"/>
        <v>1</v>
      </c>
      <c r="M405">
        <f t="shared" si="34"/>
        <v>0</v>
      </c>
    </row>
    <row r="406" spans="1:13">
      <c r="A406">
        <v>405</v>
      </c>
      <c r="B406">
        <v>58</v>
      </c>
      <c r="C406">
        <v>0</v>
      </c>
      <c r="D406">
        <v>100</v>
      </c>
      <c r="E406">
        <v>88</v>
      </c>
      <c r="F406">
        <v>60</v>
      </c>
      <c r="G406">
        <v>110</v>
      </c>
      <c r="H406">
        <v>46.8</v>
      </c>
      <c r="I406">
        <v>0.96199999999999997</v>
      </c>
      <c r="J406">
        <v>31</v>
      </c>
      <c r="K406">
        <v>0</v>
      </c>
      <c r="L406">
        <f t="shared" si="33"/>
        <v>0</v>
      </c>
      <c r="M406">
        <f t="shared" si="34"/>
        <v>1</v>
      </c>
    </row>
    <row r="407" spans="1:13">
      <c r="A407">
        <v>406</v>
      </c>
      <c r="B407">
        <v>531</v>
      </c>
      <c r="C407">
        <v>2</v>
      </c>
      <c r="D407">
        <v>122</v>
      </c>
      <c r="E407">
        <v>60</v>
      </c>
      <c r="F407">
        <v>18</v>
      </c>
      <c r="G407">
        <v>106</v>
      </c>
      <c r="H407">
        <v>29.8</v>
      </c>
      <c r="I407">
        <v>0.71699999999999997</v>
      </c>
      <c r="J407">
        <v>22</v>
      </c>
      <c r="K407">
        <v>0</v>
      </c>
      <c r="L407">
        <f t="shared" si="33"/>
        <v>0</v>
      </c>
      <c r="M407">
        <f t="shared" si="34"/>
        <v>1</v>
      </c>
    </row>
    <row r="408" spans="1:13">
      <c r="A408">
        <v>407</v>
      </c>
      <c r="B408">
        <v>42</v>
      </c>
      <c r="C408">
        <v>7</v>
      </c>
      <c r="D408">
        <v>133</v>
      </c>
      <c r="E408">
        <v>84</v>
      </c>
      <c r="F408">
        <v>0</v>
      </c>
      <c r="G408">
        <v>0</v>
      </c>
      <c r="H408">
        <v>40.200000000000003</v>
      </c>
      <c r="I408">
        <v>0.69599999999999995</v>
      </c>
      <c r="J408">
        <v>37</v>
      </c>
      <c r="K408">
        <v>0</v>
      </c>
      <c r="L408">
        <f t="shared" si="33"/>
        <v>1</v>
      </c>
      <c r="M408">
        <f t="shared" si="34"/>
        <v>0</v>
      </c>
    </row>
    <row r="409" spans="1:13">
      <c r="A409">
        <v>408</v>
      </c>
      <c r="B409">
        <v>727</v>
      </c>
      <c r="C409">
        <v>1</v>
      </c>
      <c r="D409">
        <v>116</v>
      </c>
      <c r="E409">
        <v>78</v>
      </c>
      <c r="F409">
        <v>29</v>
      </c>
      <c r="G409">
        <v>180</v>
      </c>
      <c r="H409">
        <v>36.1</v>
      </c>
      <c r="I409">
        <v>0.496</v>
      </c>
      <c r="J409">
        <v>25</v>
      </c>
      <c r="K409">
        <v>0</v>
      </c>
      <c r="L409">
        <f t="shared" si="33"/>
        <v>0</v>
      </c>
      <c r="M409">
        <f t="shared" si="34"/>
        <v>1</v>
      </c>
    </row>
    <row r="410" spans="1:13">
      <c r="A410">
        <v>409</v>
      </c>
      <c r="B410">
        <v>229</v>
      </c>
      <c r="C410">
        <v>4</v>
      </c>
      <c r="D410">
        <v>197</v>
      </c>
      <c r="E410">
        <v>70</v>
      </c>
      <c r="F410">
        <v>39</v>
      </c>
      <c r="G410">
        <v>744</v>
      </c>
      <c r="H410">
        <v>36.700000000000003</v>
      </c>
      <c r="I410">
        <v>2.3290000000000002</v>
      </c>
      <c r="J410">
        <v>31</v>
      </c>
      <c r="K410">
        <v>0</v>
      </c>
      <c r="L410">
        <f t="shared" si="33"/>
        <v>1</v>
      </c>
      <c r="M410">
        <f t="shared" si="34"/>
        <v>0</v>
      </c>
    </row>
    <row r="411" spans="1:13">
      <c r="A411">
        <v>410</v>
      </c>
      <c r="B411">
        <v>371</v>
      </c>
      <c r="C411">
        <v>3</v>
      </c>
      <c r="D411">
        <v>173</v>
      </c>
      <c r="E411">
        <v>82</v>
      </c>
      <c r="F411">
        <v>48</v>
      </c>
      <c r="G411">
        <v>465</v>
      </c>
      <c r="H411">
        <v>38.4</v>
      </c>
      <c r="I411">
        <v>2.137</v>
      </c>
      <c r="J411">
        <v>25</v>
      </c>
      <c r="K411">
        <v>1</v>
      </c>
      <c r="L411">
        <f t="shared" si="33"/>
        <v>1</v>
      </c>
      <c r="M411">
        <f t="shared" si="34"/>
        <v>1</v>
      </c>
    </row>
    <row r="412" spans="1:13">
      <c r="A412">
        <v>411</v>
      </c>
      <c r="B412">
        <v>461</v>
      </c>
      <c r="C412">
        <v>9</v>
      </c>
      <c r="D412">
        <v>120</v>
      </c>
      <c r="E412">
        <v>72</v>
      </c>
      <c r="F412">
        <v>22</v>
      </c>
      <c r="G412">
        <v>56</v>
      </c>
      <c r="H412">
        <v>20.8</v>
      </c>
      <c r="I412">
        <v>0.73299999999999998</v>
      </c>
      <c r="J412">
        <v>48</v>
      </c>
      <c r="K412">
        <v>0</v>
      </c>
      <c r="L412">
        <f t="shared" si="33"/>
        <v>0</v>
      </c>
      <c r="M412">
        <f t="shared" si="34"/>
        <v>1</v>
      </c>
    </row>
    <row r="413" spans="1:13">
      <c r="A413">
        <v>412</v>
      </c>
      <c r="B413">
        <v>524</v>
      </c>
      <c r="C413">
        <v>9</v>
      </c>
      <c r="D413">
        <v>130</v>
      </c>
      <c r="E413">
        <v>70</v>
      </c>
      <c r="F413">
        <v>0</v>
      </c>
      <c r="G413">
        <v>0</v>
      </c>
      <c r="H413">
        <v>34.200000000000003</v>
      </c>
      <c r="I413">
        <v>0.65200000000000002</v>
      </c>
      <c r="J413">
        <v>45</v>
      </c>
      <c r="K413">
        <v>1</v>
      </c>
      <c r="L413">
        <f t="shared" si="33"/>
        <v>1</v>
      </c>
      <c r="M413">
        <f t="shared" si="34"/>
        <v>1</v>
      </c>
    </row>
    <row r="414" spans="1:13">
      <c r="A414">
        <v>413</v>
      </c>
      <c r="B414">
        <v>28</v>
      </c>
      <c r="C414">
        <v>1</v>
      </c>
      <c r="D414">
        <v>97</v>
      </c>
      <c r="E414">
        <v>66</v>
      </c>
      <c r="F414">
        <v>15</v>
      </c>
      <c r="G414">
        <v>140</v>
      </c>
      <c r="H414">
        <v>23.2</v>
      </c>
      <c r="I414">
        <v>0.48699999999999999</v>
      </c>
      <c r="J414">
        <v>22</v>
      </c>
      <c r="K414">
        <v>0</v>
      </c>
      <c r="L414">
        <f t="shared" si="33"/>
        <v>0</v>
      </c>
      <c r="M414">
        <f t="shared" si="34"/>
        <v>1</v>
      </c>
    </row>
    <row r="415" spans="1:13">
      <c r="A415">
        <v>414</v>
      </c>
      <c r="B415">
        <v>123</v>
      </c>
      <c r="C415">
        <v>2</v>
      </c>
      <c r="D415">
        <v>107</v>
      </c>
      <c r="E415">
        <v>74</v>
      </c>
      <c r="F415">
        <v>30</v>
      </c>
      <c r="G415">
        <v>100</v>
      </c>
      <c r="H415">
        <v>33.6</v>
      </c>
      <c r="I415">
        <v>0.40400000000000003</v>
      </c>
      <c r="J415">
        <v>23</v>
      </c>
      <c r="K415">
        <v>0</v>
      </c>
      <c r="L415">
        <f t="shared" si="33"/>
        <v>0</v>
      </c>
      <c r="M415">
        <f t="shared" si="34"/>
        <v>1</v>
      </c>
    </row>
    <row r="416" spans="1:13">
      <c r="A416">
        <v>415</v>
      </c>
      <c r="B416">
        <v>394</v>
      </c>
      <c r="C416">
        <v>4</v>
      </c>
      <c r="D416">
        <v>116</v>
      </c>
      <c r="E416">
        <v>72</v>
      </c>
      <c r="F416">
        <v>12</v>
      </c>
      <c r="G416">
        <v>87</v>
      </c>
      <c r="H416">
        <v>22.1</v>
      </c>
      <c r="I416">
        <v>0.46300000000000002</v>
      </c>
      <c r="J416">
        <v>37</v>
      </c>
      <c r="K416">
        <v>0</v>
      </c>
      <c r="L416">
        <f t="shared" si="33"/>
        <v>0</v>
      </c>
      <c r="M416">
        <f t="shared" si="34"/>
        <v>1</v>
      </c>
    </row>
    <row r="417" spans="1:13">
      <c r="A417">
        <v>416</v>
      </c>
      <c r="B417">
        <v>756</v>
      </c>
      <c r="C417">
        <v>1</v>
      </c>
      <c r="D417">
        <v>128</v>
      </c>
      <c r="E417">
        <v>88</v>
      </c>
      <c r="F417">
        <v>39</v>
      </c>
      <c r="G417">
        <v>110</v>
      </c>
      <c r="H417">
        <v>36.5</v>
      </c>
      <c r="I417">
        <v>1.0569999999999999</v>
      </c>
      <c r="J417">
        <v>37</v>
      </c>
      <c r="K417">
        <v>1</v>
      </c>
      <c r="L417">
        <f t="shared" si="33"/>
        <v>1</v>
      </c>
      <c r="M417">
        <f t="shared" si="34"/>
        <v>1</v>
      </c>
    </row>
    <row r="418" spans="1:13">
      <c r="A418">
        <v>417</v>
      </c>
      <c r="B418">
        <v>126</v>
      </c>
      <c r="C418">
        <v>1</v>
      </c>
      <c r="D418">
        <v>88</v>
      </c>
      <c r="E418">
        <v>30</v>
      </c>
      <c r="F418">
        <v>42</v>
      </c>
      <c r="G418">
        <v>99</v>
      </c>
      <c r="H418">
        <v>55</v>
      </c>
      <c r="I418">
        <v>0.496</v>
      </c>
      <c r="J418">
        <v>26</v>
      </c>
      <c r="K418">
        <v>1</v>
      </c>
      <c r="L418">
        <f t="shared" si="33"/>
        <v>0</v>
      </c>
      <c r="M418">
        <f t="shared" si="34"/>
        <v>0</v>
      </c>
    </row>
    <row r="419" spans="1:13">
      <c r="A419">
        <v>418</v>
      </c>
      <c r="B419">
        <v>498</v>
      </c>
      <c r="C419">
        <v>2</v>
      </c>
      <c r="D419">
        <v>81</v>
      </c>
      <c r="E419">
        <v>72</v>
      </c>
      <c r="F419">
        <v>15</v>
      </c>
      <c r="G419">
        <v>76</v>
      </c>
      <c r="H419">
        <v>30.1</v>
      </c>
      <c r="I419">
        <v>0.54700000000000004</v>
      </c>
      <c r="J419">
        <v>25</v>
      </c>
      <c r="K419">
        <v>0</v>
      </c>
      <c r="L419">
        <f t="shared" si="33"/>
        <v>0</v>
      </c>
      <c r="M419">
        <f t="shared" si="34"/>
        <v>1</v>
      </c>
    </row>
    <row r="420" spans="1:13">
      <c r="A420">
        <v>419</v>
      </c>
      <c r="B420">
        <v>620</v>
      </c>
      <c r="C420">
        <v>0</v>
      </c>
      <c r="D420">
        <v>119</v>
      </c>
      <c r="E420">
        <v>0</v>
      </c>
      <c r="F420">
        <v>0</v>
      </c>
      <c r="G420">
        <v>0</v>
      </c>
      <c r="H420">
        <v>32.4</v>
      </c>
      <c r="I420">
        <v>0.14099999999999999</v>
      </c>
      <c r="J420">
        <v>24</v>
      </c>
      <c r="K420">
        <v>1</v>
      </c>
      <c r="L420">
        <f t="shared" si="33"/>
        <v>0</v>
      </c>
      <c r="M420">
        <f t="shared" si="34"/>
        <v>0</v>
      </c>
    </row>
    <row r="421" spans="1:13">
      <c r="A421">
        <v>420</v>
      </c>
      <c r="B421">
        <v>582</v>
      </c>
      <c r="C421">
        <v>6</v>
      </c>
      <c r="D421">
        <v>109</v>
      </c>
      <c r="E421">
        <v>60</v>
      </c>
      <c r="F421">
        <v>27</v>
      </c>
      <c r="G421">
        <v>0</v>
      </c>
      <c r="H421">
        <v>25</v>
      </c>
      <c r="I421">
        <v>0.20599999999999999</v>
      </c>
      <c r="J421">
        <v>27</v>
      </c>
      <c r="K421">
        <v>0</v>
      </c>
      <c r="L421">
        <f t="shared" si="33"/>
        <v>0</v>
      </c>
      <c r="M421">
        <f t="shared" si="34"/>
        <v>1</v>
      </c>
    </row>
    <row r="422" spans="1:13">
      <c r="A422">
        <v>421</v>
      </c>
      <c r="B422">
        <v>335</v>
      </c>
      <c r="C422">
        <v>1</v>
      </c>
      <c r="D422">
        <v>95</v>
      </c>
      <c r="E422">
        <v>60</v>
      </c>
      <c r="F422">
        <v>18</v>
      </c>
      <c r="G422">
        <v>58</v>
      </c>
      <c r="H422">
        <v>23.9</v>
      </c>
      <c r="I422">
        <v>0.26</v>
      </c>
      <c r="J422">
        <v>22</v>
      </c>
      <c r="K422">
        <v>0</v>
      </c>
      <c r="L422">
        <f t="shared" si="33"/>
        <v>0</v>
      </c>
      <c r="M422">
        <f t="shared" si="34"/>
        <v>1</v>
      </c>
    </row>
    <row r="423" spans="1:13">
      <c r="A423">
        <v>422</v>
      </c>
      <c r="B423">
        <v>183</v>
      </c>
      <c r="C423">
        <v>1</v>
      </c>
      <c r="D423">
        <v>0</v>
      </c>
      <c r="E423">
        <v>74</v>
      </c>
      <c r="F423">
        <v>20</v>
      </c>
      <c r="G423">
        <v>23</v>
      </c>
      <c r="H423">
        <v>27.7</v>
      </c>
      <c r="I423">
        <v>0.29899999999999999</v>
      </c>
      <c r="J423">
        <v>21</v>
      </c>
      <c r="K423">
        <v>0</v>
      </c>
      <c r="L423">
        <f t="shared" si="33"/>
        <v>0</v>
      </c>
      <c r="M423">
        <f t="shared" si="34"/>
        <v>1</v>
      </c>
    </row>
    <row r="424" spans="1:13">
      <c r="A424">
        <v>423</v>
      </c>
      <c r="B424">
        <v>715</v>
      </c>
      <c r="C424">
        <v>3</v>
      </c>
      <c r="D424">
        <v>102</v>
      </c>
      <c r="E424">
        <v>74</v>
      </c>
      <c r="F424">
        <v>0</v>
      </c>
      <c r="G424">
        <v>0</v>
      </c>
      <c r="H424">
        <v>29.5</v>
      </c>
      <c r="I424">
        <v>0.121</v>
      </c>
      <c r="J424">
        <v>32</v>
      </c>
      <c r="K424">
        <v>0</v>
      </c>
      <c r="L424">
        <f t="shared" si="33"/>
        <v>0</v>
      </c>
      <c r="M424">
        <f t="shared" si="34"/>
        <v>1</v>
      </c>
    </row>
    <row r="425" spans="1:13">
      <c r="A425">
        <v>424</v>
      </c>
      <c r="B425">
        <v>511</v>
      </c>
      <c r="C425">
        <v>12</v>
      </c>
      <c r="D425">
        <v>84</v>
      </c>
      <c r="E425">
        <v>72</v>
      </c>
      <c r="F425">
        <v>31</v>
      </c>
      <c r="G425">
        <v>0</v>
      </c>
      <c r="H425">
        <v>29.7</v>
      </c>
      <c r="I425">
        <v>0.29699999999999999</v>
      </c>
      <c r="J425">
        <v>46</v>
      </c>
      <c r="K425">
        <v>1</v>
      </c>
      <c r="L425">
        <f t="shared" si="33"/>
        <v>0</v>
      </c>
      <c r="M425">
        <f t="shared" si="34"/>
        <v>0</v>
      </c>
    </row>
    <row r="426" spans="1:13">
      <c r="A426">
        <v>425</v>
      </c>
      <c r="B426">
        <v>270</v>
      </c>
      <c r="C426">
        <v>2</v>
      </c>
      <c r="D426">
        <v>146</v>
      </c>
      <c r="E426">
        <v>0</v>
      </c>
      <c r="F426">
        <v>0</v>
      </c>
      <c r="G426">
        <v>0</v>
      </c>
      <c r="H426">
        <v>27.5</v>
      </c>
      <c r="I426">
        <v>0.24</v>
      </c>
      <c r="J426">
        <v>28</v>
      </c>
      <c r="K426">
        <v>1</v>
      </c>
      <c r="L426">
        <f t="shared" si="33"/>
        <v>1</v>
      </c>
      <c r="M426">
        <f t="shared" si="34"/>
        <v>1</v>
      </c>
    </row>
    <row r="427" spans="1:13">
      <c r="A427">
        <v>426</v>
      </c>
      <c r="B427">
        <v>647</v>
      </c>
      <c r="C427">
        <v>1</v>
      </c>
      <c r="D427">
        <v>167</v>
      </c>
      <c r="E427">
        <v>74</v>
      </c>
      <c r="F427">
        <v>17</v>
      </c>
      <c r="G427">
        <v>144</v>
      </c>
      <c r="H427">
        <v>23.4</v>
      </c>
      <c r="I427">
        <v>0.44700000000000001</v>
      </c>
      <c r="J427">
        <v>33</v>
      </c>
      <c r="K427">
        <v>1</v>
      </c>
      <c r="L427">
        <f t="shared" si="33"/>
        <v>1</v>
      </c>
      <c r="M427">
        <f t="shared" si="34"/>
        <v>1</v>
      </c>
    </row>
    <row r="428" spans="1:13">
      <c r="A428">
        <v>427</v>
      </c>
      <c r="B428">
        <v>38</v>
      </c>
      <c r="C428">
        <v>9</v>
      </c>
      <c r="D428">
        <v>102</v>
      </c>
      <c r="E428">
        <v>76</v>
      </c>
      <c r="F428">
        <v>37</v>
      </c>
      <c r="G428">
        <v>0</v>
      </c>
      <c r="H428">
        <v>32.9</v>
      </c>
      <c r="I428">
        <v>0.66500000000000004</v>
      </c>
      <c r="J428">
        <v>46</v>
      </c>
      <c r="K428">
        <v>1</v>
      </c>
      <c r="L428">
        <f t="shared" si="33"/>
        <v>0</v>
      </c>
      <c r="M428">
        <f t="shared" si="34"/>
        <v>0</v>
      </c>
    </row>
    <row r="429" spans="1:13">
      <c r="A429">
        <v>428</v>
      </c>
      <c r="B429">
        <v>134</v>
      </c>
      <c r="C429">
        <v>8</v>
      </c>
      <c r="D429">
        <v>84</v>
      </c>
      <c r="E429">
        <v>74</v>
      </c>
      <c r="F429">
        <v>31</v>
      </c>
      <c r="G429">
        <v>0</v>
      </c>
      <c r="H429">
        <v>38.299999999999997</v>
      </c>
      <c r="I429">
        <v>0.45700000000000002</v>
      </c>
      <c r="J429">
        <v>39</v>
      </c>
      <c r="K429">
        <v>0</v>
      </c>
      <c r="L429">
        <f t="shared" si="33"/>
        <v>0</v>
      </c>
      <c r="M429">
        <f t="shared" si="34"/>
        <v>1</v>
      </c>
    </row>
    <row r="430" spans="1:13">
      <c r="A430">
        <v>429</v>
      </c>
      <c r="B430">
        <v>435</v>
      </c>
      <c r="C430">
        <v>1</v>
      </c>
      <c r="D430">
        <v>90</v>
      </c>
      <c r="E430">
        <v>68</v>
      </c>
      <c r="F430">
        <v>8</v>
      </c>
      <c r="G430">
        <v>0</v>
      </c>
      <c r="H430">
        <v>24.5</v>
      </c>
      <c r="I430">
        <v>1.1379999999999999</v>
      </c>
      <c r="J430">
        <v>36</v>
      </c>
      <c r="K430">
        <v>0</v>
      </c>
      <c r="L430">
        <f t="shared" si="33"/>
        <v>0</v>
      </c>
      <c r="M430">
        <f t="shared" si="34"/>
        <v>1</v>
      </c>
    </row>
    <row r="431" spans="1:13">
      <c r="A431">
        <v>430</v>
      </c>
      <c r="B431">
        <v>625</v>
      </c>
      <c r="C431">
        <v>2</v>
      </c>
      <c r="D431">
        <v>108</v>
      </c>
      <c r="E431">
        <v>64</v>
      </c>
      <c r="F431">
        <v>0</v>
      </c>
      <c r="G431">
        <v>0</v>
      </c>
      <c r="H431">
        <v>30.8</v>
      </c>
      <c r="I431">
        <v>0.158</v>
      </c>
      <c r="J431">
        <v>21</v>
      </c>
      <c r="K431">
        <v>0</v>
      </c>
      <c r="L431">
        <f t="shared" si="33"/>
        <v>0</v>
      </c>
      <c r="M431">
        <f t="shared" si="34"/>
        <v>1</v>
      </c>
    </row>
    <row r="432" spans="1:13">
      <c r="A432">
        <v>431</v>
      </c>
      <c r="B432">
        <v>21</v>
      </c>
      <c r="C432">
        <v>3</v>
      </c>
      <c r="D432">
        <v>126</v>
      </c>
      <c r="E432">
        <v>88</v>
      </c>
      <c r="F432">
        <v>41</v>
      </c>
      <c r="G432">
        <v>235</v>
      </c>
      <c r="H432">
        <v>39.299999999999997</v>
      </c>
      <c r="I432">
        <v>0.70399999999999996</v>
      </c>
      <c r="J432">
        <v>27</v>
      </c>
      <c r="K432">
        <v>0</v>
      </c>
      <c r="L432">
        <f t="shared" si="33"/>
        <v>1</v>
      </c>
      <c r="M432">
        <f t="shared" si="34"/>
        <v>0</v>
      </c>
    </row>
    <row r="433" spans="1:13">
      <c r="A433">
        <v>432</v>
      </c>
      <c r="B433">
        <v>136</v>
      </c>
      <c r="C433">
        <v>2</v>
      </c>
      <c r="D433">
        <v>125</v>
      </c>
      <c r="E433">
        <v>60</v>
      </c>
      <c r="F433">
        <v>20</v>
      </c>
      <c r="G433">
        <v>140</v>
      </c>
      <c r="H433">
        <v>33.799999999999997</v>
      </c>
      <c r="I433">
        <v>8.7999999999999995E-2</v>
      </c>
      <c r="J433">
        <v>31</v>
      </c>
      <c r="K433">
        <v>0</v>
      </c>
      <c r="L433">
        <f t="shared" si="33"/>
        <v>1</v>
      </c>
      <c r="M433">
        <f t="shared" si="34"/>
        <v>0</v>
      </c>
    </row>
    <row r="434" spans="1:13">
      <c r="A434">
        <v>433</v>
      </c>
      <c r="B434">
        <v>291</v>
      </c>
      <c r="C434">
        <v>0</v>
      </c>
      <c r="D434">
        <v>78</v>
      </c>
      <c r="E434">
        <v>88</v>
      </c>
      <c r="F434">
        <v>29</v>
      </c>
      <c r="G434">
        <v>40</v>
      </c>
      <c r="H434">
        <v>36.9</v>
      </c>
      <c r="I434">
        <v>0.434</v>
      </c>
      <c r="J434">
        <v>21</v>
      </c>
      <c r="K434">
        <v>0</v>
      </c>
      <c r="L434">
        <f t="shared" si="33"/>
        <v>0</v>
      </c>
      <c r="M434">
        <f t="shared" si="34"/>
        <v>1</v>
      </c>
    </row>
    <row r="435" spans="1:13">
      <c r="A435">
        <v>434</v>
      </c>
      <c r="B435">
        <v>614</v>
      </c>
      <c r="C435">
        <v>6</v>
      </c>
      <c r="D435">
        <v>105</v>
      </c>
      <c r="E435">
        <v>80</v>
      </c>
      <c r="F435">
        <v>28</v>
      </c>
      <c r="G435">
        <v>0</v>
      </c>
      <c r="H435">
        <v>32.5</v>
      </c>
      <c r="I435">
        <v>0.878</v>
      </c>
      <c r="J435">
        <v>26</v>
      </c>
      <c r="K435">
        <v>0</v>
      </c>
      <c r="L435">
        <f t="shared" si="33"/>
        <v>0</v>
      </c>
      <c r="M435">
        <f t="shared" si="34"/>
        <v>1</v>
      </c>
    </row>
    <row r="436" spans="1:13">
      <c r="A436">
        <v>435</v>
      </c>
      <c r="B436">
        <v>596</v>
      </c>
      <c r="C436">
        <v>0</v>
      </c>
      <c r="D436">
        <v>188</v>
      </c>
      <c r="E436">
        <v>82</v>
      </c>
      <c r="F436">
        <v>14</v>
      </c>
      <c r="G436">
        <v>185</v>
      </c>
      <c r="H436">
        <v>32</v>
      </c>
      <c r="I436">
        <v>0.68200000000000005</v>
      </c>
      <c r="J436">
        <v>22</v>
      </c>
      <c r="K436">
        <v>1</v>
      </c>
      <c r="L436">
        <f t="shared" si="33"/>
        <v>1</v>
      </c>
      <c r="M436">
        <f t="shared" si="34"/>
        <v>1</v>
      </c>
    </row>
    <row r="437" spans="1:13">
      <c r="A437">
        <v>436</v>
      </c>
      <c r="B437">
        <v>190</v>
      </c>
      <c r="C437">
        <v>5</v>
      </c>
      <c r="D437">
        <v>139</v>
      </c>
      <c r="E437">
        <v>80</v>
      </c>
      <c r="F437">
        <v>35</v>
      </c>
      <c r="G437">
        <v>160</v>
      </c>
      <c r="H437">
        <v>31.6</v>
      </c>
      <c r="I437">
        <v>0.36099999999999999</v>
      </c>
      <c r="J437">
        <v>25</v>
      </c>
      <c r="K437">
        <v>1</v>
      </c>
      <c r="L437">
        <f t="shared" si="33"/>
        <v>1</v>
      </c>
      <c r="M437">
        <f t="shared" si="34"/>
        <v>1</v>
      </c>
    </row>
    <row r="438" spans="1:13">
      <c r="A438">
        <v>437</v>
      </c>
      <c r="B438">
        <v>706</v>
      </c>
      <c r="C438">
        <v>6</v>
      </c>
      <c r="D438">
        <v>80</v>
      </c>
      <c r="E438">
        <v>80</v>
      </c>
      <c r="F438">
        <v>36</v>
      </c>
      <c r="G438">
        <v>0</v>
      </c>
      <c r="H438">
        <v>39.799999999999997</v>
      </c>
      <c r="I438">
        <v>0.17699999999999999</v>
      </c>
      <c r="J438">
        <v>28</v>
      </c>
      <c r="K438">
        <v>0</v>
      </c>
      <c r="L438">
        <f t="shared" si="33"/>
        <v>0</v>
      </c>
      <c r="M438">
        <f t="shared" si="34"/>
        <v>1</v>
      </c>
    </row>
    <row r="439" spans="1:13">
      <c r="A439">
        <v>438</v>
      </c>
      <c r="B439">
        <v>369</v>
      </c>
      <c r="C439">
        <v>3</v>
      </c>
      <c r="D439">
        <v>81</v>
      </c>
      <c r="E439">
        <v>86</v>
      </c>
      <c r="F439">
        <v>16</v>
      </c>
      <c r="G439">
        <v>66</v>
      </c>
      <c r="H439">
        <v>27.5</v>
      </c>
      <c r="I439">
        <v>0.30599999999999999</v>
      </c>
      <c r="J439">
        <v>22</v>
      </c>
      <c r="K439">
        <v>0</v>
      </c>
      <c r="L439">
        <f t="shared" si="33"/>
        <v>0</v>
      </c>
      <c r="M439">
        <f t="shared" si="34"/>
        <v>1</v>
      </c>
    </row>
    <row r="440" spans="1:13">
      <c r="A440">
        <v>439</v>
      </c>
      <c r="B440">
        <v>684</v>
      </c>
      <c r="C440">
        <v>4</v>
      </c>
      <c r="D440">
        <v>125</v>
      </c>
      <c r="E440">
        <v>80</v>
      </c>
      <c r="F440">
        <v>0</v>
      </c>
      <c r="G440">
        <v>0</v>
      </c>
      <c r="H440">
        <v>32.299999999999997</v>
      </c>
      <c r="I440">
        <v>0.53600000000000003</v>
      </c>
      <c r="J440">
        <v>27</v>
      </c>
      <c r="K440">
        <v>1</v>
      </c>
      <c r="L440">
        <f t="shared" si="33"/>
        <v>1</v>
      </c>
      <c r="M440">
        <f t="shared" si="34"/>
        <v>1</v>
      </c>
    </row>
    <row r="441" spans="1:13">
      <c r="A441">
        <v>440</v>
      </c>
      <c r="B441">
        <v>115</v>
      </c>
      <c r="C441">
        <v>7</v>
      </c>
      <c r="D441">
        <v>160</v>
      </c>
      <c r="E441">
        <v>54</v>
      </c>
      <c r="F441">
        <v>32</v>
      </c>
      <c r="G441">
        <v>175</v>
      </c>
      <c r="H441">
        <v>30.5</v>
      </c>
      <c r="I441">
        <v>0.58799999999999997</v>
      </c>
      <c r="J441">
        <v>39</v>
      </c>
      <c r="K441">
        <v>1</v>
      </c>
      <c r="L441">
        <f t="shared" si="33"/>
        <v>1</v>
      </c>
      <c r="M441">
        <f t="shared" si="34"/>
        <v>1</v>
      </c>
    </row>
    <row r="442" spans="1:13">
      <c r="A442">
        <v>441</v>
      </c>
      <c r="B442">
        <v>54</v>
      </c>
      <c r="C442">
        <v>8</v>
      </c>
      <c r="D442">
        <v>176</v>
      </c>
      <c r="E442">
        <v>90</v>
      </c>
      <c r="F442">
        <v>34</v>
      </c>
      <c r="G442">
        <v>300</v>
      </c>
      <c r="H442">
        <v>33.700000000000003</v>
      </c>
      <c r="I442">
        <v>0.46700000000000003</v>
      </c>
      <c r="J442">
        <v>58</v>
      </c>
      <c r="K442">
        <v>1</v>
      </c>
      <c r="L442">
        <f t="shared" si="33"/>
        <v>1</v>
      </c>
      <c r="M442">
        <f t="shared" si="34"/>
        <v>1</v>
      </c>
    </row>
    <row r="443" spans="1:13">
      <c r="A443">
        <v>442</v>
      </c>
      <c r="B443">
        <v>275</v>
      </c>
      <c r="C443">
        <v>13</v>
      </c>
      <c r="D443">
        <v>106</v>
      </c>
      <c r="E443">
        <v>70</v>
      </c>
      <c r="F443">
        <v>0</v>
      </c>
      <c r="G443">
        <v>0</v>
      </c>
      <c r="H443">
        <v>34.200000000000003</v>
      </c>
      <c r="I443">
        <v>0.251</v>
      </c>
      <c r="J443">
        <v>52</v>
      </c>
      <c r="K443">
        <v>0</v>
      </c>
      <c r="L443">
        <f t="shared" si="33"/>
        <v>0</v>
      </c>
      <c r="M443">
        <f t="shared" si="34"/>
        <v>1</v>
      </c>
    </row>
    <row r="444" spans="1:13">
      <c r="A444">
        <v>443</v>
      </c>
      <c r="B444">
        <v>230</v>
      </c>
      <c r="C444">
        <v>0</v>
      </c>
      <c r="D444">
        <v>117</v>
      </c>
      <c r="E444">
        <v>80</v>
      </c>
      <c r="F444">
        <v>31</v>
      </c>
      <c r="G444">
        <v>53</v>
      </c>
      <c r="H444">
        <v>45.2</v>
      </c>
      <c r="I444">
        <v>8.8999999999999996E-2</v>
      </c>
      <c r="J444">
        <v>24</v>
      </c>
      <c r="K444">
        <v>0</v>
      </c>
      <c r="L444">
        <f t="shared" si="33"/>
        <v>0</v>
      </c>
      <c r="M444">
        <f t="shared" si="34"/>
        <v>1</v>
      </c>
    </row>
    <row r="445" spans="1:13">
      <c r="A445">
        <v>444</v>
      </c>
      <c r="B445">
        <v>256</v>
      </c>
      <c r="C445">
        <v>1</v>
      </c>
      <c r="D445">
        <v>113</v>
      </c>
      <c r="E445">
        <v>64</v>
      </c>
      <c r="F445">
        <v>35</v>
      </c>
      <c r="G445">
        <v>0</v>
      </c>
      <c r="H445">
        <v>33.6</v>
      </c>
      <c r="I445">
        <v>0.54300000000000004</v>
      </c>
      <c r="J445">
        <v>21</v>
      </c>
      <c r="K445">
        <v>1</v>
      </c>
      <c r="L445">
        <f t="shared" si="33"/>
        <v>0</v>
      </c>
      <c r="M445">
        <f t="shared" si="34"/>
        <v>0</v>
      </c>
    </row>
    <row r="446" spans="1:13">
      <c r="A446">
        <v>445</v>
      </c>
      <c r="B446">
        <v>138</v>
      </c>
      <c r="C446">
        <v>0</v>
      </c>
      <c r="D446">
        <v>93</v>
      </c>
      <c r="E446">
        <v>60</v>
      </c>
      <c r="F446">
        <v>25</v>
      </c>
      <c r="G446">
        <v>92</v>
      </c>
      <c r="H446">
        <v>28.7</v>
      </c>
      <c r="I446">
        <v>0.53200000000000003</v>
      </c>
      <c r="J446">
        <v>22</v>
      </c>
      <c r="K446">
        <v>0</v>
      </c>
      <c r="L446">
        <f t="shared" si="33"/>
        <v>0</v>
      </c>
      <c r="M446">
        <f t="shared" si="34"/>
        <v>1</v>
      </c>
    </row>
    <row r="447" spans="1:13">
      <c r="A447">
        <v>446</v>
      </c>
      <c r="B447">
        <v>344</v>
      </c>
      <c r="C447">
        <v>5</v>
      </c>
      <c r="D447">
        <v>122</v>
      </c>
      <c r="E447">
        <v>86</v>
      </c>
      <c r="F447">
        <v>0</v>
      </c>
      <c r="G447">
        <v>0</v>
      </c>
      <c r="H447">
        <v>34.700000000000003</v>
      </c>
      <c r="I447">
        <v>0.28999999999999998</v>
      </c>
      <c r="J447">
        <v>33</v>
      </c>
      <c r="K447">
        <v>0</v>
      </c>
      <c r="L447">
        <f t="shared" si="33"/>
        <v>0</v>
      </c>
      <c r="M447">
        <f t="shared" si="34"/>
        <v>1</v>
      </c>
    </row>
    <row r="448" spans="1:13">
      <c r="A448">
        <v>447</v>
      </c>
      <c r="B448">
        <v>208</v>
      </c>
      <c r="C448">
        <v>5</v>
      </c>
      <c r="D448">
        <v>162</v>
      </c>
      <c r="E448">
        <v>104</v>
      </c>
      <c r="F448">
        <v>0</v>
      </c>
      <c r="G448">
        <v>0</v>
      </c>
      <c r="H448">
        <v>37.700000000000003</v>
      </c>
      <c r="I448">
        <v>0.151</v>
      </c>
      <c r="J448">
        <v>52</v>
      </c>
      <c r="K448">
        <v>1</v>
      </c>
      <c r="L448">
        <f t="shared" si="33"/>
        <v>1</v>
      </c>
      <c r="M448">
        <f t="shared" si="34"/>
        <v>1</v>
      </c>
    </row>
    <row r="449" spans="1:13">
      <c r="A449">
        <v>448</v>
      </c>
      <c r="B449">
        <v>693</v>
      </c>
      <c r="C449">
        <v>2</v>
      </c>
      <c r="D449">
        <v>121</v>
      </c>
      <c r="E449">
        <v>70</v>
      </c>
      <c r="F449">
        <v>32</v>
      </c>
      <c r="G449">
        <v>95</v>
      </c>
      <c r="H449">
        <v>39.1</v>
      </c>
      <c r="I449">
        <v>0.88600000000000001</v>
      </c>
      <c r="J449">
        <v>23</v>
      </c>
      <c r="K449">
        <v>0</v>
      </c>
      <c r="L449">
        <f t="shared" si="33"/>
        <v>0</v>
      </c>
      <c r="M449">
        <f t="shared" si="34"/>
        <v>1</v>
      </c>
    </row>
    <row r="450" spans="1:13">
      <c r="A450">
        <v>449</v>
      </c>
      <c r="B450">
        <v>272</v>
      </c>
      <c r="C450">
        <v>2</v>
      </c>
      <c r="D450">
        <v>108</v>
      </c>
      <c r="E450">
        <v>62</v>
      </c>
      <c r="F450">
        <v>32</v>
      </c>
      <c r="G450">
        <v>56</v>
      </c>
      <c r="H450">
        <v>25.2</v>
      </c>
      <c r="I450">
        <v>0.128</v>
      </c>
      <c r="J450">
        <v>21</v>
      </c>
      <c r="K450">
        <v>0</v>
      </c>
      <c r="L450">
        <f t="shared" si="33"/>
        <v>0</v>
      </c>
      <c r="M450">
        <f t="shared" si="34"/>
        <v>1</v>
      </c>
    </row>
    <row r="451" spans="1:13">
      <c r="A451">
        <v>450</v>
      </c>
      <c r="B451">
        <v>361</v>
      </c>
      <c r="C451">
        <v>5</v>
      </c>
      <c r="D451">
        <v>189</v>
      </c>
      <c r="E451">
        <v>64</v>
      </c>
      <c r="F451">
        <v>33</v>
      </c>
      <c r="G451">
        <v>325</v>
      </c>
      <c r="H451">
        <v>31.2</v>
      </c>
      <c r="I451">
        <v>0.58299999999999996</v>
      </c>
      <c r="J451">
        <v>29</v>
      </c>
      <c r="K451">
        <v>1</v>
      </c>
      <c r="L451">
        <f t="shared" ref="L451:L514" si="35">IF(D451&lt;=124.5,IF(J451&lt;=27.5,IF(F451&lt;=30.5,0,0),IF(D451&lt;=94.5,0,0)),IF(D451&lt;=166.5,IF(J451&lt;=24.5,0,1),IF(J451&lt;=37.5,1,1)))</f>
        <v>1</v>
      </c>
      <c r="M451">
        <f t="shared" ref="M451:M514" si="36">IF(L451=K451,1,0)</f>
        <v>1</v>
      </c>
    </row>
    <row r="452" spans="1:13">
      <c r="A452">
        <v>451</v>
      </c>
      <c r="B452">
        <v>627</v>
      </c>
      <c r="C452">
        <v>0</v>
      </c>
      <c r="D452">
        <v>125</v>
      </c>
      <c r="E452">
        <v>68</v>
      </c>
      <c r="F452">
        <v>0</v>
      </c>
      <c r="G452">
        <v>0</v>
      </c>
      <c r="H452">
        <v>24.7</v>
      </c>
      <c r="I452">
        <v>0.20599999999999999</v>
      </c>
      <c r="J452">
        <v>21</v>
      </c>
      <c r="K452">
        <v>0</v>
      </c>
      <c r="L452">
        <f t="shared" si="35"/>
        <v>0</v>
      </c>
      <c r="M452">
        <f t="shared" si="36"/>
        <v>1</v>
      </c>
    </row>
    <row r="453" spans="1:13">
      <c r="A453">
        <v>452</v>
      </c>
      <c r="B453">
        <v>588</v>
      </c>
      <c r="C453">
        <v>6</v>
      </c>
      <c r="D453">
        <v>103</v>
      </c>
      <c r="E453">
        <v>66</v>
      </c>
      <c r="F453">
        <v>0</v>
      </c>
      <c r="G453">
        <v>0</v>
      </c>
      <c r="H453">
        <v>24.3</v>
      </c>
      <c r="I453">
        <v>0.249</v>
      </c>
      <c r="J453">
        <v>29</v>
      </c>
      <c r="K453">
        <v>0</v>
      </c>
      <c r="L453">
        <f t="shared" si="35"/>
        <v>0</v>
      </c>
      <c r="M453">
        <f t="shared" si="36"/>
        <v>1</v>
      </c>
    </row>
    <row r="454" spans="1:13">
      <c r="A454">
        <v>453</v>
      </c>
      <c r="B454">
        <v>627</v>
      </c>
      <c r="C454">
        <v>0</v>
      </c>
      <c r="D454">
        <v>125</v>
      </c>
      <c r="E454">
        <v>68</v>
      </c>
      <c r="F454">
        <v>0</v>
      </c>
      <c r="G454">
        <v>0</v>
      </c>
      <c r="H454">
        <v>24.7</v>
      </c>
      <c r="I454">
        <v>0.20599999999999999</v>
      </c>
      <c r="J454">
        <v>21</v>
      </c>
      <c r="K454">
        <v>0</v>
      </c>
      <c r="L454">
        <f t="shared" si="35"/>
        <v>0</v>
      </c>
      <c r="M454">
        <f t="shared" si="36"/>
        <v>1</v>
      </c>
    </row>
    <row r="455" spans="1:13">
      <c r="A455">
        <v>454</v>
      </c>
      <c r="B455">
        <v>732</v>
      </c>
      <c r="C455">
        <v>8</v>
      </c>
      <c r="D455">
        <v>120</v>
      </c>
      <c r="E455">
        <v>86</v>
      </c>
      <c r="F455">
        <v>0</v>
      </c>
      <c r="G455">
        <v>0</v>
      </c>
      <c r="H455">
        <v>28.4</v>
      </c>
      <c r="I455">
        <v>0.25900000000000001</v>
      </c>
      <c r="J455">
        <v>22</v>
      </c>
      <c r="K455">
        <v>1</v>
      </c>
      <c r="L455">
        <f t="shared" si="35"/>
        <v>0</v>
      </c>
      <c r="M455">
        <f t="shared" si="36"/>
        <v>0</v>
      </c>
    </row>
    <row r="456" spans="1:13">
      <c r="A456">
        <v>455</v>
      </c>
      <c r="B456">
        <v>151</v>
      </c>
      <c r="C456">
        <v>1</v>
      </c>
      <c r="D456">
        <v>136</v>
      </c>
      <c r="E456">
        <v>74</v>
      </c>
      <c r="F456">
        <v>50</v>
      </c>
      <c r="G456">
        <v>204</v>
      </c>
      <c r="H456">
        <v>37.4</v>
      </c>
      <c r="I456">
        <v>0.39900000000000002</v>
      </c>
      <c r="J456">
        <v>24</v>
      </c>
      <c r="K456">
        <v>0</v>
      </c>
      <c r="L456">
        <f t="shared" si="35"/>
        <v>0</v>
      </c>
      <c r="M456">
        <f t="shared" si="36"/>
        <v>1</v>
      </c>
    </row>
    <row r="457" spans="1:13">
      <c r="A457">
        <v>456</v>
      </c>
      <c r="B457">
        <v>401</v>
      </c>
      <c r="C457">
        <v>4</v>
      </c>
      <c r="D457">
        <v>95</v>
      </c>
      <c r="E457">
        <v>64</v>
      </c>
      <c r="F457">
        <v>0</v>
      </c>
      <c r="G457">
        <v>0</v>
      </c>
      <c r="H457">
        <v>32</v>
      </c>
      <c r="I457">
        <v>0.161</v>
      </c>
      <c r="J457">
        <v>31</v>
      </c>
      <c r="K457">
        <v>1</v>
      </c>
      <c r="L457">
        <f t="shared" si="35"/>
        <v>0</v>
      </c>
      <c r="M457">
        <f t="shared" si="36"/>
        <v>0</v>
      </c>
    </row>
    <row r="458" spans="1:13">
      <c r="A458">
        <v>457</v>
      </c>
      <c r="B458">
        <v>767</v>
      </c>
      <c r="C458">
        <v>1</v>
      </c>
      <c r="D458">
        <v>126</v>
      </c>
      <c r="E458">
        <v>60</v>
      </c>
      <c r="F458">
        <v>0</v>
      </c>
      <c r="G458">
        <v>0</v>
      </c>
      <c r="H458">
        <v>30.1</v>
      </c>
      <c r="I458">
        <v>0.34899999999999998</v>
      </c>
      <c r="J458">
        <v>47</v>
      </c>
      <c r="K458">
        <v>1</v>
      </c>
      <c r="L458">
        <f t="shared" si="35"/>
        <v>1</v>
      </c>
      <c r="M458">
        <f t="shared" si="36"/>
        <v>1</v>
      </c>
    </row>
    <row r="459" spans="1:13">
      <c r="A459">
        <v>458</v>
      </c>
      <c r="B459">
        <v>711</v>
      </c>
      <c r="C459">
        <v>3</v>
      </c>
      <c r="D459">
        <v>158</v>
      </c>
      <c r="E459">
        <v>64</v>
      </c>
      <c r="F459">
        <v>13</v>
      </c>
      <c r="G459">
        <v>387</v>
      </c>
      <c r="H459">
        <v>31.2</v>
      </c>
      <c r="I459">
        <v>0.29499999999999998</v>
      </c>
      <c r="J459">
        <v>24</v>
      </c>
      <c r="K459">
        <v>0</v>
      </c>
      <c r="L459">
        <f t="shared" si="35"/>
        <v>0</v>
      </c>
      <c r="M459">
        <f t="shared" si="36"/>
        <v>1</v>
      </c>
    </row>
    <row r="460" spans="1:13">
      <c r="A460">
        <v>459</v>
      </c>
      <c r="B460">
        <v>147</v>
      </c>
      <c r="C460">
        <v>9</v>
      </c>
      <c r="D460">
        <v>57</v>
      </c>
      <c r="E460">
        <v>80</v>
      </c>
      <c r="F460">
        <v>37</v>
      </c>
      <c r="G460">
        <v>0</v>
      </c>
      <c r="H460">
        <v>32.799999999999997</v>
      </c>
      <c r="I460">
        <v>9.6000000000000002E-2</v>
      </c>
      <c r="J460">
        <v>41</v>
      </c>
      <c r="K460">
        <v>0</v>
      </c>
      <c r="L460">
        <f t="shared" si="35"/>
        <v>0</v>
      </c>
      <c r="M460">
        <f t="shared" si="36"/>
        <v>1</v>
      </c>
    </row>
    <row r="461" spans="1:13">
      <c r="A461">
        <v>460</v>
      </c>
      <c r="B461">
        <v>251</v>
      </c>
      <c r="C461">
        <v>9</v>
      </c>
      <c r="D461">
        <v>106</v>
      </c>
      <c r="E461">
        <v>52</v>
      </c>
      <c r="F461">
        <v>0</v>
      </c>
      <c r="G461">
        <v>0</v>
      </c>
      <c r="H461">
        <v>31.2</v>
      </c>
      <c r="I461">
        <v>0.38</v>
      </c>
      <c r="J461">
        <v>42</v>
      </c>
      <c r="K461">
        <v>0</v>
      </c>
      <c r="L461">
        <f t="shared" si="35"/>
        <v>0</v>
      </c>
      <c r="M461">
        <f t="shared" si="36"/>
        <v>1</v>
      </c>
    </row>
    <row r="462" spans="1:13">
      <c r="A462">
        <v>461</v>
      </c>
      <c r="B462">
        <v>667</v>
      </c>
      <c r="C462">
        <v>4</v>
      </c>
      <c r="D462">
        <v>145</v>
      </c>
      <c r="E462">
        <v>82</v>
      </c>
      <c r="F462">
        <v>18</v>
      </c>
      <c r="G462">
        <v>0</v>
      </c>
      <c r="H462">
        <v>32.5</v>
      </c>
      <c r="I462">
        <v>0.23499999999999999</v>
      </c>
      <c r="J462">
        <v>70</v>
      </c>
      <c r="K462">
        <v>1</v>
      </c>
      <c r="L462">
        <f t="shared" si="35"/>
        <v>1</v>
      </c>
      <c r="M462">
        <f t="shared" si="36"/>
        <v>1</v>
      </c>
    </row>
    <row r="463" spans="1:13">
      <c r="A463">
        <v>462</v>
      </c>
      <c r="B463">
        <v>471</v>
      </c>
      <c r="C463">
        <v>1</v>
      </c>
      <c r="D463">
        <v>144</v>
      </c>
      <c r="E463">
        <v>82</v>
      </c>
      <c r="F463">
        <v>40</v>
      </c>
      <c r="G463">
        <v>0</v>
      </c>
      <c r="H463">
        <v>41.3</v>
      </c>
      <c r="I463">
        <v>0.60699999999999998</v>
      </c>
      <c r="J463">
        <v>28</v>
      </c>
      <c r="K463">
        <v>0</v>
      </c>
      <c r="L463">
        <f t="shared" si="35"/>
        <v>1</v>
      </c>
      <c r="M463">
        <f t="shared" si="36"/>
        <v>0</v>
      </c>
    </row>
    <row r="464" spans="1:13">
      <c r="A464">
        <v>463</v>
      </c>
      <c r="B464">
        <v>473</v>
      </c>
      <c r="C464">
        <v>0</v>
      </c>
      <c r="D464">
        <v>119</v>
      </c>
      <c r="E464">
        <v>66</v>
      </c>
      <c r="F464">
        <v>27</v>
      </c>
      <c r="G464">
        <v>0</v>
      </c>
      <c r="H464">
        <v>38.799999999999997</v>
      </c>
      <c r="I464">
        <v>0.25900000000000001</v>
      </c>
      <c r="J464">
        <v>22</v>
      </c>
      <c r="K464">
        <v>0</v>
      </c>
      <c r="L464">
        <f t="shared" si="35"/>
        <v>0</v>
      </c>
      <c r="M464">
        <f t="shared" si="36"/>
        <v>1</v>
      </c>
    </row>
    <row r="465" spans="1:13">
      <c r="A465">
        <v>464</v>
      </c>
      <c r="B465">
        <v>508</v>
      </c>
      <c r="C465">
        <v>1</v>
      </c>
      <c r="D465">
        <v>130</v>
      </c>
      <c r="E465">
        <v>60</v>
      </c>
      <c r="F465">
        <v>23</v>
      </c>
      <c r="G465">
        <v>170</v>
      </c>
      <c r="H465">
        <v>28.6</v>
      </c>
      <c r="I465">
        <v>0.69199999999999995</v>
      </c>
      <c r="J465">
        <v>21</v>
      </c>
      <c r="K465">
        <v>0</v>
      </c>
      <c r="L465">
        <f t="shared" si="35"/>
        <v>0</v>
      </c>
      <c r="M465">
        <f t="shared" si="36"/>
        <v>1</v>
      </c>
    </row>
    <row r="466" spans="1:13">
      <c r="A466">
        <v>465</v>
      </c>
      <c r="B466">
        <v>759</v>
      </c>
      <c r="C466">
        <v>1</v>
      </c>
      <c r="D466">
        <v>106</v>
      </c>
      <c r="E466">
        <v>76</v>
      </c>
      <c r="F466">
        <v>0</v>
      </c>
      <c r="G466">
        <v>0</v>
      </c>
      <c r="H466">
        <v>37.5</v>
      </c>
      <c r="I466">
        <v>0.19700000000000001</v>
      </c>
      <c r="J466">
        <v>26</v>
      </c>
      <c r="K466">
        <v>0</v>
      </c>
      <c r="L466">
        <f t="shared" si="35"/>
        <v>0</v>
      </c>
      <c r="M466">
        <f t="shared" si="36"/>
        <v>1</v>
      </c>
    </row>
    <row r="467" spans="1:13">
      <c r="A467">
        <v>466</v>
      </c>
      <c r="B467">
        <v>712</v>
      </c>
      <c r="C467">
        <v>5</v>
      </c>
      <c r="D467">
        <v>126</v>
      </c>
      <c r="E467">
        <v>78</v>
      </c>
      <c r="F467">
        <v>27</v>
      </c>
      <c r="G467">
        <v>22</v>
      </c>
      <c r="H467">
        <v>29.6</v>
      </c>
      <c r="I467">
        <v>0.439</v>
      </c>
      <c r="J467">
        <v>40</v>
      </c>
      <c r="K467">
        <v>0</v>
      </c>
      <c r="L467">
        <f t="shared" si="35"/>
        <v>1</v>
      </c>
      <c r="M467">
        <f t="shared" si="36"/>
        <v>0</v>
      </c>
    </row>
    <row r="468" spans="1:13">
      <c r="A468">
        <v>467</v>
      </c>
      <c r="B468">
        <v>620</v>
      </c>
      <c r="C468">
        <v>0</v>
      </c>
      <c r="D468">
        <v>119</v>
      </c>
      <c r="E468">
        <v>0</v>
      </c>
      <c r="F468">
        <v>0</v>
      </c>
      <c r="G468">
        <v>0</v>
      </c>
      <c r="H468">
        <v>32.4</v>
      </c>
      <c r="I468">
        <v>0.14099999999999999</v>
      </c>
      <c r="J468">
        <v>24</v>
      </c>
      <c r="K468">
        <v>1</v>
      </c>
      <c r="L468">
        <f t="shared" si="35"/>
        <v>0</v>
      </c>
      <c r="M468">
        <f t="shared" si="36"/>
        <v>0</v>
      </c>
    </row>
    <row r="469" spans="1:13">
      <c r="A469">
        <v>468</v>
      </c>
      <c r="B469">
        <v>198</v>
      </c>
      <c r="C469">
        <v>3</v>
      </c>
      <c r="D469">
        <v>107</v>
      </c>
      <c r="E469">
        <v>62</v>
      </c>
      <c r="F469">
        <v>13</v>
      </c>
      <c r="G469">
        <v>48</v>
      </c>
      <c r="H469">
        <v>22.9</v>
      </c>
      <c r="I469">
        <v>0.67800000000000005</v>
      </c>
      <c r="J469">
        <v>23</v>
      </c>
      <c r="K469">
        <v>1</v>
      </c>
      <c r="L469">
        <f t="shared" si="35"/>
        <v>0</v>
      </c>
      <c r="M469">
        <f t="shared" si="36"/>
        <v>0</v>
      </c>
    </row>
    <row r="470" spans="1:13">
      <c r="A470">
        <v>469</v>
      </c>
      <c r="B470">
        <v>264</v>
      </c>
      <c r="C470">
        <v>3</v>
      </c>
      <c r="D470">
        <v>142</v>
      </c>
      <c r="E470">
        <v>80</v>
      </c>
      <c r="F470">
        <v>15</v>
      </c>
      <c r="G470">
        <v>0</v>
      </c>
      <c r="H470">
        <v>32.4</v>
      </c>
      <c r="I470">
        <v>0.2</v>
      </c>
      <c r="J470">
        <v>63</v>
      </c>
      <c r="K470">
        <v>0</v>
      </c>
      <c r="L470">
        <f t="shared" si="35"/>
        <v>1</v>
      </c>
      <c r="M470">
        <f t="shared" si="36"/>
        <v>0</v>
      </c>
    </row>
    <row r="471" spans="1:13">
      <c r="A471">
        <v>470</v>
      </c>
      <c r="B471">
        <v>328</v>
      </c>
      <c r="C471">
        <v>10</v>
      </c>
      <c r="D471">
        <v>179</v>
      </c>
      <c r="E471">
        <v>70</v>
      </c>
      <c r="F471">
        <v>0</v>
      </c>
      <c r="G471">
        <v>0</v>
      </c>
      <c r="H471">
        <v>35.1</v>
      </c>
      <c r="I471">
        <v>0.2</v>
      </c>
      <c r="J471">
        <v>37</v>
      </c>
      <c r="K471">
        <v>0</v>
      </c>
      <c r="L471">
        <f t="shared" si="35"/>
        <v>1</v>
      </c>
      <c r="M471">
        <f t="shared" si="36"/>
        <v>0</v>
      </c>
    </row>
    <row r="472" spans="1:13">
      <c r="A472">
        <v>471</v>
      </c>
      <c r="B472">
        <v>664</v>
      </c>
      <c r="C472">
        <v>9</v>
      </c>
      <c r="D472">
        <v>145</v>
      </c>
      <c r="E472">
        <v>80</v>
      </c>
      <c r="F472">
        <v>46</v>
      </c>
      <c r="G472">
        <v>130</v>
      </c>
      <c r="H472">
        <v>37.9</v>
      </c>
      <c r="I472">
        <v>0.63700000000000001</v>
      </c>
      <c r="J472">
        <v>40</v>
      </c>
      <c r="K472">
        <v>1</v>
      </c>
      <c r="L472">
        <f t="shared" si="35"/>
        <v>1</v>
      </c>
      <c r="M472">
        <f t="shared" si="36"/>
        <v>1</v>
      </c>
    </row>
    <row r="473" spans="1:13">
      <c r="A473">
        <v>472</v>
      </c>
      <c r="B473">
        <v>337</v>
      </c>
      <c r="C473">
        <v>0</v>
      </c>
      <c r="D473">
        <v>117</v>
      </c>
      <c r="E473">
        <v>0</v>
      </c>
      <c r="F473">
        <v>0</v>
      </c>
      <c r="G473">
        <v>0</v>
      </c>
      <c r="H473">
        <v>33.799999999999997</v>
      </c>
      <c r="I473">
        <v>0.93200000000000005</v>
      </c>
      <c r="J473">
        <v>44</v>
      </c>
      <c r="K473">
        <v>0</v>
      </c>
      <c r="L473">
        <f t="shared" si="35"/>
        <v>0</v>
      </c>
      <c r="M473">
        <f t="shared" si="36"/>
        <v>1</v>
      </c>
    </row>
    <row r="474" spans="1:13">
      <c r="A474">
        <v>473</v>
      </c>
      <c r="B474">
        <v>727</v>
      </c>
      <c r="C474">
        <v>1</v>
      </c>
      <c r="D474">
        <v>116</v>
      </c>
      <c r="E474">
        <v>78</v>
      </c>
      <c r="F474">
        <v>29</v>
      </c>
      <c r="G474">
        <v>180</v>
      </c>
      <c r="H474">
        <v>36.1</v>
      </c>
      <c r="I474">
        <v>0.496</v>
      </c>
      <c r="J474">
        <v>25</v>
      </c>
      <c r="K474">
        <v>0</v>
      </c>
      <c r="L474">
        <f t="shared" si="35"/>
        <v>0</v>
      </c>
      <c r="M474">
        <f t="shared" si="36"/>
        <v>1</v>
      </c>
    </row>
    <row r="475" spans="1:13">
      <c r="A475">
        <v>474</v>
      </c>
      <c r="B475">
        <v>402</v>
      </c>
      <c r="C475">
        <v>6</v>
      </c>
      <c r="D475">
        <v>137</v>
      </c>
      <c r="E475">
        <v>61</v>
      </c>
      <c r="F475">
        <v>0</v>
      </c>
      <c r="G475">
        <v>0</v>
      </c>
      <c r="H475">
        <v>24.2</v>
      </c>
      <c r="I475">
        <v>0.151</v>
      </c>
      <c r="J475">
        <v>55</v>
      </c>
      <c r="K475">
        <v>0</v>
      </c>
      <c r="L475">
        <f t="shared" si="35"/>
        <v>1</v>
      </c>
      <c r="M475">
        <f t="shared" si="36"/>
        <v>0</v>
      </c>
    </row>
    <row r="476" spans="1:13">
      <c r="A476">
        <v>475</v>
      </c>
      <c r="B476">
        <v>5</v>
      </c>
      <c r="C476">
        <v>0</v>
      </c>
      <c r="D476">
        <v>137</v>
      </c>
      <c r="E476">
        <v>40</v>
      </c>
      <c r="F476">
        <v>35</v>
      </c>
      <c r="G476">
        <v>168</v>
      </c>
      <c r="H476">
        <v>43.1</v>
      </c>
      <c r="I476">
        <v>2.2879999999999998</v>
      </c>
      <c r="J476">
        <v>33</v>
      </c>
      <c r="K476">
        <v>1</v>
      </c>
      <c r="L476">
        <f t="shared" si="35"/>
        <v>1</v>
      </c>
      <c r="M476">
        <f t="shared" si="36"/>
        <v>1</v>
      </c>
    </row>
    <row r="477" spans="1:13">
      <c r="A477">
        <v>476</v>
      </c>
      <c r="B477">
        <v>57</v>
      </c>
      <c r="C477">
        <v>7</v>
      </c>
      <c r="D477">
        <v>187</v>
      </c>
      <c r="E477">
        <v>68</v>
      </c>
      <c r="F477">
        <v>39</v>
      </c>
      <c r="G477">
        <v>304</v>
      </c>
      <c r="H477">
        <v>37.700000000000003</v>
      </c>
      <c r="I477">
        <v>0.254</v>
      </c>
      <c r="J477">
        <v>41</v>
      </c>
      <c r="K477">
        <v>1</v>
      </c>
      <c r="L477">
        <f t="shared" si="35"/>
        <v>1</v>
      </c>
      <c r="M477">
        <f t="shared" si="36"/>
        <v>1</v>
      </c>
    </row>
    <row r="478" spans="1:13">
      <c r="A478">
        <v>477</v>
      </c>
      <c r="B478">
        <v>515</v>
      </c>
      <c r="C478">
        <v>3</v>
      </c>
      <c r="D478">
        <v>99</v>
      </c>
      <c r="E478">
        <v>54</v>
      </c>
      <c r="F478">
        <v>19</v>
      </c>
      <c r="G478">
        <v>86</v>
      </c>
      <c r="H478">
        <v>25.6</v>
      </c>
      <c r="I478">
        <v>0.154</v>
      </c>
      <c r="J478">
        <v>24</v>
      </c>
      <c r="K478">
        <v>0</v>
      </c>
      <c r="L478">
        <f t="shared" si="35"/>
        <v>0</v>
      </c>
      <c r="M478">
        <f t="shared" si="36"/>
        <v>1</v>
      </c>
    </row>
    <row r="479" spans="1:13">
      <c r="A479">
        <v>478</v>
      </c>
      <c r="B479">
        <v>80</v>
      </c>
      <c r="C479">
        <v>2</v>
      </c>
      <c r="D479">
        <v>112</v>
      </c>
      <c r="E479">
        <v>66</v>
      </c>
      <c r="F479">
        <v>22</v>
      </c>
      <c r="G479">
        <v>0</v>
      </c>
      <c r="H479">
        <v>25</v>
      </c>
      <c r="I479">
        <v>0.307</v>
      </c>
      <c r="J479">
        <v>24</v>
      </c>
      <c r="K479">
        <v>0</v>
      </c>
      <c r="L479">
        <f t="shared" si="35"/>
        <v>0</v>
      </c>
      <c r="M479">
        <f t="shared" si="36"/>
        <v>1</v>
      </c>
    </row>
    <row r="480" spans="1:13">
      <c r="A480">
        <v>479</v>
      </c>
      <c r="B480">
        <v>765</v>
      </c>
      <c r="C480">
        <v>2</v>
      </c>
      <c r="D480">
        <v>122</v>
      </c>
      <c r="E480">
        <v>70</v>
      </c>
      <c r="F480">
        <v>27</v>
      </c>
      <c r="G480">
        <v>0</v>
      </c>
      <c r="H480">
        <v>36.799999999999997</v>
      </c>
      <c r="I480">
        <v>0.34</v>
      </c>
      <c r="J480">
        <v>27</v>
      </c>
      <c r="K480">
        <v>0</v>
      </c>
      <c r="L480">
        <f t="shared" si="35"/>
        <v>0</v>
      </c>
      <c r="M480">
        <f t="shared" si="36"/>
        <v>1</v>
      </c>
    </row>
    <row r="481" spans="1:13">
      <c r="A481">
        <v>480</v>
      </c>
      <c r="B481">
        <v>92</v>
      </c>
      <c r="C481">
        <v>4</v>
      </c>
      <c r="D481">
        <v>123</v>
      </c>
      <c r="E481">
        <v>80</v>
      </c>
      <c r="F481">
        <v>15</v>
      </c>
      <c r="G481">
        <v>176</v>
      </c>
      <c r="H481">
        <v>32</v>
      </c>
      <c r="I481">
        <v>0.443</v>
      </c>
      <c r="J481">
        <v>34</v>
      </c>
      <c r="K481">
        <v>0</v>
      </c>
      <c r="L481">
        <f t="shared" si="35"/>
        <v>0</v>
      </c>
      <c r="M481">
        <f t="shared" si="36"/>
        <v>1</v>
      </c>
    </row>
    <row r="482" spans="1:13">
      <c r="A482">
        <v>481</v>
      </c>
      <c r="B482">
        <v>733</v>
      </c>
      <c r="C482">
        <v>2</v>
      </c>
      <c r="D482">
        <v>174</v>
      </c>
      <c r="E482">
        <v>88</v>
      </c>
      <c r="F482">
        <v>37</v>
      </c>
      <c r="G482">
        <v>120</v>
      </c>
      <c r="H482">
        <v>44.5</v>
      </c>
      <c r="I482">
        <v>0.64600000000000002</v>
      </c>
      <c r="J482">
        <v>24</v>
      </c>
      <c r="K482">
        <v>1</v>
      </c>
      <c r="L482">
        <f t="shared" si="35"/>
        <v>1</v>
      </c>
      <c r="M482">
        <f t="shared" si="36"/>
        <v>1</v>
      </c>
    </row>
    <row r="483" spans="1:13">
      <c r="A483">
        <v>482</v>
      </c>
      <c r="B483">
        <v>575</v>
      </c>
      <c r="C483">
        <v>1</v>
      </c>
      <c r="D483">
        <v>143</v>
      </c>
      <c r="E483">
        <v>86</v>
      </c>
      <c r="F483">
        <v>30</v>
      </c>
      <c r="G483">
        <v>330</v>
      </c>
      <c r="H483">
        <v>30.1</v>
      </c>
      <c r="I483">
        <v>0.89200000000000002</v>
      </c>
      <c r="J483">
        <v>23</v>
      </c>
      <c r="K483">
        <v>0</v>
      </c>
      <c r="L483">
        <f t="shared" si="35"/>
        <v>0</v>
      </c>
      <c r="M483">
        <f t="shared" si="36"/>
        <v>1</v>
      </c>
    </row>
    <row r="484" spans="1:13">
      <c r="A484">
        <v>483</v>
      </c>
      <c r="B484">
        <v>596</v>
      </c>
      <c r="C484">
        <v>0</v>
      </c>
      <c r="D484">
        <v>188</v>
      </c>
      <c r="E484">
        <v>82</v>
      </c>
      <c r="F484">
        <v>14</v>
      </c>
      <c r="G484">
        <v>185</v>
      </c>
      <c r="H484">
        <v>32</v>
      </c>
      <c r="I484">
        <v>0.68200000000000005</v>
      </c>
      <c r="J484">
        <v>22</v>
      </c>
      <c r="K484">
        <v>1</v>
      </c>
      <c r="L484">
        <f t="shared" si="35"/>
        <v>1</v>
      </c>
      <c r="M484">
        <f t="shared" si="36"/>
        <v>1</v>
      </c>
    </row>
    <row r="485" spans="1:13">
      <c r="A485">
        <v>484</v>
      </c>
      <c r="B485">
        <v>658</v>
      </c>
      <c r="C485">
        <v>1</v>
      </c>
      <c r="D485">
        <v>120</v>
      </c>
      <c r="E485">
        <v>80</v>
      </c>
      <c r="F485">
        <v>48</v>
      </c>
      <c r="G485">
        <v>200</v>
      </c>
      <c r="H485">
        <v>38.9</v>
      </c>
      <c r="I485">
        <v>1.1619999999999999</v>
      </c>
      <c r="J485">
        <v>41</v>
      </c>
      <c r="K485">
        <v>0</v>
      </c>
      <c r="L485">
        <f t="shared" si="35"/>
        <v>0</v>
      </c>
      <c r="M485">
        <f t="shared" si="36"/>
        <v>1</v>
      </c>
    </row>
    <row r="486" spans="1:13">
      <c r="A486">
        <v>485</v>
      </c>
      <c r="B486">
        <v>288</v>
      </c>
      <c r="C486">
        <v>1</v>
      </c>
      <c r="D486">
        <v>119</v>
      </c>
      <c r="E486">
        <v>86</v>
      </c>
      <c r="F486">
        <v>39</v>
      </c>
      <c r="G486">
        <v>220</v>
      </c>
      <c r="H486">
        <v>45.6</v>
      </c>
      <c r="I486">
        <v>0.80800000000000005</v>
      </c>
      <c r="J486">
        <v>29</v>
      </c>
      <c r="K486">
        <v>1</v>
      </c>
      <c r="L486">
        <f t="shared" si="35"/>
        <v>0</v>
      </c>
      <c r="M486">
        <f t="shared" si="36"/>
        <v>0</v>
      </c>
    </row>
    <row r="487" spans="1:13">
      <c r="A487">
        <v>486</v>
      </c>
      <c r="B487">
        <v>86</v>
      </c>
      <c r="C487">
        <v>2</v>
      </c>
      <c r="D487">
        <v>110</v>
      </c>
      <c r="E487">
        <v>74</v>
      </c>
      <c r="F487">
        <v>29</v>
      </c>
      <c r="G487">
        <v>125</v>
      </c>
      <c r="H487">
        <v>32.4</v>
      </c>
      <c r="I487">
        <v>0.69799999999999995</v>
      </c>
      <c r="J487">
        <v>27</v>
      </c>
      <c r="K487">
        <v>0</v>
      </c>
      <c r="L487">
        <f t="shared" si="35"/>
        <v>0</v>
      </c>
      <c r="M487">
        <f t="shared" si="36"/>
        <v>1</v>
      </c>
    </row>
    <row r="488" spans="1:13">
      <c r="A488">
        <v>487</v>
      </c>
      <c r="B488">
        <v>15</v>
      </c>
      <c r="C488">
        <v>5</v>
      </c>
      <c r="D488">
        <v>166</v>
      </c>
      <c r="E488">
        <v>72</v>
      </c>
      <c r="F488">
        <v>19</v>
      </c>
      <c r="G488">
        <v>175</v>
      </c>
      <c r="H488">
        <v>25.8</v>
      </c>
      <c r="I488">
        <v>0.58699999999999997</v>
      </c>
      <c r="J488">
        <v>51</v>
      </c>
      <c r="K488">
        <v>1</v>
      </c>
      <c r="L488">
        <f t="shared" si="35"/>
        <v>1</v>
      </c>
      <c r="M488">
        <f t="shared" si="36"/>
        <v>1</v>
      </c>
    </row>
    <row r="489" spans="1:13">
      <c r="A489">
        <v>488</v>
      </c>
      <c r="B489">
        <v>28</v>
      </c>
      <c r="C489">
        <v>1</v>
      </c>
      <c r="D489">
        <v>97</v>
      </c>
      <c r="E489">
        <v>66</v>
      </c>
      <c r="F489">
        <v>15</v>
      </c>
      <c r="G489">
        <v>140</v>
      </c>
      <c r="H489">
        <v>23.2</v>
      </c>
      <c r="I489">
        <v>0.48699999999999999</v>
      </c>
      <c r="J489">
        <v>22</v>
      </c>
      <c r="K489">
        <v>0</v>
      </c>
      <c r="L489">
        <f t="shared" si="35"/>
        <v>0</v>
      </c>
      <c r="M489">
        <f t="shared" si="36"/>
        <v>1</v>
      </c>
    </row>
    <row r="490" spans="1:13">
      <c r="A490">
        <v>489</v>
      </c>
      <c r="B490">
        <v>480</v>
      </c>
      <c r="C490">
        <v>4</v>
      </c>
      <c r="D490">
        <v>132</v>
      </c>
      <c r="E490">
        <v>86</v>
      </c>
      <c r="F490">
        <v>31</v>
      </c>
      <c r="G490">
        <v>0</v>
      </c>
      <c r="H490">
        <v>28</v>
      </c>
      <c r="I490">
        <v>0.41899999999999998</v>
      </c>
      <c r="J490">
        <v>63</v>
      </c>
      <c r="K490">
        <v>0</v>
      </c>
      <c r="L490">
        <f t="shared" si="35"/>
        <v>1</v>
      </c>
      <c r="M490">
        <f t="shared" si="36"/>
        <v>0</v>
      </c>
    </row>
    <row r="491" spans="1:13">
      <c r="A491">
        <v>490</v>
      </c>
      <c r="B491">
        <v>672</v>
      </c>
      <c r="C491">
        <v>1</v>
      </c>
      <c r="D491">
        <v>99</v>
      </c>
      <c r="E491">
        <v>58</v>
      </c>
      <c r="F491">
        <v>10</v>
      </c>
      <c r="G491">
        <v>0</v>
      </c>
      <c r="H491">
        <v>25.4</v>
      </c>
      <c r="I491">
        <v>0.55100000000000005</v>
      </c>
      <c r="J491">
        <v>21</v>
      </c>
      <c r="K491">
        <v>0</v>
      </c>
      <c r="L491">
        <f t="shared" si="35"/>
        <v>0</v>
      </c>
      <c r="M491">
        <f t="shared" si="36"/>
        <v>1</v>
      </c>
    </row>
    <row r="492" spans="1:13">
      <c r="A492">
        <v>491</v>
      </c>
      <c r="B492">
        <v>332</v>
      </c>
      <c r="C492">
        <v>2</v>
      </c>
      <c r="D492">
        <v>87</v>
      </c>
      <c r="E492">
        <v>58</v>
      </c>
      <c r="F492">
        <v>16</v>
      </c>
      <c r="G492">
        <v>52</v>
      </c>
      <c r="H492">
        <v>32.700000000000003</v>
      </c>
      <c r="I492">
        <v>0.16600000000000001</v>
      </c>
      <c r="J492">
        <v>25</v>
      </c>
      <c r="K492">
        <v>0</v>
      </c>
      <c r="L492">
        <f t="shared" si="35"/>
        <v>0</v>
      </c>
      <c r="M492">
        <f t="shared" si="36"/>
        <v>1</v>
      </c>
    </row>
    <row r="493" spans="1:13">
      <c r="A493">
        <v>492</v>
      </c>
      <c r="B493">
        <v>704</v>
      </c>
      <c r="C493">
        <v>2</v>
      </c>
      <c r="D493">
        <v>129</v>
      </c>
      <c r="E493">
        <v>0</v>
      </c>
      <c r="F493">
        <v>0</v>
      </c>
      <c r="G493">
        <v>0</v>
      </c>
      <c r="H493">
        <v>38.5</v>
      </c>
      <c r="I493">
        <v>0.30399999999999999</v>
      </c>
      <c r="J493">
        <v>41</v>
      </c>
      <c r="K493">
        <v>0</v>
      </c>
      <c r="L493">
        <f t="shared" si="35"/>
        <v>1</v>
      </c>
      <c r="M493">
        <f t="shared" si="36"/>
        <v>0</v>
      </c>
    </row>
    <row r="494" spans="1:13">
      <c r="A494">
        <v>493</v>
      </c>
      <c r="B494">
        <v>122</v>
      </c>
      <c r="C494">
        <v>6</v>
      </c>
      <c r="D494">
        <v>111</v>
      </c>
      <c r="E494">
        <v>64</v>
      </c>
      <c r="F494">
        <v>39</v>
      </c>
      <c r="G494">
        <v>0</v>
      </c>
      <c r="H494">
        <v>34.200000000000003</v>
      </c>
      <c r="I494">
        <v>0.26</v>
      </c>
      <c r="J494">
        <v>24</v>
      </c>
      <c r="K494">
        <v>0</v>
      </c>
      <c r="L494">
        <f t="shared" si="35"/>
        <v>0</v>
      </c>
      <c r="M494">
        <f t="shared" si="36"/>
        <v>1</v>
      </c>
    </row>
    <row r="495" spans="1:13">
      <c r="A495">
        <v>494</v>
      </c>
      <c r="B495">
        <v>428</v>
      </c>
      <c r="C495">
        <v>1</v>
      </c>
      <c r="D495">
        <v>181</v>
      </c>
      <c r="E495">
        <v>64</v>
      </c>
      <c r="F495">
        <v>30</v>
      </c>
      <c r="G495">
        <v>180</v>
      </c>
      <c r="H495">
        <v>34.1</v>
      </c>
      <c r="I495">
        <v>0.32800000000000001</v>
      </c>
      <c r="J495">
        <v>38</v>
      </c>
      <c r="K495">
        <v>1</v>
      </c>
      <c r="L495">
        <f t="shared" si="35"/>
        <v>1</v>
      </c>
      <c r="M495">
        <f t="shared" si="36"/>
        <v>1</v>
      </c>
    </row>
    <row r="496" spans="1:13">
      <c r="A496">
        <v>495</v>
      </c>
      <c r="B496">
        <v>120</v>
      </c>
      <c r="C496">
        <v>4</v>
      </c>
      <c r="D496">
        <v>99</v>
      </c>
      <c r="E496">
        <v>76</v>
      </c>
      <c r="F496">
        <v>15</v>
      </c>
      <c r="G496">
        <v>51</v>
      </c>
      <c r="H496">
        <v>23.2</v>
      </c>
      <c r="I496">
        <v>0.223</v>
      </c>
      <c r="J496">
        <v>21</v>
      </c>
      <c r="K496">
        <v>0</v>
      </c>
      <c r="L496">
        <f t="shared" si="35"/>
        <v>0</v>
      </c>
      <c r="M496">
        <f t="shared" si="36"/>
        <v>1</v>
      </c>
    </row>
    <row r="497" spans="1:13">
      <c r="A497">
        <v>496</v>
      </c>
      <c r="B497">
        <v>734</v>
      </c>
      <c r="C497">
        <v>2</v>
      </c>
      <c r="D497">
        <v>106</v>
      </c>
      <c r="E497">
        <v>56</v>
      </c>
      <c r="F497">
        <v>27</v>
      </c>
      <c r="G497">
        <v>165</v>
      </c>
      <c r="H497">
        <v>29</v>
      </c>
      <c r="I497">
        <v>0.42599999999999999</v>
      </c>
      <c r="J497">
        <v>22</v>
      </c>
      <c r="K497">
        <v>0</v>
      </c>
      <c r="L497">
        <f t="shared" si="35"/>
        <v>0</v>
      </c>
      <c r="M497">
        <f t="shared" si="36"/>
        <v>1</v>
      </c>
    </row>
    <row r="498" spans="1:13">
      <c r="A498">
        <v>497</v>
      </c>
      <c r="B498">
        <v>430</v>
      </c>
      <c r="C498">
        <v>1</v>
      </c>
      <c r="D498">
        <v>95</v>
      </c>
      <c r="E498">
        <v>82</v>
      </c>
      <c r="F498">
        <v>25</v>
      </c>
      <c r="G498">
        <v>180</v>
      </c>
      <c r="H498">
        <v>35</v>
      </c>
      <c r="I498">
        <v>0.23300000000000001</v>
      </c>
      <c r="J498">
        <v>43</v>
      </c>
      <c r="K498">
        <v>1</v>
      </c>
      <c r="L498">
        <f t="shared" si="35"/>
        <v>0</v>
      </c>
      <c r="M498">
        <f t="shared" si="36"/>
        <v>0</v>
      </c>
    </row>
    <row r="499" spans="1:13">
      <c r="A499">
        <v>498</v>
      </c>
      <c r="B499">
        <v>716</v>
      </c>
      <c r="C499">
        <v>7</v>
      </c>
      <c r="D499">
        <v>187</v>
      </c>
      <c r="E499">
        <v>50</v>
      </c>
      <c r="F499">
        <v>33</v>
      </c>
      <c r="G499">
        <v>392</v>
      </c>
      <c r="H499">
        <v>33.9</v>
      </c>
      <c r="I499">
        <v>0.82599999999999996</v>
      </c>
      <c r="J499">
        <v>34</v>
      </c>
      <c r="K499">
        <v>1</v>
      </c>
      <c r="L499">
        <f t="shared" si="35"/>
        <v>1</v>
      </c>
      <c r="M499">
        <f t="shared" si="36"/>
        <v>1</v>
      </c>
    </row>
    <row r="500" spans="1:13">
      <c r="A500">
        <v>499</v>
      </c>
      <c r="B500">
        <v>436</v>
      </c>
      <c r="C500">
        <v>0</v>
      </c>
      <c r="D500">
        <v>141</v>
      </c>
      <c r="E500">
        <v>0</v>
      </c>
      <c r="F500">
        <v>0</v>
      </c>
      <c r="G500">
        <v>0</v>
      </c>
      <c r="H500">
        <v>42.4</v>
      </c>
      <c r="I500">
        <v>0.20499999999999999</v>
      </c>
      <c r="J500">
        <v>29</v>
      </c>
      <c r="K500">
        <v>1</v>
      </c>
      <c r="L500">
        <f t="shared" si="35"/>
        <v>1</v>
      </c>
      <c r="M500">
        <f t="shared" si="36"/>
        <v>1</v>
      </c>
    </row>
    <row r="501" spans="1:13">
      <c r="A501">
        <v>500</v>
      </c>
      <c r="B501">
        <v>256</v>
      </c>
      <c r="C501">
        <v>1</v>
      </c>
      <c r="D501">
        <v>113</v>
      </c>
      <c r="E501">
        <v>64</v>
      </c>
      <c r="F501">
        <v>35</v>
      </c>
      <c r="G501">
        <v>0</v>
      </c>
      <c r="H501">
        <v>33.6</v>
      </c>
      <c r="I501">
        <v>0.54300000000000004</v>
      </c>
      <c r="J501">
        <v>21</v>
      </c>
      <c r="K501">
        <v>1</v>
      </c>
      <c r="L501">
        <f t="shared" si="35"/>
        <v>0</v>
      </c>
      <c r="M501">
        <f t="shared" si="36"/>
        <v>0</v>
      </c>
    </row>
    <row r="502" spans="1:13">
      <c r="A502">
        <v>501</v>
      </c>
      <c r="B502">
        <v>118</v>
      </c>
      <c r="C502">
        <v>5</v>
      </c>
      <c r="D502">
        <v>78</v>
      </c>
      <c r="E502">
        <v>48</v>
      </c>
      <c r="F502">
        <v>0</v>
      </c>
      <c r="G502">
        <v>0</v>
      </c>
      <c r="H502">
        <v>33.700000000000003</v>
      </c>
      <c r="I502">
        <v>0.65400000000000003</v>
      </c>
      <c r="J502">
        <v>25</v>
      </c>
      <c r="K502">
        <v>0</v>
      </c>
      <c r="L502">
        <f t="shared" si="35"/>
        <v>0</v>
      </c>
      <c r="M502">
        <f t="shared" si="36"/>
        <v>1</v>
      </c>
    </row>
    <row r="503" spans="1:13">
      <c r="A503">
        <v>502</v>
      </c>
      <c r="B503">
        <v>734</v>
      </c>
      <c r="C503">
        <v>2</v>
      </c>
      <c r="D503">
        <v>106</v>
      </c>
      <c r="E503">
        <v>56</v>
      </c>
      <c r="F503">
        <v>27</v>
      </c>
      <c r="G503">
        <v>165</v>
      </c>
      <c r="H503">
        <v>29</v>
      </c>
      <c r="I503">
        <v>0.42599999999999999</v>
      </c>
      <c r="J503">
        <v>22</v>
      </c>
      <c r="K503">
        <v>0</v>
      </c>
      <c r="L503">
        <f t="shared" si="35"/>
        <v>0</v>
      </c>
      <c r="M503">
        <f t="shared" si="36"/>
        <v>1</v>
      </c>
    </row>
    <row r="504" spans="1:13">
      <c r="A504">
        <v>503</v>
      </c>
      <c r="B504">
        <v>231</v>
      </c>
      <c r="C504">
        <v>4</v>
      </c>
      <c r="D504">
        <v>142</v>
      </c>
      <c r="E504">
        <v>86</v>
      </c>
      <c r="F504">
        <v>0</v>
      </c>
      <c r="G504">
        <v>0</v>
      </c>
      <c r="H504">
        <v>44</v>
      </c>
      <c r="I504">
        <v>0.64500000000000002</v>
      </c>
      <c r="J504">
        <v>22</v>
      </c>
      <c r="K504">
        <v>1</v>
      </c>
      <c r="L504">
        <f t="shared" si="35"/>
        <v>0</v>
      </c>
      <c r="M504">
        <f t="shared" si="36"/>
        <v>0</v>
      </c>
    </row>
    <row r="505" spans="1:13">
      <c r="A505">
        <v>504</v>
      </c>
      <c r="B505">
        <v>479</v>
      </c>
      <c r="C505">
        <v>8</v>
      </c>
      <c r="D505">
        <v>126</v>
      </c>
      <c r="E505">
        <v>74</v>
      </c>
      <c r="F505">
        <v>38</v>
      </c>
      <c r="G505">
        <v>75</v>
      </c>
      <c r="H505">
        <v>25.9</v>
      </c>
      <c r="I505">
        <v>0.16200000000000001</v>
      </c>
      <c r="J505">
        <v>39</v>
      </c>
      <c r="K505">
        <v>0</v>
      </c>
      <c r="L505">
        <f t="shared" si="35"/>
        <v>1</v>
      </c>
      <c r="M505">
        <f t="shared" si="36"/>
        <v>0</v>
      </c>
    </row>
    <row r="506" spans="1:13">
      <c r="A506">
        <v>505</v>
      </c>
      <c r="B506">
        <v>205</v>
      </c>
      <c r="C506">
        <v>6</v>
      </c>
      <c r="D506">
        <v>103</v>
      </c>
      <c r="E506">
        <v>72</v>
      </c>
      <c r="F506">
        <v>32</v>
      </c>
      <c r="G506">
        <v>190</v>
      </c>
      <c r="H506">
        <v>37.700000000000003</v>
      </c>
      <c r="I506">
        <v>0.32400000000000001</v>
      </c>
      <c r="J506">
        <v>55</v>
      </c>
      <c r="K506">
        <v>0</v>
      </c>
      <c r="L506">
        <f t="shared" si="35"/>
        <v>0</v>
      </c>
      <c r="M506">
        <f t="shared" si="36"/>
        <v>1</v>
      </c>
    </row>
    <row r="507" spans="1:13">
      <c r="A507">
        <v>506</v>
      </c>
      <c r="B507">
        <v>504</v>
      </c>
      <c r="C507">
        <v>7</v>
      </c>
      <c r="D507">
        <v>94</v>
      </c>
      <c r="E507">
        <v>64</v>
      </c>
      <c r="F507">
        <v>25</v>
      </c>
      <c r="G507">
        <v>79</v>
      </c>
      <c r="H507">
        <v>33.299999999999997</v>
      </c>
      <c r="I507">
        <v>0.73799999999999999</v>
      </c>
      <c r="J507">
        <v>41</v>
      </c>
      <c r="K507">
        <v>0</v>
      </c>
      <c r="L507">
        <f t="shared" si="35"/>
        <v>0</v>
      </c>
      <c r="M507">
        <f t="shared" si="36"/>
        <v>1</v>
      </c>
    </row>
    <row r="508" spans="1:13">
      <c r="A508">
        <v>507</v>
      </c>
      <c r="B508">
        <v>19</v>
      </c>
      <c r="C508">
        <v>1</v>
      </c>
      <c r="D508">
        <v>103</v>
      </c>
      <c r="E508">
        <v>30</v>
      </c>
      <c r="F508">
        <v>38</v>
      </c>
      <c r="G508">
        <v>83</v>
      </c>
      <c r="H508">
        <v>43.3</v>
      </c>
      <c r="I508">
        <v>0.183</v>
      </c>
      <c r="J508">
        <v>33</v>
      </c>
      <c r="K508">
        <v>0</v>
      </c>
      <c r="L508">
        <f t="shared" si="35"/>
        <v>0</v>
      </c>
      <c r="M508">
        <f t="shared" si="36"/>
        <v>1</v>
      </c>
    </row>
    <row r="509" spans="1:13">
      <c r="A509">
        <v>508</v>
      </c>
      <c r="B509">
        <v>106</v>
      </c>
      <c r="C509">
        <v>1</v>
      </c>
      <c r="D509">
        <v>126</v>
      </c>
      <c r="E509">
        <v>56</v>
      </c>
      <c r="F509">
        <v>29</v>
      </c>
      <c r="G509">
        <v>152</v>
      </c>
      <c r="H509">
        <v>28.7</v>
      </c>
      <c r="I509">
        <v>0.80100000000000005</v>
      </c>
      <c r="J509">
        <v>21</v>
      </c>
      <c r="K509">
        <v>0</v>
      </c>
      <c r="L509">
        <f t="shared" si="35"/>
        <v>0</v>
      </c>
      <c r="M509">
        <f t="shared" si="36"/>
        <v>1</v>
      </c>
    </row>
    <row r="510" spans="1:13">
      <c r="A510">
        <v>509</v>
      </c>
      <c r="B510">
        <v>648</v>
      </c>
      <c r="C510">
        <v>0</v>
      </c>
      <c r="D510">
        <v>179</v>
      </c>
      <c r="E510">
        <v>50</v>
      </c>
      <c r="F510">
        <v>36</v>
      </c>
      <c r="G510">
        <v>159</v>
      </c>
      <c r="H510">
        <v>37.799999999999997</v>
      </c>
      <c r="I510">
        <v>0.45500000000000002</v>
      </c>
      <c r="J510">
        <v>22</v>
      </c>
      <c r="K510">
        <v>1</v>
      </c>
      <c r="L510">
        <f t="shared" si="35"/>
        <v>1</v>
      </c>
      <c r="M510">
        <f t="shared" si="36"/>
        <v>1</v>
      </c>
    </row>
    <row r="511" spans="1:13">
      <c r="A511">
        <v>510</v>
      </c>
      <c r="B511">
        <v>707</v>
      </c>
      <c r="C511">
        <v>10</v>
      </c>
      <c r="D511">
        <v>115</v>
      </c>
      <c r="E511">
        <v>0</v>
      </c>
      <c r="F511">
        <v>0</v>
      </c>
      <c r="G511">
        <v>0</v>
      </c>
      <c r="H511">
        <v>0</v>
      </c>
      <c r="I511">
        <v>0.26100000000000001</v>
      </c>
      <c r="J511">
        <v>30</v>
      </c>
      <c r="K511">
        <v>1</v>
      </c>
      <c r="L511">
        <f t="shared" si="35"/>
        <v>0</v>
      </c>
      <c r="M511">
        <f t="shared" si="36"/>
        <v>0</v>
      </c>
    </row>
    <row r="512" spans="1:13">
      <c r="A512">
        <v>511</v>
      </c>
      <c r="B512">
        <v>21</v>
      </c>
      <c r="C512">
        <v>3</v>
      </c>
      <c r="D512">
        <v>126</v>
      </c>
      <c r="E512">
        <v>88</v>
      </c>
      <c r="F512">
        <v>41</v>
      </c>
      <c r="G512">
        <v>235</v>
      </c>
      <c r="H512">
        <v>39.299999999999997</v>
      </c>
      <c r="I512">
        <v>0.70399999999999996</v>
      </c>
      <c r="J512">
        <v>27</v>
      </c>
      <c r="K512">
        <v>0</v>
      </c>
      <c r="L512">
        <f t="shared" si="35"/>
        <v>1</v>
      </c>
      <c r="M512">
        <f t="shared" si="36"/>
        <v>0</v>
      </c>
    </row>
    <row r="513" spans="1:13">
      <c r="A513">
        <v>512</v>
      </c>
      <c r="B513">
        <v>658</v>
      </c>
      <c r="C513">
        <v>1</v>
      </c>
      <c r="D513">
        <v>120</v>
      </c>
      <c r="E513">
        <v>80</v>
      </c>
      <c r="F513">
        <v>48</v>
      </c>
      <c r="G513">
        <v>200</v>
      </c>
      <c r="H513">
        <v>38.9</v>
      </c>
      <c r="I513">
        <v>1.1619999999999999</v>
      </c>
      <c r="J513">
        <v>41</v>
      </c>
      <c r="K513">
        <v>0</v>
      </c>
      <c r="L513">
        <f t="shared" si="35"/>
        <v>0</v>
      </c>
      <c r="M513">
        <f t="shared" si="36"/>
        <v>1</v>
      </c>
    </row>
    <row r="514" spans="1:13">
      <c r="A514">
        <v>513</v>
      </c>
      <c r="B514">
        <v>48</v>
      </c>
      <c r="C514">
        <v>2</v>
      </c>
      <c r="D514">
        <v>71</v>
      </c>
      <c r="E514">
        <v>70</v>
      </c>
      <c r="F514">
        <v>27</v>
      </c>
      <c r="G514">
        <v>0</v>
      </c>
      <c r="H514">
        <v>28</v>
      </c>
      <c r="I514">
        <v>0.58599999999999997</v>
      </c>
      <c r="J514">
        <v>22</v>
      </c>
      <c r="K514">
        <v>0</v>
      </c>
      <c r="L514">
        <f t="shared" si="35"/>
        <v>0</v>
      </c>
      <c r="M514">
        <f t="shared" si="36"/>
        <v>1</v>
      </c>
    </row>
    <row r="515" spans="1:13">
      <c r="A515">
        <v>514</v>
      </c>
      <c r="B515">
        <v>300</v>
      </c>
      <c r="C515">
        <v>8</v>
      </c>
      <c r="D515">
        <v>112</v>
      </c>
      <c r="E515">
        <v>72</v>
      </c>
      <c r="F515">
        <v>0</v>
      </c>
      <c r="G515">
        <v>0</v>
      </c>
      <c r="H515">
        <v>23.6</v>
      </c>
      <c r="I515">
        <v>0.84</v>
      </c>
      <c r="J515">
        <v>58</v>
      </c>
      <c r="K515">
        <v>0</v>
      </c>
      <c r="L515">
        <f t="shared" ref="L515:L538" si="37">IF(D515&lt;=124.5,IF(J515&lt;=27.5,IF(F515&lt;=30.5,0,0),IF(D515&lt;=94.5,0,0)),IF(D515&lt;=166.5,IF(J515&lt;=24.5,0,1),IF(J515&lt;=37.5,1,1)))</f>
        <v>0</v>
      </c>
      <c r="M515">
        <f t="shared" ref="M515:M538" si="38">IF(L515=K515,1,0)</f>
        <v>1</v>
      </c>
    </row>
    <row r="516" spans="1:13">
      <c r="A516">
        <v>515</v>
      </c>
      <c r="B516">
        <v>424</v>
      </c>
      <c r="C516">
        <v>2</v>
      </c>
      <c r="D516">
        <v>115</v>
      </c>
      <c r="E516">
        <v>64</v>
      </c>
      <c r="F516">
        <v>22</v>
      </c>
      <c r="G516">
        <v>0</v>
      </c>
      <c r="H516">
        <v>30.8</v>
      </c>
      <c r="I516">
        <v>0.42099999999999999</v>
      </c>
      <c r="J516">
        <v>21</v>
      </c>
      <c r="K516">
        <v>0</v>
      </c>
      <c r="L516">
        <f t="shared" si="37"/>
        <v>0</v>
      </c>
      <c r="M516">
        <f t="shared" si="38"/>
        <v>1</v>
      </c>
    </row>
    <row r="517" spans="1:13">
      <c r="A517">
        <v>516</v>
      </c>
      <c r="B517">
        <v>272</v>
      </c>
      <c r="C517">
        <v>2</v>
      </c>
      <c r="D517">
        <v>108</v>
      </c>
      <c r="E517">
        <v>62</v>
      </c>
      <c r="F517">
        <v>32</v>
      </c>
      <c r="G517">
        <v>56</v>
      </c>
      <c r="H517">
        <v>25.2</v>
      </c>
      <c r="I517">
        <v>0.128</v>
      </c>
      <c r="J517">
        <v>21</v>
      </c>
      <c r="K517">
        <v>0</v>
      </c>
      <c r="L517">
        <f t="shared" si="37"/>
        <v>0</v>
      </c>
      <c r="M517">
        <f t="shared" si="38"/>
        <v>1</v>
      </c>
    </row>
    <row r="518" spans="1:13">
      <c r="A518">
        <v>517</v>
      </c>
      <c r="B518">
        <v>428</v>
      </c>
      <c r="C518">
        <v>1</v>
      </c>
      <c r="D518">
        <v>181</v>
      </c>
      <c r="E518">
        <v>64</v>
      </c>
      <c r="F518">
        <v>30</v>
      </c>
      <c r="G518">
        <v>180</v>
      </c>
      <c r="H518">
        <v>34.1</v>
      </c>
      <c r="I518">
        <v>0.32800000000000001</v>
      </c>
      <c r="J518">
        <v>38</v>
      </c>
      <c r="K518">
        <v>1</v>
      </c>
      <c r="L518">
        <f t="shared" si="37"/>
        <v>1</v>
      </c>
      <c r="M518">
        <f t="shared" si="38"/>
        <v>1</v>
      </c>
    </row>
    <row r="519" spans="1:13">
      <c r="A519">
        <v>518</v>
      </c>
      <c r="B519">
        <v>144</v>
      </c>
      <c r="C519">
        <v>10</v>
      </c>
      <c r="D519">
        <v>108</v>
      </c>
      <c r="E519">
        <v>66</v>
      </c>
      <c r="F519">
        <v>0</v>
      </c>
      <c r="G519">
        <v>0</v>
      </c>
      <c r="H519">
        <v>32.4</v>
      </c>
      <c r="I519">
        <v>0.27200000000000002</v>
      </c>
      <c r="J519">
        <v>42</v>
      </c>
      <c r="K519">
        <v>1</v>
      </c>
      <c r="L519">
        <f t="shared" si="37"/>
        <v>0</v>
      </c>
      <c r="M519">
        <f t="shared" si="38"/>
        <v>0</v>
      </c>
    </row>
    <row r="520" spans="1:13">
      <c r="A520">
        <v>519</v>
      </c>
      <c r="B520">
        <v>506</v>
      </c>
      <c r="C520">
        <v>10</v>
      </c>
      <c r="D520">
        <v>75</v>
      </c>
      <c r="E520">
        <v>82</v>
      </c>
      <c r="F520">
        <v>0</v>
      </c>
      <c r="G520">
        <v>0</v>
      </c>
      <c r="H520">
        <v>33.299999999999997</v>
      </c>
      <c r="I520">
        <v>0.26300000000000001</v>
      </c>
      <c r="J520">
        <v>38</v>
      </c>
      <c r="K520">
        <v>0</v>
      </c>
      <c r="L520">
        <f t="shared" si="37"/>
        <v>0</v>
      </c>
      <c r="M520">
        <f t="shared" si="38"/>
        <v>1</v>
      </c>
    </row>
    <row r="521" spans="1:13">
      <c r="A521">
        <v>520</v>
      </c>
      <c r="B521">
        <v>748</v>
      </c>
      <c r="C521">
        <v>1</v>
      </c>
      <c r="D521">
        <v>81</v>
      </c>
      <c r="E521">
        <v>74</v>
      </c>
      <c r="F521">
        <v>41</v>
      </c>
      <c r="G521">
        <v>57</v>
      </c>
      <c r="H521">
        <v>46.3</v>
      </c>
      <c r="I521">
        <v>1.0960000000000001</v>
      </c>
      <c r="J521">
        <v>32</v>
      </c>
      <c r="K521">
        <v>0</v>
      </c>
      <c r="L521">
        <f t="shared" si="37"/>
        <v>0</v>
      </c>
      <c r="M521">
        <f t="shared" si="38"/>
        <v>1</v>
      </c>
    </row>
    <row r="522" spans="1:13">
      <c r="A522">
        <v>521</v>
      </c>
      <c r="B522">
        <v>633</v>
      </c>
      <c r="C522">
        <v>2</v>
      </c>
      <c r="D522">
        <v>111</v>
      </c>
      <c r="E522">
        <v>60</v>
      </c>
      <c r="F522">
        <v>0</v>
      </c>
      <c r="G522">
        <v>0</v>
      </c>
      <c r="H522">
        <v>26.2</v>
      </c>
      <c r="I522">
        <v>0.34300000000000003</v>
      </c>
      <c r="J522">
        <v>23</v>
      </c>
      <c r="K522">
        <v>0</v>
      </c>
      <c r="L522">
        <f t="shared" si="37"/>
        <v>0</v>
      </c>
      <c r="M522">
        <f t="shared" si="38"/>
        <v>1</v>
      </c>
    </row>
    <row r="523" spans="1:13">
      <c r="A523">
        <v>522</v>
      </c>
      <c r="B523">
        <v>510</v>
      </c>
      <c r="C523">
        <v>8</v>
      </c>
      <c r="D523">
        <v>120</v>
      </c>
      <c r="E523">
        <v>78</v>
      </c>
      <c r="F523">
        <v>0</v>
      </c>
      <c r="G523">
        <v>0</v>
      </c>
      <c r="H523">
        <v>25</v>
      </c>
      <c r="I523">
        <v>0.40899999999999997</v>
      </c>
      <c r="J523">
        <v>64</v>
      </c>
      <c r="K523">
        <v>0</v>
      </c>
      <c r="L523">
        <f t="shared" si="37"/>
        <v>0</v>
      </c>
      <c r="M523">
        <f t="shared" si="38"/>
        <v>1</v>
      </c>
    </row>
    <row r="524" spans="1:13">
      <c r="A524">
        <v>523</v>
      </c>
      <c r="B524">
        <v>650</v>
      </c>
      <c r="C524">
        <v>0</v>
      </c>
      <c r="D524">
        <v>107</v>
      </c>
      <c r="E524">
        <v>60</v>
      </c>
      <c r="F524">
        <v>25</v>
      </c>
      <c r="G524">
        <v>0</v>
      </c>
      <c r="H524">
        <v>26.4</v>
      </c>
      <c r="I524">
        <v>0.13300000000000001</v>
      </c>
      <c r="J524">
        <v>23</v>
      </c>
      <c r="K524">
        <v>0</v>
      </c>
      <c r="L524">
        <f t="shared" si="37"/>
        <v>0</v>
      </c>
      <c r="M524">
        <f t="shared" si="38"/>
        <v>1</v>
      </c>
    </row>
    <row r="525" spans="1:13">
      <c r="A525">
        <v>524</v>
      </c>
      <c r="B525">
        <v>447</v>
      </c>
      <c r="C525">
        <v>1</v>
      </c>
      <c r="D525">
        <v>100</v>
      </c>
      <c r="E525">
        <v>72</v>
      </c>
      <c r="F525">
        <v>12</v>
      </c>
      <c r="G525">
        <v>70</v>
      </c>
      <c r="H525">
        <v>25.3</v>
      </c>
      <c r="I525">
        <v>0.65800000000000003</v>
      </c>
      <c r="J525">
        <v>28</v>
      </c>
      <c r="K525">
        <v>0</v>
      </c>
      <c r="L525">
        <f t="shared" si="37"/>
        <v>0</v>
      </c>
      <c r="M525">
        <f t="shared" si="38"/>
        <v>1</v>
      </c>
    </row>
    <row r="526" spans="1:13">
      <c r="A526">
        <v>525</v>
      </c>
      <c r="B526">
        <v>257</v>
      </c>
      <c r="C526">
        <v>3</v>
      </c>
      <c r="D526">
        <v>111</v>
      </c>
      <c r="E526">
        <v>56</v>
      </c>
      <c r="F526">
        <v>39</v>
      </c>
      <c r="G526">
        <v>0</v>
      </c>
      <c r="H526">
        <v>30.1</v>
      </c>
      <c r="I526">
        <v>0.55700000000000005</v>
      </c>
      <c r="J526">
        <v>30</v>
      </c>
      <c r="K526">
        <v>0</v>
      </c>
      <c r="L526">
        <f t="shared" si="37"/>
        <v>0</v>
      </c>
      <c r="M526">
        <f t="shared" si="38"/>
        <v>1</v>
      </c>
    </row>
    <row r="527" spans="1:13">
      <c r="A527">
        <v>526</v>
      </c>
      <c r="B527">
        <v>552</v>
      </c>
      <c r="C527">
        <v>3</v>
      </c>
      <c r="D527">
        <v>84</v>
      </c>
      <c r="E527">
        <v>68</v>
      </c>
      <c r="F527">
        <v>30</v>
      </c>
      <c r="G527">
        <v>106</v>
      </c>
      <c r="H527">
        <v>31.9</v>
      </c>
      <c r="I527">
        <v>0.59099999999999997</v>
      </c>
      <c r="J527">
        <v>25</v>
      </c>
      <c r="K527">
        <v>0</v>
      </c>
      <c r="L527">
        <f t="shared" si="37"/>
        <v>0</v>
      </c>
      <c r="M527">
        <f t="shared" si="38"/>
        <v>1</v>
      </c>
    </row>
    <row r="528" spans="1:13">
      <c r="A528">
        <v>527</v>
      </c>
      <c r="B528">
        <v>644</v>
      </c>
      <c r="C528">
        <v>4</v>
      </c>
      <c r="D528">
        <v>90</v>
      </c>
      <c r="E528">
        <v>0</v>
      </c>
      <c r="F528">
        <v>0</v>
      </c>
      <c r="G528">
        <v>0</v>
      </c>
      <c r="H528">
        <v>28</v>
      </c>
      <c r="I528">
        <v>0.61</v>
      </c>
      <c r="J528">
        <v>31</v>
      </c>
      <c r="K528">
        <v>0</v>
      </c>
      <c r="L528">
        <f t="shared" si="37"/>
        <v>0</v>
      </c>
      <c r="M528">
        <f t="shared" si="38"/>
        <v>1</v>
      </c>
    </row>
    <row r="529" spans="1:13">
      <c r="A529">
        <v>528</v>
      </c>
      <c r="B529">
        <v>62</v>
      </c>
      <c r="C529">
        <v>8</v>
      </c>
      <c r="D529">
        <v>133</v>
      </c>
      <c r="E529">
        <v>72</v>
      </c>
      <c r="F529">
        <v>0</v>
      </c>
      <c r="G529">
        <v>0</v>
      </c>
      <c r="H529">
        <v>32.9</v>
      </c>
      <c r="I529">
        <v>0.27</v>
      </c>
      <c r="J529">
        <v>39</v>
      </c>
      <c r="K529">
        <v>1</v>
      </c>
      <c r="L529">
        <f t="shared" si="37"/>
        <v>1</v>
      </c>
      <c r="M529">
        <f t="shared" si="38"/>
        <v>1</v>
      </c>
    </row>
    <row r="530" spans="1:13">
      <c r="A530">
        <v>529</v>
      </c>
      <c r="B530">
        <v>42</v>
      </c>
      <c r="C530">
        <v>7</v>
      </c>
      <c r="D530">
        <v>133</v>
      </c>
      <c r="E530">
        <v>84</v>
      </c>
      <c r="F530">
        <v>0</v>
      </c>
      <c r="G530">
        <v>0</v>
      </c>
      <c r="H530">
        <v>40.200000000000003</v>
      </c>
      <c r="I530">
        <v>0.69599999999999995</v>
      </c>
      <c r="J530">
        <v>37</v>
      </c>
      <c r="K530">
        <v>0</v>
      </c>
      <c r="L530">
        <f t="shared" si="37"/>
        <v>1</v>
      </c>
      <c r="M530">
        <f t="shared" si="38"/>
        <v>0</v>
      </c>
    </row>
    <row r="531" spans="1:13">
      <c r="A531">
        <v>530</v>
      </c>
      <c r="B531">
        <v>549</v>
      </c>
      <c r="C531">
        <v>1</v>
      </c>
      <c r="D531">
        <v>164</v>
      </c>
      <c r="E531">
        <v>82</v>
      </c>
      <c r="F531">
        <v>43</v>
      </c>
      <c r="G531">
        <v>67</v>
      </c>
      <c r="H531">
        <v>32.799999999999997</v>
      </c>
      <c r="I531">
        <v>0.34100000000000003</v>
      </c>
      <c r="J531">
        <v>50</v>
      </c>
      <c r="K531">
        <v>0</v>
      </c>
      <c r="L531">
        <f t="shared" si="37"/>
        <v>1</v>
      </c>
      <c r="M531">
        <f t="shared" si="38"/>
        <v>0</v>
      </c>
    </row>
    <row r="532" spans="1:13">
      <c r="A532">
        <v>531</v>
      </c>
      <c r="B532">
        <v>663</v>
      </c>
      <c r="C532">
        <v>8</v>
      </c>
      <c r="D532">
        <v>167</v>
      </c>
      <c r="E532">
        <v>106</v>
      </c>
      <c r="F532">
        <v>46</v>
      </c>
      <c r="G532">
        <v>231</v>
      </c>
      <c r="H532">
        <v>37.6</v>
      </c>
      <c r="I532">
        <v>0.16500000000000001</v>
      </c>
      <c r="J532">
        <v>43</v>
      </c>
      <c r="K532">
        <v>1</v>
      </c>
      <c r="L532">
        <f t="shared" si="37"/>
        <v>1</v>
      </c>
      <c r="M532">
        <f t="shared" si="38"/>
        <v>1</v>
      </c>
    </row>
    <row r="533" spans="1:13">
      <c r="A533">
        <v>532</v>
      </c>
      <c r="B533">
        <v>169</v>
      </c>
      <c r="C533">
        <v>4</v>
      </c>
      <c r="D533">
        <v>110</v>
      </c>
      <c r="E533">
        <v>66</v>
      </c>
      <c r="F533">
        <v>0</v>
      </c>
      <c r="G533">
        <v>0</v>
      </c>
      <c r="H533">
        <v>31.9</v>
      </c>
      <c r="I533">
        <v>0.47099999999999997</v>
      </c>
      <c r="J533">
        <v>29</v>
      </c>
      <c r="K533">
        <v>0</v>
      </c>
      <c r="L533">
        <f t="shared" si="37"/>
        <v>0</v>
      </c>
      <c r="M533">
        <f t="shared" si="38"/>
        <v>1</v>
      </c>
    </row>
    <row r="534" spans="1:13">
      <c r="A534">
        <v>533</v>
      </c>
      <c r="B534">
        <v>724</v>
      </c>
      <c r="C534">
        <v>5</v>
      </c>
      <c r="D534">
        <v>117</v>
      </c>
      <c r="E534">
        <v>86</v>
      </c>
      <c r="F534">
        <v>30</v>
      </c>
      <c r="G534">
        <v>105</v>
      </c>
      <c r="H534">
        <v>39.1</v>
      </c>
      <c r="I534">
        <v>0.251</v>
      </c>
      <c r="J534">
        <v>42</v>
      </c>
      <c r="K534">
        <v>0</v>
      </c>
      <c r="L534">
        <f t="shared" si="37"/>
        <v>0</v>
      </c>
      <c r="M534">
        <f t="shared" si="38"/>
        <v>1</v>
      </c>
    </row>
    <row r="535" spans="1:13">
      <c r="A535">
        <v>534</v>
      </c>
      <c r="B535">
        <v>496</v>
      </c>
      <c r="C535">
        <v>6</v>
      </c>
      <c r="D535">
        <v>166</v>
      </c>
      <c r="E535">
        <v>74</v>
      </c>
      <c r="F535">
        <v>0</v>
      </c>
      <c r="G535">
        <v>0</v>
      </c>
      <c r="H535">
        <v>26.6</v>
      </c>
      <c r="I535">
        <v>0.30399999999999999</v>
      </c>
      <c r="J535">
        <v>66</v>
      </c>
      <c r="K535">
        <v>0</v>
      </c>
      <c r="L535">
        <f t="shared" si="37"/>
        <v>1</v>
      </c>
      <c r="M535">
        <f t="shared" si="38"/>
        <v>0</v>
      </c>
    </row>
    <row r="536" spans="1:13">
      <c r="A536">
        <v>535</v>
      </c>
      <c r="B536">
        <v>363</v>
      </c>
      <c r="C536">
        <v>5</v>
      </c>
      <c r="D536">
        <v>103</v>
      </c>
      <c r="E536">
        <v>108</v>
      </c>
      <c r="F536">
        <v>37</v>
      </c>
      <c r="G536">
        <v>0</v>
      </c>
      <c r="H536">
        <v>39.200000000000003</v>
      </c>
      <c r="I536">
        <v>0.30499999999999999</v>
      </c>
      <c r="J536">
        <v>65</v>
      </c>
      <c r="K536">
        <v>0</v>
      </c>
      <c r="L536">
        <f t="shared" si="37"/>
        <v>0</v>
      </c>
      <c r="M536">
        <f t="shared" si="38"/>
        <v>1</v>
      </c>
    </row>
    <row r="537" spans="1:13">
      <c r="A537">
        <v>536</v>
      </c>
      <c r="B537">
        <v>583</v>
      </c>
      <c r="C537">
        <v>12</v>
      </c>
      <c r="D537">
        <v>121</v>
      </c>
      <c r="E537">
        <v>78</v>
      </c>
      <c r="F537">
        <v>17</v>
      </c>
      <c r="G537">
        <v>0</v>
      </c>
      <c r="H537">
        <v>26.5</v>
      </c>
      <c r="I537">
        <v>0.25900000000000001</v>
      </c>
      <c r="J537">
        <v>62</v>
      </c>
      <c r="K537">
        <v>0</v>
      </c>
      <c r="L537">
        <f t="shared" si="37"/>
        <v>0</v>
      </c>
      <c r="M537">
        <f t="shared" si="38"/>
        <v>1</v>
      </c>
    </row>
    <row r="538" spans="1:13">
      <c r="A538">
        <v>537</v>
      </c>
      <c r="B538">
        <v>77</v>
      </c>
      <c r="C538">
        <v>7</v>
      </c>
      <c r="D538">
        <v>62</v>
      </c>
      <c r="E538">
        <v>78</v>
      </c>
      <c r="F538">
        <v>0</v>
      </c>
      <c r="G538">
        <v>0</v>
      </c>
      <c r="H538">
        <v>32.6</v>
      </c>
      <c r="I538">
        <v>0.39100000000000001</v>
      </c>
      <c r="J538">
        <v>41</v>
      </c>
      <c r="K538">
        <v>0</v>
      </c>
      <c r="L538">
        <f t="shared" si="37"/>
        <v>0</v>
      </c>
      <c r="M538">
        <f t="shared" si="38"/>
        <v>1</v>
      </c>
    </row>
  </sheetData>
  <mergeCells count="1">
    <mergeCell ref="AA7:AJ7"/>
  </mergeCell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538"/>
  <sheetViews>
    <sheetView topLeftCell="AC1" workbookViewId="0">
      <selection activeCell="AK8" sqref="AK8:AO14"/>
    </sheetView>
  </sheetViews>
  <sheetFormatPr defaultRowHeight="14.4"/>
  <cols>
    <col min="15" max="15" width="45.44140625" bestFit="1" customWidth="1"/>
  </cols>
  <sheetData>
    <row r="1" spans="1:41">
      <c r="A1" s="1" t="s">
        <v>0</v>
      </c>
      <c r="B1" s="1" t="s">
        <v>1</v>
      </c>
      <c r="C1" s="1" t="s">
        <v>2</v>
      </c>
      <c r="D1" s="1" t="s">
        <v>3</v>
      </c>
      <c r="E1" s="1" t="s">
        <v>4</v>
      </c>
      <c r="F1" s="1" t="s">
        <v>5</v>
      </c>
      <c r="G1" s="1" t="s">
        <v>6</v>
      </c>
      <c r="H1" s="1" t="s">
        <v>7</v>
      </c>
      <c r="I1" s="1" t="s">
        <v>8</v>
      </c>
      <c r="J1" s="1" t="s">
        <v>9</v>
      </c>
      <c r="K1" s="1" t="s">
        <v>10</v>
      </c>
      <c r="L1" s="3" t="s">
        <v>19</v>
      </c>
      <c r="M1" s="3" t="s">
        <v>29</v>
      </c>
    </row>
    <row r="2" spans="1:41">
      <c r="A2">
        <v>1</v>
      </c>
      <c r="B2">
        <v>410</v>
      </c>
      <c r="C2">
        <v>1</v>
      </c>
      <c r="D2">
        <v>172</v>
      </c>
      <c r="E2">
        <v>68</v>
      </c>
      <c r="F2">
        <v>49</v>
      </c>
      <c r="G2">
        <v>579</v>
      </c>
      <c r="H2">
        <v>42.4</v>
      </c>
      <c r="I2">
        <v>0.70199999999999996</v>
      </c>
      <c r="J2">
        <v>28</v>
      </c>
      <c r="K2">
        <v>1</v>
      </c>
      <c r="L2">
        <f>IF(H2&lt;=28.849999,IF(C2&lt;=5.5,IF(E2&lt;=69,0,0),IF(H2&lt;=24.7,0,0)),IF(C2&lt;=4.5,IF(G2&lt;=107.5,0,0),IF(G2&lt;=122.5,0,1)))</f>
        <v>0</v>
      </c>
      <c r="M2">
        <f>IF(L2=K2,1,0)</f>
        <v>0</v>
      </c>
      <c r="O2" t="s">
        <v>298</v>
      </c>
      <c r="P2">
        <f>COUNTA($K$2:$K$769)</f>
        <v>537</v>
      </c>
    </row>
    <row r="3" spans="1:41">
      <c r="A3">
        <v>2</v>
      </c>
      <c r="B3">
        <v>519</v>
      </c>
      <c r="C3">
        <v>13</v>
      </c>
      <c r="D3">
        <v>76</v>
      </c>
      <c r="E3">
        <v>60</v>
      </c>
      <c r="F3">
        <v>0</v>
      </c>
      <c r="G3">
        <v>0</v>
      </c>
      <c r="H3">
        <v>32.799999999999997</v>
      </c>
      <c r="I3">
        <v>0.18</v>
      </c>
      <c r="J3">
        <v>41</v>
      </c>
      <c r="K3">
        <v>0</v>
      </c>
      <c r="L3">
        <f t="shared" ref="L3:L66" si="0">IF(H3&lt;=28.849999,IF(C3&lt;=5.5,IF(E3&lt;=69,0,0),IF(H3&lt;=24.7,0,0)),IF(C3&lt;=4.5,IF(G3&lt;=107.5,0,0),IF(G3&lt;=122.5,0,1)))</f>
        <v>0</v>
      </c>
      <c r="M3">
        <f t="shared" ref="M3:M66" si="1">IF(L3=K3,1,0)</f>
        <v>1</v>
      </c>
      <c r="O3" t="s">
        <v>299</v>
      </c>
      <c r="P3">
        <f>SUM($K$2:$K$769)</f>
        <v>197</v>
      </c>
    </row>
    <row r="4" spans="1:41">
      <c r="A4">
        <v>3</v>
      </c>
      <c r="B4">
        <v>21</v>
      </c>
      <c r="C4">
        <v>3</v>
      </c>
      <c r="D4">
        <v>126</v>
      </c>
      <c r="E4">
        <v>88</v>
      </c>
      <c r="F4">
        <v>41</v>
      </c>
      <c r="G4">
        <v>235</v>
      </c>
      <c r="H4">
        <v>39.299999999999997</v>
      </c>
      <c r="I4">
        <v>0.70399999999999996</v>
      </c>
      <c r="J4">
        <v>27</v>
      </c>
      <c r="K4">
        <v>0</v>
      </c>
      <c r="L4">
        <f t="shared" si="0"/>
        <v>0</v>
      </c>
      <c r="M4">
        <f t="shared" si="1"/>
        <v>1</v>
      </c>
      <c r="O4" t="s">
        <v>246</v>
      </c>
      <c r="P4">
        <f>P3/P2</f>
        <v>0.36685288640595903</v>
      </c>
    </row>
    <row r="5" spans="1:41">
      <c r="A5">
        <v>4</v>
      </c>
      <c r="B5">
        <v>284</v>
      </c>
      <c r="C5">
        <v>7</v>
      </c>
      <c r="D5">
        <v>161</v>
      </c>
      <c r="E5">
        <v>86</v>
      </c>
      <c r="F5">
        <v>0</v>
      </c>
      <c r="G5">
        <v>0</v>
      </c>
      <c r="H5">
        <v>30.4</v>
      </c>
      <c r="I5">
        <v>0.16500000000000001</v>
      </c>
      <c r="J5">
        <v>47</v>
      </c>
      <c r="K5">
        <v>1</v>
      </c>
      <c r="L5">
        <f t="shared" si="0"/>
        <v>0</v>
      </c>
      <c r="M5">
        <f t="shared" si="1"/>
        <v>0</v>
      </c>
      <c r="O5" t="s">
        <v>247</v>
      </c>
      <c r="P5">
        <f>2*P4*(1-P4)</f>
        <v>0.46454369228315112</v>
      </c>
    </row>
    <row r="6" spans="1:41" ht="15" thickBot="1">
      <c r="A6">
        <v>5</v>
      </c>
      <c r="B6">
        <v>233</v>
      </c>
      <c r="C6">
        <v>1</v>
      </c>
      <c r="D6">
        <v>79</v>
      </c>
      <c r="E6">
        <v>80</v>
      </c>
      <c r="F6">
        <v>25</v>
      </c>
      <c r="G6">
        <v>37</v>
      </c>
      <c r="H6">
        <v>25.4</v>
      </c>
      <c r="I6">
        <v>0.58299999999999996</v>
      </c>
      <c r="J6">
        <v>22</v>
      </c>
      <c r="K6">
        <v>0</v>
      </c>
      <c r="L6">
        <f t="shared" si="0"/>
        <v>0</v>
      </c>
      <c r="M6">
        <f t="shared" si="1"/>
        <v>1</v>
      </c>
    </row>
    <row r="7" spans="1:41" ht="15" thickBot="1">
      <c r="A7">
        <v>6</v>
      </c>
      <c r="B7">
        <v>491</v>
      </c>
      <c r="C7">
        <v>2</v>
      </c>
      <c r="D7">
        <v>83</v>
      </c>
      <c r="E7">
        <v>65</v>
      </c>
      <c r="F7">
        <v>28</v>
      </c>
      <c r="G7">
        <v>66</v>
      </c>
      <c r="H7">
        <v>36.799999999999997</v>
      </c>
      <c r="I7">
        <v>0.629</v>
      </c>
      <c r="J7">
        <v>24</v>
      </c>
      <c r="K7">
        <v>0</v>
      </c>
      <c r="L7">
        <f t="shared" si="0"/>
        <v>0</v>
      </c>
      <c r="M7">
        <f t="shared" si="1"/>
        <v>1</v>
      </c>
      <c r="AA7" s="44" t="s">
        <v>328</v>
      </c>
      <c r="AB7" s="45"/>
      <c r="AC7" s="45"/>
      <c r="AD7" s="45"/>
      <c r="AE7" s="45"/>
      <c r="AF7" s="45"/>
      <c r="AG7" s="45"/>
      <c r="AH7" s="45"/>
      <c r="AI7" s="45"/>
      <c r="AJ7" s="46"/>
    </row>
    <row r="8" spans="1:41">
      <c r="A8">
        <v>7</v>
      </c>
      <c r="B8">
        <v>184</v>
      </c>
      <c r="C8">
        <v>5</v>
      </c>
      <c r="D8">
        <v>73</v>
      </c>
      <c r="E8">
        <v>60</v>
      </c>
      <c r="F8">
        <v>0</v>
      </c>
      <c r="G8">
        <v>0</v>
      </c>
      <c r="H8">
        <v>26.8</v>
      </c>
      <c r="I8">
        <v>0.26800000000000002</v>
      </c>
      <c r="J8">
        <v>27</v>
      </c>
      <c r="K8">
        <v>0</v>
      </c>
      <c r="L8">
        <f t="shared" si="0"/>
        <v>0</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551</v>
      </c>
      <c r="C9">
        <v>1</v>
      </c>
      <c r="D9">
        <v>116</v>
      </c>
      <c r="E9">
        <v>70</v>
      </c>
      <c r="F9">
        <v>28</v>
      </c>
      <c r="G9">
        <v>0</v>
      </c>
      <c r="H9">
        <v>27.4</v>
      </c>
      <c r="I9">
        <v>0.20399999999999999</v>
      </c>
      <c r="J9">
        <v>21</v>
      </c>
      <c r="K9">
        <v>0</v>
      </c>
      <c r="L9">
        <f t="shared" si="0"/>
        <v>0</v>
      </c>
      <c r="M9">
        <f t="shared" si="1"/>
        <v>1</v>
      </c>
      <c r="O9" t="s">
        <v>370</v>
      </c>
      <c r="P9">
        <f>COUNTIFS($H$2:$H$769,"&lt;=28.849999")</f>
        <v>157</v>
      </c>
      <c r="Q9">
        <f>COUNTIFS($H$2:$H$769,"&lt;=28.849999",$K$2:$K$769,1)</f>
        <v>22</v>
      </c>
      <c r="R9">
        <f>$P$2-P9</f>
        <v>380</v>
      </c>
      <c r="S9">
        <f>$P$3-Q9</f>
        <v>175</v>
      </c>
      <c r="T9" s="24">
        <f t="shared" ref="T9:T14" si="2">IF(P9=0,"",Q9/P9)</f>
        <v>0.14012738853503184</v>
      </c>
      <c r="U9" s="31">
        <f t="shared" ref="U9:U14" si="3">IF(R9=0,"",S9/R9)</f>
        <v>0.46052631578947367</v>
      </c>
      <c r="V9">
        <f t="shared" ref="V9:W14" si="4">IF(T9="","",2*T9*(1-T9))</f>
        <v>0.24098340703476814</v>
      </c>
      <c r="W9">
        <f t="shared" si="4"/>
        <v>0.49688365650969529</v>
      </c>
      <c r="X9">
        <f>IF(OR(V9="",W9=""),"",(P9/$P$2)*V9+(R9/$P$2)*W9)</f>
        <v>0.42206738245464215</v>
      </c>
      <c r="Y9">
        <f>IF(X9="","",$P$5-X9)</f>
        <v>4.2476309828508974E-2</v>
      </c>
      <c r="Z9">
        <f>IF(Y9="","",(P9+R9)/$P$2*Y9)</f>
        <v>4.2476309828508974E-2</v>
      </c>
      <c r="AA9">
        <f>$P$2</f>
        <v>537</v>
      </c>
      <c r="AB9">
        <f>$P$3</f>
        <v>197</v>
      </c>
      <c r="AC9">
        <f>$P$5</f>
        <v>0.46454369228315112</v>
      </c>
      <c r="AD9">
        <f>IF(OR(T9="",$P$4=0),"",T9/$P$4)</f>
        <v>0.38197161240259947</v>
      </c>
      <c r="AE9">
        <f>IF(OR(U9="",$P$4=0),"",U9/$P$4)</f>
        <v>1.255343307507347</v>
      </c>
      <c r="AF9">
        <f>IF(OR(T9="",U9=""),"",ABS(T9-U9))</f>
        <v>0.32039892725444186</v>
      </c>
      <c r="AG9">
        <f>IF(V9="","",1-V9)</f>
        <v>0.75901659296523183</v>
      </c>
      <c r="AH9">
        <f>IF(W9="","",1-W9)</f>
        <v>0.50311634349030476</v>
      </c>
      <c r="AI9">
        <f>IF(T9="","",MAX(T9,1-T9))</f>
        <v>0.85987261146496818</v>
      </c>
      <c r="AJ9">
        <f>IF(U9="","",MAX(U9,1-U9))</f>
        <v>0.53947368421052633</v>
      </c>
      <c r="AK9">
        <f>(LEN($O9)-LEN(SUBSTITUTE($O9," AND ","")))/5</f>
        <v>0</v>
      </c>
      <c r="AL9" t="str">
        <f>IF(AK9=0, $O9, SUBSTITUTE($O9," AND ","|", AK9))</f>
        <v>mass ≤ 28.849999</v>
      </c>
      <c r="AM9" t="str">
        <f>IF(AK9=0, AL9, TRIM(MID(AL9, FIND("|",AL9)+1, 999)))</f>
        <v>mass ≤ 28.849999</v>
      </c>
      <c r="AN9" t="str">
        <f>LEFT(AM9, FIND(" ", AM9 &amp; " ") - 1)</f>
        <v>mass</v>
      </c>
      <c r="AO9">
        <f>Y9</f>
        <v>4.2476309828508974E-2</v>
      </c>
    </row>
    <row r="10" spans="1:41">
      <c r="A10">
        <v>9</v>
      </c>
      <c r="B10">
        <v>196</v>
      </c>
      <c r="C10">
        <v>5</v>
      </c>
      <c r="D10">
        <v>158</v>
      </c>
      <c r="E10">
        <v>84</v>
      </c>
      <c r="F10">
        <v>41</v>
      </c>
      <c r="G10">
        <v>210</v>
      </c>
      <c r="H10">
        <v>39.4</v>
      </c>
      <c r="I10">
        <v>0.39500000000000002</v>
      </c>
      <c r="J10">
        <v>29</v>
      </c>
      <c r="K10">
        <v>1</v>
      </c>
      <c r="L10">
        <f t="shared" si="0"/>
        <v>1</v>
      </c>
      <c r="M10">
        <f t="shared" si="1"/>
        <v>1</v>
      </c>
      <c r="O10" t="s">
        <v>371</v>
      </c>
      <c r="P10">
        <f>COUNTIFS($H$2:$H$769,"&lt;=28.849999",$C$2:$C$769,"&lt;=5.5")</f>
        <v>114</v>
      </c>
      <c r="Q10">
        <f>SUMIFS($K$2:$K$769,$H$2:$H$769,"&lt;=28.849999",$C$2:$C$769,"&lt;=5.5")</f>
        <v>7</v>
      </c>
      <c r="R10">
        <f t="shared" ref="R10:S14" si="5">AA10-P10</f>
        <v>43</v>
      </c>
      <c r="S10">
        <f t="shared" si="5"/>
        <v>15</v>
      </c>
      <c r="T10">
        <f t="shared" si="2"/>
        <v>6.1403508771929821E-2</v>
      </c>
      <c r="U10">
        <f t="shared" si="3"/>
        <v>0.34883720930232559</v>
      </c>
      <c r="V10">
        <f t="shared" si="4"/>
        <v>0.11526623576485072</v>
      </c>
      <c r="W10">
        <f t="shared" si="4"/>
        <v>0.45429962141698221</v>
      </c>
      <c r="X10">
        <f>IF(OR(V10="",W10=""),"",(P10/AA10)*V10+(R10/AA10)*W10)</f>
        <v>0.20812251336384213</v>
      </c>
      <c r="Y10">
        <f>IF(X10="","",AC10-X10)</f>
        <v>0.25642117891930899</v>
      </c>
      <c r="Z10">
        <f>IF(Y10="","",(P10+R10)/AA10*Y10)</f>
        <v>0.25642117891930899</v>
      </c>
      <c r="AA10">
        <f>P9</f>
        <v>157</v>
      </c>
      <c r="AB10">
        <f>Q9</f>
        <v>22</v>
      </c>
      <c r="AC10">
        <f t="shared" ref="AC10:AC14" si="6">$P$5</f>
        <v>0.46454369228315112</v>
      </c>
      <c r="AD10">
        <f t="shared" ref="AD10:AD14" si="7">IF(OR(T10="",$P$4=0),"",T10/$P$4)</f>
        <v>0.16737910766764627</v>
      </c>
      <c r="AE10">
        <f t="shared" ref="AE10:AE14" si="8">IF(OR(U10="",$P$4=0),"",U10/$P$4)</f>
        <v>0.95089127611852209</v>
      </c>
      <c r="AF10">
        <f t="shared" ref="AF10:AF14" si="9">IF(OR(T10="",U10=""),"",ABS(T10-U10))</f>
        <v>0.28743370053039574</v>
      </c>
      <c r="AG10">
        <f t="shared" ref="AG10:AG14" si="10">IF(V10="","",1-V10)</f>
        <v>0.88473376423514927</v>
      </c>
      <c r="AH10">
        <f t="shared" ref="AH10:AH14" si="11">IF(W10="","",1-W10)</f>
        <v>0.54570037858301779</v>
      </c>
      <c r="AI10">
        <f t="shared" ref="AI10:AI14" si="12">IF(T10="","",MAX(T10,1-T10))</f>
        <v>0.93859649122807021</v>
      </c>
      <c r="AJ10">
        <f t="shared" ref="AJ10:AJ14" si="13">IF(U10="","",MAX(U10,1-U10))</f>
        <v>0.65116279069767447</v>
      </c>
      <c r="AK10">
        <f t="shared" ref="AK10:AK14" si="14">(LEN($O10)-LEN(SUBSTITUTE($O10," AND ","")))/5</f>
        <v>1</v>
      </c>
      <c r="AL10" t="str">
        <f t="shared" ref="AL10:AL14" si="15">IF(AK10=0, $O10, SUBSTITUTE($O10," AND ","|", AK10))</f>
        <v>mass ≤ 28.849999|pres ≤ 5.5</v>
      </c>
      <c r="AM10" t="str">
        <f t="shared" ref="AM10:AM14" si="16">IF(AK10=0, AL10, TRIM(MID(AL10, FIND("|",AL10)+1, 999)))</f>
        <v>pres ≤ 5.5</v>
      </c>
      <c r="AN10" t="str">
        <f t="shared" ref="AN10:AN14" si="17">LEFT(AM10, FIND(" ", AM10 &amp; " ") - 1)</f>
        <v>pres</v>
      </c>
      <c r="AO10">
        <f t="shared" ref="AO10:AO14" si="18">Y10</f>
        <v>0.25642117891930899</v>
      </c>
    </row>
    <row r="11" spans="1:41">
      <c r="A11">
        <v>10</v>
      </c>
      <c r="B11">
        <v>712</v>
      </c>
      <c r="C11">
        <v>5</v>
      </c>
      <c r="D11">
        <v>126</v>
      </c>
      <c r="E11">
        <v>78</v>
      </c>
      <c r="F11">
        <v>27</v>
      </c>
      <c r="G11">
        <v>22</v>
      </c>
      <c r="H11">
        <v>29.6</v>
      </c>
      <c r="I11">
        <v>0.439</v>
      </c>
      <c r="J11">
        <v>40</v>
      </c>
      <c r="K11">
        <v>0</v>
      </c>
      <c r="L11">
        <f t="shared" si="0"/>
        <v>0</v>
      </c>
      <c r="M11">
        <f t="shared" si="1"/>
        <v>1</v>
      </c>
      <c r="O11" t="s">
        <v>372</v>
      </c>
      <c r="P11">
        <f>COUNTIFS($H$2:$H$769,"&lt;=28.849999",$C$2:$C$769,"&lt;=5.5",$E$2:$E$769,"&lt;=69")</f>
        <v>60</v>
      </c>
      <c r="Q11">
        <f>SUMIFS($K$2:$K$769,$H$2:$H$769,"&lt;=28.849999",$C$2:$C$769,"&lt;=5.5",$E$2:$E$769,"&lt;=69")</f>
        <v>0</v>
      </c>
      <c r="R11">
        <f t="shared" si="5"/>
        <v>54</v>
      </c>
      <c r="S11">
        <f t="shared" si="5"/>
        <v>7</v>
      </c>
      <c r="T11">
        <f t="shared" si="2"/>
        <v>0</v>
      </c>
      <c r="U11">
        <f t="shared" si="3"/>
        <v>0.12962962962962962</v>
      </c>
      <c r="V11">
        <f t="shared" si="4"/>
        <v>0</v>
      </c>
      <c r="W11">
        <f t="shared" si="4"/>
        <v>0.22565157750342935</v>
      </c>
      <c r="X11">
        <f>IF(OR(V11="",W11=""),"",(P11/AA11)*V11+(R11/AA11)*W11)</f>
        <v>0.10688758934372969</v>
      </c>
      <c r="Y11">
        <f>IF(X11="","",AC11-X11)</f>
        <v>0.35765610293942141</v>
      </c>
      <c r="Z11">
        <f>IF(Y11="","",(P11+R11)/AA11*Y11)</f>
        <v>0.35765610293942141</v>
      </c>
      <c r="AA11">
        <f>P10</f>
        <v>114</v>
      </c>
      <c r="AB11">
        <f>Q10</f>
        <v>7</v>
      </c>
      <c r="AC11">
        <f t="shared" si="6"/>
        <v>0.46454369228315112</v>
      </c>
      <c r="AD11">
        <f t="shared" si="7"/>
        <v>0</v>
      </c>
      <c r="AE11">
        <f t="shared" si="8"/>
        <v>0.35335589396503098</v>
      </c>
      <c r="AF11">
        <f t="shared" si="9"/>
        <v>0.12962962962962962</v>
      </c>
      <c r="AG11">
        <f t="shared" si="10"/>
        <v>1</v>
      </c>
      <c r="AH11">
        <f t="shared" si="11"/>
        <v>0.77434842249657065</v>
      </c>
      <c r="AI11">
        <f t="shared" si="12"/>
        <v>1</v>
      </c>
      <c r="AJ11">
        <f t="shared" si="13"/>
        <v>0.87037037037037035</v>
      </c>
      <c r="AK11">
        <f t="shared" si="14"/>
        <v>2</v>
      </c>
      <c r="AL11" t="str">
        <f t="shared" si="15"/>
        <v>mass ≤ 28.849999 AND pres ≤ 5.5|skin ≤ 69</v>
      </c>
      <c r="AM11" t="str">
        <f t="shared" si="16"/>
        <v>skin ≤ 69</v>
      </c>
      <c r="AN11" t="str">
        <f t="shared" si="17"/>
        <v>skin</v>
      </c>
      <c r="AO11">
        <f t="shared" si="18"/>
        <v>0.35765610293942141</v>
      </c>
    </row>
    <row r="12" spans="1:41">
      <c r="A12">
        <v>11</v>
      </c>
      <c r="B12">
        <v>459</v>
      </c>
      <c r="C12">
        <v>10</v>
      </c>
      <c r="D12">
        <v>148</v>
      </c>
      <c r="E12">
        <v>84</v>
      </c>
      <c r="F12">
        <v>48</v>
      </c>
      <c r="G12">
        <v>237</v>
      </c>
      <c r="H12">
        <v>37.6</v>
      </c>
      <c r="I12">
        <v>1.0009999999999999</v>
      </c>
      <c r="J12">
        <v>51</v>
      </c>
      <c r="K12">
        <v>1</v>
      </c>
      <c r="L12">
        <f t="shared" si="0"/>
        <v>1</v>
      </c>
      <c r="M12">
        <f t="shared" si="1"/>
        <v>1</v>
      </c>
      <c r="O12" t="s">
        <v>373</v>
      </c>
      <c r="P12">
        <f>COUNTIFS($H$2:$H$769,"&lt;=28.849999",$C$2:$C$769,"&gt;5.5",$H$2:$H$769,"&lt;=24.7")</f>
        <v>20</v>
      </c>
      <c r="Q12">
        <f>SUMIFS($K$2:$K$769,$H$2:$H$769,"&lt;=28.849999",$C$2:$C$769,"&gt;5.5",$H$2:$H$769,"&lt;=24.7")</f>
        <v>5</v>
      </c>
      <c r="R12">
        <f t="shared" si="5"/>
        <v>23</v>
      </c>
      <c r="S12">
        <f t="shared" si="5"/>
        <v>10</v>
      </c>
      <c r="T12">
        <f t="shared" si="2"/>
        <v>0.25</v>
      </c>
      <c r="U12">
        <f t="shared" si="3"/>
        <v>0.43478260869565216</v>
      </c>
      <c r="V12">
        <f t="shared" si="4"/>
        <v>0.375</v>
      </c>
      <c r="W12">
        <f t="shared" si="4"/>
        <v>0.49149338374291118</v>
      </c>
      <c r="X12">
        <f>IF(OR(V12="",W12=""),"",(P12/AA12)*V12+(R12/AA12)*W12)</f>
        <v>0.43731041456016173</v>
      </c>
      <c r="Y12">
        <f>IF(X12="","",AC12-X12)</f>
        <v>2.7233277722989391E-2</v>
      </c>
      <c r="Z12">
        <f>IF(Y12="","",(P12+R12)/AA12*Y12)</f>
        <v>2.7233277722989391E-2</v>
      </c>
      <c r="AA12">
        <f>R10</f>
        <v>43</v>
      </c>
      <c r="AB12">
        <f>S10</f>
        <v>15</v>
      </c>
      <c r="AC12">
        <f t="shared" si="6"/>
        <v>0.46454369228315112</v>
      </c>
      <c r="AD12">
        <f t="shared" si="7"/>
        <v>0.68147208121827407</v>
      </c>
      <c r="AE12">
        <f t="shared" si="8"/>
        <v>1.1851688369013462</v>
      </c>
      <c r="AF12">
        <f t="shared" si="9"/>
        <v>0.18478260869565216</v>
      </c>
      <c r="AG12">
        <f t="shared" si="10"/>
        <v>0.625</v>
      </c>
      <c r="AH12">
        <f t="shared" si="11"/>
        <v>0.50850661625708882</v>
      </c>
      <c r="AI12">
        <f t="shared" si="12"/>
        <v>0.75</v>
      </c>
      <c r="AJ12">
        <f t="shared" si="13"/>
        <v>0.56521739130434789</v>
      </c>
      <c r="AK12">
        <f t="shared" si="14"/>
        <v>2</v>
      </c>
      <c r="AL12" t="str">
        <f t="shared" si="15"/>
        <v>mass ≤ 28.849999 AND pres &gt; 5.5|mass ≤ 24.7</v>
      </c>
      <c r="AM12" t="str">
        <f t="shared" si="16"/>
        <v>mass ≤ 24.7</v>
      </c>
      <c r="AN12" t="str">
        <f t="shared" si="17"/>
        <v>mass</v>
      </c>
      <c r="AO12">
        <f t="shared" si="18"/>
        <v>2.7233277722989391E-2</v>
      </c>
    </row>
    <row r="13" spans="1:41">
      <c r="A13">
        <v>12</v>
      </c>
      <c r="B13">
        <v>284</v>
      </c>
      <c r="C13">
        <v>7</v>
      </c>
      <c r="D13">
        <v>161</v>
      </c>
      <c r="E13">
        <v>86</v>
      </c>
      <c r="F13">
        <v>0</v>
      </c>
      <c r="G13">
        <v>0</v>
      </c>
      <c r="H13">
        <v>30.4</v>
      </c>
      <c r="I13">
        <v>0.16500000000000001</v>
      </c>
      <c r="J13">
        <v>47</v>
      </c>
      <c r="K13">
        <v>1</v>
      </c>
      <c r="L13">
        <f t="shared" si="0"/>
        <v>0</v>
      </c>
      <c r="M13">
        <f t="shared" si="1"/>
        <v>0</v>
      </c>
      <c r="O13" t="s">
        <v>374</v>
      </c>
      <c r="P13">
        <f>COUNTIFS($H$2:$H$769,"&gt;28.849999",$C$2:$C$769,"&lt;=4.5")</f>
        <v>235</v>
      </c>
      <c r="Q13">
        <f>SUMIFS($K$2:$K$769,$H$2:$H$769,"&gt;28.849999",$C$2:$C$769,"&lt;=4.5")</f>
        <v>90</v>
      </c>
      <c r="R13">
        <f t="shared" si="5"/>
        <v>145</v>
      </c>
      <c r="S13">
        <f t="shared" si="5"/>
        <v>85</v>
      </c>
      <c r="T13">
        <f t="shared" si="2"/>
        <v>0.38297872340425532</v>
      </c>
      <c r="U13">
        <f t="shared" si="3"/>
        <v>0.58620689655172409</v>
      </c>
      <c r="V13">
        <f t="shared" si="4"/>
        <v>0.47261204164780446</v>
      </c>
      <c r="W13">
        <f t="shared" si="4"/>
        <v>0.48513674197384066</v>
      </c>
      <c r="X13">
        <f>IF(OR(V13="",W13=""),"",(P13/AA13)*V13+(R13/AA13)*W13)</f>
        <v>0.4773912036143183</v>
      </c>
      <c r="Y13">
        <f>IF(X13="","",AC13-X13)</f>
        <v>-1.2847511331167183E-2</v>
      </c>
      <c r="Z13">
        <f>IF(Y13="","",(P13+R13)/AA13*Y13)</f>
        <v>-1.2847511331167183E-2</v>
      </c>
      <c r="AA13">
        <f>R9</f>
        <v>380</v>
      </c>
      <c r="AB13">
        <f>S9</f>
        <v>175</v>
      </c>
      <c r="AC13">
        <f t="shared" si="6"/>
        <v>0.46454369228315112</v>
      </c>
      <c r="AD13">
        <f t="shared" si="7"/>
        <v>1.0439572308024625</v>
      </c>
      <c r="AE13">
        <f t="shared" si="8"/>
        <v>1.5979345352704357</v>
      </c>
      <c r="AF13">
        <f t="shared" si="9"/>
        <v>0.20322817314746877</v>
      </c>
      <c r="AG13">
        <f t="shared" si="10"/>
        <v>0.52738795835219554</v>
      </c>
      <c r="AH13">
        <f t="shared" si="11"/>
        <v>0.5148632580261594</v>
      </c>
      <c r="AI13">
        <f t="shared" si="12"/>
        <v>0.61702127659574468</v>
      </c>
      <c r="AJ13">
        <f t="shared" si="13"/>
        <v>0.58620689655172409</v>
      </c>
      <c r="AK13">
        <f t="shared" si="14"/>
        <v>1</v>
      </c>
      <c r="AL13" t="str">
        <f t="shared" si="15"/>
        <v>mass &gt; 28.849999|pres ≤ 4.5</v>
      </c>
      <c r="AM13" t="str">
        <f t="shared" si="16"/>
        <v>pres ≤ 4.5</v>
      </c>
      <c r="AN13" t="str">
        <f t="shared" si="17"/>
        <v>pres</v>
      </c>
      <c r="AO13">
        <f t="shared" si="18"/>
        <v>-1.2847511331167183E-2</v>
      </c>
    </row>
    <row r="14" spans="1:41">
      <c r="A14">
        <v>13</v>
      </c>
      <c r="B14">
        <v>320</v>
      </c>
      <c r="C14">
        <v>6</v>
      </c>
      <c r="D14">
        <v>194</v>
      </c>
      <c r="E14">
        <v>78</v>
      </c>
      <c r="F14">
        <v>0</v>
      </c>
      <c r="G14">
        <v>0</v>
      </c>
      <c r="H14">
        <v>23.5</v>
      </c>
      <c r="I14">
        <v>0.129</v>
      </c>
      <c r="J14">
        <v>59</v>
      </c>
      <c r="K14">
        <v>1</v>
      </c>
      <c r="L14">
        <f t="shared" si="0"/>
        <v>0</v>
      </c>
      <c r="M14">
        <f t="shared" si="1"/>
        <v>0</v>
      </c>
      <c r="O14" t="s">
        <v>375</v>
      </c>
      <c r="P14">
        <f>COUNTIFS($H$2:$H$769,"&gt;28.849999",$C$2:$C$769,"&gt;4.5",$G$2:$G$769,"&lt;=122.5")</f>
        <v>100</v>
      </c>
      <c r="Q14">
        <f>SUMIFS($K$2:$K$769,$H$2:$H$769,"&gt;28.849999",$C$2:$C$769,"&gt;4.5",$G$2:$G$769,"&lt;=122.5")</f>
        <v>50</v>
      </c>
      <c r="R14">
        <f t="shared" si="5"/>
        <v>45</v>
      </c>
      <c r="S14">
        <f t="shared" si="5"/>
        <v>35</v>
      </c>
      <c r="T14">
        <f t="shared" si="2"/>
        <v>0.5</v>
      </c>
      <c r="U14">
        <f t="shared" si="3"/>
        <v>0.77777777777777779</v>
      </c>
      <c r="V14">
        <f t="shared" si="4"/>
        <v>0.5</v>
      </c>
      <c r="W14">
        <f t="shared" si="4"/>
        <v>0.34567901234567899</v>
      </c>
      <c r="X14">
        <f>IF(OR(V14="",W14=""),"",(P14/AA14)*V14+(R14/AA14)*W14)</f>
        <v>0.45210727969348663</v>
      </c>
      <c r="Y14">
        <f>IF(X14="","",AC14-X14)</f>
        <v>1.2436412589664492E-2</v>
      </c>
      <c r="Z14">
        <f>IF(Y14="","",(P14+R14)/AA14*Y14)</f>
        <v>1.2436412589664492E-2</v>
      </c>
      <c r="AA14">
        <f>R13</f>
        <v>145</v>
      </c>
      <c r="AB14">
        <f>S13</f>
        <v>85</v>
      </c>
      <c r="AC14">
        <f t="shared" si="6"/>
        <v>0.46454369228315112</v>
      </c>
      <c r="AD14">
        <f t="shared" si="7"/>
        <v>1.3629441624365481</v>
      </c>
      <c r="AE14">
        <f t="shared" si="8"/>
        <v>2.1201353637901863</v>
      </c>
      <c r="AF14">
        <f t="shared" si="9"/>
        <v>0.27777777777777779</v>
      </c>
      <c r="AG14">
        <f t="shared" si="10"/>
        <v>0.5</v>
      </c>
      <c r="AH14">
        <f t="shared" si="11"/>
        <v>0.65432098765432101</v>
      </c>
      <c r="AI14">
        <f t="shared" si="12"/>
        <v>0.5</v>
      </c>
      <c r="AJ14">
        <f t="shared" si="13"/>
        <v>0.77777777777777779</v>
      </c>
      <c r="AK14">
        <f t="shared" si="14"/>
        <v>2</v>
      </c>
      <c r="AL14" t="str">
        <f t="shared" si="15"/>
        <v>mass &gt; 28.849999 AND pres &gt; 4.5|age ≤ 122.5</v>
      </c>
      <c r="AM14" t="str">
        <f t="shared" si="16"/>
        <v>age ≤ 122.5</v>
      </c>
      <c r="AN14" t="str">
        <f t="shared" si="17"/>
        <v>age</v>
      </c>
      <c r="AO14">
        <f t="shared" si="18"/>
        <v>1.2436412589664492E-2</v>
      </c>
    </row>
    <row r="15" spans="1:41">
      <c r="A15">
        <v>14</v>
      </c>
      <c r="B15">
        <v>29</v>
      </c>
      <c r="C15">
        <v>13</v>
      </c>
      <c r="D15">
        <v>145</v>
      </c>
      <c r="E15">
        <v>82</v>
      </c>
      <c r="F15">
        <v>19</v>
      </c>
      <c r="G15">
        <v>110</v>
      </c>
      <c r="H15">
        <v>22.2</v>
      </c>
      <c r="I15">
        <v>0.245</v>
      </c>
      <c r="J15">
        <v>57</v>
      </c>
      <c r="K15">
        <v>0</v>
      </c>
      <c r="L15">
        <f t="shared" si="0"/>
        <v>0</v>
      </c>
      <c r="M15">
        <f t="shared" si="1"/>
        <v>1</v>
      </c>
    </row>
    <row r="16" spans="1:41">
      <c r="A16">
        <v>15</v>
      </c>
      <c r="B16">
        <v>537</v>
      </c>
      <c r="C16">
        <v>0</v>
      </c>
      <c r="D16">
        <v>105</v>
      </c>
      <c r="E16">
        <v>90</v>
      </c>
      <c r="F16">
        <v>0</v>
      </c>
      <c r="G16">
        <v>0</v>
      </c>
      <c r="H16">
        <v>29.6</v>
      </c>
      <c r="I16">
        <v>0.19700000000000001</v>
      </c>
      <c r="J16">
        <v>46</v>
      </c>
      <c r="K16">
        <v>0</v>
      </c>
      <c r="L16">
        <f t="shared" si="0"/>
        <v>0</v>
      </c>
      <c r="M16">
        <f t="shared" si="1"/>
        <v>1</v>
      </c>
    </row>
    <row r="17" spans="1:13">
      <c r="A17">
        <v>16</v>
      </c>
      <c r="B17">
        <v>232</v>
      </c>
      <c r="C17">
        <v>6</v>
      </c>
      <c r="D17">
        <v>134</v>
      </c>
      <c r="E17">
        <v>80</v>
      </c>
      <c r="F17">
        <v>37</v>
      </c>
      <c r="G17">
        <v>370</v>
      </c>
      <c r="H17">
        <v>46.2</v>
      </c>
      <c r="I17">
        <v>0.23799999999999999</v>
      </c>
      <c r="J17">
        <v>46</v>
      </c>
      <c r="K17">
        <v>1</v>
      </c>
      <c r="L17">
        <f t="shared" si="0"/>
        <v>1</v>
      </c>
      <c r="M17">
        <f t="shared" si="1"/>
        <v>1</v>
      </c>
    </row>
    <row r="18" spans="1:13">
      <c r="A18">
        <v>17</v>
      </c>
      <c r="B18">
        <v>355</v>
      </c>
      <c r="C18">
        <v>3</v>
      </c>
      <c r="D18">
        <v>90</v>
      </c>
      <c r="E18">
        <v>78</v>
      </c>
      <c r="F18">
        <v>0</v>
      </c>
      <c r="G18">
        <v>0</v>
      </c>
      <c r="H18">
        <v>42.7</v>
      </c>
      <c r="I18">
        <v>0.55900000000000005</v>
      </c>
      <c r="J18">
        <v>21</v>
      </c>
      <c r="K18">
        <v>0</v>
      </c>
      <c r="L18">
        <f t="shared" si="0"/>
        <v>0</v>
      </c>
      <c r="M18">
        <f t="shared" si="1"/>
        <v>1</v>
      </c>
    </row>
    <row r="19" spans="1:13">
      <c r="A19">
        <v>18</v>
      </c>
      <c r="B19">
        <v>123</v>
      </c>
      <c r="C19">
        <v>2</v>
      </c>
      <c r="D19">
        <v>107</v>
      </c>
      <c r="E19">
        <v>74</v>
      </c>
      <c r="F19">
        <v>30</v>
      </c>
      <c r="G19">
        <v>100</v>
      </c>
      <c r="H19">
        <v>33.6</v>
      </c>
      <c r="I19">
        <v>0.40400000000000003</v>
      </c>
      <c r="J19">
        <v>23</v>
      </c>
      <c r="K19">
        <v>0</v>
      </c>
      <c r="L19">
        <f t="shared" si="0"/>
        <v>0</v>
      </c>
      <c r="M19">
        <f t="shared" si="1"/>
        <v>1</v>
      </c>
    </row>
    <row r="20" spans="1:13">
      <c r="A20">
        <v>19</v>
      </c>
      <c r="B20">
        <v>455</v>
      </c>
      <c r="C20">
        <v>2</v>
      </c>
      <c r="D20">
        <v>100</v>
      </c>
      <c r="E20">
        <v>54</v>
      </c>
      <c r="F20">
        <v>28</v>
      </c>
      <c r="G20">
        <v>105</v>
      </c>
      <c r="H20">
        <v>37.799999999999997</v>
      </c>
      <c r="I20">
        <v>0.498</v>
      </c>
      <c r="J20">
        <v>24</v>
      </c>
      <c r="K20">
        <v>0</v>
      </c>
      <c r="L20">
        <f t="shared" si="0"/>
        <v>0</v>
      </c>
      <c r="M20">
        <f t="shared" si="1"/>
        <v>1</v>
      </c>
    </row>
    <row r="21" spans="1:13">
      <c r="A21">
        <v>20</v>
      </c>
      <c r="B21">
        <v>77</v>
      </c>
      <c r="C21">
        <v>7</v>
      </c>
      <c r="D21">
        <v>62</v>
      </c>
      <c r="E21">
        <v>78</v>
      </c>
      <c r="F21">
        <v>0</v>
      </c>
      <c r="G21">
        <v>0</v>
      </c>
      <c r="H21">
        <v>32.6</v>
      </c>
      <c r="I21">
        <v>0.39100000000000001</v>
      </c>
      <c r="J21">
        <v>41</v>
      </c>
      <c r="K21">
        <v>0</v>
      </c>
      <c r="L21">
        <f t="shared" si="0"/>
        <v>0</v>
      </c>
      <c r="M21">
        <f t="shared" si="1"/>
        <v>1</v>
      </c>
    </row>
    <row r="22" spans="1:13">
      <c r="A22">
        <v>21</v>
      </c>
      <c r="B22">
        <v>101</v>
      </c>
      <c r="C22">
        <v>1</v>
      </c>
      <c r="D22">
        <v>163</v>
      </c>
      <c r="E22">
        <v>72</v>
      </c>
      <c r="F22">
        <v>0</v>
      </c>
      <c r="G22">
        <v>0</v>
      </c>
      <c r="H22">
        <v>39</v>
      </c>
      <c r="I22">
        <v>1.222</v>
      </c>
      <c r="J22">
        <v>33</v>
      </c>
      <c r="K22">
        <v>1</v>
      </c>
      <c r="L22">
        <f t="shared" si="0"/>
        <v>0</v>
      </c>
      <c r="M22">
        <f t="shared" si="1"/>
        <v>0</v>
      </c>
    </row>
    <row r="23" spans="1:13">
      <c r="A23">
        <v>22</v>
      </c>
      <c r="B23">
        <v>292</v>
      </c>
      <c r="C23">
        <v>0</v>
      </c>
      <c r="D23">
        <v>107</v>
      </c>
      <c r="E23">
        <v>62</v>
      </c>
      <c r="F23">
        <v>30</v>
      </c>
      <c r="G23">
        <v>74</v>
      </c>
      <c r="H23">
        <v>36.6</v>
      </c>
      <c r="I23">
        <v>0.75700000000000001</v>
      </c>
      <c r="J23">
        <v>25</v>
      </c>
      <c r="K23">
        <v>1</v>
      </c>
      <c r="L23">
        <f t="shared" si="0"/>
        <v>0</v>
      </c>
      <c r="M23">
        <f t="shared" si="1"/>
        <v>0</v>
      </c>
    </row>
    <row r="24" spans="1:13">
      <c r="A24">
        <v>23</v>
      </c>
      <c r="B24">
        <v>693</v>
      </c>
      <c r="C24">
        <v>2</v>
      </c>
      <c r="D24">
        <v>121</v>
      </c>
      <c r="E24">
        <v>70</v>
      </c>
      <c r="F24">
        <v>32</v>
      </c>
      <c r="G24">
        <v>95</v>
      </c>
      <c r="H24">
        <v>39.1</v>
      </c>
      <c r="I24">
        <v>0.88600000000000001</v>
      </c>
      <c r="J24">
        <v>23</v>
      </c>
      <c r="K24">
        <v>0</v>
      </c>
      <c r="L24">
        <f t="shared" si="0"/>
        <v>0</v>
      </c>
      <c r="M24">
        <f t="shared" si="1"/>
        <v>1</v>
      </c>
    </row>
    <row r="25" spans="1:13">
      <c r="A25">
        <v>24</v>
      </c>
      <c r="B25">
        <v>766</v>
      </c>
      <c r="C25">
        <v>5</v>
      </c>
      <c r="D25">
        <v>121</v>
      </c>
      <c r="E25">
        <v>72</v>
      </c>
      <c r="F25">
        <v>23</v>
      </c>
      <c r="G25">
        <v>112</v>
      </c>
      <c r="H25">
        <v>26.2</v>
      </c>
      <c r="I25">
        <v>0.245</v>
      </c>
      <c r="J25">
        <v>30</v>
      </c>
      <c r="K25">
        <v>0</v>
      </c>
      <c r="L25">
        <f t="shared" si="0"/>
        <v>0</v>
      </c>
      <c r="M25">
        <f t="shared" si="1"/>
        <v>1</v>
      </c>
    </row>
    <row r="26" spans="1:13">
      <c r="A26">
        <v>25</v>
      </c>
      <c r="B26">
        <v>702</v>
      </c>
      <c r="C26">
        <v>6</v>
      </c>
      <c r="D26">
        <v>125</v>
      </c>
      <c r="E26">
        <v>78</v>
      </c>
      <c r="F26">
        <v>31</v>
      </c>
      <c r="G26">
        <v>0</v>
      </c>
      <c r="H26">
        <v>27.6</v>
      </c>
      <c r="I26">
        <v>0.56499999999999995</v>
      </c>
      <c r="J26">
        <v>49</v>
      </c>
      <c r="K26">
        <v>1</v>
      </c>
      <c r="L26">
        <f t="shared" si="0"/>
        <v>0</v>
      </c>
      <c r="M26">
        <f t="shared" si="1"/>
        <v>0</v>
      </c>
    </row>
    <row r="27" spans="1:13">
      <c r="A27">
        <v>26</v>
      </c>
      <c r="B27">
        <v>606</v>
      </c>
      <c r="C27">
        <v>1</v>
      </c>
      <c r="D27">
        <v>124</v>
      </c>
      <c r="E27">
        <v>60</v>
      </c>
      <c r="F27">
        <v>32</v>
      </c>
      <c r="G27">
        <v>0</v>
      </c>
      <c r="H27">
        <v>35.799999999999997</v>
      </c>
      <c r="I27">
        <v>0.51400000000000001</v>
      </c>
      <c r="J27">
        <v>21</v>
      </c>
      <c r="K27">
        <v>0</v>
      </c>
      <c r="L27">
        <f t="shared" si="0"/>
        <v>0</v>
      </c>
      <c r="M27">
        <f t="shared" si="1"/>
        <v>1</v>
      </c>
    </row>
    <row r="28" spans="1:13">
      <c r="A28">
        <v>27</v>
      </c>
      <c r="B28">
        <v>42</v>
      </c>
      <c r="C28">
        <v>7</v>
      </c>
      <c r="D28">
        <v>133</v>
      </c>
      <c r="E28">
        <v>84</v>
      </c>
      <c r="F28">
        <v>0</v>
      </c>
      <c r="G28">
        <v>0</v>
      </c>
      <c r="H28">
        <v>40.200000000000003</v>
      </c>
      <c r="I28">
        <v>0.69599999999999995</v>
      </c>
      <c r="J28">
        <v>37</v>
      </c>
      <c r="K28">
        <v>0</v>
      </c>
      <c r="L28">
        <f t="shared" si="0"/>
        <v>0</v>
      </c>
      <c r="M28">
        <f t="shared" si="1"/>
        <v>1</v>
      </c>
    </row>
    <row r="29" spans="1:13">
      <c r="A29">
        <v>28</v>
      </c>
      <c r="B29">
        <v>342</v>
      </c>
      <c r="C29">
        <v>1</v>
      </c>
      <c r="D29">
        <v>95</v>
      </c>
      <c r="E29">
        <v>74</v>
      </c>
      <c r="F29">
        <v>21</v>
      </c>
      <c r="G29">
        <v>73</v>
      </c>
      <c r="H29">
        <v>25.9</v>
      </c>
      <c r="I29">
        <v>0.67300000000000004</v>
      </c>
      <c r="J29">
        <v>36</v>
      </c>
      <c r="K29">
        <v>0</v>
      </c>
      <c r="L29">
        <f t="shared" si="0"/>
        <v>0</v>
      </c>
      <c r="M29">
        <f t="shared" si="1"/>
        <v>1</v>
      </c>
    </row>
    <row r="30" spans="1:13">
      <c r="A30">
        <v>29</v>
      </c>
      <c r="B30">
        <v>389</v>
      </c>
      <c r="C30">
        <v>5</v>
      </c>
      <c r="D30">
        <v>144</v>
      </c>
      <c r="E30">
        <v>82</v>
      </c>
      <c r="F30">
        <v>26</v>
      </c>
      <c r="G30">
        <v>285</v>
      </c>
      <c r="H30">
        <v>32</v>
      </c>
      <c r="I30">
        <v>0.45200000000000001</v>
      </c>
      <c r="J30">
        <v>58</v>
      </c>
      <c r="K30">
        <v>1</v>
      </c>
      <c r="L30">
        <f t="shared" si="0"/>
        <v>1</v>
      </c>
      <c r="M30">
        <f t="shared" si="1"/>
        <v>1</v>
      </c>
    </row>
    <row r="31" spans="1:13">
      <c r="A31">
        <v>30</v>
      </c>
      <c r="B31">
        <v>702</v>
      </c>
      <c r="C31">
        <v>6</v>
      </c>
      <c r="D31">
        <v>125</v>
      </c>
      <c r="E31">
        <v>78</v>
      </c>
      <c r="F31">
        <v>31</v>
      </c>
      <c r="G31">
        <v>0</v>
      </c>
      <c r="H31">
        <v>27.6</v>
      </c>
      <c r="I31">
        <v>0.56499999999999995</v>
      </c>
      <c r="J31">
        <v>49</v>
      </c>
      <c r="K31">
        <v>1</v>
      </c>
      <c r="L31">
        <f t="shared" si="0"/>
        <v>0</v>
      </c>
      <c r="M31">
        <f t="shared" si="1"/>
        <v>0</v>
      </c>
    </row>
    <row r="32" spans="1:13">
      <c r="A32">
        <v>31</v>
      </c>
      <c r="B32">
        <v>621</v>
      </c>
      <c r="C32">
        <v>2</v>
      </c>
      <c r="D32">
        <v>112</v>
      </c>
      <c r="E32">
        <v>86</v>
      </c>
      <c r="F32">
        <v>42</v>
      </c>
      <c r="G32">
        <v>160</v>
      </c>
      <c r="H32">
        <v>38.4</v>
      </c>
      <c r="I32">
        <v>0.246</v>
      </c>
      <c r="J32">
        <v>28</v>
      </c>
      <c r="K32">
        <v>0</v>
      </c>
      <c r="L32">
        <f t="shared" si="0"/>
        <v>0</v>
      </c>
      <c r="M32">
        <f t="shared" si="1"/>
        <v>1</v>
      </c>
    </row>
    <row r="33" spans="1:13">
      <c r="A33">
        <v>32</v>
      </c>
      <c r="B33">
        <v>601</v>
      </c>
      <c r="C33">
        <v>1</v>
      </c>
      <c r="D33">
        <v>108</v>
      </c>
      <c r="E33">
        <v>88</v>
      </c>
      <c r="F33">
        <v>19</v>
      </c>
      <c r="G33">
        <v>0</v>
      </c>
      <c r="H33">
        <v>27.1</v>
      </c>
      <c r="I33">
        <v>0.4</v>
      </c>
      <c r="J33">
        <v>24</v>
      </c>
      <c r="K33">
        <v>0</v>
      </c>
      <c r="L33">
        <f t="shared" si="0"/>
        <v>0</v>
      </c>
      <c r="M33">
        <f t="shared" si="1"/>
        <v>1</v>
      </c>
    </row>
    <row r="34" spans="1:13">
      <c r="A34">
        <v>33</v>
      </c>
      <c r="B34">
        <v>501</v>
      </c>
      <c r="C34">
        <v>2</v>
      </c>
      <c r="D34">
        <v>117</v>
      </c>
      <c r="E34">
        <v>90</v>
      </c>
      <c r="F34">
        <v>19</v>
      </c>
      <c r="G34">
        <v>71</v>
      </c>
      <c r="H34">
        <v>25.2</v>
      </c>
      <c r="I34">
        <v>0.313</v>
      </c>
      <c r="J34">
        <v>21</v>
      </c>
      <c r="K34">
        <v>0</v>
      </c>
      <c r="L34">
        <f t="shared" si="0"/>
        <v>0</v>
      </c>
      <c r="M34">
        <f t="shared" si="1"/>
        <v>1</v>
      </c>
    </row>
    <row r="35" spans="1:13">
      <c r="A35">
        <v>34</v>
      </c>
      <c r="B35">
        <v>242</v>
      </c>
      <c r="C35">
        <v>4</v>
      </c>
      <c r="D35">
        <v>91</v>
      </c>
      <c r="E35">
        <v>70</v>
      </c>
      <c r="F35">
        <v>32</v>
      </c>
      <c r="G35">
        <v>88</v>
      </c>
      <c r="H35">
        <v>33.1</v>
      </c>
      <c r="I35">
        <v>0.44600000000000001</v>
      </c>
      <c r="J35">
        <v>22</v>
      </c>
      <c r="K35">
        <v>0</v>
      </c>
      <c r="L35">
        <f t="shared" si="0"/>
        <v>0</v>
      </c>
      <c r="M35">
        <f t="shared" si="1"/>
        <v>1</v>
      </c>
    </row>
    <row r="36" spans="1:13">
      <c r="A36">
        <v>35</v>
      </c>
      <c r="B36">
        <v>228</v>
      </c>
      <c r="C36">
        <v>3</v>
      </c>
      <c r="D36">
        <v>162</v>
      </c>
      <c r="E36">
        <v>52</v>
      </c>
      <c r="F36">
        <v>38</v>
      </c>
      <c r="G36">
        <v>0</v>
      </c>
      <c r="H36">
        <v>37.200000000000003</v>
      </c>
      <c r="I36">
        <v>0.65200000000000002</v>
      </c>
      <c r="J36">
        <v>24</v>
      </c>
      <c r="K36">
        <v>1</v>
      </c>
      <c r="L36">
        <f t="shared" si="0"/>
        <v>0</v>
      </c>
      <c r="M36">
        <f t="shared" si="1"/>
        <v>0</v>
      </c>
    </row>
    <row r="37" spans="1:13">
      <c r="A37">
        <v>36</v>
      </c>
      <c r="B37">
        <v>350</v>
      </c>
      <c r="C37">
        <v>5</v>
      </c>
      <c r="D37">
        <v>0</v>
      </c>
      <c r="E37">
        <v>80</v>
      </c>
      <c r="F37">
        <v>32</v>
      </c>
      <c r="G37">
        <v>0</v>
      </c>
      <c r="H37">
        <v>41</v>
      </c>
      <c r="I37">
        <v>0.34599999999999997</v>
      </c>
      <c r="J37">
        <v>37</v>
      </c>
      <c r="K37">
        <v>1</v>
      </c>
      <c r="L37">
        <f t="shared" si="0"/>
        <v>0</v>
      </c>
      <c r="M37">
        <f t="shared" si="1"/>
        <v>0</v>
      </c>
    </row>
    <row r="38" spans="1:13">
      <c r="A38">
        <v>37</v>
      </c>
      <c r="B38">
        <v>693</v>
      </c>
      <c r="C38">
        <v>2</v>
      </c>
      <c r="D38">
        <v>121</v>
      </c>
      <c r="E38">
        <v>70</v>
      </c>
      <c r="F38">
        <v>32</v>
      </c>
      <c r="G38">
        <v>95</v>
      </c>
      <c r="H38">
        <v>39.1</v>
      </c>
      <c r="I38">
        <v>0.88600000000000001</v>
      </c>
      <c r="J38">
        <v>23</v>
      </c>
      <c r="K38">
        <v>0</v>
      </c>
      <c r="L38">
        <f t="shared" si="0"/>
        <v>0</v>
      </c>
      <c r="M38">
        <f t="shared" si="1"/>
        <v>1</v>
      </c>
    </row>
    <row r="39" spans="1:13">
      <c r="A39">
        <v>38</v>
      </c>
      <c r="B39">
        <v>300</v>
      </c>
      <c r="C39">
        <v>8</v>
      </c>
      <c r="D39">
        <v>112</v>
      </c>
      <c r="E39">
        <v>72</v>
      </c>
      <c r="F39">
        <v>0</v>
      </c>
      <c r="G39">
        <v>0</v>
      </c>
      <c r="H39">
        <v>23.6</v>
      </c>
      <c r="I39">
        <v>0.84</v>
      </c>
      <c r="J39">
        <v>58</v>
      </c>
      <c r="K39">
        <v>0</v>
      </c>
      <c r="L39">
        <f t="shared" si="0"/>
        <v>0</v>
      </c>
      <c r="M39">
        <f t="shared" si="1"/>
        <v>1</v>
      </c>
    </row>
    <row r="40" spans="1:13">
      <c r="A40">
        <v>39</v>
      </c>
      <c r="B40">
        <v>500</v>
      </c>
      <c r="C40">
        <v>6</v>
      </c>
      <c r="D40">
        <v>154</v>
      </c>
      <c r="E40">
        <v>74</v>
      </c>
      <c r="F40">
        <v>32</v>
      </c>
      <c r="G40">
        <v>193</v>
      </c>
      <c r="H40">
        <v>29.3</v>
      </c>
      <c r="I40">
        <v>0.83899999999999997</v>
      </c>
      <c r="J40">
        <v>39</v>
      </c>
      <c r="K40">
        <v>0</v>
      </c>
      <c r="L40">
        <f t="shared" si="0"/>
        <v>1</v>
      </c>
      <c r="M40">
        <f t="shared" si="1"/>
        <v>0</v>
      </c>
    </row>
    <row r="41" spans="1:13">
      <c r="A41">
        <v>40</v>
      </c>
      <c r="B41">
        <v>364</v>
      </c>
      <c r="C41">
        <v>4</v>
      </c>
      <c r="D41">
        <v>146</v>
      </c>
      <c r="E41">
        <v>78</v>
      </c>
      <c r="F41">
        <v>0</v>
      </c>
      <c r="G41">
        <v>0</v>
      </c>
      <c r="H41">
        <v>38.5</v>
      </c>
      <c r="I41">
        <v>0.52</v>
      </c>
      <c r="J41">
        <v>67</v>
      </c>
      <c r="K41">
        <v>1</v>
      </c>
      <c r="L41">
        <f t="shared" si="0"/>
        <v>0</v>
      </c>
      <c r="M41">
        <f t="shared" si="1"/>
        <v>0</v>
      </c>
    </row>
    <row r="42" spans="1:13">
      <c r="A42">
        <v>41</v>
      </c>
      <c r="B42">
        <v>304</v>
      </c>
      <c r="C42">
        <v>5</v>
      </c>
      <c r="D42">
        <v>115</v>
      </c>
      <c r="E42">
        <v>98</v>
      </c>
      <c r="F42">
        <v>0</v>
      </c>
      <c r="G42">
        <v>0</v>
      </c>
      <c r="H42">
        <v>52.9</v>
      </c>
      <c r="I42">
        <v>0.20899999999999999</v>
      </c>
      <c r="J42">
        <v>28</v>
      </c>
      <c r="K42">
        <v>1</v>
      </c>
      <c r="L42">
        <f t="shared" si="0"/>
        <v>0</v>
      </c>
      <c r="M42">
        <f t="shared" si="1"/>
        <v>0</v>
      </c>
    </row>
    <row r="43" spans="1:13">
      <c r="A43">
        <v>42</v>
      </c>
      <c r="B43">
        <v>153</v>
      </c>
      <c r="C43">
        <v>9</v>
      </c>
      <c r="D43">
        <v>156</v>
      </c>
      <c r="E43">
        <v>86</v>
      </c>
      <c r="F43">
        <v>28</v>
      </c>
      <c r="G43">
        <v>155</v>
      </c>
      <c r="H43">
        <v>34.299999999999997</v>
      </c>
      <c r="I43">
        <v>1.1890000000000001</v>
      </c>
      <c r="J43">
        <v>42</v>
      </c>
      <c r="K43">
        <v>1</v>
      </c>
      <c r="L43">
        <f t="shared" si="0"/>
        <v>1</v>
      </c>
      <c r="M43">
        <f t="shared" si="1"/>
        <v>1</v>
      </c>
    </row>
    <row r="44" spans="1:13">
      <c r="A44">
        <v>43</v>
      </c>
      <c r="B44">
        <v>551</v>
      </c>
      <c r="C44">
        <v>1</v>
      </c>
      <c r="D44">
        <v>116</v>
      </c>
      <c r="E44">
        <v>70</v>
      </c>
      <c r="F44">
        <v>28</v>
      </c>
      <c r="G44">
        <v>0</v>
      </c>
      <c r="H44">
        <v>27.4</v>
      </c>
      <c r="I44">
        <v>0.20399999999999999</v>
      </c>
      <c r="J44">
        <v>21</v>
      </c>
      <c r="K44">
        <v>0</v>
      </c>
      <c r="L44">
        <f t="shared" si="0"/>
        <v>0</v>
      </c>
      <c r="M44">
        <f t="shared" si="1"/>
        <v>1</v>
      </c>
    </row>
    <row r="45" spans="1:13">
      <c r="A45">
        <v>44</v>
      </c>
      <c r="B45">
        <v>613</v>
      </c>
      <c r="C45">
        <v>7</v>
      </c>
      <c r="D45">
        <v>168</v>
      </c>
      <c r="E45">
        <v>88</v>
      </c>
      <c r="F45">
        <v>42</v>
      </c>
      <c r="G45">
        <v>321</v>
      </c>
      <c r="H45">
        <v>38.200000000000003</v>
      </c>
      <c r="I45">
        <v>0.78700000000000003</v>
      </c>
      <c r="J45">
        <v>40</v>
      </c>
      <c r="K45">
        <v>1</v>
      </c>
      <c r="L45">
        <f t="shared" si="0"/>
        <v>1</v>
      </c>
      <c r="M45">
        <f t="shared" si="1"/>
        <v>1</v>
      </c>
    </row>
    <row r="46" spans="1:13">
      <c r="A46">
        <v>45</v>
      </c>
      <c r="B46">
        <v>139</v>
      </c>
      <c r="C46">
        <v>0</v>
      </c>
      <c r="D46">
        <v>129</v>
      </c>
      <c r="E46">
        <v>80</v>
      </c>
      <c r="F46">
        <v>0</v>
      </c>
      <c r="G46">
        <v>0</v>
      </c>
      <c r="H46">
        <v>31.2</v>
      </c>
      <c r="I46">
        <v>0.70299999999999996</v>
      </c>
      <c r="J46">
        <v>29</v>
      </c>
      <c r="K46">
        <v>0</v>
      </c>
      <c r="L46">
        <f t="shared" si="0"/>
        <v>0</v>
      </c>
      <c r="M46">
        <f t="shared" si="1"/>
        <v>1</v>
      </c>
    </row>
    <row r="47" spans="1:13">
      <c r="A47">
        <v>46</v>
      </c>
      <c r="B47">
        <v>215</v>
      </c>
      <c r="C47">
        <v>9</v>
      </c>
      <c r="D47">
        <v>112</v>
      </c>
      <c r="E47">
        <v>82</v>
      </c>
      <c r="F47">
        <v>32</v>
      </c>
      <c r="G47">
        <v>175</v>
      </c>
      <c r="H47">
        <v>34.200000000000003</v>
      </c>
      <c r="I47">
        <v>0.26</v>
      </c>
      <c r="J47">
        <v>36</v>
      </c>
      <c r="K47">
        <v>1</v>
      </c>
      <c r="L47">
        <f t="shared" si="0"/>
        <v>1</v>
      </c>
      <c r="M47">
        <f t="shared" si="1"/>
        <v>1</v>
      </c>
    </row>
    <row r="48" spans="1:13">
      <c r="A48">
        <v>47</v>
      </c>
      <c r="B48">
        <v>761</v>
      </c>
      <c r="C48">
        <v>2</v>
      </c>
      <c r="D48">
        <v>88</v>
      </c>
      <c r="E48">
        <v>58</v>
      </c>
      <c r="F48">
        <v>26</v>
      </c>
      <c r="G48">
        <v>16</v>
      </c>
      <c r="H48">
        <v>28.4</v>
      </c>
      <c r="I48">
        <v>0.76600000000000001</v>
      </c>
      <c r="J48">
        <v>22</v>
      </c>
      <c r="K48">
        <v>0</v>
      </c>
      <c r="L48">
        <f t="shared" si="0"/>
        <v>0</v>
      </c>
      <c r="M48">
        <f t="shared" si="1"/>
        <v>1</v>
      </c>
    </row>
    <row r="49" spans="1:13">
      <c r="A49">
        <v>48</v>
      </c>
      <c r="B49">
        <v>521</v>
      </c>
      <c r="C49">
        <v>2</v>
      </c>
      <c r="D49">
        <v>68</v>
      </c>
      <c r="E49">
        <v>70</v>
      </c>
      <c r="F49">
        <v>32</v>
      </c>
      <c r="G49">
        <v>66</v>
      </c>
      <c r="H49">
        <v>25</v>
      </c>
      <c r="I49">
        <v>0.187</v>
      </c>
      <c r="J49">
        <v>25</v>
      </c>
      <c r="K49">
        <v>0</v>
      </c>
      <c r="L49">
        <f t="shared" si="0"/>
        <v>0</v>
      </c>
      <c r="M49">
        <f t="shared" si="1"/>
        <v>1</v>
      </c>
    </row>
    <row r="50" spans="1:13">
      <c r="A50">
        <v>49</v>
      </c>
      <c r="B50">
        <v>406</v>
      </c>
      <c r="C50">
        <v>2</v>
      </c>
      <c r="D50">
        <v>123</v>
      </c>
      <c r="E50">
        <v>48</v>
      </c>
      <c r="F50">
        <v>32</v>
      </c>
      <c r="G50">
        <v>165</v>
      </c>
      <c r="H50">
        <v>42.1</v>
      </c>
      <c r="I50">
        <v>0.52</v>
      </c>
      <c r="J50">
        <v>26</v>
      </c>
      <c r="K50">
        <v>0</v>
      </c>
      <c r="L50">
        <f t="shared" si="0"/>
        <v>0</v>
      </c>
      <c r="M50">
        <f t="shared" si="1"/>
        <v>1</v>
      </c>
    </row>
    <row r="51" spans="1:13">
      <c r="A51">
        <v>50</v>
      </c>
      <c r="B51">
        <v>732</v>
      </c>
      <c r="C51">
        <v>8</v>
      </c>
      <c r="D51">
        <v>120</v>
      </c>
      <c r="E51">
        <v>86</v>
      </c>
      <c r="F51">
        <v>0</v>
      </c>
      <c r="G51">
        <v>0</v>
      </c>
      <c r="H51">
        <v>28.4</v>
      </c>
      <c r="I51">
        <v>0.25900000000000001</v>
      </c>
      <c r="J51">
        <v>22</v>
      </c>
      <c r="K51">
        <v>1</v>
      </c>
      <c r="L51">
        <f t="shared" si="0"/>
        <v>0</v>
      </c>
      <c r="M51">
        <f t="shared" si="1"/>
        <v>0</v>
      </c>
    </row>
    <row r="52" spans="1:13">
      <c r="A52">
        <v>51</v>
      </c>
      <c r="B52">
        <v>342</v>
      </c>
      <c r="C52">
        <v>1</v>
      </c>
      <c r="D52">
        <v>95</v>
      </c>
      <c r="E52">
        <v>74</v>
      </c>
      <c r="F52">
        <v>21</v>
      </c>
      <c r="G52">
        <v>73</v>
      </c>
      <c r="H52">
        <v>25.9</v>
      </c>
      <c r="I52">
        <v>0.67300000000000004</v>
      </c>
      <c r="J52">
        <v>36</v>
      </c>
      <c r="K52">
        <v>0</v>
      </c>
      <c r="L52">
        <f t="shared" si="0"/>
        <v>0</v>
      </c>
      <c r="M52">
        <f t="shared" si="1"/>
        <v>1</v>
      </c>
    </row>
    <row r="53" spans="1:13">
      <c r="A53">
        <v>52</v>
      </c>
      <c r="B53">
        <v>683</v>
      </c>
      <c r="C53">
        <v>0</v>
      </c>
      <c r="D53">
        <v>95</v>
      </c>
      <c r="E53">
        <v>64</v>
      </c>
      <c r="F53">
        <v>39</v>
      </c>
      <c r="G53">
        <v>105</v>
      </c>
      <c r="H53">
        <v>44.6</v>
      </c>
      <c r="I53">
        <v>0.36599999999999999</v>
      </c>
      <c r="J53">
        <v>22</v>
      </c>
      <c r="K53">
        <v>0</v>
      </c>
      <c r="L53">
        <f t="shared" si="0"/>
        <v>0</v>
      </c>
      <c r="M53">
        <f t="shared" si="1"/>
        <v>1</v>
      </c>
    </row>
    <row r="54" spans="1:13">
      <c r="A54">
        <v>53</v>
      </c>
      <c r="B54">
        <v>226</v>
      </c>
      <c r="C54">
        <v>1</v>
      </c>
      <c r="D54">
        <v>87</v>
      </c>
      <c r="E54">
        <v>78</v>
      </c>
      <c r="F54">
        <v>27</v>
      </c>
      <c r="G54">
        <v>32</v>
      </c>
      <c r="H54">
        <v>34.6</v>
      </c>
      <c r="I54">
        <v>0.10100000000000001</v>
      </c>
      <c r="J54">
        <v>22</v>
      </c>
      <c r="K54">
        <v>0</v>
      </c>
      <c r="L54">
        <f t="shared" si="0"/>
        <v>0</v>
      </c>
      <c r="M54">
        <f t="shared" si="1"/>
        <v>1</v>
      </c>
    </row>
    <row r="55" spans="1:13">
      <c r="A55">
        <v>54</v>
      </c>
      <c r="B55">
        <v>184</v>
      </c>
      <c r="C55">
        <v>5</v>
      </c>
      <c r="D55">
        <v>73</v>
      </c>
      <c r="E55">
        <v>60</v>
      </c>
      <c r="F55">
        <v>0</v>
      </c>
      <c r="G55">
        <v>0</v>
      </c>
      <c r="H55">
        <v>26.8</v>
      </c>
      <c r="I55">
        <v>0.26800000000000002</v>
      </c>
      <c r="J55">
        <v>27</v>
      </c>
      <c r="K55">
        <v>0</v>
      </c>
      <c r="L55">
        <f t="shared" si="0"/>
        <v>0</v>
      </c>
      <c r="M55">
        <f t="shared" si="1"/>
        <v>1</v>
      </c>
    </row>
    <row r="56" spans="1:13">
      <c r="A56">
        <v>55</v>
      </c>
      <c r="B56">
        <v>563</v>
      </c>
      <c r="C56">
        <v>1</v>
      </c>
      <c r="D56">
        <v>87</v>
      </c>
      <c r="E56">
        <v>68</v>
      </c>
      <c r="F56">
        <v>34</v>
      </c>
      <c r="G56">
        <v>77</v>
      </c>
      <c r="H56">
        <v>37.6</v>
      </c>
      <c r="I56">
        <v>0.40100000000000002</v>
      </c>
      <c r="J56">
        <v>24</v>
      </c>
      <c r="K56">
        <v>0</v>
      </c>
      <c r="L56">
        <f t="shared" si="0"/>
        <v>0</v>
      </c>
      <c r="M56">
        <f t="shared" si="1"/>
        <v>1</v>
      </c>
    </row>
    <row r="57" spans="1:13">
      <c r="A57">
        <v>56</v>
      </c>
      <c r="B57">
        <v>115</v>
      </c>
      <c r="C57">
        <v>7</v>
      </c>
      <c r="D57">
        <v>160</v>
      </c>
      <c r="E57">
        <v>54</v>
      </c>
      <c r="F57">
        <v>32</v>
      </c>
      <c r="G57">
        <v>175</v>
      </c>
      <c r="H57">
        <v>30.5</v>
      </c>
      <c r="I57">
        <v>0.58799999999999997</v>
      </c>
      <c r="J57">
        <v>39</v>
      </c>
      <c r="K57">
        <v>1</v>
      </c>
      <c r="L57">
        <f t="shared" si="0"/>
        <v>1</v>
      </c>
      <c r="M57">
        <f t="shared" si="1"/>
        <v>1</v>
      </c>
    </row>
    <row r="58" spans="1:13">
      <c r="A58">
        <v>57</v>
      </c>
      <c r="B58">
        <v>136</v>
      </c>
      <c r="C58">
        <v>2</v>
      </c>
      <c r="D58">
        <v>125</v>
      </c>
      <c r="E58">
        <v>60</v>
      </c>
      <c r="F58">
        <v>20</v>
      </c>
      <c r="G58">
        <v>140</v>
      </c>
      <c r="H58">
        <v>33.799999999999997</v>
      </c>
      <c r="I58">
        <v>8.7999999999999995E-2</v>
      </c>
      <c r="J58">
        <v>31</v>
      </c>
      <c r="K58">
        <v>0</v>
      </c>
      <c r="L58">
        <f t="shared" si="0"/>
        <v>0</v>
      </c>
      <c r="M58">
        <f t="shared" si="1"/>
        <v>1</v>
      </c>
    </row>
    <row r="59" spans="1:13">
      <c r="A59">
        <v>58</v>
      </c>
      <c r="B59">
        <v>115</v>
      </c>
      <c r="C59">
        <v>7</v>
      </c>
      <c r="D59">
        <v>160</v>
      </c>
      <c r="E59">
        <v>54</v>
      </c>
      <c r="F59">
        <v>32</v>
      </c>
      <c r="G59">
        <v>175</v>
      </c>
      <c r="H59">
        <v>30.5</v>
      </c>
      <c r="I59">
        <v>0.58799999999999997</v>
      </c>
      <c r="J59">
        <v>39</v>
      </c>
      <c r="K59">
        <v>1</v>
      </c>
      <c r="L59">
        <f t="shared" si="0"/>
        <v>1</v>
      </c>
      <c r="M59">
        <f t="shared" si="1"/>
        <v>1</v>
      </c>
    </row>
    <row r="60" spans="1:13">
      <c r="A60">
        <v>59</v>
      </c>
      <c r="B60">
        <v>136</v>
      </c>
      <c r="C60">
        <v>2</v>
      </c>
      <c r="D60">
        <v>125</v>
      </c>
      <c r="E60">
        <v>60</v>
      </c>
      <c r="F60">
        <v>20</v>
      </c>
      <c r="G60">
        <v>140</v>
      </c>
      <c r="H60">
        <v>33.799999999999997</v>
      </c>
      <c r="I60">
        <v>8.7999999999999995E-2</v>
      </c>
      <c r="J60">
        <v>31</v>
      </c>
      <c r="K60">
        <v>0</v>
      </c>
      <c r="L60">
        <f t="shared" si="0"/>
        <v>0</v>
      </c>
      <c r="M60">
        <f t="shared" si="1"/>
        <v>1</v>
      </c>
    </row>
    <row r="61" spans="1:13">
      <c r="A61">
        <v>60</v>
      </c>
      <c r="B61">
        <v>108</v>
      </c>
      <c r="C61">
        <v>4</v>
      </c>
      <c r="D61">
        <v>144</v>
      </c>
      <c r="E61">
        <v>58</v>
      </c>
      <c r="F61">
        <v>28</v>
      </c>
      <c r="G61">
        <v>140</v>
      </c>
      <c r="H61">
        <v>29.5</v>
      </c>
      <c r="I61">
        <v>0.28699999999999998</v>
      </c>
      <c r="J61">
        <v>37</v>
      </c>
      <c r="K61">
        <v>0</v>
      </c>
      <c r="L61">
        <f t="shared" si="0"/>
        <v>0</v>
      </c>
      <c r="M61">
        <f t="shared" si="1"/>
        <v>1</v>
      </c>
    </row>
    <row r="62" spans="1:13">
      <c r="A62">
        <v>61</v>
      </c>
      <c r="B62">
        <v>264</v>
      </c>
      <c r="C62">
        <v>3</v>
      </c>
      <c r="D62">
        <v>142</v>
      </c>
      <c r="E62">
        <v>80</v>
      </c>
      <c r="F62">
        <v>15</v>
      </c>
      <c r="G62">
        <v>0</v>
      </c>
      <c r="H62">
        <v>32.4</v>
      </c>
      <c r="I62">
        <v>0.2</v>
      </c>
      <c r="J62">
        <v>63</v>
      </c>
      <c r="K62">
        <v>0</v>
      </c>
      <c r="L62">
        <f t="shared" si="0"/>
        <v>0</v>
      </c>
      <c r="M62">
        <f t="shared" si="1"/>
        <v>1</v>
      </c>
    </row>
    <row r="63" spans="1:13">
      <c r="A63">
        <v>62</v>
      </c>
      <c r="B63">
        <v>758</v>
      </c>
      <c r="C63">
        <v>0</v>
      </c>
      <c r="D63">
        <v>123</v>
      </c>
      <c r="E63">
        <v>72</v>
      </c>
      <c r="F63">
        <v>0</v>
      </c>
      <c r="G63">
        <v>0</v>
      </c>
      <c r="H63">
        <v>36.299999999999997</v>
      </c>
      <c r="I63">
        <v>0.25800000000000001</v>
      </c>
      <c r="J63">
        <v>52</v>
      </c>
      <c r="K63">
        <v>1</v>
      </c>
      <c r="L63">
        <f t="shared" si="0"/>
        <v>0</v>
      </c>
      <c r="M63">
        <f t="shared" si="1"/>
        <v>0</v>
      </c>
    </row>
    <row r="64" spans="1:13">
      <c r="A64">
        <v>63</v>
      </c>
      <c r="B64">
        <v>384</v>
      </c>
      <c r="C64">
        <v>1</v>
      </c>
      <c r="D64">
        <v>90</v>
      </c>
      <c r="E64">
        <v>62</v>
      </c>
      <c r="F64">
        <v>18</v>
      </c>
      <c r="G64">
        <v>59</v>
      </c>
      <c r="H64">
        <v>25.1</v>
      </c>
      <c r="I64">
        <v>1.268</v>
      </c>
      <c r="J64">
        <v>25</v>
      </c>
      <c r="K64">
        <v>0</v>
      </c>
      <c r="L64">
        <f t="shared" si="0"/>
        <v>0</v>
      </c>
      <c r="M64">
        <f t="shared" si="1"/>
        <v>1</v>
      </c>
    </row>
    <row r="65" spans="1:13">
      <c r="A65">
        <v>64</v>
      </c>
      <c r="B65">
        <v>391</v>
      </c>
      <c r="C65">
        <v>1</v>
      </c>
      <c r="D65">
        <v>100</v>
      </c>
      <c r="E65">
        <v>66</v>
      </c>
      <c r="F65">
        <v>29</v>
      </c>
      <c r="G65">
        <v>196</v>
      </c>
      <c r="H65">
        <v>32</v>
      </c>
      <c r="I65">
        <v>0.44400000000000001</v>
      </c>
      <c r="J65">
        <v>42</v>
      </c>
      <c r="K65">
        <v>0</v>
      </c>
      <c r="L65">
        <f t="shared" si="0"/>
        <v>0</v>
      </c>
      <c r="M65">
        <f t="shared" si="1"/>
        <v>1</v>
      </c>
    </row>
    <row r="66" spans="1:13">
      <c r="A66">
        <v>65</v>
      </c>
      <c r="B66">
        <v>296</v>
      </c>
      <c r="C66">
        <v>6</v>
      </c>
      <c r="D66">
        <v>151</v>
      </c>
      <c r="E66">
        <v>62</v>
      </c>
      <c r="F66">
        <v>31</v>
      </c>
      <c r="G66">
        <v>120</v>
      </c>
      <c r="H66">
        <v>35.5</v>
      </c>
      <c r="I66">
        <v>0.69199999999999995</v>
      </c>
      <c r="J66">
        <v>28</v>
      </c>
      <c r="K66">
        <v>0</v>
      </c>
      <c r="L66">
        <f t="shared" si="0"/>
        <v>0</v>
      </c>
      <c r="M66">
        <f t="shared" si="1"/>
        <v>1</v>
      </c>
    </row>
    <row r="67" spans="1:13">
      <c r="A67">
        <v>66</v>
      </c>
      <c r="B67">
        <v>445</v>
      </c>
      <c r="C67">
        <v>4</v>
      </c>
      <c r="D67">
        <v>117</v>
      </c>
      <c r="E67">
        <v>62</v>
      </c>
      <c r="F67">
        <v>12</v>
      </c>
      <c r="G67">
        <v>0</v>
      </c>
      <c r="H67">
        <v>29.7</v>
      </c>
      <c r="I67">
        <v>0.38</v>
      </c>
      <c r="J67">
        <v>30</v>
      </c>
      <c r="K67">
        <v>1</v>
      </c>
      <c r="L67">
        <f t="shared" ref="L67:L130" si="19">IF(H67&lt;=28.849999,IF(C67&lt;=5.5,IF(E67&lt;=69,0,0),IF(H67&lt;=24.7,0,0)),IF(C67&lt;=4.5,IF(G67&lt;=107.5,0,0),IF(G67&lt;=122.5,0,1)))</f>
        <v>0</v>
      </c>
      <c r="M67">
        <f t="shared" ref="M67:M130" si="20">IF(L67=K67,1,0)</f>
        <v>0</v>
      </c>
    </row>
    <row r="68" spans="1:13">
      <c r="A68">
        <v>67</v>
      </c>
      <c r="B68">
        <v>319</v>
      </c>
      <c r="C68">
        <v>3</v>
      </c>
      <c r="D68">
        <v>115</v>
      </c>
      <c r="E68">
        <v>66</v>
      </c>
      <c r="F68">
        <v>39</v>
      </c>
      <c r="G68">
        <v>140</v>
      </c>
      <c r="H68">
        <v>38.1</v>
      </c>
      <c r="I68">
        <v>0.15</v>
      </c>
      <c r="J68">
        <v>28</v>
      </c>
      <c r="K68">
        <v>0</v>
      </c>
      <c r="L68">
        <f t="shared" si="19"/>
        <v>0</v>
      </c>
      <c r="M68">
        <f t="shared" si="20"/>
        <v>1</v>
      </c>
    </row>
    <row r="69" spans="1:13">
      <c r="A69">
        <v>68</v>
      </c>
      <c r="B69">
        <v>174</v>
      </c>
      <c r="C69">
        <v>1</v>
      </c>
      <c r="D69">
        <v>79</v>
      </c>
      <c r="E69">
        <v>60</v>
      </c>
      <c r="F69">
        <v>42</v>
      </c>
      <c r="G69">
        <v>48</v>
      </c>
      <c r="H69">
        <v>43.5</v>
      </c>
      <c r="I69">
        <v>0.67800000000000005</v>
      </c>
      <c r="J69">
        <v>23</v>
      </c>
      <c r="K69">
        <v>0</v>
      </c>
      <c r="L69">
        <f t="shared" si="19"/>
        <v>0</v>
      </c>
      <c r="M69">
        <f t="shared" si="20"/>
        <v>1</v>
      </c>
    </row>
    <row r="70" spans="1:13">
      <c r="A70">
        <v>69</v>
      </c>
      <c r="B70">
        <v>563</v>
      </c>
      <c r="C70">
        <v>1</v>
      </c>
      <c r="D70">
        <v>87</v>
      </c>
      <c r="E70">
        <v>68</v>
      </c>
      <c r="F70">
        <v>34</v>
      </c>
      <c r="G70">
        <v>77</v>
      </c>
      <c r="H70">
        <v>37.6</v>
      </c>
      <c r="I70">
        <v>0.40100000000000002</v>
      </c>
      <c r="J70">
        <v>24</v>
      </c>
      <c r="K70">
        <v>0</v>
      </c>
      <c r="L70">
        <f t="shared" si="19"/>
        <v>0</v>
      </c>
      <c r="M70">
        <f t="shared" si="20"/>
        <v>1</v>
      </c>
    </row>
    <row r="71" spans="1:13">
      <c r="A71">
        <v>70</v>
      </c>
      <c r="B71">
        <v>144</v>
      </c>
      <c r="C71">
        <v>10</v>
      </c>
      <c r="D71">
        <v>108</v>
      </c>
      <c r="E71">
        <v>66</v>
      </c>
      <c r="F71">
        <v>0</v>
      </c>
      <c r="G71">
        <v>0</v>
      </c>
      <c r="H71">
        <v>32.4</v>
      </c>
      <c r="I71">
        <v>0.27200000000000002</v>
      </c>
      <c r="J71">
        <v>42</v>
      </c>
      <c r="K71">
        <v>1</v>
      </c>
      <c r="L71">
        <f t="shared" si="19"/>
        <v>0</v>
      </c>
      <c r="M71">
        <f t="shared" si="20"/>
        <v>0</v>
      </c>
    </row>
    <row r="72" spans="1:13">
      <c r="A72">
        <v>71</v>
      </c>
      <c r="B72">
        <v>433</v>
      </c>
      <c r="C72">
        <v>1</v>
      </c>
      <c r="D72">
        <v>80</v>
      </c>
      <c r="E72">
        <v>74</v>
      </c>
      <c r="F72">
        <v>11</v>
      </c>
      <c r="G72">
        <v>60</v>
      </c>
      <c r="H72">
        <v>30</v>
      </c>
      <c r="I72">
        <v>0.52700000000000002</v>
      </c>
      <c r="J72">
        <v>22</v>
      </c>
      <c r="K72">
        <v>0</v>
      </c>
      <c r="L72">
        <f t="shared" si="19"/>
        <v>0</v>
      </c>
      <c r="M72">
        <f t="shared" si="20"/>
        <v>1</v>
      </c>
    </row>
    <row r="73" spans="1:13">
      <c r="A73">
        <v>72</v>
      </c>
      <c r="B73">
        <v>620</v>
      </c>
      <c r="C73">
        <v>0</v>
      </c>
      <c r="D73">
        <v>119</v>
      </c>
      <c r="E73">
        <v>0</v>
      </c>
      <c r="F73">
        <v>0</v>
      </c>
      <c r="G73">
        <v>0</v>
      </c>
      <c r="H73">
        <v>32.4</v>
      </c>
      <c r="I73">
        <v>0.14099999999999999</v>
      </c>
      <c r="J73">
        <v>24</v>
      </c>
      <c r="K73">
        <v>1</v>
      </c>
      <c r="L73">
        <f t="shared" si="19"/>
        <v>0</v>
      </c>
      <c r="M73">
        <f t="shared" si="20"/>
        <v>0</v>
      </c>
    </row>
    <row r="74" spans="1:13">
      <c r="A74">
        <v>73</v>
      </c>
      <c r="B74">
        <v>467</v>
      </c>
      <c r="C74">
        <v>0</v>
      </c>
      <c r="D74">
        <v>74</v>
      </c>
      <c r="E74">
        <v>52</v>
      </c>
      <c r="F74">
        <v>10</v>
      </c>
      <c r="G74">
        <v>36</v>
      </c>
      <c r="H74">
        <v>27.8</v>
      </c>
      <c r="I74">
        <v>0.26900000000000002</v>
      </c>
      <c r="J74">
        <v>22</v>
      </c>
      <c r="K74">
        <v>0</v>
      </c>
      <c r="L74">
        <f t="shared" si="19"/>
        <v>0</v>
      </c>
      <c r="M74">
        <f t="shared" si="20"/>
        <v>1</v>
      </c>
    </row>
    <row r="75" spans="1:13">
      <c r="A75">
        <v>74</v>
      </c>
      <c r="B75">
        <v>529</v>
      </c>
      <c r="C75">
        <v>0</v>
      </c>
      <c r="D75">
        <v>117</v>
      </c>
      <c r="E75">
        <v>66</v>
      </c>
      <c r="F75">
        <v>31</v>
      </c>
      <c r="G75">
        <v>188</v>
      </c>
      <c r="H75">
        <v>30.8</v>
      </c>
      <c r="I75">
        <v>0.49299999999999999</v>
      </c>
      <c r="J75">
        <v>22</v>
      </c>
      <c r="K75">
        <v>0</v>
      </c>
      <c r="L75">
        <f t="shared" si="19"/>
        <v>0</v>
      </c>
      <c r="M75">
        <f t="shared" si="20"/>
        <v>1</v>
      </c>
    </row>
    <row r="76" spans="1:13">
      <c r="A76">
        <v>75</v>
      </c>
      <c r="B76">
        <v>493</v>
      </c>
      <c r="C76">
        <v>4</v>
      </c>
      <c r="D76">
        <v>99</v>
      </c>
      <c r="E76">
        <v>68</v>
      </c>
      <c r="F76">
        <v>38</v>
      </c>
      <c r="G76">
        <v>0</v>
      </c>
      <c r="H76">
        <v>32.799999999999997</v>
      </c>
      <c r="I76">
        <v>0.14499999999999999</v>
      </c>
      <c r="J76">
        <v>33</v>
      </c>
      <c r="K76">
        <v>0</v>
      </c>
      <c r="L76">
        <f t="shared" si="19"/>
        <v>0</v>
      </c>
      <c r="M76">
        <f t="shared" si="20"/>
        <v>1</v>
      </c>
    </row>
    <row r="77" spans="1:13">
      <c r="A77">
        <v>76</v>
      </c>
      <c r="B77">
        <v>570</v>
      </c>
      <c r="C77">
        <v>0</v>
      </c>
      <c r="D77">
        <v>121</v>
      </c>
      <c r="E77">
        <v>66</v>
      </c>
      <c r="F77">
        <v>30</v>
      </c>
      <c r="G77">
        <v>165</v>
      </c>
      <c r="H77">
        <v>34.299999999999997</v>
      </c>
      <c r="I77">
        <v>0.20300000000000001</v>
      </c>
      <c r="J77">
        <v>33</v>
      </c>
      <c r="K77">
        <v>1</v>
      </c>
      <c r="L77">
        <f t="shared" si="19"/>
        <v>0</v>
      </c>
      <c r="M77">
        <f t="shared" si="20"/>
        <v>0</v>
      </c>
    </row>
    <row r="78" spans="1:13">
      <c r="A78">
        <v>77</v>
      </c>
      <c r="B78">
        <v>648</v>
      </c>
      <c r="C78">
        <v>0</v>
      </c>
      <c r="D78">
        <v>179</v>
      </c>
      <c r="E78">
        <v>50</v>
      </c>
      <c r="F78">
        <v>36</v>
      </c>
      <c r="G78">
        <v>159</v>
      </c>
      <c r="H78">
        <v>37.799999999999997</v>
      </c>
      <c r="I78">
        <v>0.45500000000000002</v>
      </c>
      <c r="J78">
        <v>22</v>
      </c>
      <c r="K78">
        <v>1</v>
      </c>
      <c r="L78">
        <f t="shared" si="19"/>
        <v>0</v>
      </c>
      <c r="M78">
        <f t="shared" si="20"/>
        <v>0</v>
      </c>
    </row>
    <row r="79" spans="1:13">
      <c r="A79">
        <v>78</v>
      </c>
      <c r="B79">
        <v>158</v>
      </c>
      <c r="C79">
        <v>1</v>
      </c>
      <c r="D79">
        <v>109</v>
      </c>
      <c r="E79">
        <v>56</v>
      </c>
      <c r="F79">
        <v>21</v>
      </c>
      <c r="G79">
        <v>135</v>
      </c>
      <c r="H79">
        <v>25.2</v>
      </c>
      <c r="I79">
        <v>0.83299999999999996</v>
      </c>
      <c r="J79">
        <v>23</v>
      </c>
      <c r="K79">
        <v>0</v>
      </c>
      <c r="L79">
        <f t="shared" si="19"/>
        <v>0</v>
      </c>
      <c r="M79">
        <f t="shared" si="20"/>
        <v>1</v>
      </c>
    </row>
    <row r="80" spans="1:13">
      <c r="A80">
        <v>79</v>
      </c>
      <c r="B80">
        <v>51</v>
      </c>
      <c r="C80">
        <v>1</v>
      </c>
      <c r="D80">
        <v>103</v>
      </c>
      <c r="E80">
        <v>80</v>
      </c>
      <c r="F80">
        <v>11</v>
      </c>
      <c r="G80">
        <v>82</v>
      </c>
      <c r="H80">
        <v>19.399999999999999</v>
      </c>
      <c r="I80">
        <v>0.49099999999999999</v>
      </c>
      <c r="J80">
        <v>22</v>
      </c>
      <c r="K80">
        <v>0</v>
      </c>
      <c r="L80">
        <f t="shared" si="19"/>
        <v>0</v>
      </c>
      <c r="M80">
        <f t="shared" si="20"/>
        <v>1</v>
      </c>
    </row>
    <row r="81" spans="1:13">
      <c r="A81">
        <v>80</v>
      </c>
      <c r="B81">
        <v>283</v>
      </c>
      <c r="C81">
        <v>7</v>
      </c>
      <c r="D81">
        <v>133</v>
      </c>
      <c r="E81">
        <v>88</v>
      </c>
      <c r="F81">
        <v>15</v>
      </c>
      <c r="G81">
        <v>155</v>
      </c>
      <c r="H81">
        <v>32.4</v>
      </c>
      <c r="I81">
        <v>0.26200000000000001</v>
      </c>
      <c r="J81">
        <v>37</v>
      </c>
      <c r="K81">
        <v>0</v>
      </c>
      <c r="L81">
        <f t="shared" si="19"/>
        <v>1</v>
      </c>
      <c r="M81">
        <f t="shared" si="20"/>
        <v>0</v>
      </c>
    </row>
    <row r="82" spans="1:13">
      <c r="A82">
        <v>81</v>
      </c>
      <c r="B82">
        <v>658</v>
      </c>
      <c r="C82">
        <v>1</v>
      </c>
      <c r="D82">
        <v>120</v>
      </c>
      <c r="E82">
        <v>80</v>
      </c>
      <c r="F82">
        <v>48</v>
      </c>
      <c r="G82">
        <v>200</v>
      </c>
      <c r="H82">
        <v>38.9</v>
      </c>
      <c r="I82">
        <v>1.1619999999999999</v>
      </c>
      <c r="J82">
        <v>41</v>
      </c>
      <c r="K82">
        <v>0</v>
      </c>
      <c r="L82">
        <f t="shared" si="19"/>
        <v>0</v>
      </c>
      <c r="M82">
        <f t="shared" si="20"/>
        <v>1</v>
      </c>
    </row>
    <row r="83" spans="1:13">
      <c r="A83">
        <v>82</v>
      </c>
      <c r="B83">
        <v>97</v>
      </c>
      <c r="C83">
        <v>2</v>
      </c>
      <c r="D83">
        <v>92</v>
      </c>
      <c r="E83">
        <v>62</v>
      </c>
      <c r="F83">
        <v>28</v>
      </c>
      <c r="G83">
        <v>0</v>
      </c>
      <c r="H83">
        <v>31.6</v>
      </c>
      <c r="I83">
        <v>0.13</v>
      </c>
      <c r="J83">
        <v>24</v>
      </c>
      <c r="K83">
        <v>0</v>
      </c>
      <c r="L83">
        <f t="shared" si="19"/>
        <v>0</v>
      </c>
      <c r="M83">
        <f t="shared" si="20"/>
        <v>1</v>
      </c>
    </row>
    <row r="84" spans="1:13">
      <c r="A84">
        <v>83</v>
      </c>
      <c r="B84">
        <v>582</v>
      </c>
      <c r="C84">
        <v>6</v>
      </c>
      <c r="D84">
        <v>109</v>
      </c>
      <c r="E84">
        <v>60</v>
      </c>
      <c r="F84">
        <v>27</v>
      </c>
      <c r="G84">
        <v>0</v>
      </c>
      <c r="H84">
        <v>25</v>
      </c>
      <c r="I84">
        <v>0.20599999999999999</v>
      </c>
      <c r="J84">
        <v>27</v>
      </c>
      <c r="K84">
        <v>0</v>
      </c>
      <c r="L84">
        <f t="shared" si="19"/>
        <v>0</v>
      </c>
      <c r="M84">
        <f t="shared" si="20"/>
        <v>1</v>
      </c>
    </row>
    <row r="85" spans="1:13">
      <c r="A85">
        <v>84</v>
      </c>
      <c r="B85">
        <v>657</v>
      </c>
      <c r="C85">
        <v>2</v>
      </c>
      <c r="D85">
        <v>101</v>
      </c>
      <c r="E85">
        <v>58</v>
      </c>
      <c r="F85">
        <v>35</v>
      </c>
      <c r="G85">
        <v>90</v>
      </c>
      <c r="H85">
        <v>21.8</v>
      </c>
      <c r="I85">
        <v>0.155</v>
      </c>
      <c r="J85">
        <v>22</v>
      </c>
      <c r="K85">
        <v>0</v>
      </c>
      <c r="L85">
        <f t="shared" si="19"/>
        <v>0</v>
      </c>
      <c r="M85">
        <f t="shared" si="20"/>
        <v>1</v>
      </c>
    </row>
    <row r="86" spans="1:13">
      <c r="A86">
        <v>85</v>
      </c>
      <c r="B86">
        <v>474</v>
      </c>
      <c r="C86">
        <v>7</v>
      </c>
      <c r="D86">
        <v>136</v>
      </c>
      <c r="E86">
        <v>90</v>
      </c>
      <c r="F86">
        <v>0</v>
      </c>
      <c r="G86">
        <v>0</v>
      </c>
      <c r="H86">
        <v>29.9</v>
      </c>
      <c r="I86">
        <v>0.21</v>
      </c>
      <c r="J86">
        <v>50</v>
      </c>
      <c r="K86">
        <v>0</v>
      </c>
      <c r="L86">
        <f t="shared" si="19"/>
        <v>0</v>
      </c>
      <c r="M86">
        <f t="shared" si="20"/>
        <v>1</v>
      </c>
    </row>
    <row r="87" spans="1:13">
      <c r="A87">
        <v>86</v>
      </c>
      <c r="B87">
        <v>195</v>
      </c>
      <c r="C87">
        <v>8</v>
      </c>
      <c r="D87">
        <v>85</v>
      </c>
      <c r="E87">
        <v>55</v>
      </c>
      <c r="F87">
        <v>20</v>
      </c>
      <c r="G87">
        <v>0</v>
      </c>
      <c r="H87">
        <v>24.4</v>
      </c>
      <c r="I87">
        <v>0.13600000000000001</v>
      </c>
      <c r="J87">
        <v>42</v>
      </c>
      <c r="K87">
        <v>0</v>
      </c>
      <c r="L87">
        <f t="shared" si="19"/>
        <v>0</v>
      </c>
      <c r="M87">
        <f t="shared" si="20"/>
        <v>1</v>
      </c>
    </row>
    <row r="88" spans="1:13">
      <c r="A88">
        <v>87</v>
      </c>
      <c r="B88">
        <v>240</v>
      </c>
      <c r="C88">
        <v>0</v>
      </c>
      <c r="D88">
        <v>104</v>
      </c>
      <c r="E88">
        <v>76</v>
      </c>
      <c r="F88">
        <v>0</v>
      </c>
      <c r="G88">
        <v>0</v>
      </c>
      <c r="H88">
        <v>18.399999999999999</v>
      </c>
      <c r="I88">
        <v>0.58199999999999996</v>
      </c>
      <c r="J88">
        <v>27</v>
      </c>
      <c r="K88">
        <v>0</v>
      </c>
      <c r="L88">
        <f t="shared" si="19"/>
        <v>0</v>
      </c>
      <c r="M88">
        <f t="shared" si="20"/>
        <v>1</v>
      </c>
    </row>
    <row r="89" spans="1:13">
      <c r="A89">
        <v>88</v>
      </c>
      <c r="B89">
        <v>535</v>
      </c>
      <c r="C89">
        <v>1</v>
      </c>
      <c r="D89">
        <v>77</v>
      </c>
      <c r="E89">
        <v>56</v>
      </c>
      <c r="F89">
        <v>30</v>
      </c>
      <c r="G89">
        <v>56</v>
      </c>
      <c r="H89">
        <v>33.299999999999997</v>
      </c>
      <c r="I89">
        <v>1.2509999999999999</v>
      </c>
      <c r="J89">
        <v>24</v>
      </c>
      <c r="K89">
        <v>0</v>
      </c>
      <c r="L89">
        <f t="shared" si="19"/>
        <v>0</v>
      </c>
      <c r="M89">
        <f t="shared" si="20"/>
        <v>1</v>
      </c>
    </row>
    <row r="90" spans="1:13">
      <c r="A90">
        <v>89</v>
      </c>
      <c r="B90">
        <v>508</v>
      </c>
      <c r="C90">
        <v>1</v>
      </c>
      <c r="D90">
        <v>130</v>
      </c>
      <c r="E90">
        <v>60</v>
      </c>
      <c r="F90">
        <v>23</v>
      </c>
      <c r="G90">
        <v>170</v>
      </c>
      <c r="H90">
        <v>28.6</v>
      </c>
      <c r="I90">
        <v>0.69199999999999995</v>
      </c>
      <c r="J90">
        <v>21</v>
      </c>
      <c r="K90">
        <v>0</v>
      </c>
      <c r="L90">
        <f t="shared" si="19"/>
        <v>0</v>
      </c>
      <c r="M90">
        <f t="shared" si="20"/>
        <v>1</v>
      </c>
    </row>
    <row r="91" spans="1:13">
      <c r="A91">
        <v>90</v>
      </c>
      <c r="B91">
        <v>601</v>
      </c>
      <c r="C91">
        <v>1</v>
      </c>
      <c r="D91">
        <v>108</v>
      </c>
      <c r="E91">
        <v>88</v>
      </c>
      <c r="F91">
        <v>19</v>
      </c>
      <c r="G91">
        <v>0</v>
      </c>
      <c r="H91">
        <v>27.1</v>
      </c>
      <c r="I91">
        <v>0.4</v>
      </c>
      <c r="J91">
        <v>24</v>
      </c>
      <c r="K91">
        <v>0</v>
      </c>
      <c r="L91">
        <f t="shared" si="19"/>
        <v>0</v>
      </c>
      <c r="M91">
        <f t="shared" si="20"/>
        <v>1</v>
      </c>
    </row>
    <row r="92" spans="1:13">
      <c r="A92">
        <v>91</v>
      </c>
      <c r="B92">
        <v>249</v>
      </c>
      <c r="C92">
        <v>9</v>
      </c>
      <c r="D92">
        <v>124</v>
      </c>
      <c r="E92">
        <v>70</v>
      </c>
      <c r="F92">
        <v>33</v>
      </c>
      <c r="G92">
        <v>402</v>
      </c>
      <c r="H92">
        <v>35.4</v>
      </c>
      <c r="I92">
        <v>0.28199999999999997</v>
      </c>
      <c r="J92">
        <v>34</v>
      </c>
      <c r="K92">
        <v>0</v>
      </c>
      <c r="L92">
        <f t="shared" si="19"/>
        <v>1</v>
      </c>
      <c r="M92">
        <f t="shared" si="20"/>
        <v>0</v>
      </c>
    </row>
    <row r="93" spans="1:13">
      <c r="A93">
        <v>92</v>
      </c>
      <c r="B93">
        <v>344</v>
      </c>
      <c r="C93">
        <v>5</v>
      </c>
      <c r="D93">
        <v>122</v>
      </c>
      <c r="E93">
        <v>86</v>
      </c>
      <c r="F93">
        <v>0</v>
      </c>
      <c r="G93">
        <v>0</v>
      </c>
      <c r="H93">
        <v>34.700000000000003</v>
      </c>
      <c r="I93">
        <v>0.28999999999999998</v>
      </c>
      <c r="J93">
        <v>33</v>
      </c>
      <c r="K93">
        <v>0</v>
      </c>
      <c r="L93">
        <f t="shared" si="19"/>
        <v>0</v>
      </c>
      <c r="M93">
        <f t="shared" si="20"/>
        <v>1</v>
      </c>
    </row>
    <row r="94" spans="1:13">
      <c r="A94">
        <v>93</v>
      </c>
      <c r="B94">
        <v>463</v>
      </c>
      <c r="C94">
        <v>8</v>
      </c>
      <c r="D94">
        <v>74</v>
      </c>
      <c r="E94">
        <v>70</v>
      </c>
      <c r="F94">
        <v>40</v>
      </c>
      <c r="G94">
        <v>49</v>
      </c>
      <c r="H94">
        <v>35.299999999999997</v>
      </c>
      <c r="I94">
        <v>0.70499999999999996</v>
      </c>
      <c r="J94">
        <v>39</v>
      </c>
      <c r="K94">
        <v>0</v>
      </c>
      <c r="L94">
        <f t="shared" si="19"/>
        <v>0</v>
      </c>
      <c r="M94">
        <f t="shared" si="20"/>
        <v>1</v>
      </c>
    </row>
    <row r="95" spans="1:13">
      <c r="A95">
        <v>94</v>
      </c>
      <c r="B95">
        <v>457</v>
      </c>
      <c r="C95">
        <v>1</v>
      </c>
      <c r="D95">
        <v>135</v>
      </c>
      <c r="E95">
        <v>54</v>
      </c>
      <c r="F95">
        <v>0</v>
      </c>
      <c r="G95">
        <v>0</v>
      </c>
      <c r="H95">
        <v>26.7</v>
      </c>
      <c r="I95">
        <v>0.68700000000000006</v>
      </c>
      <c r="J95">
        <v>62</v>
      </c>
      <c r="K95">
        <v>0</v>
      </c>
      <c r="L95">
        <f t="shared" si="19"/>
        <v>0</v>
      </c>
      <c r="M95">
        <f t="shared" si="20"/>
        <v>1</v>
      </c>
    </row>
    <row r="96" spans="1:13">
      <c r="A96">
        <v>95</v>
      </c>
      <c r="B96">
        <v>584</v>
      </c>
      <c r="C96">
        <v>8</v>
      </c>
      <c r="D96">
        <v>100</v>
      </c>
      <c r="E96">
        <v>76</v>
      </c>
      <c r="F96">
        <v>0</v>
      </c>
      <c r="G96">
        <v>0</v>
      </c>
      <c r="H96">
        <v>38.700000000000003</v>
      </c>
      <c r="I96">
        <v>0.19</v>
      </c>
      <c r="J96">
        <v>42</v>
      </c>
      <c r="K96">
        <v>0</v>
      </c>
      <c r="L96">
        <f t="shared" si="19"/>
        <v>0</v>
      </c>
      <c r="M96">
        <f t="shared" si="20"/>
        <v>1</v>
      </c>
    </row>
    <row r="97" spans="1:13">
      <c r="A97">
        <v>96</v>
      </c>
      <c r="B97">
        <v>129</v>
      </c>
      <c r="C97">
        <v>1</v>
      </c>
      <c r="D97">
        <v>117</v>
      </c>
      <c r="E97">
        <v>88</v>
      </c>
      <c r="F97">
        <v>24</v>
      </c>
      <c r="G97">
        <v>145</v>
      </c>
      <c r="H97">
        <v>34.5</v>
      </c>
      <c r="I97">
        <v>0.40300000000000002</v>
      </c>
      <c r="J97">
        <v>40</v>
      </c>
      <c r="K97">
        <v>1</v>
      </c>
      <c r="L97">
        <f t="shared" si="19"/>
        <v>0</v>
      </c>
      <c r="M97">
        <f t="shared" si="20"/>
        <v>0</v>
      </c>
    </row>
    <row r="98" spans="1:13">
      <c r="A98">
        <v>97</v>
      </c>
      <c r="B98">
        <v>249</v>
      </c>
      <c r="C98">
        <v>9</v>
      </c>
      <c r="D98">
        <v>124</v>
      </c>
      <c r="E98">
        <v>70</v>
      </c>
      <c r="F98">
        <v>33</v>
      </c>
      <c r="G98">
        <v>402</v>
      </c>
      <c r="H98">
        <v>35.4</v>
      </c>
      <c r="I98">
        <v>0.28199999999999997</v>
      </c>
      <c r="J98">
        <v>34</v>
      </c>
      <c r="K98">
        <v>0</v>
      </c>
      <c r="L98">
        <f t="shared" si="19"/>
        <v>1</v>
      </c>
      <c r="M98">
        <f t="shared" si="20"/>
        <v>0</v>
      </c>
    </row>
    <row r="99" spans="1:13">
      <c r="A99">
        <v>98</v>
      </c>
      <c r="B99">
        <v>37</v>
      </c>
      <c r="C99">
        <v>11</v>
      </c>
      <c r="D99">
        <v>138</v>
      </c>
      <c r="E99">
        <v>76</v>
      </c>
      <c r="F99">
        <v>0</v>
      </c>
      <c r="G99">
        <v>0</v>
      </c>
      <c r="H99">
        <v>33.200000000000003</v>
      </c>
      <c r="I99">
        <v>0.42</v>
      </c>
      <c r="J99">
        <v>35</v>
      </c>
      <c r="K99">
        <v>0</v>
      </c>
      <c r="L99">
        <f t="shared" si="19"/>
        <v>0</v>
      </c>
      <c r="M99">
        <f t="shared" si="20"/>
        <v>1</v>
      </c>
    </row>
    <row r="100" spans="1:13">
      <c r="A100">
        <v>99</v>
      </c>
      <c r="B100">
        <v>433</v>
      </c>
      <c r="C100">
        <v>1</v>
      </c>
      <c r="D100">
        <v>80</v>
      </c>
      <c r="E100">
        <v>74</v>
      </c>
      <c r="F100">
        <v>11</v>
      </c>
      <c r="G100">
        <v>60</v>
      </c>
      <c r="H100">
        <v>30</v>
      </c>
      <c r="I100">
        <v>0.52700000000000002</v>
      </c>
      <c r="J100">
        <v>22</v>
      </c>
      <c r="K100">
        <v>0</v>
      </c>
      <c r="L100">
        <f t="shared" si="19"/>
        <v>0</v>
      </c>
      <c r="M100">
        <f t="shared" si="20"/>
        <v>1</v>
      </c>
    </row>
    <row r="101" spans="1:13">
      <c r="A101">
        <v>100</v>
      </c>
      <c r="B101">
        <v>476</v>
      </c>
      <c r="C101">
        <v>0</v>
      </c>
      <c r="D101">
        <v>137</v>
      </c>
      <c r="E101">
        <v>84</v>
      </c>
      <c r="F101">
        <v>27</v>
      </c>
      <c r="G101">
        <v>0</v>
      </c>
      <c r="H101">
        <v>27.3</v>
      </c>
      <c r="I101">
        <v>0.23100000000000001</v>
      </c>
      <c r="J101">
        <v>59</v>
      </c>
      <c r="K101">
        <v>0</v>
      </c>
      <c r="L101">
        <f t="shared" si="19"/>
        <v>0</v>
      </c>
      <c r="M101">
        <f t="shared" si="20"/>
        <v>1</v>
      </c>
    </row>
    <row r="102" spans="1:13">
      <c r="A102">
        <v>101</v>
      </c>
      <c r="B102">
        <v>424</v>
      </c>
      <c r="C102">
        <v>2</v>
      </c>
      <c r="D102">
        <v>115</v>
      </c>
      <c r="E102">
        <v>64</v>
      </c>
      <c r="F102">
        <v>22</v>
      </c>
      <c r="G102">
        <v>0</v>
      </c>
      <c r="H102">
        <v>30.8</v>
      </c>
      <c r="I102">
        <v>0.42099999999999999</v>
      </c>
      <c r="J102">
        <v>21</v>
      </c>
      <c r="K102">
        <v>0</v>
      </c>
      <c r="L102">
        <f t="shared" si="19"/>
        <v>0</v>
      </c>
      <c r="M102">
        <f t="shared" si="20"/>
        <v>1</v>
      </c>
    </row>
    <row r="103" spans="1:13">
      <c r="A103">
        <v>102</v>
      </c>
      <c r="B103">
        <v>242</v>
      </c>
      <c r="C103">
        <v>4</v>
      </c>
      <c r="D103">
        <v>91</v>
      </c>
      <c r="E103">
        <v>70</v>
      </c>
      <c r="F103">
        <v>32</v>
      </c>
      <c r="G103">
        <v>88</v>
      </c>
      <c r="H103">
        <v>33.1</v>
      </c>
      <c r="I103">
        <v>0.44600000000000001</v>
      </c>
      <c r="J103">
        <v>22</v>
      </c>
      <c r="K103">
        <v>0</v>
      </c>
      <c r="L103">
        <f t="shared" si="19"/>
        <v>0</v>
      </c>
      <c r="M103">
        <f t="shared" si="20"/>
        <v>1</v>
      </c>
    </row>
    <row r="104" spans="1:13">
      <c r="A104">
        <v>103</v>
      </c>
      <c r="B104">
        <v>620</v>
      </c>
      <c r="C104">
        <v>0</v>
      </c>
      <c r="D104">
        <v>119</v>
      </c>
      <c r="E104">
        <v>0</v>
      </c>
      <c r="F104">
        <v>0</v>
      </c>
      <c r="G104">
        <v>0</v>
      </c>
      <c r="H104">
        <v>32.4</v>
      </c>
      <c r="I104">
        <v>0.14099999999999999</v>
      </c>
      <c r="J104">
        <v>24</v>
      </c>
      <c r="K104">
        <v>1</v>
      </c>
      <c r="L104">
        <f t="shared" si="19"/>
        <v>0</v>
      </c>
      <c r="M104">
        <f t="shared" si="20"/>
        <v>0</v>
      </c>
    </row>
    <row r="105" spans="1:13">
      <c r="A105">
        <v>104</v>
      </c>
      <c r="B105">
        <v>138</v>
      </c>
      <c r="C105">
        <v>0</v>
      </c>
      <c r="D105">
        <v>93</v>
      </c>
      <c r="E105">
        <v>60</v>
      </c>
      <c r="F105">
        <v>25</v>
      </c>
      <c r="G105">
        <v>92</v>
      </c>
      <c r="H105">
        <v>28.7</v>
      </c>
      <c r="I105">
        <v>0.53200000000000003</v>
      </c>
      <c r="J105">
        <v>22</v>
      </c>
      <c r="K105">
        <v>0</v>
      </c>
      <c r="L105">
        <f t="shared" si="19"/>
        <v>0</v>
      </c>
      <c r="M105">
        <f t="shared" si="20"/>
        <v>1</v>
      </c>
    </row>
    <row r="106" spans="1:13">
      <c r="A106">
        <v>105</v>
      </c>
      <c r="B106">
        <v>57</v>
      </c>
      <c r="C106">
        <v>7</v>
      </c>
      <c r="D106">
        <v>187</v>
      </c>
      <c r="E106">
        <v>68</v>
      </c>
      <c r="F106">
        <v>39</v>
      </c>
      <c r="G106">
        <v>304</v>
      </c>
      <c r="H106">
        <v>37.700000000000003</v>
      </c>
      <c r="I106">
        <v>0.254</v>
      </c>
      <c r="J106">
        <v>41</v>
      </c>
      <c r="K106">
        <v>1</v>
      </c>
      <c r="L106">
        <f t="shared" si="19"/>
        <v>1</v>
      </c>
      <c r="M106">
        <f t="shared" si="20"/>
        <v>1</v>
      </c>
    </row>
    <row r="107" spans="1:13">
      <c r="A107">
        <v>106</v>
      </c>
      <c r="B107">
        <v>9</v>
      </c>
      <c r="C107">
        <v>2</v>
      </c>
      <c r="D107">
        <v>197</v>
      </c>
      <c r="E107">
        <v>70</v>
      </c>
      <c r="F107">
        <v>45</v>
      </c>
      <c r="G107">
        <v>543</v>
      </c>
      <c r="H107">
        <v>30.5</v>
      </c>
      <c r="I107">
        <v>0.158</v>
      </c>
      <c r="J107">
        <v>53</v>
      </c>
      <c r="K107">
        <v>1</v>
      </c>
      <c r="L107">
        <f t="shared" si="19"/>
        <v>0</v>
      </c>
      <c r="M107">
        <f t="shared" si="20"/>
        <v>0</v>
      </c>
    </row>
    <row r="108" spans="1:13">
      <c r="A108">
        <v>107</v>
      </c>
      <c r="B108">
        <v>142</v>
      </c>
      <c r="C108">
        <v>5</v>
      </c>
      <c r="D108">
        <v>106</v>
      </c>
      <c r="E108">
        <v>82</v>
      </c>
      <c r="F108">
        <v>30</v>
      </c>
      <c r="G108">
        <v>0</v>
      </c>
      <c r="H108">
        <v>39.5</v>
      </c>
      <c r="I108">
        <v>0.28599999999999998</v>
      </c>
      <c r="J108">
        <v>38</v>
      </c>
      <c r="K108">
        <v>0</v>
      </c>
      <c r="L108">
        <f t="shared" si="19"/>
        <v>0</v>
      </c>
      <c r="M108">
        <f t="shared" si="20"/>
        <v>1</v>
      </c>
    </row>
    <row r="109" spans="1:13">
      <c r="A109">
        <v>108</v>
      </c>
      <c r="B109">
        <v>293</v>
      </c>
      <c r="C109">
        <v>2</v>
      </c>
      <c r="D109">
        <v>128</v>
      </c>
      <c r="E109">
        <v>78</v>
      </c>
      <c r="F109">
        <v>37</v>
      </c>
      <c r="G109">
        <v>182</v>
      </c>
      <c r="H109">
        <v>43.3</v>
      </c>
      <c r="I109">
        <v>1.224</v>
      </c>
      <c r="J109">
        <v>31</v>
      </c>
      <c r="K109">
        <v>1</v>
      </c>
      <c r="L109">
        <f t="shared" si="19"/>
        <v>0</v>
      </c>
      <c r="M109">
        <f t="shared" si="20"/>
        <v>0</v>
      </c>
    </row>
    <row r="110" spans="1:13">
      <c r="A110">
        <v>109</v>
      </c>
      <c r="B110">
        <v>610</v>
      </c>
      <c r="C110">
        <v>1</v>
      </c>
      <c r="D110">
        <v>111</v>
      </c>
      <c r="E110">
        <v>62</v>
      </c>
      <c r="F110">
        <v>13</v>
      </c>
      <c r="G110">
        <v>182</v>
      </c>
      <c r="H110">
        <v>24</v>
      </c>
      <c r="I110">
        <v>0.13800000000000001</v>
      </c>
      <c r="J110">
        <v>23</v>
      </c>
      <c r="K110">
        <v>0</v>
      </c>
      <c r="L110">
        <f t="shared" si="19"/>
        <v>0</v>
      </c>
      <c r="M110">
        <f t="shared" si="20"/>
        <v>1</v>
      </c>
    </row>
    <row r="111" spans="1:13">
      <c r="A111">
        <v>110</v>
      </c>
      <c r="B111">
        <v>133</v>
      </c>
      <c r="C111">
        <v>3</v>
      </c>
      <c r="D111">
        <v>170</v>
      </c>
      <c r="E111">
        <v>64</v>
      </c>
      <c r="F111">
        <v>37</v>
      </c>
      <c r="G111">
        <v>225</v>
      </c>
      <c r="H111">
        <v>34.5</v>
      </c>
      <c r="I111">
        <v>0.35599999999999998</v>
      </c>
      <c r="J111">
        <v>30</v>
      </c>
      <c r="K111">
        <v>1</v>
      </c>
      <c r="L111">
        <f t="shared" si="19"/>
        <v>0</v>
      </c>
      <c r="M111">
        <f t="shared" si="20"/>
        <v>0</v>
      </c>
    </row>
    <row r="112" spans="1:13">
      <c r="A112">
        <v>111</v>
      </c>
      <c r="B112">
        <v>573</v>
      </c>
      <c r="C112">
        <v>3</v>
      </c>
      <c r="D112">
        <v>111</v>
      </c>
      <c r="E112">
        <v>58</v>
      </c>
      <c r="F112">
        <v>31</v>
      </c>
      <c r="G112">
        <v>44</v>
      </c>
      <c r="H112">
        <v>29.5</v>
      </c>
      <c r="I112">
        <v>0.43</v>
      </c>
      <c r="J112">
        <v>22</v>
      </c>
      <c r="K112">
        <v>0</v>
      </c>
      <c r="L112">
        <f t="shared" si="19"/>
        <v>0</v>
      </c>
      <c r="M112">
        <f t="shared" si="20"/>
        <v>1</v>
      </c>
    </row>
    <row r="113" spans="1:13">
      <c r="A113">
        <v>112</v>
      </c>
      <c r="B113">
        <v>115</v>
      </c>
      <c r="C113">
        <v>7</v>
      </c>
      <c r="D113">
        <v>160</v>
      </c>
      <c r="E113">
        <v>54</v>
      </c>
      <c r="F113">
        <v>32</v>
      </c>
      <c r="G113">
        <v>175</v>
      </c>
      <c r="H113">
        <v>30.5</v>
      </c>
      <c r="I113">
        <v>0.58799999999999997</v>
      </c>
      <c r="J113">
        <v>39</v>
      </c>
      <c r="K113">
        <v>1</v>
      </c>
      <c r="L113">
        <f t="shared" si="19"/>
        <v>1</v>
      </c>
      <c r="M113">
        <f t="shared" si="20"/>
        <v>1</v>
      </c>
    </row>
    <row r="114" spans="1:13">
      <c r="A114">
        <v>113</v>
      </c>
      <c r="B114">
        <v>369</v>
      </c>
      <c r="C114">
        <v>3</v>
      </c>
      <c r="D114">
        <v>81</v>
      </c>
      <c r="E114">
        <v>86</v>
      </c>
      <c r="F114">
        <v>16</v>
      </c>
      <c r="G114">
        <v>66</v>
      </c>
      <c r="H114">
        <v>27.5</v>
      </c>
      <c r="I114">
        <v>0.30599999999999999</v>
      </c>
      <c r="J114">
        <v>22</v>
      </c>
      <c r="K114">
        <v>0</v>
      </c>
      <c r="L114">
        <f t="shared" si="19"/>
        <v>0</v>
      </c>
      <c r="M114">
        <f t="shared" si="20"/>
        <v>1</v>
      </c>
    </row>
    <row r="115" spans="1:13">
      <c r="A115">
        <v>114</v>
      </c>
      <c r="B115">
        <v>664</v>
      </c>
      <c r="C115">
        <v>9</v>
      </c>
      <c r="D115">
        <v>145</v>
      </c>
      <c r="E115">
        <v>80</v>
      </c>
      <c r="F115">
        <v>46</v>
      </c>
      <c r="G115">
        <v>130</v>
      </c>
      <c r="H115">
        <v>37.9</v>
      </c>
      <c r="I115">
        <v>0.63700000000000001</v>
      </c>
      <c r="J115">
        <v>40</v>
      </c>
      <c r="K115">
        <v>1</v>
      </c>
      <c r="L115">
        <f t="shared" si="19"/>
        <v>1</v>
      </c>
      <c r="M115">
        <f t="shared" si="20"/>
        <v>1</v>
      </c>
    </row>
    <row r="116" spans="1:13">
      <c r="A116">
        <v>115</v>
      </c>
      <c r="B116">
        <v>569</v>
      </c>
      <c r="C116">
        <v>4</v>
      </c>
      <c r="D116">
        <v>154</v>
      </c>
      <c r="E116">
        <v>72</v>
      </c>
      <c r="F116">
        <v>29</v>
      </c>
      <c r="G116">
        <v>126</v>
      </c>
      <c r="H116">
        <v>31.3</v>
      </c>
      <c r="I116">
        <v>0.33800000000000002</v>
      </c>
      <c r="J116">
        <v>37</v>
      </c>
      <c r="K116">
        <v>0</v>
      </c>
      <c r="L116">
        <f t="shared" si="19"/>
        <v>0</v>
      </c>
      <c r="M116">
        <f t="shared" si="20"/>
        <v>1</v>
      </c>
    </row>
    <row r="117" spans="1:13">
      <c r="A117">
        <v>116</v>
      </c>
      <c r="B117">
        <v>287</v>
      </c>
      <c r="C117">
        <v>5</v>
      </c>
      <c r="D117">
        <v>155</v>
      </c>
      <c r="E117">
        <v>84</v>
      </c>
      <c r="F117">
        <v>44</v>
      </c>
      <c r="G117">
        <v>545</v>
      </c>
      <c r="H117">
        <v>38.700000000000003</v>
      </c>
      <c r="I117">
        <v>0.61899999999999999</v>
      </c>
      <c r="J117">
        <v>34</v>
      </c>
      <c r="K117">
        <v>0</v>
      </c>
      <c r="L117">
        <f t="shared" si="19"/>
        <v>1</v>
      </c>
      <c r="M117">
        <f t="shared" si="20"/>
        <v>0</v>
      </c>
    </row>
    <row r="118" spans="1:13">
      <c r="A118">
        <v>117</v>
      </c>
      <c r="B118">
        <v>317</v>
      </c>
      <c r="C118">
        <v>3</v>
      </c>
      <c r="D118">
        <v>99</v>
      </c>
      <c r="E118">
        <v>80</v>
      </c>
      <c r="F118">
        <v>11</v>
      </c>
      <c r="G118">
        <v>64</v>
      </c>
      <c r="H118">
        <v>19.3</v>
      </c>
      <c r="I118">
        <v>0.28399999999999997</v>
      </c>
      <c r="J118">
        <v>30</v>
      </c>
      <c r="K118">
        <v>0</v>
      </c>
      <c r="L118">
        <f t="shared" si="19"/>
        <v>0</v>
      </c>
      <c r="M118">
        <f t="shared" si="20"/>
        <v>1</v>
      </c>
    </row>
    <row r="119" spans="1:13">
      <c r="A119">
        <v>118</v>
      </c>
      <c r="B119">
        <v>603</v>
      </c>
      <c r="C119">
        <v>1</v>
      </c>
      <c r="D119">
        <v>124</v>
      </c>
      <c r="E119">
        <v>74</v>
      </c>
      <c r="F119">
        <v>36</v>
      </c>
      <c r="G119">
        <v>0</v>
      </c>
      <c r="H119">
        <v>27.8</v>
      </c>
      <c r="I119">
        <v>0.1</v>
      </c>
      <c r="J119">
        <v>30</v>
      </c>
      <c r="K119">
        <v>0</v>
      </c>
      <c r="L119">
        <f t="shared" si="19"/>
        <v>0</v>
      </c>
      <c r="M119">
        <f t="shared" si="20"/>
        <v>1</v>
      </c>
    </row>
    <row r="120" spans="1:13">
      <c r="A120">
        <v>119</v>
      </c>
      <c r="B120">
        <v>212</v>
      </c>
      <c r="C120">
        <v>0</v>
      </c>
      <c r="D120">
        <v>147</v>
      </c>
      <c r="E120">
        <v>85</v>
      </c>
      <c r="F120">
        <v>54</v>
      </c>
      <c r="G120">
        <v>0</v>
      </c>
      <c r="H120">
        <v>42.8</v>
      </c>
      <c r="I120">
        <v>0.375</v>
      </c>
      <c r="J120">
        <v>24</v>
      </c>
      <c r="K120">
        <v>0</v>
      </c>
      <c r="L120">
        <f t="shared" si="19"/>
        <v>0</v>
      </c>
      <c r="M120">
        <f t="shared" si="20"/>
        <v>1</v>
      </c>
    </row>
    <row r="121" spans="1:13">
      <c r="A121">
        <v>120</v>
      </c>
      <c r="B121">
        <v>231</v>
      </c>
      <c r="C121">
        <v>4</v>
      </c>
      <c r="D121">
        <v>142</v>
      </c>
      <c r="E121">
        <v>86</v>
      </c>
      <c r="F121">
        <v>0</v>
      </c>
      <c r="G121">
        <v>0</v>
      </c>
      <c r="H121">
        <v>44</v>
      </c>
      <c r="I121">
        <v>0.64500000000000002</v>
      </c>
      <c r="J121">
        <v>22</v>
      </c>
      <c r="K121">
        <v>1</v>
      </c>
      <c r="L121">
        <f t="shared" si="19"/>
        <v>0</v>
      </c>
      <c r="M121">
        <f t="shared" si="20"/>
        <v>0</v>
      </c>
    </row>
    <row r="122" spans="1:13">
      <c r="A122">
        <v>121</v>
      </c>
      <c r="B122">
        <v>724</v>
      </c>
      <c r="C122">
        <v>5</v>
      </c>
      <c r="D122">
        <v>117</v>
      </c>
      <c r="E122">
        <v>86</v>
      </c>
      <c r="F122">
        <v>30</v>
      </c>
      <c r="G122">
        <v>105</v>
      </c>
      <c r="H122">
        <v>39.1</v>
      </c>
      <c r="I122">
        <v>0.251</v>
      </c>
      <c r="J122">
        <v>42</v>
      </c>
      <c r="K122">
        <v>0</v>
      </c>
      <c r="L122">
        <f t="shared" si="19"/>
        <v>0</v>
      </c>
      <c r="M122">
        <f t="shared" si="20"/>
        <v>1</v>
      </c>
    </row>
    <row r="123" spans="1:13">
      <c r="A123">
        <v>122</v>
      </c>
      <c r="B123">
        <v>70</v>
      </c>
      <c r="C123">
        <v>4</v>
      </c>
      <c r="D123">
        <v>146</v>
      </c>
      <c r="E123">
        <v>85</v>
      </c>
      <c r="F123">
        <v>27</v>
      </c>
      <c r="G123">
        <v>100</v>
      </c>
      <c r="H123">
        <v>28.9</v>
      </c>
      <c r="I123">
        <v>0.189</v>
      </c>
      <c r="J123">
        <v>27</v>
      </c>
      <c r="K123">
        <v>0</v>
      </c>
      <c r="L123">
        <f t="shared" si="19"/>
        <v>0</v>
      </c>
      <c r="M123">
        <f t="shared" si="20"/>
        <v>1</v>
      </c>
    </row>
    <row r="124" spans="1:13">
      <c r="A124">
        <v>123</v>
      </c>
      <c r="B124">
        <v>463</v>
      </c>
      <c r="C124">
        <v>8</v>
      </c>
      <c r="D124">
        <v>74</v>
      </c>
      <c r="E124">
        <v>70</v>
      </c>
      <c r="F124">
        <v>40</v>
      </c>
      <c r="G124">
        <v>49</v>
      </c>
      <c r="H124">
        <v>35.299999999999997</v>
      </c>
      <c r="I124">
        <v>0.70499999999999996</v>
      </c>
      <c r="J124">
        <v>39</v>
      </c>
      <c r="K124">
        <v>0</v>
      </c>
      <c r="L124">
        <f t="shared" si="19"/>
        <v>0</v>
      </c>
      <c r="M124">
        <f t="shared" si="20"/>
        <v>1</v>
      </c>
    </row>
    <row r="125" spans="1:13">
      <c r="A125">
        <v>124</v>
      </c>
      <c r="B125">
        <v>733</v>
      </c>
      <c r="C125">
        <v>2</v>
      </c>
      <c r="D125">
        <v>174</v>
      </c>
      <c r="E125">
        <v>88</v>
      </c>
      <c r="F125">
        <v>37</v>
      </c>
      <c r="G125">
        <v>120</v>
      </c>
      <c r="H125">
        <v>44.5</v>
      </c>
      <c r="I125">
        <v>0.64600000000000002</v>
      </c>
      <c r="J125">
        <v>24</v>
      </c>
      <c r="K125">
        <v>1</v>
      </c>
      <c r="L125">
        <f t="shared" si="19"/>
        <v>0</v>
      </c>
      <c r="M125">
        <f t="shared" si="20"/>
        <v>0</v>
      </c>
    </row>
    <row r="126" spans="1:13">
      <c r="A126">
        <v>125</v>
      </c>
      <c r="B126">
        <v>36</v>
      </c>
      <c r="C126">
        <v>4</v>
      </c>
      <c r="D126">
        <v>103</v>
      </c>
      <c r="E126">
        <v>60</v>
      </c>
      <c r="F126">
        <v>33</v>
      </c>
      <c r="G126">
        <v>192</v>
      </c>
      <c r="H126">
        <v>24</v>
      </c>
      <c r="I126">
        <v>0.96599999999999997</v>
      </c>
      <c r="J126">
        <v>33</v>
      </c>
      <c r="K126">
        <v>0</v>
      </c>
      <c r="L126">
        <f t="shared" si="19"/>
        <v>0</v>
      </c>
      <c r="M126">
        <f t="shared" si="20"/>
        <v>1</v>
      </c>
    </row>
    <row r="127" spans="1:13">
      <c r="A127">
        <v>126</v>
      </c>
      <c r="B127">
        <v>703</v>
      </c>
      <c r="C127">
        <v>1</v>
      </c>
      <c r="D127">
        <v>168</v>
      </c>
      <c r="E127">
        <v>88</v>
      </c>
      <c r="F127">
        <v>29</v>
      </c>
      <c r="G127">
        <v>0</v>
      </c>
      <c r="H127">
        <v>35</v>
      </c>
      <c r="I127">
        <v>0.90500000000000003</v>
      </c>
      <c r="J127">
        <v>52</v>
      </c>
      <c r="K127">
        <v>1</v>
      </c>
      <c r="L127">
        <f t="shared" si="19"/>
        <v>0</v>
      </c>
      <c r="M127">
        <f t="shared" si="20"/>
        <v>0</v>
      </c>
    </row>
    <row r="128" spans="1:13">
      <c r="A128">
        <v>127</v>
      </c>
      <c r="B128">
        <v>609</v>
      </c>
      <c r="C128">
        <v>0</v>
      </c>
      <c r="D128">
        <v>152</v>
      </c>
      <c r="E128">
        <v>82</v>
      </c>
      <c r="F128">
        <v>39</v>
      </c>
      <c r="G128">
        <v>272</v>
      </c>
      <c r="H128">
        <v>41.5</v>
      </c>
      <c r="I128">
        <v>0.27</v>
      </c>
      <c r="J128">
        <v>27</v>
      </c>
      <c r="K128">
        <v>0</v>
      </c>
      <c r="L128">
        <f t="shared" si="19"/>
        <v>0</v>
      </c>
      <c r="M128">
        <f t="shared" si="20"/>
        <v>1</v>
      </c>
    </row>
    <row r="129" spans="1:13">
      <c r="A129">
        <v>128</v>
      </c>
      <c r="B129">
        <v>120</v>
      </c>
      <c r="C129">
        <v>4</v>
      </c>
      <c r="D129">
        <v>99</v>
      </c>
      <c r="E129">
        <v>76</v>
      </c>
      <c r="F129">
        <v>15</v>
      </c>
      <c r="G129">
        <v>51</v>
      </c>
      <c r="H129">
        <v>23.2</v>
      </c>
      <c r="I129">
        <v>0.223</v>
      </c>
      <c r="J129">
        <v>21</v>
      </c>
      <c r="K129">
        <v>0</v>
      </c>
      <c r="L129">
        <f t="shared" si="19"/>
        <v>0</v>
      </c>
      <c r="M129">
        <f t="shared" si="20"/>
        <v>1</v>
      </c>
    </row>
    <row r="130" spans="1:13">
      <c r="A130">
        <v>129</v>
      </c>
      <c r="B130">
        <v>767</v>
      </c>
      <c r="C130">
        <v>1</v>
      </c>
      <c r="D130">
        <v>126</v>
      </c>
      <c r="E130">
        <v>60</v>
      </c>
      <c r="F130">
        <v>0</v>
      </c>
      <c r="G130">
        <v>0</v>
      </c>
      <c r="H130">
        <v>30.1</v>
      </c>
      <c r="I130">
        <v>0.34899999999999998</v>
      </c>
      <c r="J130">
        <v>47</v>
      </c>
      <c r="K130">
        <v>1</v>
      </c>
      <c r="L130">
        <f t="shared" si="19"/>
        <v>0</v>
      </c>
      <c r="M130">
        <f t="shared" si="20"/>
        <v>0</v>
      </c>
    </row>
    <row r="131" spans="1:13">
      <c r="A131">
        <v>130</v>
      </c>
      <c r="B131">
        <v>476</v>
      </c>
      <c r="C131">
        <v>0</v>
      </c>
      <c r="D131">
        <v>137</v>
      </c>
      <c r="E131">
        <v>84</v>
      </c>
      <c r="F131">
        <v>27</v>
      </c>
      <c r="G131">
        <v>0</v>
      </c>
      <c r="H131">
        <v>27.3</v>
      </c>
      <c r="I131">
        <v>0.23100000000000001</v>
      </c>
      <c r="J131">
        <v>59</v>
      </c>
      <c r="K131">
        <v>0</v>
      </c>
      <c r="L131">
        <f t="shared" ref="L131:L194" si="21">IF(H131&lt;=28.849999,IF(C131&lt;=5.5,IF(E131&lt;=69,0,0),IF(H131&lt;=24.7,0,0)),IF(C131&lt;=4.5,IF(G131&lt;=107.5,0,0),IF(G131&lt;=122.5,0,1)))</f>
        <v>0</v>
      </c>
      <c r="M131">
        <f t="shared" ref="M131:M194" si="22">IF(L131=K131,1,0)</f>
        <v>1</v>
      </c>
    </row>
    <row r="132" spans="1:13">
      <c r="A132">
        <v>131</v>
      </c>
      <c r="B132">
        <v>596</v>
      </c>
      <c r="C132">
        <v>0</v>
      </c>
      <c r="D132">
        <v>188</v>
      </c>
      <c r="E132">
        <v>82</v>
      </c>
      <c r="F132">
        <v>14</v>
      </c>
      <c r="G132">
        <v>185</v>
      </c>
      <c r="H132">
        <v>32</v>
      </c>
      <c r="I132">
        <v>0.68200000000000005</v>
      </c>
      <c r="J132">
        <v>22</v>
      </c>
      <c r="K132">
        <v>1</v>
      </c>
      <c r="L132">
        <f t="shared" si="21"/>
        <v>0</v>
      </c>
      <c r="M132">
        <f t="shared" si="22"/>
        <v>0</v>
      </c>
    </row>
    <row r="133" spans="1:13">
      <c r="A133">
        <v>132</v>
      </c>
      <c r="B133">
        <v>761</v>
      </c>
      <c r="C133">
        <v>2</v>
      </c>
      <c r="D133">
        <v>88</v>
      </c>
      <c r="E133">
        <v>58</v>
      </c>
      <c r="F133">
        <v>26</v>
      </c>
      <c r="G133">
        <v>16</v>
      </c>
      <c r="H133">
        <v>28.4</v>
      </c>
      <c r="I133">
        <v>0.76600000000000001</v>
      </c>
      <c r="J133">
        <v>22</v>
      </c>
      <c r="K133">
        <v>0</v>
      </c>
      <c r="L133">
        <f t="shared" si="21"/>
        <v>0</v>
      </c>
      <c r="M133">
        <f t="shared" si="22"/>
        <v>1</v>
      </c>
    </row>
    <row r="134" spans="1:13">
      <c r="A134">
        <v>133</v>
      </c>
      <c r="B134">
        <v>324</v>
      </c>
      <c r="C134">
        <v>13</v>
      </c>
      <c r="D134">
        <v>152</v>
      </c>
      <c r="E134">
        <v>90</v>
      </c>
      <c r="F134">
        <v>33</v>
      </c>
      <c r="G134">
        <v>29</v>
      </c>
      <c r="H134">
        <v>26.8</v>
      </c>
      <c r="I134">
        <v>0.73099999999999998</v>
      </c>
      <c r="J134">
        <v>43</v>
      </c>
      <c r="K134">
        <v>1</v>
      </c>
      <c r="L134">
        <f t="shared" si="21"/>
        <v>0</v>
      </c>
      <c r="M134">
        <f t="shared" si="22"/>
        <v>0</v>
      </c>
    </row>
    <row r="135" spans="1:13">
      <c r="A135">
        <v>134</v>
      </c>
      <c r="B135">
        <v>625</v>
      </c>
      <c r="C135">
        <v>2</v>
      </c>
      <c r="D135">
        <v>108</v>
      </c>
      <c r="E135">
        <v>64</v>
      </c>
      <c r="F135">
        <v>0</v>
      </c>
      <c r="G135">
        <v>0</v>
      </c>
      <c r="H135">
        <v>30.8</v>
      </c>
      <c r="I135">
        <v>0.158</v>
      </c>
      <c r="J135">
        <v>21</v>
      </c>
      <c r="K135">
        <v>0</v>
      </c>
      <c r="L135">
        <f t="shared" si="21"/>
        <v>0</v>
      </c>
      <c r="M135">
        <f t="shared" si="22"/>
        <v>1</v>
      </c>
    </row>
    <row r="136" spans="1:13">
      <c r="A136">
        <v>135</v>
      </c>
      <c r="B136">
        <v>650</v>
      </c>
      <c r="C136">
        <v>0</v>
      </c>
      <c r="D136">
        <v>107</v>
      </c>
      <c r="E136">
        <v>60</v>
      </c>
      <c r="F136">
        <v>25</v>
      </c>
      <c r="G136">
        <v>0</v>
      </c>
      <c r="H136">
        <v>26.4</v>
      </c>
      <c r="I136">
        <v>0.13300000000000001</v>
      </c>
      <c r="J136">
        <v>23</v>
      </c>
      <c r="K136">
        <v>0</v>
      </c>
      <c r="L136">
        <f t="shared" si="21"/>
        <v>0</v>
      </c>
      <c r="M136">
        <f t="shared" si="22"/>
        <v>1</v>
      </c>
    </row>
    <row r="137" spans="1:13">
      <c r="A137">
        <v>136</v>
      </c>
      <c r="B137">
        <v>547</v>
      </c>
      <c r="C137">
        <v>5</v>
      </c>
      <c r="D137">
        <v>187</v>
      </c>
      <c r="E137">
        <v>76</v>
      </c>
      <c r="F137">
        <v>27</v>
      </c>
      <c r="G137">
        <v>207</v>
      </c>
      <c r="H137">
        <v>43.6</v>
      </c>
      <c r="I137">
        <v>1.034</v>
      </c>
      <c r="J137">
        <v>53</v>
      </c>
      <c r="K137">
        <v>1</v>
      </c>
      <c r="L137">
        <f t="shared" si="21"/>
        <v>1</v>
      </c>
      <c r="M137">
        <f t="shared" si="22"/>
        <v>1</v>
      </c>
    </row>
    <row r="138" spans="1:13">
      <c r="A138">
        <v>137</v>
      </c>
      <c r="B138">
        <v>48</v>
      </c>
      <c r="C138">
        <v>2</v>
      </c>
      <c r="D138">
        <v>71</v>
      </c>
      <c r="E138">
        <v>70</v>
      </c>
      <c r="F138">
        <v>27</v>
      </c>
      <c r="G138">
        <v>0</v>
      </c>
      <c r="H138">
        <v>28</v>
      </c>
      <c r="I138">
        <v>0.58599999999999997</v>
      </c>
      <c r="J138">
        <v>22</v>
      </c>
      <c r="K138">
        <v>0</v>
      </c>
      <c r="L138">
        <f t="shared" si="21"/>
        <v>0</v>
      </c>
      <c r="M138">
        <f t="shared" si="22"/>
        <v>1</v>
      </c>
    </row>
    <row r="139" spans="1:13">
      <c r="A139">
        <v>138</v>
      </c>
      <c r="B139">
        <v>228</v>
      </c>
      <c r="C139">
        <v>3</v>
      </c>
      <c r="D139">
        <v>162</v>
      </c>
      <c r="E139">
        <v>52</v>
      </c>
      <c r="F139">
        <v>38</v>
      </c>
      <c r="G139">
        <v>0</v>
      </c>
      <c r="H139">
        <v>37.200000000000003</v>
      </c>
      <c r="I139">
        <v>0.65200000000000002</v>
      </c>
      <c r="J139">
        <v>24</v>
      </c>
      <c r="K139">
        <v>1</v>
      </c>
      <c r="L139">
        <f t="shared" si="21"/>
        <v>0</v>
      </c>
      <c r="M139">
        <f t="shared" si="22"/>
        <v>0</v>
      </c>
    </row>
    <row r="140" spans="1:13">
      <c r="A140">
        <v>139</v>
      </c>
      <c r="B140">
        <v>535</v>
      </c>
      <c r="C140">
        <v>1</v>
      </c>
      <c r="D140">
        <v>77</v>
      </c>
      <c r="E140">
        <v>56</v>
      </c>
      <c r="F140">
        <v>30</v>
      </c>
      <c r="G140">
        <v>56</v>
      </c>
      <c r="H140">
        <v>33.299999999999997</v>
      </c>
      <c r="I140">
        <v>1.2509999999999999</v>
      </c>
      <c r="J140">
        <v>24</v>
      </c>
      <c r="K140">
        <v>0</v>
      </c>
      <c r="L140">
        <f t="shared" si="21"/>
        <v>0</v>
      </c>
      <c r="M140">
        <f t="shared" si="22"/>
        <v>1</v>
      </c>
    </row>
    <row r="141" spans="1:13">
      <c r="A141">
        <v>140</v>
      </c>
      <c r="B141">
        <v>751</v>
      </c>
      <c r="C141">
        <v>4</v>
      </c>
      <c r="D141">
        <v>136</v>
      </c>
      <c r="E141">
        <v>70</v>
      </c>
      <c r="F141">
        <v>0</v>
      </c>
      <c r="G141">
        <v>0</v>
      </c>
      <c r="H141">
        <v>31.2</v>
      </c>
      <c r="I141">
        <v>1.1819999999999999</v>
      </c>
      <c r="J141">
        <v>22</v>
      </c>
      <c r="K141">
        <v>1</v>
      </c>
      <c r="L141">
        <f t="shared" si="21"/>
        <v>0</v>
      </c>
      <c r="M141">
        <f t="shared" si="22"/>
        <v>0</v>
      </c>
    </row>
    <row r="142" spans="1:13">
      <c r="A142">
        <v>141</v>
      </c>
      <c r="B142">
        <v>304</v>
      </c>
      <c r="C142">
        <v>5</v>
      </c>
      <c r="D142">
        <v>115</v>
      </c>
      <c r="E142">
        <v>98</v>
      </c>
      <c r="F142">
        <v>0</v>
      </c>
      <c r="G142">
        <v>0</v>
      </c>
      <c r="H142">
        <v>52.9</v>
      </c>
      <c r="I142">
        <v>0.20899999999999999</v>
      </c>
      <c r="J142">
        <v>28</v>
      </c>
      <c r="K142">
        <v>1</v>
      </c>
      <c r="L142">
        <f t="shared" si="21"/>
        <v>0</v>
      </c>
      <c r="M142">
        <f t="shared" si="22"/>
        <v>0</v>
      </c>
    </row>
    <row r="143" spans="1:13">
      <c r="A143">
        <v>142</v>
      </c>
      <c r="B143">
        <v>230</v>
      </c>
      <c r="C143">
        <v>0</v>
      </c>
      <c r="D143">
        <v>117</v>
      </c>
      <c r="E143">
        <v>80</v>
      </c>
      <c r="F143">
        <v>31</v>
      </c>
      <c r="G143">
        <v>53</v>
      </c>
      <c r="H143">
        <v>45.2</v>
      </c>
      <c r="I143">
        <v>8.8999999999999996E-2</v>
      </c>
      <c r="J143">
        <v>24</v>
      </c>
      <c r="K143">
        <v>0</v>
      </c>
      <c r="L143">
        <f t="shared" si="21"/>
        <v>0</v>
      </c>
      <c r="M143">
        <f t="shared" si="22"/>
        <v>1</v>
      </c>
    </row>
    <row r="144" spans="1:13">
      <c r="A144">
        <v>143</v>
      </c>
      <c r="B144">
        <v>717</v>
      </c>
      <c r="C144">
        <v>3</v>
      </c>
      <c r="D144">
        <v>173</v>
      </c>
      <c r="E144">
        <v>78</v>
      </c>
      <c r="F144">
        <v>39</v>
      </c>
      <c r="G144">
        <v>185</v>
      </c>
      <c r="H144">
        <v>33.799999999999997</v>
      </c>
      <c r="I144">
        <v>0.97</v>
      </c>
      <c r="J144">
        <v>31</v>
      </c>
      <c r="K144">
        <v>1</v>
      </c>
      <c r="L144">
        <f t="shared" si="21"/>
        <v>0</v>
      </c>
      <c r="M144">
        <f t="shared" si="22"/>
        <v>0</v>
      </c>
    </row>
    <row r="145" spans="1:13">
      <c r="A145">
        <v>144</v>
      </c>
      <c r="B145">
        <v>40</v>
      </c>
      <c r="C145">
        <v>4</v>
      </c>
      <c r="D145">
        <v>111</v>
      </c>
      <c r="E145">
        <v>72</v>
      </c>
      <c r="F145">
        <v>47</v>
      </c>
      <c r="G145">
        <v>207</v>
      </c>
      <c r="H145">
        <v>37.1</v>
      </c>
      <c r="I145">
        <v>1.39</v>
      </c>
      <c r="J145">
        <v>56</v>
      </c>
      <c r="K145">
        <v>1</v>
      </c>
      <c r="L145">
        <f t="shared" si="21"/>
        <v>0</v>
      </c>
      <c r="M145">
        <f t="shared" si="22"/>
        <v>0</v>
      </c>
    </row>
    <row r="146" spans="1:13">
      <c r="A146">
        <v>145</v>
      </c>
      <c r="B146">
        <v>226</v>
      </c>
      <c r="C146">
        <v>1</v>
      </c>
      <c r="D146">
        <v>87</v>
      </c>
      <c r="E146">
        <v>78</v>
      </c>
      <c r="F146">
        <v>27</v>
      </c>
      <c r="G146">
        <v>32</v>
      </c>
      <c r="H146">
        <v>34.6</v>
      </c>
      <c r="I146">
        <v>0.10100000000000001</v>
      </c>
      <c r="J146">
        <v>22</v>
      </c>
      <c r="K146">
        <v>0</v>
      </c>
      <c r="L146">
        <f t="shared" si="21"/>
        <v>0</v>
      </c>
      <c r="M146">
        <f t="shared" si="22"/>
        <v>1</v>
      </c>
    </row>
    <row r="147" spans="1:13">
      <c r="A147">
        <v>146</v>
      </c>
      <c r="B147">
        <v>214</v>
      </c>
      <c r="C147">
        <v>0</v>
      </c>
      <c r="D147">
        <v>140</v>
      </c>
      <c r="E147">
        <v>65</v>
      </c>
      <c r="F147">
        <v>26</v>
      </c>
      <c r="G147">
        <v>130</v>
      </c>
      <c r="H147">
        <v>42.6</v>
      </c>
      <c r="I147">
        <v>0.43099999999999999</v>
      </c>
      <c r="J147">
        <v>24</v>
      </c>
      <c r="K147">
        <v>1</v>
      </c>
      <c r="L147">
        <f t="shared" si="21"/>
        <v>0</v>
      </c>
      <c r="M147">
        <f t="shared" si="22"/>
        <v>0</v>
      </c>
    </row>
    <row r="148" spans="1:13">
      <c r="A148">
        <v>147</v>
      </c>
      <c r="B148">
        <v>38</v>
      </c>
      <c r="C148">
        <v>9</v>
      </c>
      <c r="D148">
        <v>102</v>
      </c>
      <c r="E148">
        <v>76</v>
      </c>
      <c r="F148">
        <v>37</v>
      </c>
      <c r="G148">
        <v>0</v>
      </c>
      <c r="H148">
        <v>32.9</v>
      </c>
      <c r="I148">
        <v>0.66500000000000004</v>
      </c>
      <c r="J148">
        <v>46</v>
      </c>
      <c r="K148">
        <v>1</v>
      </c>
      <c r="L148">
        <f t="shared" si="21"/>
        <v>0</v>
      </c>
      <c r="M148">
        <f t="shared" si="22"/>
        <v>0</v>
      </c>
    </row>
    <row r="149" spans="1:13">
      <c r="A149">
        <v>148</v>
      </c>
      <c r="B149">
        <v>118</v>
      </c>
      <c r="C149">
        <v>5</v>
      </c>
      <c r="D149">
        <v>78</v>
      </c>
      <c r="E149">
        <v>48</v>
      </c>
      <c r="F149">
        <v>0</v>
      </c>
      <c r="G149">
        <v>0</v>
      </c>
      <c r="H149">
        <v>33.700000000000003</v>
      </c>
      <c r="I149">
        <v>0.65400000000000003</v>
      </c>
      <c r="J149">
        <v>25</v>
      </c>
      <c r="K149">
        <v>0</v>
      </c>
      <c r="L149">
        <f t="shared" si="21"/>
        <v>0</v>
      </c>
      <c r="M149">
        <f t="shared" si="22"/>
        <v>1</v>
      </c>
    </row>
    <row r="150" spans="1:13">
      <c r="A150">
        <v>149</v>
      </c>
      <c r="B150">
        <v>313</v>
      </c>
      <c r="C150">
        <v>2</v>
      </c>
      <c r="D150">
        <v>155</v>
      </c>
      <c r="E150">
        <v>74</v>
      </c>
      <c r="F150">
        <v>17</v>
      </c>
      <c r="G150">
        <v>96</v>
      </c>
      <c r="H150">
        <v>26.6</v>
      </c>
      <c r="I150">
        <v>0.433</v>
      </c>
      <c r="J150">
        <v>27</v>
      </c>
      <c r="K150">
        <v>1</v>
      </c>
      <c r="L150">
        <f t="shared" si="21"/>
        <v>0</v>
      </c>
      <c r="M150">
        <f t="shared" si="22"/>
        <v>0</v>
      </c>
    </row>
    <row r="151" spans="1:13">
      <c r="A151">
        <v>150</v>
      </c>
      <c r="B151">
        <v>632</v>
      </c>
      <c r="C151">
        <v>0</v>
      </c>
      <c r="D151">
        <v>102</v>
      </c>
      <c r="E151">
        <v>78</v>
      </c>
      <c r="F151">
        <v>40</v>
      </c>
      <c r="G151">
        <v>90</v>
      </c>
      <c r="H151">
        <v>34.5</v>
      </c>
      <c r="I151">
        <v>0.23799999999999999</v>
      </c>
      <c r="J151">
        <v>24</v>
      </c>
      <c r="K151">
        <v>0</v>
      </c>
      <c r="L151">
        <f t="shared" si="21"/>
        <v>0</v>
      </c>
      <c r="M151">
        <f t="shared" si="22"/>
        <v>1</v>
      </c>
    </row>
    <row r="152" spans="1:13">
      <c r="A152">
        <v>151</v>
      </c>
      <c r="B152">
        <v>488</v>
      </c>
      <c r="C152">
        <v>0</v>
      </c>
      <c r="D152">
        <v>173</v>
      </c>
      <c r="E152">
        <v>78</v>
      </c>
      <c r="F152">
        <v>32</v>
      </c>
      <c r="G152">
        <v>265</v>
      </c>
      <c r="H152">
        <v>46.5</v>
      </c>
      <c r="I152">
        <v>1.159</v>
      </c>
      <c r="J152">
        <v>58</v>
      </c>
      <c r="K152">
        <v>0</v>
      </c>
      <c r="L152">
        <f t="shared" si="21"/>
        <v>0</v>
      </c>
      <c r="M152">
        <f t="shared" si="22"/>
        <v>1</v>
      </c>
    </row>
    <row r="153" spans="1:13">
      <c r="A153">
        <v>152</v>
      </c>
      <c r="B153">
        <v>756</v>
      </c>
      <c r="C153">
        <v>1</v>
      </c>
      <c r="D153">
        <v>128</v>
      </c>
      <c r="E153">
        <v>88</v>
      </c>
      <c r="F153">
        <v>39</v>
      </c>
      <c r="G153">
        <v>110</v>
      </c>
      <c r="H153">
        <v>36.5</v>
      </c>
      <c r="I153">
        <v>1.0569999999999999</v>
      </c>
      <c r="J153">
        <v>37</v>
      </c>
      <c r="K153">
        <v>1</v>
      </c>
      <c r="L153">
        <f t="shared" si="21"/>
        <v>0</v>
      </c>
      <c r="M153">
        <f t="shared" si="22"/>
        <v>0</v>
      </c>
    </row>
    <row r="154" spans="1:13">
      <c r="A154">
        <v>153</v>
      </c>
      <c r="B154">
        <v>760</v>
      </c>
      <c r="C154">
        <v>6</v>
      </c>
      <c r="D154">
        <v>190</v>
      </c>
      <c r="E154">
        <v>92</v>
      </c>
      <c r="F154">
        <v>0</v>
      </c>
      <c r="G154">
        <v>0</v>
      </c>
      <c r="H154">
        <v>35.5</v>
      </c>
      <c r="I154">
        <v>0.27800000000000002</v>
      </c>
      <c r="J154">
        <v>66</v>
      </c>
      <c r="K154">
        <v>1</v>
      </c>
      <c r="L154">
        <f t="shared" si="21"/>
        <v>0</v>
      </c>
      <c r="M154">
        <f t="shared" si="22"/>
        <v>0</v>
      </c>
    </row>
    <row r="155" spans="1:13">
      <c r="A155">
        <v>154</v>
      </c>
      <c r="B155">
        <v>147</v>
      </c>
      <c r="C155">
        <v>9</v>
      </c>
      <c r="D155">
        <v>57</v>
      </c>
      <c r="E155">
        <v>80</v>
      </c>
      <c r="F155">
        <v>37</v>
      </c>
      <c r="G155">
        <v>0</v>
      </c>
      <c r="H155">
        <v>32.799999999999997</v>
      </c>
      <c r="I155">
        <v>9.6000000000000002E-2</v>
      </c>
      <c r="J155">
        <v>41</v>
      </c>
      <c r="K155">
        <v>0</v>
      </c>
      <c r="L155">
        <f t="shared" si="21"/>
        <v>0</v>
      </c>
      <c r="M155">
        <f t="shared" si="22"/>
        <v>1</v>
      </c>
    </row>
    <row r="156" spans="1:13">
      <c r="A156">
        <v>155</v>
      </c>
      <c r="B156">
        <v>596</v>
      </c>
      <c r="C156">
        <v>0</v>
      </c>
      <c r="D156">
        <v>188</v>
      </c>
      <c r="E156">
        <v>82</v>
      </c>
      <c r="F156">
        <v>14</v>
      </c>
      <c r="G156">
        <v>185</v>
      </c>
      <c r="H156">
        <v>32</v>
      </c>
      <c r="I156">
        <v>0.68200000000000005</v>
      </c>
      <c r="J156">
        <v>22</v>
      </c>
      <c r="K156">
        <v>1</v>
      </c>
      <c r="L156">
        <f t="shared" si="21"/>
        <v>0</v>
      </c>
      <c r="M156">
        <f t="shared" si="22"/>
        <v>0</v>
      </c>
    </row>
    <row r="157" spans="1:13">
      <c r="A157">
        <v>156</v>
      </c>
      <c r="B157">
        <v>237</v>
      </c>
      <c r="C157">
        <v>7</v>
      </c>
      <c r="D157">
        <v>181</v>
      </c>
      <c r="E157">
        <v>84</v>
      </c>
      <c r="F157">
        <v>21</v>
      </c>
      <c r="G157">
        <v>192</v>
      </c>
      <c r="H157">
        <v>35.9</v>
      </c>
      <c r="I157">
        <v>0.58599999999999997</v>
      </c>
      <c r="J157">
        <v>51</v>
      </c>
      <c r="K157">
        <v>1</v>
      </c>
      <c r="L157">
        <f t="shared" si="21"/>
        <v>1</v>
      </c>
      <c r="M157">
        <f t="shared" si="22"/>
        <v>1</v>
      </c>
    </row>
    <row r="158" spans="1:13">
      <c r="A158">
        <v>157</v>
      </c>
      <c r="B158">
        <v>410</v>
      </c>
      <c r="C158">
        <v>1</v>
      </c>
      <c r="D158">
        <v>172</v>
      </c>
      <c r="E158">
        <v>68</v>
      </c>
      <c r="F158">
        <v>49</v>
      </c>
      <c r="G158">
        <v>579</v>
      </c>
      <c r="H158">
        <v>42.4</v>
      </c>
      <c r="I158">
        <v>0.70199999999999996</v>
      </c>
      <c r="J158">
        <v>28</v>
      </c>
      <c r="K158">
        <v>1</v>
      </c>
      <c r="L158">
        <f t="shared" si="21"/>
        <v>0</v>
      </c>
      <c r="M158">
        <f t="shared" si="22"/>
        <v>0</v>
      </c>
    </row>
    <row r="159" spans="1:13">
      <c r="A159">
        <v>158</v>
      </c>
      <c r="B159">
        <v>309</v>
      </c>
      <c r="C159">
        <v>0</v>
      </c>
      <c r="D159">
        <v>128</v>
      </c>
      <c r="E159">
        <v>68</v>
      </c>
      <c r="F159">
        <v>19</v>
      </c>
      <c r="G159">
        <v>180</v>
      </c>
      <c r="H159">
        <v>30.5</v>
      </c>
      <c r="I159">
        <v>1.391</v>
      </c>
      <c r="J159">
        <v>25</v>
      </c>
      <c r="K159">
        <v>1</v>
      </c>
      <c r="L159">
        <f t="shared" si="21"/>
        <v>0</v>
      </c>
      <c r="M159">
        <f t="shared" si="22"/>
        <v>0</v>
      </c>
    </row>
    <row r="160" spans="1:13">
      <c r="A160">
        <v>159</v>
      </c>
      <c r="B160">
        <v>688</v>
      </c>
      <c r="C160">
        <v>1</v>
      </c>
      <c r="D160">
        <v>107</v>
      </c>
      <c r="E160">
        <v>50</v>
      </c>
      <c r="F160">
        <v>19</v>
      </c>
      <c r="G160">
        <v>0</v>
      </c>
      <c r="H160">
        <v>28.3</v>
      </c>
      <c r="I160">
        <v>0.18099999999999999</v>
      </c>
      <c r="J160">
        <v>29</v>
      </c>
      <c r="K160">
        <v>0</v>
      </c>
      <c r="L160">
        <f t="shared" si="21"/>
        <v>0</v>
      </c>
      <c r="M160">
        <f t="shared" si="22"/>
        <v>1</v>
      </c>
    </row>
    <row r="161" spans="1:13">
      <c r="A161">
        <v>160</v>
      </c>
      <c r="B161">
        <v>209</v>
      </c>
      <c r="C161">
        <v>1</v>
      </c>
      <c r="D161">
        <v>96</v>
      </c>
      <c r="E161">
        <v>64</v>
      </c>
      <c r="F161">
        <v>27</v>
      </c>
      <c r="G161">
        <v>87</v>
      </c>
      <c r="H161">
        <v>33.200000000000003</v>
      </c>
      <c r="I161">
        <v>0.28899999999999998</v>
      </c>
      <c r="J161">
        <v>21</v>
      </c>
      <c r="K161">
        <v>0</v>
      </c>
      <c r="L161">
        <f t="shared" si="21"/>
        <v>0</v>
      </c>
      <c r="M161">
        <f t="shared" si="22"/>
        <v>1</v>
      </c>
    </row>
    <row r="162" spans="1:13">
      <c r="A162">
        <v>161</v>
      </c>
      <c r="B162">
        <v>494</v>
      </c>
      <c r="C162">
        <v>4</v>
      </c>
      <c r="D162">
        <v>125</v>
      </c>
      <c r="E162">
        <v>70</v>
      </c>
      <c r="F162">
        <v>18</v>
      </c>
      <c r="G162">
        <v>122</v>
      </c>
      <c r="H162">
        <v>28.9</v>
      </c>
      <c r="I162">
        <v>1.1439999999999999</v>
      </c>
      <c r="J162">
        <v>45</v>
      </c>
      <c r="K162">
        <v>1</v>
      </c>
      <c r="L162">
        <f t="shared" si="21"/>
        <v>0</v>
      </c>
      <c r="M162">
        <f t="shared" si="22"/>
        <v>0</v>
      </c>
    </row>
    <row r="163" spans="1:13">
      <c r="A163">
        <v>162</v>
      </c>
      <c r="B163">
        <v>709</v>
      </c>
      <c r="C163">
        <v>9</v>
      </c>
      <c r="D163">
        <v>164</v>
      </c>
      <c r="E163">
        <v>78</v>
      </c>
      <c r="F163">
        <v>0</v>
      </c>
      <c r="G163">
        <v>0</v>
      </c>
      <c r="H163">
        <v>32.799999999999997</v>
      </c>
      <c r="I163">
        <v>0.14799999999999999</v>
      </c>
      <c r="J163">
        <v>45</v>
      </c>
      <c r="K163">
        <v>1</v>
      </c>
      <c r="L163">
        <f t="shared" si="21"/>
        <v>0</v>
      </c>
      <c r="M163">
        <f t="shared" si="22"/>
        <v>0</v>
      </c>
    </row>
    <row r="164" spans="1:13">
      <c r="A164">
        <v>163</v>
      </c>
      <c r="B164">
        <v>726</v>
      </c>
      <c r="C164">
        <v>4</v>
      </c>
      <c r="D164">
        <v>112</v>
      </c>
      <c r="E164">
        <v>78</v>
      </c>
      <c r="F164">
        <v>40</v>
      </c>
      <c r="G164">
        <v>0</v>
      </c>
      <c r="H164">
        <v>39.4</v>
      </c>
      <c r="I164">
        <v>0.23599999999999999</v>
      </c>
      <c r="J164">
        <v>38</v>
      </c>
      <c r="K164">
        <v>0</v>
      </c>
      <c r="L164">
        <f t="shared" si="21"/>
        <v>0</v>
      </c>
      <c r="M164">
        <f t="shared" si="22"/>
        <v>1</v>
      </c>
    </row>
    <row r="165" spans="1:13">
      <c r="A165">
        <v>164</v>
      </c>
      <c r="B165">
        <v>230</v>
      </c>
      <c r="C165">
        <v>0</v>
      </c>
      <c r="D165">
        <v>117</v>
      </c>
      <c r="E165">
        <v>80</v>
      </c>
      <c r="F165">
        <v>31</v>
      </c>
      <c r="G165">
        <v>53</v>
      </c>
      <c r="H165">
        <v>45.2</v>
      </c>
      <c r="I165">
        <v>8.8999999999999996E-2</v>
      </c>
      <c r="J165">
        <v>24</v>
      </c>
      <c r="K165">
        <v>0</v>
      </c>
      <c r="L165">
        <f t="shared" si="21"/>
        <v>0</v>
      </c>
      <c r="M165">
        <f t="shared" si="22"/>
        <v>1</v>
      </c>
    </row>
    <row r="166" spans="1:13">
      <c r="A166">
        <v>165</v>
      </c>
      <c r="B166">
        <v>42</v>
      </c>
      <c r="C166">
        <v>7</v>
      </c>
      <c r="D166">
        <v>133</v>
      </c>
      <c r="E166">
        <v>84</v>
      </c>
      <c r="F166">
        <v>0</v>
      </c>
      <c r="G166">
        <v>0</v>
      </c>
      <c r="H166">
        <v>40.200000000000003</v>
      </c>
      <c r="I166">
        <v>0.69599999999999995</v>
      </c>
      <c r="J166">
        <v>37</v>
      </c>
      <c r="K166">
        <v>0</v>
      </c>
      <c r="L166">
        <f t="shared" si="21"/>
        <v>0</v>
      </c>
      <c r="M166">
        <f t="shared" si="22"/>
        <v>1</v>
      </c>
    </row>
    <row r="167" spans="1:13">
      <c r="A167">
        <v>166</v>
      </c>
      <c r="B167">
        <v>325</v>
      </c>
      <c r="C167">
        <v>2</v>
      </c>
      <c r="D167">
        <v>112</v>
      </c>
      <c r="E167">
        <v>75</v>
      </c>
      <c r="F167">
        <v>32</v>
      </c>
      <c r="G167">
        <v>0</v>
      </c>
      <c r="H167">
        <v>35.700000000000003</v>
      </c>
      <c r="I167">
        <v>0.14799999999999999</v>
      </c>
      <c r="J167">
        <v>21</v>
      </c>
      <c r="K167">
        <v>0</v>
      </c>
      <c r="L167">
        <f t="shared" si="21"/>
        <v>0</v>
      </c>
      <c r="M167">
        <f t="shared" si="22"/>
        <v>1</v>
      </c>
    </row>
    <row r="168" spans="1:13">
      <c r="A168">
        <v>167</v>
      </c>
      <c r="B168">
        <v>613</v>
      </c>
      <c r="C168">
        <v>7</v>
      </c>
      <c r="D168">
        <v>168</v>
      </c>
      <c r="E168">
        <v>88</v>
      </c>
      <c r="F168">
        <v>42</v>
      </c>
      <c r="G168">
        <v>321</v>
      </c>
      <c r="H168">
        <v>38.200000000000003</v>
      </c>
      <c r="I168">
        <v>0.78700000000000003</v>
      </c>
      <c r="J168">
        <v>40</v>
      </c>
      <c r="K168">
        <v>1</v>
      </c>
      <c r="L168">
        <f t="shared" si="21"/>
        <v>1</v>
      </c>
      <c r="M168">
        <f t="shared" si="22"/>
        <v>1</v>
      </c>
    </row>
    <row r="169" spans="1:13">
      <c r="A169">
        <v>168</v>
      </c>
      <c r="B169">
        <v>110</v>
      </c>
      <c r="C169">
        <v>0</v>
      </c>
      <c r="D169">
        <v>95</v>
      </c>
      <c r="E169">
        <v>85</v>
      </c>
      <c r="F169">
        <v>25</v>
      </c>
      <c r="G169">
        <v>36</v>
      </c>
      <c r="H169">
        <v>37.4</v>
      </c>
      <c r="I169">
        <v>0.247</v>
      </c>
      <c r="J169">
        <v>24</v>
      </c>
      <c r="K169">
        <v>1</v>
      </c>
      <c r="L169">
        <f t="shared" si="21"/>
        <v>0</v>
      </c>
      <c r="M169">
        <f t="shared" si="22"/>
        <v>0</v>
      </c>
    </row>
    <row r="170" spans="1:13">
      <c r="A170">
        <v>169</v>
      </c>
      <c r="B170">
        <v>252</v>
      </c>
      <c r="C170">
        <v>2</v>
      </c>
      <c r="D170">
        <v>129</v>
      </c>
      <c r="E170">
        <v>84</v>
      </c>
      <c r="F170">
        <v>0</v>
      </c>
      <c r="G170">
        <v>0</v>
      </c>
      <c r="H170">
        <v>28</v>
      </c>
      <c r="I170">
        <v>0.28399999999999997</v>
      </c>
      <c r="J170">
        <v>27</v>
      </c>
      <c r="K170">
        <v>0</v>
      </c>
      <c r="L170">
        <f t="shared" si="21"/>
        <v>0</v>
      </c>
      <c r="M170">
        <f t="shared" si="22"/>
        <v>1</v>
      </c>
    </row>
    <row r="171" spans="1:13">
      <c r="A171">
        <v>170</v>
      </c>
      <c r="B171">
        <v>546</v>
      </c>
      <c r="C171">
        <v>8</v>
      </c>
      <c r="D171">
        <v>186</v>
      </c>
      <c r="E171">
        <v>90</v>
      </c>
      <c r="F171">
        <v>35</v>
      </c>
      <c r="G171">
        <v>225</v>
      </c>
      <c r="H171">
        <v>34.5</v>
      </c>
      <c r="I171">
        <v>0.42299999999999999</v>
      </c>
      <c r="J171">
        <v>37</v>
      </c>
      <c r="K171">
        <v>1</v>
      </c>
      <c r="L171">
        <f t="shared" si="21"/>
        <v>1</v>
      </c>
      <c r="M171">
        <f t="shared" si="22"/>
        <v>1</v>
      </c>
    </row>
    <row r="172" spans="1:13">
      <c r="A172">
        <v>171</v>
      </c>
      <c r="B172">
        <v>694</v>
      </c>
      <c r="C172">
        <v>7</v>
      </c>
      <c r="D172">
        <v>129</v>
      </c>
      <c r="E172">
        <v>68</v>
      </c>
      <c r="F172">
        <v>49</v>
      </c>
      <c r="G172">
        <v>125</v>
      </c>
      <c r="H172">
        <v>38.5</v>
      </c>
      <c r="I172">
        <v>0.439</v>
      </c>
      <c r="J172">
        <v>43</v>
      </c>
      <c r="K172">
        <v>1</v>
      </c>
      <c r="L172">
        <f t="shared" si="21"/>
        <v>1</v>
      </c>
      <c r="M172">
        <f t="shared" si="22"/>
        <v>1</v>
      </c>
    </row>
    <row r="173" spans="1:13">
      <c r="A173">
        <v>172</v>
      </c>
      <c r="B173">
        <v>402</v>
      </c>
      <c r="C173">
        <v>6</v>
      </c>
      <c r="D173">
        <v>137</v>
      </c>
      <c r="E173">
        <v>61</v>
      </c>
      <c r="F173">
        <v>0</v>
      </c>
      <c r="G173">
        <v>0</v>
      </c>
      <c r="H173">
        <v>24.2</v>
      </c>
      <c r="I173">
        <v>0.151</v>
      </c>
      <c r="J173">
        <v>55</v>
      </c>
      <c r="K173">
        <v>0</v>
      </c>
      <c r="L173">
        <f t="shared" si="21"/>
        <v>0</v>
      </c>
      <c r="M173">
        <f t="shared" si="22"/>
        <v>1</v>
      </c>
    </row>
    <row r="174" spans="1:13">
      <c r="A174">
        <v>173</v>
      </c>
      <c r="B174">
        <v>138</v>
      </c>
      <c r="C174">
        <v>0</v>
      </c>
      <c r="D174">
        <v>93</v>
      </c>
      <c r="E174">
        <v>60</v>
      </c>
      <c r="F174">
        <v>25</v>
      </c>
      <c r="G174">
        <v>92</v>
      </c>
      <c r="H174">
        <v>28.7</v>
      </c>
      <c r="I174">
        <v>0.53200000000000003</v>
      </c>
      <c r="J174">
        <v>22</v>
      </c>
      <c r="K174">
        <v>0</v>
      </c>
      <c r="L174">
        <f t="shared" si="21"/>
        <v>0</v>
      </c>
      <c r="M174">
        <f t="shared" si="22"/>
        <v>1</v>
      </c>
    </row>
    <row r="175" spans="1:13">
      <c r="A175">
        <v>174</v>
      </c>
      <c r="B175">
        <v>627</v>
      </c>
      <c r="C175">
        <v>0</v>
      </c>
      <c r="D175">
        <v>125</v>
      </c>
      <c r="E175">
        <v>68</v>
      </c>
      <c r="F175">
        <v>0</v>
      </c>
      <c r="G175">
        <v>0</v>
      </c>
      <c r="H175">
        <v>24.7</v>
      </c>
      <c r="I175">
        <v>0.20599999999999999</v>
      </c>
      <c r="J175">
        <v>21</v>
      </c>
      <c r="K175">
        <v>0</v>
      </c>
      <c r="L175">
        <f t="shared" si="21"/>
        <v>0</v>
      </c>
      <c r="M175">
        <f t="shared" si="22"/>
        <v>1</v>
      </c>
    </row>
    <row r="176" spans="1:13">
      <c r="A176">
        <v>175</v>
      </c>
      <c r="B176">
        <v>379</v>
      </c>
      <c r="C176">
        <v>4</v>
      </c>
      <c r="D176">
        <v>156</v>
      </c>
      <c r="E176">
        <v>75</v>
      </c>
      <c r="F176">
        <v>0</v>
      </c>
      <c r="G176">
        <v>0</v>
      </c>
      <c r="H176">
        <v>48.3</v>
      </c>
      <c r="I176">
        <v>0.23799999999999999</v>
      </c>
      <c r="J176">
        <v>32</v>
      </c>
      <c r="K176">
        <v>1</v>
      </c>
      <c r="L176">
        <f t="shared" si="21"/>
        <v>0</v>
      </c>
      <c r="M176">
        <f t="shared" si="22"/>
        <v>0</v>
      </c>
    </row>
    <row r="177" spans="1:13">
      <c r="A177">
        <v>176</v>
      </c>
      <c r="B177">
        <v>412</v>
      </c>
      <c r="C177">
        <v>1</v>
      </c>
      <c r="D177">
        <v>112</v>
      </c>
      <c r="E177">
        <v>72</v>
      </c>
      <c r="F177">
        <v>30</v>
      </c>
      <c r="G177">
        <v>176</v>
      </c>
      <c r="H177">
        <v>34.4</v>
      </c>
      <c r="I177">
        <v>0.52800000000000002</v>
      </c>
      <c r="J177">
        <v>25</v>
      </c>
      <c r="K177">
        <v>0</v>
      </c>
      <c r="L177">
        <f t="shared" si="21"/>
        <v>0</v>
      </c>
      <c r="M177">
        <f t="shared" si="22"/>
        <v>1</v>
      </c>
    </row>
    <row r="178" spans="1:13">
      <c r="A178">
        <v>177</v>
      </c>
      <c r="B178">
        <v>137</v>
      </c>
      <c r="C178">
        <v>0</v>
      </c>
      <c r="D178">
        <v>100</v>
      </c>
      <c r="E178">
        <v>70</v>
      </c>
      <c r="F178">
        <v>26</v>
      </c>
      <c r="G178">
        <v>50</v>
      </c>
      <c r="H178">
        <v>30.8</v>
      </c>
      <c r="I178">
        <v>0.59699999999999998</v>
      </c>
      <c r="J178">
        <v>21</v>
      </c>
      <c r="K178">
        <v>0</v>
      </c>
      <c r="L178">
        <f t="shared" si="21"/>
        <v>0</v>
      </c>
      <c r="M178">
        <f t="shared" si="22"/>
        <v>1</v>
      </c>
    </row>
    <row r="179" spans="1:13">
      <c r="A179">
        <v>178</v>
      </c>
      <c r="B179">
        <v>266</v>
      </c>
      <c r="C179">
        <v>5</v>
      </c>
      <c r="D179">
        <v>96</v>
      </c>
      <c r="E179">
        <v>74</v>
      </c>
      <c r="F179">
        <v>18</v>
      </c>
      <c r="G179">
        <v>67</v>
      </c>
      <c r="H179">
        <v>33.6</v>
      </c>
      <c r="I179">
        <v>0.997</v>
      </c>
      <c r="J179">
        <v>43</v>
      </c>
      <c r="K179">
        <v>0</v>
      </c>
      <c r="L179">
        <f t="shared" si="21"/>
        <v>0</v>
      </c>
      <c r="M179">
        <f t="shared" si="22"/>
        <v>1</v>
      </c>
    </row>
    <row r="180" spans="1:13">
      <c r="A180">
        <v>179</v>
      </c>
      <c r="B180">
        <v>329</v>
      </c>
      <c r="C180">
        <v>2</v>
      </c>
      <c r="D180">
        <v>102</v>
      </c>
      <c r="E180">
        <v>86</v>
      </c>
      <c r="F180">
        <v>36</v>
      </c>
      <c r="G180">
        <v>120</v>
      </c>
      <c r="H180">
        <v>45.5</v>
      </c>
      <c r="I180">
        <v>0.127</v>
      </c>
      <c r="J180">
        <v>23</v>
      </c>
      <c r="K180">
        <v>1</v>
      </c>
      <c r="L180">
        <f t="shared" si="21"/>
        <v>0</v>
      </c>
      <c r="M180">
        <f t="shared" si="22"/>
        <v>0</v>
      </c>
    </row>
    <row r="181" spans="1:13">
      <c r="A181">
        <v>180</v>
      </c>
      <c r="B181">
        <v>319</v>
      </c>
      <c r="C181">
        <v>3</v>
      </c>
      <c r="D181">
        <v>115</v>
      </c>
      <c r="E181">
        <v>66</v>
      </c>
      <c r="F181">
        <v>39</v>
      </c>
      <c r="G181">
        <v>140</v>
      </c>
      <c r="H181">
        <v>38.1</v>
      </c>
      <c r="I181">
        <v>0.15</v>
      </c>
      <c r="J181">
        <v>28</v>
      </c>
      <c r="K181">
        <v>0</v>
      </c>
      <c r="L181">
        <f t="shared" si="21"/>
        <v>0</v>
      </c>
      <c r="M181">
        <f t="shared" si="22"/>
        <v>1</v>
      </c>
    </row>
    <row r="182" spans="1:13">
      <c r="A182">
        <v>181</v>
      </c>
      <c r="B182">
        <v>658</v>
      </c>
      <c r="C182">
        <v>1</v>
      </c>
      <c r="D182">
        <v>120</v>
      </c>
      <c r="E182">
        <v>80</v>
      </c>
      <c r="F182">
        <v>48</v>
      </c>
      <c r="G182">
        <v>200</v>
      </c>
      <c r="H182">
        <v>38.9</v>
      </c>
      <c r="I182">
        <v>1.1619999999999999</v>
      </c>
      <c r="J182">
        <v>41</v>
      </c>
      <c r="K182">
        <v>0</v>
      </c>
      <c r="L182">
        <f t="shared" si="21"/>
        <v>0</v>
      </c>
      <c r="M182">
        <f t="shared" si="22"/>
        <v>1</v>
      </c>
    </row>
    <row r="183" spans="1:13">
      <c r="A183">
        <v>182</v>
      </c>
      <c r="B183">
        <v>71</v>
      </c>
      <c r="C183">
        <v>2</v>
      </c>
      <c r="D183">
        <v>100</v>
      </c>
      <c r="E183">
        <v>66</v>
      </c>
      <c r="F183">
        <v>20</v>
      </c>
      <c r="G183">
        <v>90</v>
      </c>
      <c r="H183">
        <v>32.9</v>
      </c>
      <c r="I183">
        <v>0.86699999999999999</v>
      </c>
      <c r="J183">
        <v>28</v>
      </c>
      <c r="K183">
        <v>1</v>
      </c>
      <c r="L183">
        <f t="shared" si="21"/>
        <v>0</v>
      </c>
      <c r="M183">
        <f t="shared" si="22"/>
        <v>0</v>
      </c>
    </row>
    <row r="184" spans="1:13">
      <c r="A184">
        <v>183</v>
      </c>
      <c r="B184">
        <v>256</v>
      </c>
      <c r="C184">
        <v>1</v>
      </c>
      <c r="D184">
        <v>113</v>
      </c>
      <c r="E184">
        <v>64</v>
      </c>
      <c r="F184">
        <v>35</v>
      </c>
      <c r="G184">
        <v>0</v>
      </c>
      <c r="H184">
        <v>33.6</v>
      </c>
      <c r="I184">
        <v>0.54300000000000004</v>
      </c>
      <c r="J184">
        <v>21</v>
      </c>
      <c r="K184">
        <v>1</v>
      </c>
      <c r="L184">
        <f t="shared" si="21"/>
        <v>0</v>
      </c>
      <c r="M184">
        <f t="shared" si="22"/>
        <v>0</v>
      </c>
    </row>
    <row r="185" spans="1:13">
      <c r="A185">
        <v>184</v>
      </c>
      <c r="B185">
        <v>355</v>
      </c>
      <c r="C185">
        <v>3</v>
      </c>
      <c r="D185">
        <v>90</v>
      </c>
      <c r="E185">
        <v>78</v>
      </c>
      <c r="F185">
        <v>0</v>
      </c>
      <c r="G185">
        <v>0</v>
      </c>
      <c r="H185">
        <v>42.7</v>
      </c>
      <c r="I185">
        <v>0.55900000000000005</v>
      </c>
      <c r="J185">
        <v>21</v>
      </c>
      <c r="K185">
        <v>0</v>
      </c>
      <c r="L185">
        <f t="shared" si="21"/>
        <v>0</v>
      </c>
      <c r="M185">
        <f t="shared" si="22"/>
        <v>1</v>
      </c>
    </row>
    <row r="186" spans="1:13">
      <c r="A186">
        <v>185</v>
      </c>
      <c r="B186">
        <v>207</v>
      </c>
      <c r="C186">
        <v>8</v>
      </c>
      <c r="D186">
        <v>196</v>
      </c>
      <c r="E186">
        <v>76</v>
      </c>
      <c r="F186">
        <v>29</v>
      </c>
      <c r="G186">
        <v>280</v>
      </c>
      <c r="H186">
        <v>37.5</v>
      </c>
      <c r="I186">
        <v>0.60499999999999998</v>
      </c>
      <c r="J186">
        <v>57</v>
      </c>
      <c r="K186">
        <v>1</v>
      </c>
      <c r="L186">
        <f t="shared" si="21"/>
        <v>1</v>
      </c>
      <c r="M186">
        <f t="shared" si="22"/>
        <v>1</v>
      </c>
    </row>
    <row r="187" spans="1:13">
      <c r="A187">
        <v>186</v>
      </c>
      <c r="B187">
        <v>729</v>
      </c>
      <c r="C187">
        <v>2</v>
      </c>
      <c r="D187">
        <v>175</v>
      </c>
      <c r="E187">
        <v>88</v>
      </c>
      <c r="F187">
        <v>0</v>
      </c>
      <c r="G187">
        <v>0</v>
      </c>
      <c r="H187">
        <v>22.9</v>
      </c>
      <c r="I187">
        <v>0.32600000000000001</v>
      </c>
      <c r="J187">
        <v>22</v>
      </c>
      <c r="K187">
        <v>0</v>
      </c>
      <c r="L187">
        <f t="shared" si="21"/>
        <v>0</v>
      </c>
      <c r="M187">
        <f t="shared" si="22"/>
        <v>1</v>
      </c>
    </row>
    <row r="188" spans="1:13">
      <c r="A188">
        <v>187</v>
      </c>
      <c r="B188">
        <v>371</v>
      </c>
      <c r="C188">
        <v>3</v>
      </c>
      <c r="D188">
        <v>173</v>
      </c>
      <c r="E188">
        <v>82</v>
      </c>
      <c r="F188">
        <v>48</v>
      </c>
      <c r="G188">
        <v>465</v>
      </c>
      <c r="H188">
        <v>38.4</v>
      </c>
      <c r="I188">
        <v>2.137</v>
      </c>
      <c r="J188">
        <v>25</v>
      </c>
      <c r="K188">
        <v>1</v>
      </c>
      <c r="L188">
        <f t="shared" si="21"/>
        <v>0</v>
      </c>
      <c r="M188">
        <f t="shared" si="22"/>
        <v>0</v>
      </c>
    </row>
    <row r="189" spans="1:13">
      <c r="A189">
        <v>188</v>
      </c>
      <c r="B189">
        <v>530</v>
      </c>
      <c r="C189">
        <v>0</v>
      </c>
      <c r="D189">
        <v>111</v>
      </c>
      <c r="E189">
        <v>65</v>
      </c>
      <c r="F189">
        <v>0</v>
      </c>
      <c r="G189">
        <v>0</v>
      </c>
      <c r="H189">
        <v>24.6</v>
      </c>
      <c r="I189">
        <v>0.66</v>
      </c>
      <c r="J189">
        <v>31</v>
      </c>
      <c r="K189">
        <v>0</v>
      </c>
      <c r="L189">
        <f t="shared" si="21"/>
        <v>0</v>
      </c>
      <c r="M189">
        <f t="shared" si="22"/>
        <v>1</v>
      </c>
    </row>
    <row r="190" spans="1:13">
      <c r="A190">
        <v>189</v>
      </c>
      <c r="B190">
        <v>672</v>
      </c>
      <c r="C190">
        <v>1</v>
      </c>
      <c r="D190">
        <v>99</v>
      </c>
      <c r="E190">
        <v>58</v>
      </c>
      <c r="F190">
        <v>10</v>
      </c>
      <c r="G190">
        <v>0</v>
      </c>
      <c r="H190">
        <v>25.4</v>
      </c>
      <c r="I190">
        <v>0.55100000000000005</v>
      </c>
      <c r="J190">
        <v>21</v>
      </c>
      <c r="K190">
        <v>0</v>
      </c>
      <c r="L190">
        <f t="shared" si="21"/>
        <v>0</v>
      </c>
      <c r="M190">
        <f t="shared" si="22"/>
        <v>1</v>
      </c>
    </row>
    <row r="191" spans="1:13">
      <c r="A191">
        <v>190</v>
      </c>
      <c r="B191">
        <v>760</v>
      </c>
      <c r="C191">
        <v>6</v>
      </c>
      <c r="D191">
        <v>190</v>
      </c>
      <c r="E191">
        <v>92</v>
      </c>
      <c r="F191">
        <v>0</v>
      </c>
      <c r="G191">
        <v>0</v>
      </c>
      <c r="H191">
        <v>35.5</v>
      </c>
      <c r="I191">
        <v>0.27800000000000002</v>
      </c>
      <c r="J191">
        <v>66</v>
      </c>
      <c r="K191">
        <v>1</v>
      </c>
      <c r="L191">
        <f t="shared" si="21"/>
        <v>0</v>
      </c>
      <c r="M191">
        <f t="shared" si="22"/>
        <v>0</v>
      </c>
    </row>
    <row r="192" spans="1:13">
      <c r="A192">
        <v>191</v>
      </c>
      <c r="B192">
        <v>395</v>
      </c>
      <c r="C192">
        <v>4</v>
      </c>
      <c r="D192">
        <v>158</v>
      </c>
      <c r="E192">
        <v>78</v>
      </c>
      <c r="F192">
        <v>0</v>
      </c>
      <c r="G192">
        <v>0</v>
      </c>
      <c r="H192">
        <v>32.9</v>
      </c>
      <c r="I192">
        <v>0.80300000000000005</v>
      </c>
      <c r="J192">
        <v>31</v>
      </c>
      <c r="K192">
        <v>1</v>
      </c>
      <c r="L192">
        <f t="shared" si="21"/>
        <v>0</v>
      </c>
      <c r="M192">
        <f t="shared" si="22"/>
        <v>0</v>
      </c>
    </row>
    <row r="193" spans="1:13">
      <c r="A193">
        <v>192</v>
      </c>
      <c r="B193">
        <v>321</v>
      </c>
      <c r="C193">
        <v>4</v>
      </c>
      <c r="D193">
        <v>129</v>
      </c>
      <c r="E193">
        <v>60</v>
      </c>
      <c r="F193">
        <v>12</v>
      </c>
      <c r="G193">
        <v>231</v>
      </c>
      <c r="H193">
        <v>27.5</v>
      </c>
      <c r="I193">
        <v>0.52700000000000002</v>
      </c>
      <c r="J193">
        <v>31</v>
      </c>
      <c r="K193">
        <v>0</v>
      </c>
      <c r="L193">
        <f t="shared" si="21"/>
        <v>0</v>
      </c>
      <c r="M193">
        <f t="shared" si="22"/>
        <v>1</v>
      </c>
    </row>
    <row r="194" spans="1:13">
      <c r="A194">
        <v>193</v>
      </c>
      <c r="B194">
        <v>262</v>
      </c>
      <c r="C194">
        <v>3</v>
      </c>
      <c r="D194">
        <v>141</v>
      </c>
      <c r="E194">
        <v>0</v>
      </c>
      <c r="F194">
        <v>0</v>
      </c>
      <c r="G194">
        <v>0</v>
      </c>
      <c r="H194">
        <v>30</v>
      </c>
      <c r="I194">
        <v>0.76100000000000001</v>
      </c>
      <c r="J194">
        <v>27</v>
      </c>
      <c r="K194">
        <v>1</v>
      </c>
      <c r="L194">
        <f t="shared" si="21"/>
        <v>0</v>
      </c>
      <c r="M194">
        <f t="shared" si="22"/>
        <v>0</v>
      </c>
    </row>
    <row r="195" spans="1:13">
      <c r="A195">
        <v>194</v>
      </c>
      <c r="B195">
        <v>395</v>
      </c>
      <c r="C195">
        <v>4</v>
      </c>
      <c r="D195">
        <v>158</v>
      </c>
      <c r="E195">
        <v>78</v>
      </c>
      <c r="F195">
        <v>0</v>
      </c>
      <c r="G195">
        <v>0</v>
      </c>
      <c r="H195">
        <v>32.9</v>
      </c>
      <c r="I195">
        <v>0.80300000000000005</v>
      </c>
      <c r="J195">
        <v>31</v>
      </c>
      <c r="K195">
        <v>1</v>
      </c>
      <c r="L195">
        <f t="shared" ref="L195:L258" si="23">IF(H195&lt;=28.849999,IF(C195&lt;=5.5,IF(E195&lt;=69,0,0),IF(H195&lt;=24.7,0,0)),IF(C195&lt;=4.5,IF(G195&lt;=107.5,0,0),IF(G195&lt;=122.5,0,1)))</f>
        <v>0</v>
      </c>
      <c r="M195">
        <f t="shared" ref="M195:M258" si="24">IF(L195=K195,1,0)</f>
        <v>0</v>
      </c>
    </row>
    <row r="196" spans="1:13">
      <c r="A196">
        <v>195</v>
      </c>
      <c r="B196">
        <v>439</v>
      </c>
      <c r="C196">
        <v>1</v>
      </c>
      <c r="D196">
        <v>97</v>
      </c>
      <c r="E196">
        <v>70</v>
      </c>
      <c r="F196">
        <v>15</v>
      </c>
      <c r="G196">
        <v>0</v>
      </c>
      <c r="H196">
        <v>18.2</v>
      </c>
      <c r="I196">
        <v>0.14699999999999999</v>
      </c>
      <c r="J196">
        <v>21</v>
      </c>
      <c r="K196">
        <v>0</v>
      </c>
      <c r="L196">
        <f t="shared" si="23"/>
        <v>0</v>
      </c>
      <c r="M196">
        <f t="shared" si="24"/>
        <v>1</v>
      </c>
    </row>
    <row r="197" spans="1:13">
      <c r="A197">
        <v>196</v>
      </c>
      <c r="B197">
        <v>720</v>
      </c>
      <c r="C197">
        <v>5</v>
      </c>
      <c r="D197">
        <v>97</v>
      </c>
      <c r="E197">
        <v>76</v>
      </c>
      <c r="F197">
        <v>27</v>
      </c>
      <c r="G197">
        <v>0</v>
      </c>
      <c r="H197">
        <v>35.6</v>
      </c>
      <c r="I197">
        <v>0.378</v>
      </c>
      <c r="J197">
        <v>52</v>
      </c>
      <c r="K197">
        <v>1</v>
      </c>
      <c r="L197">
        <f t="shared" si="23"/>
        <v>0</v>
      </c>
      <c r="M197">
        <f t="shared" si="24"/>
        <v>0</v>
      </c>
    </row>
    <row r="198" spans="1:13">
      <c r="A198">
        <v>197</v>
      </c>
      <c r="B198">
        <v>340</v>
      </c>
      <c r="C198">
        <v>7</v>
      </c>
      <c r="D198">
        <v>178</v>
      </c>
      <c r="E198">
        <v>84</v>
      </c>
      <c r="F198">
        <v>0</v>
      </c>
      <c r="G198">
        <v>0</v>
      </c>
      <c r="H198">
        <v>39.9</v>
      </c>
      <c r="I198">
        <v>0.33100000000000002</v>
      </c>
      <c r="J198">
        <v>41</v>
      </c>
      <c r="K198">
        <v>1</v>
      </c>
      <c r="L198">
        <f t="shared" si="23"/>
        <v>0</v>
      </c>
      <c r="M198">
        <f t="shared" si="24"/>
        <v>0</v>
      </c>
    </row>
    <row r="199" spans="1:13">
      <c r="A199">
        <v>198</v>
      </c>
      <c r="B199">
        <v>488</v>
      </c>
      <c r="C199">
        <v>0</v>
      </c>
      <c r="D199">
        <v>173</v>
      </c>
      <c r="E199">
        <v>78</v>
      </c>
      <c r="F199">
        <v>32</v>
      </c>
      <c r="G199">
        <v>265</v>
      </c>
      <c r="H199">
        <v>46.5</v>
      </c>
      <c r="I199">
        <v>1.159</v>
      </c>
      <c r="J199">
        <v>58</v>
      </c>
      <c r="K199">
        <v>0</v>
      </c>
      <c r="L199">
        <f t="shared" si="23"/>
        <v>0</v>
      </c>
      <c r="M199">
        <f t="shared" si="24"/>
        <v>1</v>
      </c>
    </row>
    <row r="200" spans="1:13">
      <c r="A200">
        <v>199</v>
      </c>
      <c r="B200">
        <v>192</v>
      </c>
      <c r="C200">
        <v>9</v>
      </c>
      <c r="D200">
        <v>123</v>
      </c>
      <c r="E200">
        <v>70</v>
      </c>
      <c r="F200">
        <v>44</v>
      </c>
      <c r="G200">
        <v>94</v>
      </c>
      <c r="H200">
        <v>33.1</v>
      </c>
      <c r="I200">
        <v>0.374</v>
      </c>
      <c r="J200">
        <v>40</v>
      </c>
      <c r="K200">
        <v>0</v>
      </c>
      <c r="L200">
        <f t="shared" si="23"/>
        <v>0</v>
      </c>
      <c r="M200">
        <f t="shared" si="24"/>
        <v>1</v>
      </c>
    </row>
    <row r="201" spans="1:13">
      <c r="A201">
        <v>200</v>
      </c>
      <c r="B201">
        <v>148</v>
      </c>
      <c r="C201">
        <v>2</v>
      </c>
      <c r="D201">
        <v>106</v>
      </c>
      <c r="E201">
        <v>64</v>
      </c>
      <c r="F201">
        <v>35</v>
      </c>
      <c r="G201">
        <v>119</v>
      </c>
      <c r="H201">
        <v>30.5</v>
      </c>
      <c r="I201">
        <v>1.4</v>
      </c>
      <c r="J201">
        <v>34</v>
      </c>
      <c r="K201">
        <v>0</v>
      </c>
      <c r="L201">
        <f t="shared" si="23"/>
        <v>0</v>
      </c>
      <c r="M201">
        <f t="shared" si="24"/>
        <v>1</v>
      </c>
    </row>
    <row r="202" spans="1:13">
      <c r="A202">
        <v>201</v>
      </c>
      <c r="B202">
        <v>320</v>
      </c>
      <c r="C202">
        <v>6</v>
      </c>
      <c r="D202">
        <v>194</v>
      </c>
      <c r="E202">
        <v>78</v>
      </c>
      <c r="F202">
        <v>0</v>
      </c>
      <c r="G202">
        <v>0</v>
      </c>
      <c r="H202">
        <v>23.5</v>
      </c>
      <c r="I202">
        <v>0.129</v>
      </c>
      <c r="J202">
        <v>59</v>
      </c>
      <c r="K202">
        <v>1</v>
      </c>
      <c r="L202">
        <f t="shared" si="23"/>
        <v>0</v>
      </c>
      <c r="M202">
        <f t="shared" si="24"/>
        <v>0</v>
      </c>
    </row>
    <row r="203" spans="1:13">
      <c r="A203">
        <v>202</v>
      </c>
      <c r="B203">
        <v>62</v>
      </c>
      <c r="C203">
        <v>8</v>
      </c>
      <c r="D203">
        <v>133</v>
      </c>
      <c r="E203">
        <v>72</v>
      </c>
      <c r="F203">
        <v>0</v>
      </c>
      <c r="G203">
        <v>0</v>
      </c>
      <c r="H203">
        <v>32.9</v>
      </c>
      <c r="I203">
        <v>0.27</v>
      </c>
      <c r="J203">
        <v>39</v>
      </c>
      <c r="K203">
        <v>1</v>
      </c>
      <c r="L203">
        <f t="shared" si="23"/>
        <v>0</v>
      </c>
      <c r="M203">
        <f t="shared" si="24"/>
        <v>0</v>
      </c>
    </row>
    <row r="204" spans="1:13">
      <c r="A204">
        <v>203</v>
      </c>
      <c r="B204">
        <v>667</v>
      </c>
      <c r="C204">
        <v>4</v>
      </c>
      <c r="D204">
        <v>145</v>
      </c>
      <c r="E204">
        <v>82</v>
      </c>
      <c r="F204">
        <v>18</v>
      </c>
      <c r="G204">
        <v>0</v>
      </c>
      <c r="H204">
        <v>32.5</v>
      </c>
      <c r="I204">
        <v>0.23499999999999999</v>
      </c>
      <c r="J204">
        <v>70</v>
      </c>
      <c r="K204">
        <v>1</v>
      </c>
      <c r="L204">
        <f t="shared" si="23"/>
        <v>0</v>
      </c>
      <c r="M204">
        <f t="shared" si="24"/>
        <v>0</v>
      </c>
    </row>
    <row r="205" spans="1:13">
      <c r="A205">
        <v>204</v>
      </c>
      <c r="B205">
        <v>313</v>
      </c>
      <c r="C205">
        <v>2</v>
      </c>
      <c r="D205">
        <v>155</v>
      </c>
      <c r="E205">
        <v>74</v>
      </c>
      <c r="F205">
        <v>17</v>
      </c>
      <c r="G205">
        <v>96</v>
      </c>
      <c r="H205">
        <v>26.6</v>
      </c>
      <c r="I205">
        <v>0.433</v>
      </c>
      <c r="J205">
        <v>27</v>
      </c>
      <c r="K205">
        <v>1</v>
      </c>
      <c r="L205">
        <f t="shared" si="23"/>
        <v>0</v>
      </c>
      <c r="M205">
        <f t="shared" si="24"/>
        <v>0</v>
      </c>
    </row>
    <row r="206" spans="1:13">
      <c r="A206">
        <v>205</v>
      </c>
      <c r="B206">
        <v>264</v>
      </c>
      <c r="C206">
        <v>3</v>
      </c>
      <c r="D206">
        <v>142</v>
      </c>
      <c r="E206">
        <v>80</v>
      </c>
      <c r="F206">
        <v>15</v>
      </c>
      <c r="G206">
        <v>0</v>
      </c>
      <c r="H206">
        <v>32.4</v>
      </c>
      <c r="I206">
        <v>0.2</v>
      </c>
      <c r="J206">
        <v>63</v>
      </c>
      <c r="K206">
        <v>0</v>
      </c>
      <c r="L206">
        <f t="shared" si="23"/>
        <v>0</v>
      </c>
      <c r="M206">
        <f t="shared" si="24"/>
        <v>1</v>
      </c>
    </row>
    <row r="207" spans="1:13">
      <c r="A207">
        <v>206</v>
      </c>
      <c r="B207">
        <v>596</v>
      </c>
      <c r="C207">
        <v>0</v>
      </c>
      <c r="D207">
        <v>188</v>
      </c>
      <c r="E207">
        <v>82</v>
      </c>
      <c r="F207">
        <v>14</v>
      </c>
      <c r="G207">
        <v>185</v>
      </c>
      <c r="H207">
        <v>32</v>
      </c>
      <c r="I207">
        <v>0.68200000000000005</v>
      </c>
      <c r="J207">
        <v>22</v>
      </c>
      <c r="K207">
        <v>1</v>
      </c>
      <c r="L207">
        <f t="shared" si="23"/>
        <v>0</v>
      </c>
      <c r="M207">
        <f t="shared" si="24"/>
        <v>0</v>
      </c>
    </row>
    <row r="208" spans="1:13">
      <c r="A208">
        <v>207</v>
      </c>
      <c r="B208">
        <v>384</v>
      </c>
      <c r="C208">
        <v>1</v>
      </c>
      <c r="D208">
        <v>90</v>
      </c>
      <c r="E208">
        <v>62</v>
      </c>
      <c r="F208">
        <v>18</v>
      </c>
      <c r="G208">
        <v>59</v>
      </c>
      <c r="H208">
        <v>25.1</v>
      </c>
      <c r="I208">
        <v>1.268</v>
      </c>
      <c r="J208">
        <v>25</v>
      </c>
      <c r="K208">
        <v>0</v>
      </c>
      <c r="L208">
        <f t="shared" si="23"/>
        <v>0</v>
      </c>
      <c r="M208">
        <f t="shared" si="24"/>
        <v>1</v>
      </c>
    </row>
    <row r="209" spans="1:13">
      <c r="A209">
        <v>208</v>
      </c>
      <c r="B209">
        <v>458</v>
      </c>
      <c r="C209">
        <v>5</v>
      </c>
      <c r="D209">
        <v>86</v>
      </c>
      <c r="E209">
        <v>68</v>
      </c>
      <c r="F209">
        <v>28</v>
      </c>
      <c r="G209">
        <v>71</v>
      </c>
      <c r="H209">
        <v>30.2</v>
      </c>
      <c r="I209">
        <v>0.36399999999999999</v>
      </c>
      <c r="J209">
        <v>24</v>
      </c>
      <c r="K209">
        <v>0</v>
      </c>
      <c r="L209">
        <f t="shared" si="23"/>
        <v>0</v>
      </c>
      <c r="M209">
        <f t="shared" si="24"/>
        <v>1</v>
      </c>
    </row>
    <row r="210" spans="1:13">
      <c r="A210">
        <v>209</v>
      </c>
      <c r="B210">
        <v>85</v>
      </c>
      <c r="C210">
        <v>5</v>
      </c>
      <c r="D210">
        <v>137</v>
      </c>
      <c r="E210">
        <v>108</v>
      </c>
      <c r="F210">
        <v>0</v>
      </c>
      <c r="G210">
        <v>0</v>
      </c>
      <c r="H210">
        <v>48.8</v>
      </c>
      <c r="I210">
        <v>0.22700000000000001</v>
      </c>
      <c r="J210">
        <v>37</v>
      </c>
      <c r="K210">
        <v>1</v>
      </c>
      <c r="L210">
        <f t="shared" si="23"/>
        <v>0</v>
      </c>
      <c r="M210">
        <f t="shared" si="24"/>
        <v>0</v>
      </c>
    </row>
    <row r="211" spans="1:13">
      <c r="A211">
        <v>210</v>
      </c>
      <c r="B211">
        <v>401</v>
      </c>
      <c r="C211">
        <v>4</v>
      </c>
      <c r="D211">
        <v>95</v>
      </c>
      <c r="E211">
        <v>64</v>
      </c>
      <c r="F211">
        <v>0</v>
      </c>
      <c r="G211">
        <v>0</v>
      </c>
      <c r="H211">
        <v>32</v>
      </c>
      <c r="I211">
        <v>0.161</v>
      </c>
      <c r="J211">
        <v>31</v>
      </c>
      <c r="K211">
        <v>1</v>
      </c>
      <c r="L211">
        <f t="shared" si="23"/>
        <v>0</v>
      </c>
      <c r="M211">
        <f t="shared" si="24"/>
        <v>0</v>
      </c>
    </row>
    <row r="212" spans="1:13">
      <c r="A212">
        <v>211</v>
      </c>
      <c r="B212">
        <v>320</v>
      </c>
      <c r="C212">
        <v>6</v>
      </c>
      <c r="D212">
        <v>194</v>
      </c>
      <c r="E212">
        <v>78</v>
      </c>
      <c r="F212">
        <v>0</v>
      </c>
      <c r="G212">
        <v>0</v>
      </c>
      <c r="H212">
        <v>23.5</v>
      </c>
      <c r="I212">
        <v>0.129</v>
      </c>
      <c r="J212">
        <v>59</v>
      </c>
      <c r="K212">
        <v>1</v>
      </c>
      <c r="L212">
        <f t="shared" si="23"/>
        <v>0</v>
      </c>
      <c r="M212">
        <f t="shared" si="24"/>
        <v>0</v>
      </c>
    </row>
    <row r="213" spans="1:13">
      <c r="A213">
        <v>212</v>
      </c>
      <c r="B213">
        <v>494</v>
      </c>
      <c r="C213">
        <v>4</v>
      </c>
      <c r="D213">
        <v>125</v>
      </c>
      <c r="E213">
        <v>70</v>
      </c>
      <c r="F213">
        <v>18</v>
      </c>
      <c r="G213">
        <v>122</v>
      </c>
      <c r="H213">
        <v>28.9</v>
      </c>
      <c r="I213">
        <v>1.1439999999999999</v>
      </c>
      <c r="J213">
        <v>45</v>
      </c>
      <c r="K213">
        <v>1</v>
      </c>
      <c r="L213">
        <f t="shared" si="23"/>
        <v>0</v>
      </c>
      <c r="M213">
        <f t="shared" si="24"/>
        <v>0</v>
      </c>
    </row>
    <row r="214" spans="1:13">
      <c r="A214">
        <v>213</v>
      </c>
      <c r="B214">
        <v>272</v>
      </c>
      <c r="C214">
        <v>2</v>
      </c>
      <c r="D214">
        <v>108</v>
      </c>
      <c r="E214">
        <v>62</v>
      </c>
      <c r="F214">
        <v>32</v>
      </c>
      <c r="G214">
        <v>56</v>
      </c>
      <c r="H214">
        <v>25.2</v>
      </c>
      <c r="I214">
        <v>0.128</v>
      </c>
      <c r="J214">
        <v>21</v>
      </c>
      <c r="K214">
        <v>0</v>
      </c>
      <c r="L214">
        <f t="shared" si="23"/>
        <v>0</v>
      </c>
      <c r="M214">
        <f t="shared" si="24"/>
        <v>1</v>
      </c>
    </row>
    <row r="215" spans="1:13">
      <c r="A215">
        <v>214</v>
      </c>
      <c r="B215">
        <v>12</v>
      </c>
      <c r="C215">
        <v>10</v>
      </c>
      <c r="D215">
        <v>168</v>
      </c>
      <c r="E215">
        <v>74</v>
      </c>
      <c r="F215">
        <v>0</v>
      </c>
      <c r="G215">
        <v>0</v>
      </c>
      <c r="H215">
        <v>38</v>
      </c>
      <c r="I215">
        <v>0.53700000000000003</v>
      </c>
      <c r="J215">
        <v>34</v>
      </c>
      <c r="K215">
        <v>1</v>
      </c>
      <c r="L215">
        <f t="shared" si="23"/>
        <v>0</v>
      </c>
      <c r="M215">
        <f t="shared" si="24"/>
        <v>0</v>
      </c>
    </row>
    <row r="216" spans="1:13">
      <c r="A216">
        <v>215</v>
      </c>
      <c r="B216">
        <v>648</v>
      </c>
      <c r="C216">
        <v>0</v>
      </c>
      <c r="D216">
        <v>179</v>
      </c>
      <c r="E216">
        <v>50</v>
      </c>
      <c r="F216">
        <v>36</v>
      </c>
      <c r="G216">
        <v>159</v>
      </c>
      <c r="H216">
        <v>37.799999999999997</v>
      </c>
      <c r="I216">
        <v>0.45500000000000002</v>
      </c>
      <c r="J216">
        <v>22</v>
      </c>
      <c r="K216">
        <v>1</v>
      </c>
      <c r="L216">
        <f t="shared" si="23"/>
        <v>0</v>
      </c>
      <c r="M216">
        <f t="shared" si="24"/>
        <v>0</v>
      </c>
    </row>
    <row r="217" spans="1:13">
      <c r="A217">
        <v>216</v>
      </c>
      <c r="B217">
        <v>183</v>
      </c>
      <c r="C217">
        <v>1</v>
      </c>
      <c r="D217">
        <v>0</v>
      </c>
      <c r="E217">
        <v>74</v>
      </c>
      <c r="F217">
        <v>20</v>
      </c>
      <c r="G217">
        <v>23</v>
      </c>
      <c r="H217">
        <v>27.7</v>
      </c>
      <c r="I217">
        <v>0.29899999999999999</v>
      </c>
      <c r="J217">
        <v>21</v>
      </c>
      <c r="K217">
        <v>0</v>
      </c>
      <c r="L217">
        <f t="shared" si="23"/>
        <v>0</v>
      </c>
      <c r="M217">
        <f t="shared" si="24"/>
        <v>1</v>
      </c>
    </row>
    <row r="218" spans="1:13">
      <c r="A218">
        <v>217</v>
      </c>
      <c r="B218">
        <v>287</v>
      </c>
      <c r="C218">
        <v>5</v>
      </c>
      <c r="D218">
        <v>155</v>
      </c>
      <c r="E218">
        <v>84</v>
      </c>
      <c r="F218">
        <v>44</v>
      </c>
      <c r="G218">
        <v>545</v>
      </c>
      <c r="H218">
        <v>38.700000000000003</v>
      </c>
      <c r="I218">
        <v>0.61899999999999999</v>
      </c>
      <c r="J218">
        <v>34</v>
      </c>
      <c r="K218">
        <v>0</v>
      </c>
      <c r="L218">
        <f t="shared" si="23"/>
        <v>1</v>
      </c>
      <c r="M218">
        <f t="shared" si="24"/>
        <v>0</v>
      </c>
    </row>
    <row r="219" spans="1:13">
      <c r="A219">
        <v>218</v>
      </c>
      <c r="B219">
        <v>343</v>
      </c>
      <c r="C219">
        <v>1</v>
      </c>
      <c r="D219">
        <v>0</v>
      </c>
      <c r="E219">
        <v>68</v>
      </c>
      <c r="F219">
        <v>35</v>
      </c>
      <c r="G219">
        <v>0</v>
      </c>
      <c r="H219">
        <v>32</v>
      </c>
      <c r="I219">
        <v>0.38900000000000001</v>
      </c>
      <c r="J219">
        <v>22</v>
      </c>
      <c r="K219">
        <v>0</v>
      </c>
      <c r="L219">
        <f t="shared" si="23"/>
        <v>0</v>
      </c>
      <c r="M219">
        <f t="shared" si="24"/>
        <v>1</v>
      </c>
    </row>
    <row r="220" spans="1:13">
      <c r="A220">
        <v>219</v>
      </c>
      <c r="B220">
        <v>119</v>
      </c>
      <c r="C220">
        <v>4</v>
      </c>
      <c r="D220">
        <v>97</v>
      </c>
      <c r="E220">
        <v>60</v>
      </c>
      <c r="F220">
        <v>23</v>
      </c>
      <c r="G220">
        <v>0</v>
      </c>
      <c r="H220">
        <v>28.2</v>
      </c>
      <c r="I220">
        <v>0.443</v>
      </c>
      <c r="J220">
        <v>22</v>
      </c>
      <c r="K220">
        <v>0</v>
      </c>
      <c r="L220">
        <f t="shared" si="23"/>
        <v>0</v>
      </c>
      <c r="M220">
        <f t="shared" si="24"/>
        <v>1</v>
      </c>
    </row>
    <row r="221" spans="1:13">
      <c r="A221">
        <v>220</v>
      </c>
      <c r="B221">
        <v>738</v>
      </c>
      <c r="C221">
        <v>8</v>
      </c>
      <c r="D221">
        <v>65</v>
      </c>
      <c r="E221">
        <v>72</v>
      </c>
      <c r="F221">
        <v>23</v>
      </c>
      <c r="G221">
        <v>0</v>
      </c>
      <c r="H221">
        <v>32</v>
      </c>
      <c r="I221">
        <v>0.6</v>
      </c>
      <c r="J221">
        <v>42</v>
      </c>
      <c r="K221">
        <v>0</v>
      </c>
      <c r="L221">
        <f t="shared" si="23"/>
        <v>0</v>
      </c>
      <c r="M221">
        <f t="shared" si="24"/>
        <v>1</v>
      </c>
    </row>
    <row r="222" spans="1:13">
      <c r="A222">
        <v>221</v>
      </c>
      <c r="B222">
        <v>52</v>
      </c>
      <c r="C222">
        <v>1</v>
      </c>
      <c r="D222">
        <v>101</v>
      </c>
      <c r="E222">
        <v>50</v>
      </c>
      <c r="F222">
        <v>15</v>
      </c>
      <c r="G222">
        <v>36</v>
      </c>
      <c r="H222">
        <v>24.2</v>
      </c>
      <c r="I222">
        <v>0.52600000000000002</v>
      </c>
      <c r="J222">
        <v>26</v>
      </c>
      <c r="K222">
        <v>0</v>
      </c>
      <c r="L222">
        <f t="shared" si="23"/>
        <v>0</v>
      </c>
      <c r="M222">
        <f t="shared" si="24"/>
        <v>1</v>
      </c>
    </row>
    <row r="223" spans="1:13">
      <c r="A223">
        <v>222</v>
      </c>
      <c r="B223">
        <v>189</v>
      </c>
      <c r="C223">
        <v>8</v>
      </c>
      <c r="D223">
        <v>109</v>
      </c>
      <c r="E223">
        <v>76</v>
      </c>
      <c r="F223">
        <v>39</v>
      </c>
      <c r="G223">
        <v>114</v>
      </c>
      <c r="H223">
        <v>27.9</v>
      </c>
      <c r="I223">
        <v>0.64</v>
      </c>
      <c r="J223">
        <v>31</v>
      </c>
      <c r="K223">
        <v>1</v>
      </c>
      <c r="L223">
        <f t="shared" si="23"/>
        <v>0</v>
      </c>
      <c r="M223">
        <f t="shared" si="24"/>
        <v>0</v>
      </c>
    </row>
    <row r="224" spans="1:13">
      <c r="A224">
        <v>223</v>
      </c>
      <c r="B224">
        <v>344</v>
      </c>
      <c r="C224">
        <v>5</v>
      </c>
      <c r="D224">
        <v>122</v>
      </c>
      <c r="E224">
        <v>86</v>
      </c>
      <c r="F224">
        <v>0</v>
      </c>
      <c r="G224">
        <v>0</v>
      </c>
      <c r="H224">
        <v>34.700000000000003</v>
      </c>
      <c r="I224">
        <v>0.28999999999999998</v>
      </c>
      <c r="J224">
        <v>33</v>
      </c>
      <c r="K224">
        <v>0</v>
      </c>
      <c r="L224">
        <f t="shared" si="23"/>
        <v>0</v>
      </c>
      <c r="M224">
        <f t="shared" si="24"/>
        <v>1</v>
      </c>
    </row>
    <row r="225" spans="1:13">
      <c r="A225">
        <v>224</v>
      </c>
      <c r="B225">
        <v>462</v>
      </c>
      <c r="C225">
        <v>1</v>
      </c>
      <c r="D225">
        <v>71</v>
      </c>
      <c r="E225">
        <v>62</v>
      </c>
      <c r="F225">
        <v>0</v>
      </c>
      <c r="G225">
        <v>0</v>
      </c>
      <c r="H225">
        <v>21.8</v>
      </c>
      <c r="I225">
        <v>0.41599999999999998</v>
      </c>
      <c r="J225">
        <v>26</v>
      </c>
      <c r="K225">
        <v>0</v>
      </c>
      <c r="L225">
        <f t="shared" si="23"/>
        <v>0</v>
      </c>
      <c r="M225">
        <f t="shared" si="24"/>
        <v>1</v>
      </c>
    </row>
    <row r="226" spans="1:13">
      <c r="A226">
        <v>225</v>
      </c>
      <c r="B226">
        <v>753</v>
      </c>
      <c r="C226">
        <v>3</v>
      </c>
      <c r="D226">
        <v>108</v>
      </c>
      <c r="E226">
        <v>62</v>
      </c>
      <c r="F226">
        <v>24</v>
      </c>
      <c r="G226">
        <v>0</v>
      </c>
      <c r="H226">
        <v>26</v>
      </c>
      <c r="I226">
        <v>0.223</v>
      </c>
      <c r="J226">
        <v>25</v>
      </c>
      <c r="K226">
        <v>0</v>
      </c>
      <c r="L226">
        <f t="shared" si="23"/>
        <v>0</v>
      </c>
      <c r="M226">
        <f t="shared" si="24"/>
        <v>1</v>
      </c>
    </row>
    <row r="227" spans="1:13">
      <c r="A227">
        <v>226</v>
      </c>
      <c r="B227">
        <v>608</v>
      </c>
      <c r="C227">
        <v>1</v>
      </c>
      <c r="D227">
        <v>92</v>
      </c>
      <c r="E227">
        <v>62</v>
      </c>
      <c r="F227">
        <v>25</v>
      </c>
      <c r="G227">
        <v>41</v>
      </c>
      <c r="H227">
        <v>19.5</v>
      </c>
      <c r="I227">
        <v>0.48199999999999998</v>
      </c>
      <c r="J227">
        <v>25</v>
      </c>
      <c r="K227">
        <v>0</v>
      </c>
      <c r="L227">
        <f t="shared" si="23"/>
        <v>0</v>
      </c>
      <c r="M227">
        <f t="shared" si="24"/>
        <v>1</v>
      </c>
    </row>
    <row r="228" spans="1:13">
      <c r="A228">
        <v>227</v>
      </c>
      <c r="B228">
        <v>238</v>
      </c>
      <c r="C228">
        <v>0</v>
      </c>
      <c r="D228">
        <v>179</v>
      </c>
      <c r="E228">
        <v>90</v>
      </c>
      <c r="F228">
        <v>27</v>
      </c>
      <c r="G228">
        <v>0</v>
      </c>
      <c r="H228">
        <v>44.1</v>
      </c>
      <c r="I228">
        <v>0.68600000000000005</v>
      </c>
      <c r="J228">
        <v>23</v>
      </c>
      <c r="K228">
        <v>1</v>
      </c>
      <c r="L228">
        <f t="shared" si="23"/>
        <v>0</v>
      </c>
      <c r="M228">
        <f t="shared" si="24"/>
        <v>0</v>
      </c>
    </row>
    <row r="229" spans="1:13">
      <c r="A229">
        <v>228</v>
      </c>
      <c r="B229">
        <v>111</v>
      </c>
      <c r="C229">
        <v>3</v>
      </c>
      <c r="D229">
        <v>171</v>
      </c>
      <c r="E229">
        <v>72</v>
      </c>
      <c r="F229">
        <v>33</v>
      </c>
      <c r="G229">
        <v>135</v>
      </c>
      <c r="H229">
        <v>33.299999999999997</v>
      </c>
      <c r="I229">
        <v>0.19900000000000001</v>
      </c>
      <c r="J229">
        <v>24</v>
      </c>
      <c r="K229">
        <v>1</v>
      </c>
      <c r="L229">
        <f t="shared" si="23"/>
        <v>0</v>
      </c>
      <c r="M229">
        <f t="shared" si="24"/>
        <v>0</v>
      </c>
    </row>
    <row r="230" spans="1:13">
      <c r="A230">
        <v>229</v>
      </c>
      <c r="B230">
        <v>224</v>
      </c>
      <c r="C230">
        <v>7</v>
      </c>
      <c r="D230">
        <v>142</v>
      </c>
      <c r="E230">
        <v>60</v>
      </c>
      <c r="F230">
        <v>33</v>
      </c>
      <c r="G230">
        <v>190</v>
      </c>
      <c r="H230">
        <v>28.8</v>
      </c>
      <c r="I230">
        <v>0.68700000000000006</v>
      </c>
      <c r="J230">
        <v>61</v>
      </c>
      <c r="K230">
        <v>0</v>
      </c>
      <c r="L230">
        <f t="shared" si="23"/>
        <v>0</v>
      </c>
      <c r="M230">
        <f t="shared" si="24"/>
        <v>1</v>
      </c>
    </row>
    <row r="231" spans="1:13">
      <c r="A231">
        <v>230</v>
      </c>
      <c r="B231">
        <v>760</v>
      </c>
      <c r="C231">
        <v>6</v>
      </c>
      <c r="D231">
        <v>190</v>
      </c>
      <c r="E231">
        <v>92</v>
      </c>
      <c r="F231">
        <v>0</v>
      </c>
      <c r="G231">
        <v>0</v>
      </c>
      <c r="H231">
        <v>35.5</v>
      </c>
      <c r="I231">
        <v>0.27800000000000002</v>
      </c>
      <c r="J231">
        <v>66</v>
      </c>
      <c r="K231">
        <v>1</v>
      </c>
      <c r="L231">
        <f t="shared" si="23"/>
        <v>0</v>
      </c>
      <c r="M231">
        <f t="shared" si="24"/>
        <v>0</v>
      </c>
    </row>
    <row r="232" spans="1:13">
      <c r="A232">
        <v>231</v>
      </c>
      <c r="B232">
        <v>52</v>
      </c>
      <c r="C232">
        <v>1</v>
      </c>
      <c r="D232">
        <v>101</v>
      </c>
      <c r="E232">
        <v>50</v>
      </c>
      <c r="F232">
        <v>15</v>
      </c>
      <c r="G232">
        <v>36</v>
      </c>
      <c r="H232">
        <v>24.2</v>
      </c>
      <c r="I232">
        <v>0.52600000000000002</v>
      </c>
      <c r="J232">
        <v>26</v>
      </c>
      <c r="K232">
        <v>0</v>
      </c>
      <c r="L232">
        <f t="shared" si="23"/>
        <v>0</v>
      </c>
      <c r="M232">
        <f t="shared" si="24"/>
        <v>1</v>
      </c>
    </row>
    <row r="233" spans="1:13">
      <c r="A233">
        <v>232</v>
      </c>
      <c r="B233">
        <v>598</v>
      </c>
      <c r="C233">
        <v>1</v>
      </c>
      <c r="D233">
        <v>89</v>
      </c>
      <c r="E233">
        <v>24</v>
      </c>
      <c r="F233">
        <v>19</v>
      </c>
      <c r="G233">
        <v>25</v>
      </c>
      <c r="H233">
        <v>27.8</v>
      </c>
      <c r="I233">
        <v>0.55900000000000005</v>
      </c>
      <c r="J233">
        <v>21</v>
      </c>
      <c r="K233">
        <v>0</v>
      </c>
      <c r="L233">
        <f t="shared" si="23"/>
        <v>0</v>
      </c>
      <c r="M233">
        <f t="shared" si="24"/>
        <v>1</v>
      </c>
    </row>
    <row r="234" spans="1:13">
      <c r="A234">
        <v>233</v>
      </c>
      <c r="B234">
        <v>676</v>
      </c>
      <c r="C234">
        <v>6</v>
      </c>
      <c r="D234">
        <v>195</v>
      </c>
      <c r="E234">
        <v>70</v>
      </c>
      <c r="F234">
        <v>0</v>
      </c>
      <c r="G234">
        <v>0</v>
      </c>
      <c r="H234">
        <v>30.9</v>
      </c>
      <c r="I234">
        <v>0.32800000000000001</v>
      </c>
      <c r="J234">
        <v>31</v>
      </c>
      <c r="K234">
        <v>1</v>
      </c>
      <c r="L234">
        <f t="shared" si="23"/>
        <v>0</v>
      </c>
      <c r="M234">
        <f t="shared" si="24"/>
        <v>0</v>
      </c>
    </row>
    <row r="235" spans="1:13">
      <c r="A235">
        <v>234</v>
      </c>
      <c r="B235">
        <v>296</v>
      </c>
      <c r="C235">
        <v>6</v>
      </c>
      <c r="D235">
        <v>151</v>
      </c>
      <c r="E235">
        <v>62</v>
      </c>
      <c r="F235">
        <v>31</v>
      </c>
      <c r="G235">
        <v>120</v>
      </c>
      <c r="H235">
        <v>35.5</v>
      </c>
      <c r="I235">
        <v>0.69199999999999995</v>
      </c>
      <c r="J235">
        <v>28</v>
      </c>
      <c r="K235">
        <v>0</v>
      </c>
      <c r="L235">
        <f t="shared" si="23"/>
        <v>0</v>
      </c>
      <c r="M235">
        <f t="shared" si="24"/>
        <v>1</v>
      </c>
    </row>
    <row r="236" spans="1:13">
      <c r="A236">
        <v>235</v>
      </c>
      <c r="B236">
        <v>435</v>
      </c>
      <c r="C236">
        <v>1</v>
      </c>
      <c r="D236">
        <v>90</v>
      </c>
      <c r="E236">
        <v>68</v>
      </c>
      <c r="F236">
        <v>8</v>
      </c>
      <c r="G236">
        <v>0</v>
      </c>
      <c r="H236">
        <v>24.5</v>
      </c>
      <c r="I236">
        <v>1.1379999999999999</v>
      </c>
      <c r="J236">
        <v>36</v>
      </c>
      <c r="K236">
        <v>0</v>
      </c>
      <c r="L236">
        <f t="shared" si="23"/>
        <v>0</v>
      </c>
      <c r="M236">
        <f t="shared" si="24"/>
        <v>1</v>
      </c>
    </row>
    <row r="237" spans="1:13">
      <c r="A237">
        <v>236</v>
      </c>
      <c r="B237">
        <v>427</v>
      </c>
      <c r="C237">
        <v>0</v>
      </c>
      <c r="D237">
        <v>94</v>
      </c>
      <c r="E237">
        <v>0</v>
      </c>
      <c r="F237">
        <v>0</v>
      </c>
      <c r="G237">
        <v>0</v>
      </c>
      <c r="H237">
        <v>0</v>
      </c>
      <c r="I237">
        <v>0.25600000000000001</v>
      </c>
      <c r="J237">
        <v>25</v>
      </c>
      <c r="K237">
        <v>0</v>
      </c>
      <c r="L237">
        <f t="shared" si="23"/>
        <v>0</v>
      </c>
      <c r="M237">
        <f t="shared" si="24"/>
        <v>1</v>
      </c>
    </row>
    <row r="238" spans="1:13">
      <c r="A238">
        <v>237</v>
      </c>
      <c r="B238">
        <v>553</v>
      </c>
      <c r="C238">
        <v>6</v>
      </c>
      <c r="D238">
        <v>114</v>
      </c>
      <c r="E238">
        <v>88</v>
      </c>
      <c r="F238">
        <v>0</v>
      </c>
      <c r="G238">
        <v>0</v>
      </c>
      <c r="H238">
        <v>27.8</v>
      </c>
      <c r="I238">
        <v>0.247</v>
      </c>
      <c r="J238">
        <v>66</v>
      </c>
      <c r="K238">
        <v>0</v>
      </c>
      <c r="L238">
        <f t="shared" si="23"/>
        <v>0</v>
      </c>
      <c r="M238">
        <f t="shared" si="24"/>
        <v>1</v>
      </c>
    </row>
    <row r="239" spans="1:13">
      <c r="A239">
        <v>238</v>
      </c>
      <c r="B239">
        <v>399</v>
      </c>
      <c r="C239">
        <v>3</v>
      </c>
      <c r="D239">
        <v>82</v>
      </c>
      <c r="E239">
        <v>70</v>
      </c>
      <c r="F239">
        <v>0</v>
      </c>
      <c r="G239">
        <v>0</v>
      </c>
      <c r="H239">
        <v>21.1</v>
      </c>
      <c r="I239">
        <v>0.38900000000000001</v>
      </c>
      <c r="J239">
        <v>25</v>
      </c>
      <c r="K239">
        <v>0</v>
      </c>
      <c r="L239">
        <f t="shared" si="23"/>
        <v>0</v>
      </c>
      <c r="M239">
        <f t="shared" si="24"/>
        <v>1</v>
      </c>
    </row>
    <row r="240" spans="1:13">
      <c r="A240">
        <v>239</v>
      </c>
      <c r="B240">
        <v>753</v>
      </c>
      <c r="C240">
        <v>3</v>
      </c>
      <c r="D240">
        <v>108</v>
      </c>
      <c r="E240">
        <v>62</v>
      </c>
      <c r="F240">
        <v>24</v>
      </c>
      <c r="G240">
        <v>0</v>
      </c>
      <c r="H240">
        <v>26</v>
      </c>
      <c r="I240">
        <v>0.223</v>
      </c>
      <c r="J240">
        <v>25</v>
      </c>
      <c r="K240">
        <v>0</v>
      </c>
      <c r="L240">
        <f t="shared" si="23"/>
        <v>0</v>
      </c>
      <c r="M240">
        <f t="shared" si="24"/>
        <v>1</v>
      </c>
    </row>
    <row r="241" spans="1:13">
      <c r="A241">
        <v>240</v>
      </c>
      <c r="B241">
        <v>615</v>
      </c>
      <c r="C241">
        <v>11</v>
      </c>
      <c r="D241">
        <v>138</v>
      </c>
      <c r="E241">
        <v>74</v>
      </c>
      <c r="F241">
        <v>26</v>
      </c>
      <c r="G241">
        <v>144</v>
      </c>
      <c r="H241">
        <v>36.1</v>
      </c>
      <c r="I241">
        <v>0.55700000000000005</v>
      </c>
      <c r="J241">
        <v>50</v>
      </c>
      <c r="K241">
        <v>1</v>
      </c>
      <c r="L241">
        <f t="shared" si="23"/>
        <v>1</v>
      </c>
      <c r="M241">
        <f t="shared" si="24"/>
        <v>1</v>
      </c>
    </row>
    <row r="242" spans="1:13">
      <c r="A242">
        <v>241</v>
      </c>
      <c r="B242">
        <v>765</v>
      </c>
      <c r="C242">
        <v>2</v>
      </c>
      <c r="D242">
        <v>122</v>
      </c>
      <c r="E242">
        <v>70</v>
      </c>
      <c r="F242">
        <v>27</v>
      </c>
      <c r="G242">
        <v>0</v>
      </c>
      <c r="H242">
        <v>36.799999999999997</v>
      </c>
      <c r="I242">
        <v>0.34</v>
      </c>
      <c r="J242">
        <v>27</v>
      </c>
      <c r="K242">
        <v>0</v>
      </c>
      <c r="L242">
        <f t="shared" si="23"/>
        <v>0</v>
      </c>
      <c r="M242">
        <f t="shared" si="24"/>
        <v>1</v>
      </c>
    </row>
    <row r="243" spans="1:13">
      <c r="A243">
        <v>242</v>
      </c>
      <c r="B243">
        <v>180</v>
      </c>
      <c r="C243">
        <v>5</v>
      </c>
      <c r="D243">
        <v>130</v>
      </c>
      <c r="E243">
        <v>82</v>
      </c>
      <c r="F243">
        <v>0</v>
      </c>
      <c r="G243">
        <v>0</v>
      </c>
      <c r="H243">
        <v>39.1</v>
      </c>
      <c r="I243">
        <v>0.95599999999999996</v>
      </c>
      <c r="J243">
        <v>37</v>
      </c>
      <c r="K243">
        <v>1</v>
      </c>
      <c r="L243">
        <f t="shared" si="23"/>
        <v>0</v>
      </c>
      <c r="M243">
        <f t="shared" si="24"/>
        <v>0</v>
      </c>
    </row>
    <row r="244" spans="1:13">
      <c r="A244">
        <v>243</v>
      </c>
      <c r="B244">
        <v>553</v>
      </c>
      <c r="C244">
        <v>6</v>
      </c>
      <c r="D244">
        <v>114</v>
      </c>
      <c r="E244">
        <v>88</v>
      </c>
      <c r="F244">
        <v>0</v>
      </c>
      <c r="G244">
        <v>0</v>
      </c>
      <c r="H244">
        <v>27.8</v>
      </c>
      <c r="I244">
        <v>0.247</v>
      </c>
      <c r="J244">
        <v>66</v>
      </c>
      <c r="K244">
        <v>0</v>
      </c>
      <c r="L244">
        <f t="shared" si="23"/>
        <v>0</v>
      </c>
      <c r="M244">
        <f t="shared" si="24"/>
        <v>1</v>
      </c>
    </row>
    <row r="245" spans="1:13">
      <c r="A245">
        <v>244</v>
      </c>
      <c r="B245">
        <v>284</v>
      </c>
      <c r="C245">
        <v>7</v>
      </c>
      <c r="D245">
        <v>161</v>
      </c>
      <c r="E245">
        <v>86</v>
      </c>
      <c r="F245">
        <v>0</v>
      </c>
      <c r="G245">
        <v>0</v>
      </c>
      <c r="H245">
        <v>30.4</v>
      </c>
      <c r="I245">
        <v>0.16500000000000001</v>
      </c>
      <c r="J245">
        <v>47</v>
      </c>
      <c r="K245">
        <v>1</v>
      </c>
      <c r="L245">
        <f t="shared" si="23"/>
        <v>0</v>
      </c>
      <c r="M245">
        <f t="shared" si="24"/>
        <v>0</v>
      </c>
    </row>
    <row r="246" spans="1:13">
      <c r="A246">
        <v>245</v>
      </c>
      <c r="B246">
        <v>61</v>
      </c>
      <c r="C246">
        <v>2</v>
      </c>
      <c r="D246">
        <v>84</v>
      </c>
      <c r="E246">
        <v>0</v>
      </c>
      <c r="F246">
        <v>0</v>
      </c>
      <c r="G246">
        <v>0</v>
      </c>
      <c r="H246">
        <v>0</v>
      </c>
      <c r="I246">
        <v>0.30399999999999999</v>
      </c>
      <c r="J246">
        <v>21</v>
      </c>
      <c r="K246">
        <v>0</v>
      </c>
      <c r="L246">
        <f t="shared" si="23"/>
        <v>0</v>
      </c>
      <c r="M246">
        <f t="shared" si="24"/>
        <v>1</v>
      </c>
    </row>
    <row r="247" spans="1:13">
      <c r="A247">
        <v>246</v>
      </c>
      <c r="B247">
        <v>47</v>
      </c>
      <c r="C247">
        <v>1</v>
      </c>
      <c r="D247">
        <v>146</v>
      </c>
      <c r="E247">
        <v>56</v>
      </c>
      <c r="F247">
        <v>0</v>
      </c>
      <c r="G247">
        <v>0</v>
      </c>
      <c r="H247">
        <v>29.7</v>
      </c>
      <c r="I247">
        <v>0.56399999999999995</v>
      </c>
      <c r="J247">
        <v>29</v>
      </c>
      <c r="K247">
        <v>0</v>
      </c>
      <c r="L247">
        <f t="shared" si="23"/>
        <v>0</v>
      </c>
      <c r="M247">
        <f t="shared" si="24"/>
        <v>1</v>
      </c>
    </row>
    <row r="248" spans="1:13">
      <c r="A248">
        <v>247</v>
      </c>
      <c r="B248">
        <v>295</v>
      </c>
      <c r="C248">
        <v>0</v>
      </c>
      <c r="D248">
        <v>161</v>
      </c>
      <c r="E248">
        <v>50</v>
      </c>
      <c r="F248">
        <v>0</v>
      </c>
      <c r="G248">
        <v>0</v>
      </c>
      <c r="H248">
        <v>21.9</v>
      </c>
      <c r="I248">
        <v>0.254</v>
      </c>
      <c r="J248">
        <v>65</v>
      </c>
      <c r="K248">
        <v>0</v>
      </c>
      <c r="L248">
        <f t="shared" si="23"/>
        <v>0</v>
      </c>
      <c r="M248">
        <f t="shared" si="24"/>
        <v>1</v>
      </c>
    </row>
    <row r="249" spans="1:13">
      <c r="A249">
        <v>248</v>
      </c>
      <c r="B249">
        <v>635</v>
      </c>
      <c r="C249">
        <v>10</v>
      </c>
      <c r="D249">
        <v>92</v>
      </c>
      <c r="E249">
        <v>62</v>
      </c>
      <c r="F249">
        <v>0</v>
      </c>
      <c r="G249">
        <v>0</v>
      </c>
      <c r="H249">
        <v>25.9</v>
      </c>
      <c r="I249">
        <v>0.16700000000000001</v>
      </c>
      <c r="J249">
        <v>31</v>
      </c>
      <c r="K249">
        <v>0</v>
      </c>
      <c r="L249">
        <f t="shared" si="23"/>
        <v>0</v>
      </c>
      <c r="M249">
        <f t="shared" si="24"/>
        <v>1</v>
      </c>
    </row>
    <row r="250" spans="1:13">
      <c r="A250">
        <v>249</v>
      </c>
      <c r="B250">
        <v>606</v>
      </c>
      <c r="C250">
        <v>1</v>
      </c>
      <c r="D250">
        <v>124</v>
      </c>
      <c r="E250">
        <v>60</v>
      </c>
      <c r="F250">
        <v>32</v>
      </c>
      <c r="G250">
        <v>0</v>
      </c>
      <c r="H250">
        <v>35.799999999999997</v>
      </c>
      <c r="I250">
        <v>0.51400000000000001</v>
      </c>
      <c r="J250">
        <v>21</v>
      </c>
      <c r="K250">
        <v>0</v>
      </c>
      <c r="L250">
        <f t="shared" si="23"/>
        <v>0</v>
      </c>
      <c r="M250">
        <f t="shared" si="24"/>
        <v>1</v>
      </c>
    </row>
    <row r="251" spans="1:13">
      <c r="A251">
        <v>250</v>
      </c>
      <c r="B251">
        <v>525</v>
      </c>
      <c r="C251">
        <v>3</v>
      </c>
      <c r="D251">
        <v>125</v>
      </c>
      <c r="E251">
        <v>58</v>
      </c>
      <c r="F251">
        <v>0</v>
      </c>
      <c r="G251">
        <v>0</v>
      </c>
      <c r="H251">
        <v>31.6</v>
      </c>
      <c r="I251">
        <v>0.151</v>
      </c>
      <c r="J251">
        <v>24</v>
      </c>
      <c r="K251">
        <v>0</v>
      </c>
      <c r="L251">
        <f t="shared" si="23"/>
        <v>0</v>
      </c>
      <c r="M251">
        <f t="shared" si="24"/>
        <v>1</v>
      </c>
    </row>
    <row r="252" spans="1:13">
      <c r="A252">
        <v>251</v>
      </c>
      <c r="B252">
        <v>275</v>
      </c>
      <c r="C252">
        <v>13</v>
      </c>
      <c r="D252">
        <v>106</v>
      </c>
      <c r="E252">
        <v>70</v>
      </c>
      <c r="F252">
        <v>0</v>
      </c>
      <c r="G252">
        <v>0</v>
      </c>
      <c r="H252">
        <v>34.200000000000003</v>
      </c>
      <c r="I252">
        <v>0.251</v>
      </c>
      <c r="J252">
        <v>52</v>
      </c>
      <c r="K252">
        <v>0</v>
      </c>
      <c r="L252">
        <f t="shared" si="23"/>
        <v>0</v>
      </c>
      <c r="M252">
        <f t="shared" si="24"/>
        <v>1</v>
      </c>
    </row>
    <row r="253" spans="1:13">
      <c r="A253">
        <v>252</v>
      </c>
      <c r="B253">
        <v>641</v>
      </c>
      <c r="C253">
        <v>0</v>
      </c>
      <c r="D253">
        <v>102</v>
      </c>
      <c r="E253">
        <v>86</v>
      </c>
      <c r="F253">
        <v>17</v>
      </c>
      <c r="G253">
        <v>105</v>
      </c>
      <c r="H253">
        <v>29.3</v>
      </c>
      <c r="I253">
        <v>0.69499999999999995</v>
      </c>
      <c r="J253">
        <v>27</v>
      </c>
      <c r="K253">
        <v>0</v>
      </c>
      <c r="L253">
        <f t="shared" si="23"/>
        <v>0</v>
      </c>
      <c r="M253">
        <f t="shared" si="24"/>
        <v>1</v>
      </c>
    </row>
    <row r="254" spans="1:13">
      <c r="A254">
        <v>253</v>
      </c>
      <c r="B254">
        <v>235</v>
      </c>
      <c r="C254">
        <v>3</v>
      </c>
      <c r="D254">
        <v>74</v>
      </c>
      <c r="E254">
        <v>68</v>
      </c>
      <c r="F254">
        <v>28</v>
      </c>
      <c r="G254">
        <v>45</v>
      </c>
      <c r="H254">
        <v>29.7</v>
      </c>
      <c r="I254">
        <v>0.29299999999999998</v>
      </c>
      <c r="J254">
        <v>23</v>
      </c>
      <c r="K254">
        <v>0</v>
      </c>
      <c r="L254">
        <f t="shared" si="23"/>
        <v>0</v>
      </c>
      <c r="M254">
        <f t="shared" si="24"/>
        <v>1</v>
      </c>
    </row>
    <row r="255" spans="1:13">
      <c r="A255">
        <v>254</v>
      </c>
      <c r="B255">
        <v>134</v>
      </c>
      <c r="C255">
        <v>8</v>
      </c>
      <c r="D255">
        <v>84</v>
      </c>
      <c r="E255">
        <v>74</v>
      </c>
      <c r="F255">
        <v>31</v>
      </c>
      <c r="G255">
        <v>0</v>
      </c>
      <c r="H255">
        <v>38.299999999999997</v>
      </c>
      <c r="I255">
        <v>0.45700000000000002</v>
      </c>
      <c r="J255">
        <v>39</v>
      </c>
      <c r="K255">
        <v>0</v>
      </c>
      <c r="L255">
        <f t="shared" si="23"/>
        <v>0</v>
      </c>
      <c r="M255">
        <f t="shared" si="24"/>
        <v>1</v>
      </c>
    </row>
    <row r="256" spans="1:13">
      <c r="A256">
        <v>255</v>
      </c>
      <c r="B256">
        <v>111</v>
      </c>
      <c r="C256">
        <v>3</v>
      </c>
      <c r="D256">
        <v>171</v>
      </c>
      <c r="E256">
        <v>72</v>
      </c>
      <c r="F256">
        <v>33</v>
      </c>
      <c r="G256">
        <v>135</v>
      </c>
      <c r="H256">
        <v>33.299999999999997</v>
      </c>
      <c r="I256">
        <v>0.19900000000000001</v>
      </c>
      <c r="J256">
        <v>24</v>
      </c>
      <c r="K256">
        <v>1</v>
      </c>
      <c r="L256">
        <f t="shared" si="23"/>
        <v>0</v>
      </c>
      <c r="M256">
        <f t="shared" si="24"/>
        <v>0</v>
      </c>
    </row>
    <row r="257" spans="1:13">
      <c r="A257">
        <v>256</v>
      </c>
      <c r="B257">
        <v>80</v>
      </c>
      <c r="C257">
        <v>2</v>
      </c>
      <c r="D257">
        <v>112</v>
      </c>
      <c r="E257">
        <v>66</v>
      </c>
      <c r="F257">
        <v>22</v>
      </c>
      <c r="G257">
        <v>0</v>
      </c>
      <c r="H257">
        <v>25</v>
      </c>
      <c r="I257">
        <v>0.307</v>
      </c>
      <c r="J257">
        <v>24</v>
      </c>
      <c r="K257">
        <v>0</v>
      </c>
      <c r="L257">
        <f t="shared" si="23"/>
        <v>0</v>
      </c>
      <c r="M257">
        <f t="shared" si="24"/>
        <v>1</v>
      </c>
    </row>
    <row r="258" spans="1:13">
      <c r="A258">
        <v>257</v>
      </c>
      <c r="B258">
        <v>207</v>
      </c>
      <c r="C258">
        <v>8</v>
      </c>
      <c r="D258">
        <v>196</v>
      </c>
      <c r="E258">
        <v>76</v>
      </c>
      <c r="F258">
        <v>29</v>
      </c>
      <c r="G258">
        <v>280</v>
      </c>
      <c r="H258">
        <v>37.5</v>
      </c>
      <c r="I258">
        <v>0.60499999999999998</v>
      </c>
      <c r="J258">
        <v>57</v>
      </c>
      <c r="K258">
        <v>1</v>
      </c>
      <c r="L258">
        <f t="shared" si="23"/>
        <v>1</v>
      </c>
      <c r="M258">
        <f t="shared" si="24"/>
        <v>1</v>
      </c>
    </row>
    <row r="259" spans="1:13">
      <c r="A259">
        <v>258</v>
      </c>
      <c r="B259">
        <v>644</v>
      </c>
      <c r="C259">
        <v>4</v>
      </c>
      <c r="D259">
        <v>90</v>
      </c>
      <c r="E259">
        <v>0</v>
      </c>
      <c r="F259">
        <v>0</v>
      </c>
      <c r="G259">
        <v>0</v>
      </c>
      <c r="H259">
        <v>28</v>
      </c>
      <c r="I259">
        <v>0.61</v>
      </c>
      <c r="J259">
        <v>31</v>
      </c>
      <c r="K259">
        <v>0</v>
      </c>
      <c r="L259">
        <f t="shared" ref="L259:L322" si="25">IF(H259&lt;=28.849999,IF(C259&lt;=5.5,IF(E259&lt;=69,0,0),IF(H259&lt;=24.7,0,0)),IF(C259&lt;=4.5,IF(G259&lt;=107.5,0,0),IF(G259&lt;=122.5,0,1)))</f>
        <v>0</v>
      </c>
      <c r="M259">
        <f t="shared" ref="M259:M322" si="26">IF(L259=K259,1,0)</f>
        <v>1</v>
      </c>
    </row>
    <row r="260" spans="1:13">
      <c r="A260">
        <v>259</v>
      </c>
      <c r="B260">
        <v>321</v>
      </c>
      <c r="C260">
        <v>4</v>
      </c>
      <c r="D260">
        <v>129</v>
      </c>
      <c r="E260">
        <v>60</v>
      </c>
      <c r="F260">
        <v>12</v>
      </c>
      <c r="G260">
        <v>231</v>
      </c>
      <c r="H260">
        <v>27.5</v>
      </c>
      <c r="I260">
        <v>0.52700000000000002</v>
      </c>
      <c r="J260">
        <v>31</v>
      </c>
      <c r="K260">
        <v>0</v>
      </c>
      <c r="L260">
        <f t="shared" si="25"/>
        <v>0</v>
      </c>
      <c r="M260">
        <f t="shared" si="26"/>
        <v>1</v>
      </c>
    </row>
    <row r="261" spans="1:13">
      <c r="A261">
        <v>260</v>
      </c>
      <c r="B261">
        <v>745</v>
      </c>
      <c r="C261">
        <v>13</v>
      </c>
      <c r="D261">
        <v>153</v>
      </c>
      <c r="E261">
        <v>88</v>
      </c>
      <c r="F261">
        <v>37</v>
      </c>
      <c r="G261">
        <v>140</v>
      </c>
      <c r="H261">
        <v>40.6</v>
      </c>
      <c r="I261">
        <v>1.1739999999999999</v>
      </c>
      <c r="J261">
        <v>39</v>
      </c>
      <c r="K261">
        <v>0</v>
      </c>
      <c r="L261">
        <f t="shared" si="25"/>
        <v>1</v>
      </c>
      <c r="M261">
        <f t="shared" si="26"/>
        <v>0</v>
      </c>
    </row>
    <row r="262" spans="1:13">
      <c r="A262">
        <v>261</v>
      </c>
      <c r="B262">
        <v>85</v>
      </c>
      <c r="C262">
        <v>5</v>
      </c>
      <c r="D262">
        <v>137</v>
      </c>
      <c r="E262">
        <v>108</v>
      </c>
      <c r="F262">
        <v>0</v>
      </c>
      <c r="G262">
        <v>0</v>
      </c>
      <c r="H262">
        <v>48.8</v>
      </c>
      <c r="I262">
        <v>0.22700000000000001</v>
      </c>
      <c r="J262">
        <v>37</v>
      </c>
      <c r="K262">
        <v>1</v>
      </c>
      <c r="L262">
        <f t="shared" si="25"/>
        <v>0</v>
      </c>
      <c r="M262">
        <f t="shared" si="26"/>
        <v>0</v>
      </c>
    </row>
    <row r="263" spans="1:13">
      <c r="A263">
        <v>262</v>
      </c>
      <c r="B263">
        <v>323</v>
      </c>
      <c r="C263">
        <v>0</v>
      </c>
      <c r="D263">
        <v>124</v>
      </c>
      <c r="E263">
        <v>70</v>
      </c>
      <c r="F263">
        <v>20</v>
      </c>
      <c r="G263">
        <v>0</v>
      </c>
      <c r="H263">
        <v>27.4</v>
      </c>
      <c r="I263">
        <v>0.254</v>
      </c>
      <c r="J263">
        <v>36</v>
      </c>
      <c r="K263">
        <v>1</v>
      </c>
      <c r="L263">
        <f t="shared" si="25"/>
        <v>0</v>
      </c>
      <c r="M263">
        <f t="shared" si="26"/>
        <v>0</v>
      </c>
    </row>
    <row r="264" spans="1:13">
      <c r="A264">
        <v>263</v>
      </c>
      <c r="B264">
        <v>578</v>
      </c>
      <c r="C264">
        <v>2</v>
      </c>
      <c r="D264">
        <v>118</v>
      </c>
      <c r="E264">
        <v>80</v>
      </c>
      <c r="F264">
        <v>0</v>
      </c>
      <c r="G264">
        <v>0</v>
      </c>
      <c r="H264">
        <v>42.9</v>
      </c>
      <c r="I264">
        <v>0.69299999999999995</v>
      </c>
      <c r="J264">
        <v>21</v>
      </c>
      <c r="K264">
        <v>1</v>
      </c>
      <c r="L264">
        <f t="shared" si="25"/>
        <v>0</v>
      </c>
      <c r="M264">
        <f t="shared" si="26"/>
        <v>0</v>
      </c>
    </row>
    <row r="265" spans="1:13">
      <c r="A265">
        <v>264</v>
      </c>
      <c r="B265">
        <v>133</v>
      </c>
      <c r="C265">
        <v>3</v>
      </c>
      <c r="D265">
        <v>170</v>
      </c>
      <c r="E265">
        <v>64</v>
      </c>
      <c r="F265">
        <v>37</v>
      </c>
      <c r="G265">
        <v>225</v>
      </c>
      <c r="H265">
        <v>34.5</v>
      </c>
      <c r="I265">
        <v>0.35599999999999998</v>
      </c>
      <c r="J265">
        <v>30</v>
      </c>
      <c r="K265">
        <v>1</v>
      </c>
      <c r="L265">
        <f t="shared" si="25"/>
        <v>0</v>
      </c>
      <c r="M265">
        <f t="shared" si="26"/>
        <v>0</v>
      </c>
    </row>
    <row r="266" spans="1:13">
      <c r="A266">
        <v>265</v>
      </c>
      <c r="B266">
        <v>93</v>
      </c>
      <c r="C266">
        <v>7</v>
      </c>
      <c r="D266">
        <v>81</v>
      </c>
      <c r="E266">
        <v>78</v>
      </c>
      <c r="F266">
        <v>40</v>
      </c>
      <c r="G266">
        <v>48</v>
      </c>
      <c r="H266">
        <v>46.7</v>
      </c>
      <c r="I266">
        <v>0.26100000000000001</v>
      </c>
      <c r="J266">
        <v>42</v>
      </c>
      <c r="K266">
        <v>0</v>
      </c>
      <c r="L266">
        <f t="shared" si="25"/>
        <v>0</v>
      </c>
      <c r="M266">
        <f t="shared" si="26"/>
        <v>1</v>
      </c>
    </row>
    <row r="267" spans="1:13">
      <c r="A267">
        <v>266</v>
      </c>
      <c r="B267">
        <v>720</v>
      </c>
      <c r="C267">
        <v>5</v>
      </c>
      <c r="D267">
        <v>97</v>
      </c>
      <c r="E267">
        <v>76</v>
      </c>
      <c r="F267">
        <v>27</v>
      </c>
      <c r="G267">
        <v>0</v>
      </c>
      <c r="H267">
        <v>35.6</v>
      </c>
      <c r="I267">
        <v>0.378</v>
      </c>
      <c r="J267">
        <v>52</v>
      </c>
      <c r="K267">
        <v>1</v>
      </c>
      <c r="L267">
        <f t="shared" si="25"/>
        <v>0</v>
      </c>
      <c r="M267">
        <f t="shared" si="26"/>
        <v>0</v>
      </c>
    </row>
    <row r="268" spans="1:13">
      <c r="A268">
        <v>267</v>
      </c>
      <c r="B268">
        <v>131</v>
      </c>
      <c r="C268">
        <v>4</v>
      </c>
      <c r="D268">
        <v>173</v>
      </c>
      <c r="E268">
        <v>70</v>
      </c>
      <c r="F268">
        <v>14</v>
      </c>
      <c r="G268">
        <v>168</v>
      </c>
      <c r="H268">
        <v>29.7</v>
      </c>
      <c r="I268">
        <v>0.36099999999999999</v>
      </c>
      <c r="J268">
        <v>33</v>
      </c>
      <c r="K268">
        <v>1</v>
      </c>
      <c r="L268">
        <f t="shared" si="25"/>
        <v>0</v>
      </c>
      <c r="M268">
        <f t="shared" si="26"/>
        <v>0</v>
      </c>
    </row>
    <row r="269" spans="1:13">
      <c r="A269">
        <v>268</v>
      </c>
      <c r="B269">
        <v>121</v>
      </c>
      <c r="C269">
        <v>0</v>
      </c>
      <c r="D269">
        <v>162</v>
      </c>
      <c r="E269">
        <v>76</v>
      </c>
      <c r="F269">
        <v>56</v>
      </c>
      <c r="G269">
        <v>100</v>
      </c>
      <c r="H269">
        <v>53.2</v>
      </c>
      <c r="I269">
        <v>0.75900000000000001</v>
      </c>
      <c r="J269">
        <v>25</v>
      </c>
      <c r="K269">
        <v>1</v>
      </c>
      <c r="L269">
        <f t="shared" si="25"/>
        <v>0</v>
      </c>
      <c r="M269">
        <f t="shared" si="26"/>
        <v>0</v>
      </c>
    </row>
    <row r="270" spans="1:13">
      <c r="A270">
        <v>269</v>
      </c>
      <c r="B270">
        <v>285</v>
      </c>
      <c r="C270">
        <v>2</v>
      </c>
      <c r="D270">
        <v>108</v>
      </c>
      <c r="E270">
        <v>80</v>
      </c>
      <c r="F270">
        <v>0</v>
      </c>
      <c r="G270">
        <v>0</v>
      </c>
      <c r="H270">
        <v>27</v>
      </c>
      <c r="I270">
        <v>0.25900000000000001</v>
      </c>
      <c r="J270">
        <v>52</v>
      </c>
      <c r="K270">
        <v>1</v>
      </c>
      <c r="L270">
        <f t="shared" si="25"/>
        <v>0</v>
      </c>
      <c r="M270">
        <f t="shared" si="26"/>
        <v>0</v>
      </c>
    </row>
    <row r="271" spans="1:13">
      <c r="A271">
        <v>270</v>
      </c>
      <c r="B271">
        <v>537</v>
      </c>
      <c r="C271">
        <v>0</v>
      </c>
      <c r="D271">
        <v>105</v>
      </c>
      <c r="E271">
        <v>90</v>
      </c>
      <c r="F271">
        <v>0</v>
      </c>
      <c r="G271">
        <v>0</v>
      </c>
      <c r="H271">
        <v>29.6</v>
      </c>
      <c r="I271">
        <v>0.19700000000000001</v>
      </c>
      <c r="J271">
        <v>46</v>
      </c>
      <c r="K271">
        <v>0</v>
      </c>
      <c r="L271">
        <f t="shared" si="25"/>
        <v>0</v>
      </c>
      <c r="M271">
        <f t="shared" si="26"/>
        <v>1</v>
      </c>
    </row>
    <row r="272" spans="1:13">
      <c r="A272">
        <v>271</v>
      </c>
      <c r="B272">
        <v>452</v>
      </c>
      <c r="C272">
        <v>2</v>
      </c>
      <c r="D272">
        <v>134</v>
      </c>
      <c r="E272">
        <v>70</v>
      </c>
      <c r="F272">
        <v>0</v>
      </c>
      <c r="G272">
        <v>0</v>
      </c>
      <c r="H272">
        <v>28.9</v>
      </c>
      <c r="I272">
        <v>0.54200000000000004</v>
      </c>
      <c r="J272">
        <v>23</v>
      </c>
      <c r="K272">
        <v>1</v>
      </c>
      <c r="L272">
        <f t="shared" si="25"/>
        <v>0</v>
      </c>
      <c r="M272">
        <f t="shared" si="26"/>
        <v>0</v>
      </c>
    </row>
    <row r="273" spans="1:13">
      <c r="A273">
        <v>272</v>
      </c>
      <c r="B273">
        <v>507</v>
      </c>
      <c r="C273">
        <v>0</v>
      </c>
      <c r="D273">
        <v>180</v>
      </c>
      <c r="E273">
        <v>90</v>
      </c>
      <c r="F273">
        <v>26</v>
      </c>
      <c r="G273">
        <v>90</v>
      </c>
      <c r="H273">
        <v>36.5</v>
      </c>
      <c r="I273">
        <v>0.314</v>
      </c>
      <c r="J273">
        <v>35</v>
      </c>
      <c r="K273">
        <v>1</v>
      </c>
      <c r="L273">
        <f t="shared" si="25"/>
        <v>0</v>
      </c>
      <c r="M273">
        <f t="shared" si="26"/>
        <v>0</v>
      </c>
    </row>
    <row r="274" spans="1:13">
      <c r="A274">
        <v>273</v>
      </c>
      <c r="B274">
        <v>150</v>
      </c>
      <c r="C274">
        <v>2</v>
      </c>
      <c r="D274">
        <v>90</v>
      </c>
      <c r="E274">
        <v>70</v>
      </c>
      <c r="F274">
        <v>17</v>
      </c>
      <c r="G274">
        <v>0</v>
      </c>
      <c r="H274">
        <v>27.3</v>
      </c>
      <c r="I274">
        <v>8.5000000000000006E-2</v>
      </c>
      <c r="J274">
        <v>22</v>
      </c>
      <c r="K274">
        <v>0</v>
      </c>
      <c r="L274">
        <f t="shared" si="25"/>
        <v>0</v>
      </c>
      <c r="M274">
        <f t="shared" si="26"/>
        <v>1</v>
      </c>
    </row>
    <row r="275" spans="1:13">
      <c r="A275">
        <v>274</v>
      </c>
      <c r="B275">
        <v>139</v>
      </c>
      <c r="C275">
        <v>0</v>
      </c>
      <c r="D275">
        <v>129</v>
      </c>
      <c r="E275">
        <v>80</v>
      </c>
      <c r="F275">
        <v>0</v>
      </c>
      <c r="G275">
        <v>0</v>
      </c>
      <c r="H275">
        <v>31.2</v>
      </c>
      <c r="I275">
        <v>0.70299999999999996</v>
      </c>
      <c r="J275">
        <v>29</v>
      </c>
      <c r="K275">
        <v>0</v>
      </c>
      <c r="L275">
        <f t="shared" si="25"/>
        <v>0</v>
      </c>
      <c r="M275">
        <f t="shared" si="26"/>
        <v>1</v>
      </c>
    </row>
    <row r="276" spans="1:13">
      <c r="A276">
        <v>275</v>
      </c>
      <c r="B276">
        <v>169</v>
      </c>
      <c r="C276">
        <v>4</v>
      </c>
      <c r="D276">
        <v>110</v>
      </c>
      <c r="E276">
        <v>66</v>
      </c>
      <c r="F276">
        <v>0</v>
      </c>
      <c r="G276">
        <v>0</v>
      </c>
      <c r="H276">
        <v>31.9</v>
      </c>
      <c r="I276">
        <v>0.47099999999999997</v>
      </c>
      <c r="J276">
        <v>29</v>
      </c>
      <c r="K276">
        <v>0</v>
      </c>
      <c r="L276">
        <f t="shared" si="25"/>
        <v>0</v>
      </c>
      <c r="M276">
        <f t="shared" si="26"/>
        <v>1</v>
      </c>
    </row>
    <row r="277" spans="1:13">
      <c r="A277">
        <v>276</v>
      </c>
      <c r="B277">
        <v>570</v>
      </c>
      <c r="C277">
        <v>0</v>
      </c>
      <c r="D277">
        <v>121</v>
      </c>
      <c r="E277">
        <v>66</v>
      </c>
      <c r="F277">
        <v>30</v>
      </c>
      <c r="G277">
        <v>165</v>
      </c>
      <c r="H277">
        <v>34.299999999999997</v>
      </c>
      <c r="I277">
        <v>0.20300000000000001</v>
      </c>
      <c r="J277">
        <v>33</v>
      </c>
      <c r="K277">
        <v>1</v>
      </c>
      <c r="L277">
        <f t="shared" si="25"/>
        <v>0</v>
      </c>
      <c r="M277">
        <f t="shared" si="26"/>
        <v>0</v>
      </c>
    </row>
    <row r="278" spans="1:13">
      <c r="A278">
        <v>277</v>
      </c>
      <c r="B278">
        <v>350</v>
      </c>
      <c r="C278">
        <v>5</v>
      </c>
      <c r="D278">
        <v>0</v>
      </c>
      <c r="E278">
        <v>80</v>
      </c>
      <c r="F278">
        <v>32</v>
      </c>
      <c r="G278">
        <v>0</v>
      </c>
      <c r="H278">
        <v>41</v>
      </c>
      <c r="I278">
        <v>0.34599999999999997</v>
      </c>
      <c r="J278">
        <v>37</v>
      </c>
      <c r="K278">
        <v>1</v>
      </c>
      <c r="L278">
        <f t="shared" si="25"/>
        <v>0</v>
      </c>
      <c r="M278">
        <f t="shared" si="26"/>
        <v>0</v>
      </c>
    </row>
    <row r="279" spans="1:13">
      <c r="A279">
        <v>278</v>
      </c>
      <c r="B279">
        <v>212</v>
      </c>
      <c r="C279">
        <v>0</v>
      </c>
      <c r="D279">
        <v>147</v>
      </c>
      <c r="E279">
        <v>85</v>
      </c>
      <c r="F279">
        <v>54</v>
      </c>
      <c r="G279">
        <v>0</v>
      </c>
      <c r="H279">
        <v>42.8</v>
      </c>
      <c r="I279">
        <v>0.375</v>
      </c>
      <c r="J279">
        <v>24</v>
      </c>
      <c r="K279">
        <v>0</v>
      </c>
      <c r="L279">
        <f t="shared" si="25"/>
        <v>0</v>
      </c>
      <c r="M279">
        <f t="shared" si="26"/>
        <v>1</v>
      </c>
    </row>
    <row r="280" spans="1:13">
      <c r="A280">
        <v>279</v>
      </c>
      <c r="B280">
        <v>42</v>
      </c>
      <c r="C280">
        <v>7</v>
      </c>
      <c r="D280">
        <v>133</v>
      </c>
      <c r="E280">
        <v>84</v>
      </c>
      <c r="F280">
        <v>0</v>
      </c>
      <c r="G280">
        <v>0</v>
      </c>
      <c r="H280">
        <v>40.200000000000003</v>
      </c>
      <c r="I280">
        <v>0.69599999999999995</v>
      </c>
      <c r="J280">
        <v>37</v>
      </c>
      <c r="K280">
        <v>0</v>
      </c>
      <c r="L280">
        <f t="shared" si="25"/>
        <v>0</v>
      </c>
      <c r="M280">
        <f t="shared" si="26"/>
        <v>1</v>
      </c>
    </row>
    <row r="281" spans="1:13">
      <c r="A281">
        <v>280</v>
      </c>
      <c r="B281">
        <v>92</v>
      </c>
      <c r="C281">
        <v>4</v>
      </c>
      <c r="D281">
        <v>123</v>
      </c>
      <c r="E281">
        <v>80</v>
      </c>
      <c r="F281">
        <v>15</v>
      </c>
      <c r="G281">
        <v>176</v>
      </c>
      <c r="H281">
        <v>32</v>
      </c>
      <c r="I281">
        <v>0.443</v>
      </c>
      <c r="J281">
        <v>34</v>
      </c>
      <c r="K281">
        <v>0</v>
      </c>
      <c r="L281">
        <f t="shared" si="25"/>
        <v>0</v>
      </c>
      <c r="M281">
        <f t="shared" si="26"/>
        <v>1</v>
      </c>
    </row>
    <row r="282" spans="1:13">
      <c r="A282">
        <v>281</v>
      </c>
      <c r="B282">
        <v>139</v>
      </c>
      <c r="C282">
        <v>0</v>
      </c>
      <c r="D282">
        <v>129</v>
      </c>
      <c r="E282">
        <v>80</v>
      </c>
      <c r="F282">
        <v>0</v>
      </c>
      <c r="G282">
        <v>0</v>
      </c>
      <c r="H282">
        <v>31.2</v>
      </c>
      <c r="I282">
        <v>0.70299999999999996</v>
      </c>
      <c r="J282">
        <v>29</v>
      </c>
      <c r="K282">
        <v>0</v>
      </c>
      <c r="L282">
        <f t="shared" si="25"/>
        <v>0</v>
      </c>
      <c r="M282">
        <f t="shared" si="26"/>
        <v>1</v>
      </c>
    </row>
    <row r="283" spans="1:13">
      <c r="A283">
        <v>282</v>
      </c>
      <c r="B283">
        <v>37</v>
      </c>
      <c r="C283">
        <v>11</v>
      </c>
      <c r="D283">
        <v>138</v>
      </c>
      <c r="E283">
        <v>76</v>
      </c>
      <c r="F283">
        <v>0</v>
      </c>
      <c r="G283">
        <v>0</v>
      </c>
      <c r="H283">
        <v>33.200000000000003</v>
      </c>
      <c r="I283">
        <v>0.42</v>
      </c>
      <c r="J283">
        <v>35</v>
      </c>
      <c r="K283">
        <v>0</v>
      </c>
      <c r="L283">
        <f t="shared" si="25"/>
        <v>0</v>
      </c>
      <c r="M283">
        <f t="shared" si="26"/>
        <v>1</v>
      </c>
    </row>
    <row r="284" spans="1:13">
      <c r="A284">
        <v>283</v>
      </c>
      <c r="B284">
        <v>647</v>
      </c>
      <c r="C284">
        <v>1</v>
      </c>
      <c r="D284">
        <v>167</v>
      </c>
      <c r="E284">
        <v>74</v>
      </c>
      <c r="F284">
        <v>17</v>
      </c>
      <c r="G284">
        <v>144</v>
      </c>
      <c r="H284">
        <v>23.4</v>
      </c>
      <c r="I284">
        <v>0.44700000000000001</v>
      </c>
      <c r="J284">
        <v>33</v>
      </c>
      <c r="K284">
        <v>1</v>
      </c>
      <c r="L284">
        <f t="shared" si="25"/>
        <v>0</v>
      </c>
      <c r="M284">
        <f t="shared" si="26"/>
        <v>0</v>
      </c>
    </row>
    <row r="285" spans="1:13">
      <c r="A285">
        <v>284</v>
      </c>
      <c r="B285">
        <v>375</v>
      </c>
      <c r="C285">
        <v>2</v>
      </c>
      <c r="D285">
        <v>122</v>
      </c>
      <c r="E285">
        <v>52</v>
      </c>
      <c r="F285">
        <v>43</v>
      </c>
      <c r="G285">
        <v>158</v>
      </c>
      <c r="H285">
        <v>36.200000000000003</v>
      </c>
      <c r="I285">
        <v>0.81599999999999995</v>
      </c>
      <c r="J285">
        <v>28</v>
      </c>
      <c r="K285">
        <v>0</v>
      </c>
      <c r="L285">
        <f t="shared" si="25"/>
        <v>0</v>
      </c>
      <c r="M285">
        <f t="shared" si="26"/>
        <v>1</v>
      </c>
    </row>
    <row r="286" spans="1:13">
      <c r="A286">
        <v>285</v>
      </c>
      <c r="B286">
        <v>520</v>
      </c>
      <c r="C286">
        <v>6</v>
      </c>
      <c r="D286">
        <v>129</v>
      </c>
      <c r="E286">
        <v>90</v>
      </c>
      <c r="F286">
        <v>7</v>
      </c>
      <c r="G286">
        <v>326</v>
      </c>
      <c r="H286">
        <v>19.600000000000001</v>
      </c>
      <c r="I286">
        <v>0.58199999999999996</v>
      </c>
      <c r="J286">
        <v>60</v>
      </c>
      <c r="K286">
        <v>0</v>
      </c>
      <c r="L286">
        <f t="shared" si="25"/>
        <v>0</v>
      </c>
      <c r="M286">
        <f t="shared" si="26"/>
        <v>1</v>
      </c>
    </row>
    <row r="287" spans="1:13">
      <c r="A287">
        <v>286</v>
      </c>
      <c r="B287">
        <v>440</v>
      </c>
      <c r="C287">
        <v>6</v>
      </c>
      <c r="D287">
        <v>107</v>
      </c>
      <c r="E287">
        <v>88</v>
      </c>
      <c r="F287">
        <v>0</v>
      </c>
      <c r="G287">
        <v>0</v>
      </c>
      <c r="H287">
        <v>36.799999999999997</v>
      </c>
      <c r="I287">
        <v>0.72699999999999998</v>
      </c>
      <c r="J287">
        <v>31</v>
      </c>
      <c r="K287">
        <v>0</v>
      </c>
      <c r="L287">
        <f t="shared" si="25"/>
        <v>0</v>
      </c>
      <c r="M287">
        <f t="shared" si="26"/>
        <v>1</v>
      </c>
    </row>
    <row r="288" spans="1:13">
      <c r="A288">
        <v>287</v>
      </c>
      <c r="B288">
        <v>415</v>
      </c>
      <c r="C288">
        <v>0</v>
      </c>
      <c r="D288">
        <v>138</v>
      </c>
      <c r="E288">
        <v>60</v>
      </c>
      <c r="F288">
        <v>35</v>
      </c>
      <c r="G288">
        <v>167</v>
      </c>
      <c r="H288">
        <v>34.6</v>
      </c>
      <c r="I288">
        <v>0.53400000000000003</v>
      </c>
      <c r="J288">
        <v>21</v>
      </c>
      <c r="K288">
        <v>1</v>
      </c>
      <c r="L288">
        <f t="shared" si="25"/>
        <v>0</v>
      </c>
      <c r="M288">
        <f t="shared" si="26"/>
        <v>0</v>
      </c>
    </row>
    <row r="289" spans="1:13">
      <c r="A289">
        <v>288</v>
      </c>
      <c r="B289">
        <v>13</v>
      </c>
      <c r="C289">
        <v>10</v>
      </c>
      <c r="D289">
        <v>139</v>
      </c>
      <c r="E289">
        <v>80</v>
      </c>
      <c r="F289">
        <v>0</v>
      </c>
      <c r="G289">
        <v>0</v>
      </c>
      <c r="H289">
        <v>27.1</v>
      </c>
      <c r="I289">
        <v>1.4410000000000001</v>
      </c>
      <c r="J289">
        <v>57</v>
      </c>
      <c r="K289">
        <v>0</v>
      </c>
      <c r="L289">
        <f t="shared" si="25"/>
        <v>0</v>
      </c>
      <c r="M289">
        <f t="shared" si="26"/>
        <v>1</v>
      </c>
    </row>
    <row r="290" spans="1:13">
      <c r="A290">
        <v>289</v>
      </c>
      <c r="B290">
        <v>721</v>
      </c>
      <c r="C290">
        <v>4</v>
      </c>
      <c r="D290">
        <v>83</v>
      </c>
      <c r="E290">
        <v>86</v>
      </c>
      <c r="F290">
        <v>19</v>
      </c>
      <c r="G290">
        <v>0</v>
      </c>
      <c r="H290">
        <v>29.3</v>
      </c>
      <c r="I290">
        <v>0.317</v>
      </c>
      <c r="J290">
        <v>34</v>
      </c>
      <c r="K290">
        <v>0</v>
      </c>
      <c r="L290">
        <f t="shared" si="25"/>
        <v>0</v>
      </c>
      <c r="M290">
        <f t="shared" si="26"/>
        <v>1</v>
      </c>
    </row>
    <row r="291" spans="1:13">
      <c r="A291">
        <v>290</v>
      </c>
      <c r="B291">
        <v>201</v>
      </c>
      <c r="C291">
        <v>0</v>
      </c>
      <c r="D291">
        <v>113</v>
      </c>
      <c r="E291">
        <v>80</v>
      </c>
      <c r="F291">
        <v>16</v>
      </c>
      <c r="G291">
        <v>0</v>
      </c>
      <c r="H291">
        <v>31</v>
      </c>
      <c r="I291">
        <v>0.874</v>
      </c>
      <c r="J291">
        <v>21</v>
      </c>
      <c r="K291">
        <v>0</v>
      </c>
      <c r="L291">
        <f t="shared" si="25"/>
        <v>0</v>
      </c>
      <c r="M291">
        <f t="shared" si="26"/>
        <v>1</v>
      </c>
    </row>
    <row r="292" spans="1:13">
      <c r="A292">
        <v>291</v>
      </c>
      <c r="B292">
        <v>621</v>
      </c>
      <c r="C292">
        <v>2</v>
      </c>
      <c r="D292">
        <v>112</v>
      </c>
      <c r="E292">
        <v>86</v>
      </c>
      <c r="F292">
        <v>42</v>
      </c>
      <c r="G292">
        <v>160</v>
      </c>
      <c r="H292">
        <v>38.4</v>
      </c>
      <c r="I292">
        <v>0.246</v>
      </c>
      <c r="J292">
        <v>28</v>
      </c>
      <c r="K292">
        <v>0</v>
      </c>
      <c r="L292">
        <f t="shared" si="25"/>
        <v>0</v>
      </c>
      <c r="M292">
        <f t="shared" si="26"/>
        <v>1</v>
      </c>
    </row>
    <row r="293" spans="1:13">
      <c r="A293">
        <v>292</v>
      </c>
      <c r="B293">
        <v>375</v>
      </c>
      <c r="C293">
        <v>2</v>
      </c>
      <c r="D293">
        <v>122</v>
      </c>
      <c r="E293">
        <v>52</v>
      </c>
      <c r="F293">
        <v>43</v>
      </c>
      <c r="G293">
        <v>158</v>
      </c>
      <c r="H293">
        <v>36.200000000000003</v>
      </c>
      <c r="I293">
        <v>0.81599999999999995</v>
      </c>
      <c r="J293">
        <v>28</v>
      </c>
      <c r="K293">
        <v>0</v>
      </c>
      <c r="L293">
        <f t="shared" si="25"/>
        <v>0</v>
      </c>
      <c r="M293">
        <f t="shared" si="26"/>
        <v>1</v>
      </c>
    </row>
    <row r="294" spans="1:13">
      <c r="A294">
        <v>293</v>
      </c>
      <c r="B294">
        <v>195</v>
      </c>
      <c r="C294">
        <v>8</v>
      </c>
      <c r="D294">
        <v>85</v>
      </c>
      <c r="E294">
        <v>55</v>
      </c>
      <c r="F294">
        <v>20</v>
      </c>
      <c r="G294">
        <v>0</v>
      </c>
      <c r="H294">
        <v>24.4</v>
      </c>
      <c r="I294">
        <v>0.13600000000000001</v>
      </c>
      <c r="J294">
        <v>42</v>
      </c>
      <c r="K294">
        <v>0</v>
      </c>
      <c r="L294">
        <f t="shared" si="25"/>
        <v>0</v>
      </c>
      <c r="M294">
        <f t="shared" si="26"/>
        <v>1</v>
      </c>
    </row>
    <row r="295" spans="1:13">
      <c r="A295">
        <v>294</v>
      </c>
      <c r="B295">
        <v>378</v>
      </c>
      <c r="C295">
        <v>1</v>
      </c>
      <c r="D295">
        <v>87</v>
      </c>
      <c r="E295">
        <v>60</v>
      </c>
      <c r="F295">
        <v>37</v>
      </c>
      <c r="G295">
        <v>75</v>
      </c>
      <c r="H295">
        <v>37.200000000000003</v>
      </c>
      <c r="I295">
        <v>0.50900000000000001</v>
      </c>
      <c r="J295">
        <v>22</v>
      </c>
      <c r="K295">
        <v>0</v>
      </c>
      <c r="L295">
        <f t="shared" si="25"/>
        <v>0</v>
      </c>
      <c r="M295">
        <f t="shared" si="26"/>
        <v>1</v>
      </c>
    </row>
    <row r="296" spans="1:13">
      <c r="A296">
        <v>295</v>
      </c>
      <c r="B296">
        <v>550</v>
      </c>
      <c r="C296">
        <v>4</v>
      </c>
      <c r="D296">
        <v>189</v>
      </c>
      <c r="E296">
        <v>110</v>
      </c>
      <c r="F296">
        <v>31</v>
      </c>
      <c r="G296">
        <v>0</v>
      </c>
      <c r="H296">
        <v>28.5</v>
      </c>
      <c r="I296">
        <v>0.68</v>
      </c>
      <c r="J296">
        <v>37</v>
      </c>
      <c r="K296">
        <v>0</v>
      </c>
      <c r="L296">
        <f t="shared" si="25"/>
        <v>0</v>
      </c>
      <c r="M296">
        <f t="shared" si="26"/>
        <v>1</v>
      </c>
    </row>
    <row r="297" spans="1:13">
      <c r="A297">
        <v>296</v>
      </c>
      <c r="B297">
        <v>553</v>
      </c>
      <c r="C297">
        <v>6</v>
      </c>
      <c r="D297">
        <v>114</v>
      </c>
      <c r="E297">
        <v>88</v>
      </c>
      <c r="F297">
        <v>0</v>
      </c>
      <c r="G297">
        <v>0</v>
      </c>
      <c r="H297">
        <v>27.8</v>
      </c>
      <c r="I297">
        <v>0.247</v>
      </c>
      <c r="J297">
        <v>66</v>
      </c>
      <c r="K297">
        <v>0</v>
      </c>
      <c r="L297">
        <f t="shared" si="25"/>
        <v>0</v>
      </c>
      <c r="M297">
        <f t="shared" si="26"/>
        <v>1</v>
      </c>
    </row>
    <row r="298" spans="1:13">
      <c r="A298">
        <v>297</v>
      </c>
      <c r="B298">
        <v>476</v>
      </c>
      <c r="C298">
        <v>0</v>
      </c>
      <c r="D298">
        <v>137</v>
      </c>
      <c r="E298">
        <v>84</v>
      </c>
      <c r="F298">
        <v>27</v>
      </c>
      <c r="G298">
        <v>0</v>
      </c>
      <c r="H298">
        <v>27.3</v>
      </c>
      <c r="I298">
        <v>0.23100000000000001</v>
      </c>
      <c r="J298">
        <v>59</v>
      </c>
      <c r="K298">
        <v>0</v>
      </c>
      <c r="L298">
        <f t="shared" si="25"/>
        <v>0</v>
      </c>
      <c r="M298">
        <f t="shared" si="26"/>
        <v>1</v>
      </c>
    </row>
    <row r="299" spans="1:13">
      <c r="A299">
        <v>298</v>
      </c>
      <c r="B299">
        <v>131</v>
      </c>
      <c r="C299">
        <v>4</v>
      </c>
      <c r="D299">
        <v>173</v>
      </c>
      <c r="E299">
        <v>70</v>
      </c>
      <c r="F299">
        <v>14</v>
      </c>
      <c r="G299">
        <v>168</v>
      </c>
      <c r="H299">
        <v>29.7</v>
      </c>
      <c r="I299">
        <v>0.36099999999999999</v>
      </c>
      <c r="J299">
        <v>33</v>
      </c>
      <c r="K299">
        <v>1</v>
      </c>
      <c r="L299">
        <f t="shared" si="25"/>
        <v>0</v>
      </c>
      <c r="M299">
        <f t="shared" si="26"/>
        <v>0</v>
      </c>
    </row>
    <row r="300" spans="1:13">
      <c r="A300">
        <v>299</v>
      </c>
      <c r="B300">
        <v>293</v>
      </c>
      <c r="C300">
        <v>2</v>
      </c>
      <c r="D300">
        <v>128</v>
      </c>
      <c r="E300">
        <v>78</v>
      </c>
      <c r="F300">
        <v>37</v>
      </c>
      <c r="G300">
        <v>182</v>
      </c>
      <c r="H300">
        <v>43.3</v>
      </c>
      <c r="I300">
        <v>1.224</v>
      </c>
      <c r="J300">
        <v>31</v>
      </c>
      <c r="K300">
        <v>1</v>
      </c>
      <c r="L300">
        <f t="shared" si="25"/>
        <v>0</v>
      </c>
      <c r="M300">
        <f t="shared" si="26"/>
        <v>0</v>
      </c>
    </row>
    <row r="301" spans="1:13">
      <c r="A301">
        <v>300</v>
      </c>
      <c r="B301">
        <v>287</v>
      </c>
      <c r="C301">
        <v>5</v>
      </c>
      <c r="D301">
        <v>155</v>
      </c>
      <c r="E301">
        <v>84</v>
      </c>
      <c r="F301">
        <v>44</v>
      </c>
      <c r="G301">
        <v>545</v>
      </c>
      <c r="H301">
        <v>38.700000000000003</v>
      </c>
      <c r="I301">
        <v>0.61899999999999999</v>
      </c>
      <c r="J301">
        <v>34</v>
      </c>
      <c r="K301">
        <v>0</v>
      </c>
      <c r="L301">
        <f t="shared" si="25"/>
        <v>1</v>
      </c>
      <c r="M301">
        <f t="shared" si="26"/>
        <v>0</v>
      </c>
    </row>
    <row r="302" spans="1:13">
      <c r="A302">
        <v>301</v>
      </c>
      <c r="B302">
        <v>696</v>
      </c>
      <c r="C302">
        <v>7</v>
      </c>
      <c r="D302">
        <v>142</v>
      </c>
      <c r="E302">
        <v>90</v>
      </c>
      <c r="F302">
        <v>24</v>
      </c>
      <c r="G302">
        <v>480</v>
      </c>
      <c r="H302">
        <v>30.4</v>
      </c>
      <c r="I302">
        <v>0.128</v>
      </c>
      <c r="J302">
        <v>43</v>
      </c>
      <c r="K302">
        <v>1</v>
      </c>
      <c r="L302">
        <f t="shared" si="25"/>
        <v>1</v>
      </c>
      <c r="M302">
        <f t="shared" si="26"/>
        <v>1</v>
      </c>
    </row>
    <row r="303" spans="1:13">
      <c r="A303">
        <v>302</v>
      </c>
      <c r="B303">
        <v>169</v>
      </c>
      <c r="C303">
        <v>4</v>
      </c>
      <c r="D303">
        <v>110</v>
      </c>
      <c r="E303">
        <v>66</v>
      </c>
      <c r="F303">
        <v>0</v>
      </c>
      <c r="G303">
        <v>0</v>
      </c>
      <c r="H303">
        <v>31.9</v>
      </c>
      <c r="I303">
        <v>0.47099999999999997</v>
      </c>
      <c r="J303">
        <v>29</v>
      </c>
      <c r="K303">
        <v>0</v>
      </c>
      <c r="L303">
        <f t="shared" si="25"/>
        <v>0</v>
      </c>
      <c r="M303">
        <f t="shared" si="26"/>
        <v>1</v>
      </c>
    </row>
    <row r="304" spans="1:13">
      <c r="A304">
        <v>303</v>
      </c>
      <c r="B304">
        <v>224</v>
      </c>
      <c r="C304">
        <v>7</v>
      </c>
      <c r="D304">
        <v>142</v>
      </c>
      <c r="E304">
        <v>60</v>
      </c>
      <c r="F304">
        <v>33</v>
      </c>
      <c r="G304">
        <v>190</v>
      </c>
      <c r="H304">
        <v>28.8</v>
      </c>
      <c r="I304">
        <v>0.68700000000000006</v>
      </c>
      <c r="J304">
        <v>61</v>
      </c>
      <c r="K304">
        <v>0</v>
      </c>
      <c r="L304">
        <f t="shared" si="25"/>
        <v>0</v>
      </c>
      <c r="M304">
        <f t="shared" si="26"/>
        <v>1</v>
      </c>
    </row>
    <row r="305" spans="1:13">
      <c r="A305">
        <v>304</v>
      </c>
      <c r="B305">
        <v>666</v>
      </c>
      <c r="C305">
        <v>1</v>
      </c>
      <c r="D305">
        <v>112</v>
      </c>
      <c r="E305">
        <v>80</v>
      </c>
      <c r="F305">
        <v>45</v>
      </c>
      <c r="G305">
        <v>132</v>
      </c>
      <c r="H305">
        <v>34.799999999999997</v>
      </c>
      <c r="I305">
        <v>0.217</v>
      </c>
      <c r="J305">
        <v>24</v>
      </c>
      <c r="K305">
        <v>0</v>
      </c>
      <c r="L305">
        <f t="shared" si="25"/>
        <v>0</v>
      </c>
      <c r="M305">
        <f t="shared" si="26"/>
        <v>1</v>
      </c>
    </row>
    <row r="306" spans="1:13">
      <c r="A306">
        <v>305</v>
      </c>
      <c r="B306">
        <v>578</v>
      </c>
      <c r="C306">
        <v>2</v>
      </c>
      <c r="D306">
        <v>118</v>
      </c>
      <c r="E306">
        <v>80</v>
      </c>
      <c r="F306">
        <v>0</v>
      </c>
      <c r="G306">
        <v>0</v>
      </c>
      <c r="H306">
        <v>42.9</v>
      </c>
      <c r="I306">
        <v>0.69299999999999995</v>
      </c>
      <c r="J306">
        <v>21</v>
      </c>
      <c r="K306">
        <v>1</v>
      </c>
      <c r="L306">
        <f t="shared" si="25"/>
        <v>0</v>
      </c>
      <c r="M306">
        <f t="shared" si="26"/>
        <v>0</v>
      </c>
    </row>
    <row r="307" spans="1:13">
      <c r="A307">
        <v>306</v>
      </c>
      <c r="B307">
        <v>37</v>
      </c>
      <c r="C307">
        <v>11</v>
      </c>
      <c r="D307">
        <v>138</v>
      </c>
      <c r="E307">
        <v>76</v>
      </c>
      <c r="F307">
        <v>0</v>
      </c>
      <c r="G307">
        <v>0</v>
      </c>
      <c r="H307">
        <v>33.200000000000003</v>
      </c>
      <c r="I307">
        <v>0.42</v>
      </c>
      <c r="J307">
        <v>35</v>
      </c>
      <c r="K307">
        <v>0</v>
      </c>
      <c r="L307">
        <f t="shared" si="25"/>
        <v>0</v>
      </c>
      <c r="M307">
        <f t="shared" si="26"/>
        <v>1</v>
      </c>
    </row>
    <row r="308" spans="1:13">
      <c r="A308">
        <v>307</v>
      </c>
      <c r="B308">
        <v>612</v>
      </c>
      <c r="C308">
        <v>3</v>
      </c>
      <c r="D308">
        <v>174</v>
      </c>
      <c r="E308">
        <v>58</v>
      </c>
      <c r="F308">
        <v>22</v>
      </c>
      <c r="G308">
        <v>194</v>
      </c>
      <c r="H308">
        <v>32.9</v>
      </c>
      <c r="I308">
        <v>0.59299999999999997</v>
      </c>
      <c r="J308">
        <v>36</v>
      </c>
      <c r="K308">
        <v>1</v>
      </c>
      <c r="L308">
        <f t="shared" si="25"/>
        <v>0</v>
      </c>
      <c r="M308">
        <f t="shared" si="26"/>
        <v>0</v>
      </c>
    </row>
    <row r="309" spans="1:13">
      <c r="A309">
        <v>308</v>
      </c>
      <c r="B309">
        <v>134</v>
      </c>
      <c r="C309">
        <v>8</v>
      </c>
      <c r="D309">
        <v>84</v>
      </c>
      <c r="E309">
        <v>74</v>
      </c>
      <c r="F309">
        <v>31</v>
      </c>
      <c r="G309">
        <v>0</v>
      </c>
      <c r="H309">
        <v>38.299999999999997</v>
      </c>
      <c r="I309">
        <v>0.45700000000000002</v>
      </c>
      <c r="J309">
        <v>39</v>
      </c>
      <c r="K309">
        <v>0</v>
      </c>
      <c r="L309">
        <f t="shared" si="25"/>
        <v>0</v>
      </c>
      <c r="M309">
        <f t="shared" si="26"/>
        <v>1</v>
      </c>
    </row>
    <row r="310" spans="1:13">
      <c r="A310">
        <v>309</v>
      </c>
      <c r="B310">
        <v>666</v>
      </c>
      <c r="C310">
        <v>1</v>
      </c>
      <c r="D310">
        <v>112</v>
      </c>
      <c r="E310">
        <v>80</v>
      </c>
      <c r="F310">
        <v>45</v>
      </c>
      <c r="G310">
        <v>132</v>
      </c>
      <c r="H310">
        <v>34.799999999999997</v>
      </c>
      <c r="I310">
        <v>0.217</v>
      </c>
      <c r="J310">
        <v>24</v>
      </c>
      <c r="K310">
        <v>0</v>
      </c>
      <c r="L310">
        <f t="shared" si="25"/>
        <v>0</v>
      </c>
      <c r="M310">
        <f t="shared" si="26"/>
        <v>1</v>
      </c>
    </row>
    <row r="311" spans="1:13">
      <c r="A311">
        <v>310</v>
      </c>
      <c r="B311">
        <v>108</v>
      </c>
      <c r="C311">
        <v>4</v>
      </c>
      <c r="D311">
        <v>144</v>
      </c>
      <c r="E311">
        <v>58</v>
      </c>
      <c r="F311">
        <v>28</v>
      </c>
      <c r="G311">
        <v>140</v>
      </c>
      <c r="H311">
        <v>29.5</v>
      </c>
      <c r="I311">
        <v>0.28699999999999998</v>
      </c>
      <c r="J311">
        <v>37</v>
      </c>
      <c r="K311">
        <v>0</v>
      </c>
      <c r="L311">
        <f t="shared" si="25"/>
        <v>0</v>
      </c>
      <c r="M311">
        <f t="shared" si="26"/>
        <v>1</v>
      </c>
    </row>
    <row r="312" spans="1:13">
      <c r="A312">
        <v>311</v>
      </c>
      <c r="B312">
        <v>202</v>
      </c>
      <c r="C312">
        <v>1</v>
      </c>
      <c r="D312">
        <v>138</v>
      </c>
      <c r="E312">
        <v>82</v>
      </c>
      <c r="F312">
        <v>0</v>
      </c>
      <c r="G312">
        <v>0</v>
      </c>
      <c r="H312">
        <v>40.1</v>
      </c>
      <c r="I312">
        <v>0.23599999999999999</v>
      </c>
      <c r="J312">
        <v>28</v>
      </c>
      <c r="K312">
        <v>0</v>
      </c>
      <c r="L312">
        <f t="shared" si="25"/>
        <v>0</v>
      </c>
      <c r="M312">
        <f t="shared" si="26"/>
        <v>1</v>
      </c>
    </row>
    <row r="313" spans="1:13">
      <c r="A313">
        <v>312</v>
      </c>
      <c r="B313">
        <v>166</v>
      </c>
      <c r="C313">
        <v>6</v>
      </c>
      <c r="D313">
        <v>104</v>
      </c>
      <c r="E313">
        <v>74</v>
      </c>
      <c r="F313">
        <v>18</v>
      </c>
      <c r="G313">
        <v>156</v>
      </c>
      <c r="H313">
        <v>29.9</v>
      </c>
      <c r="I313">
        <v>0.72199999999999998</v>
      </c>
      <c r="J313">
        <v>41</v>
      </c>
      <c r="K313">
        <v>1</v>
      </c>
      <c r="L313">
        <f t="shared" si="25"/>
        <v>1</v>
      </c>
      <c r="M313">
        <f t="shared" si="26"/>
        <v>1</v>
      </c>
    </row>
    <row r="314" spans="1:13">
      <c r="A314">
        <v>313</v>
      </c>
      <c r="B314">
        <v>303</v>
      </c>
      <c r="C314">
        <v>5</v>
      </c>
      <c r="D314">
        <v>77</v>
      </c>
      <c r="E314">
        <v>82</v>
      </c>
      <c r="F314">
        <v>41</v>
      </c>
      <c r="G314">
        <v>42</v>
      </c>
      <c r="H314">
        <v>35.799999999999997</v>
      </c>
      <c r="I314">
        <v>0.156</v>
      </c>
      <c r="J314">
        <v>35</v>
      </c>
      <c r="K314">
        <v>0</v>
      </c>
      <c r="L314">
        <f t="shared" si="25"/>
        <v>0</v>
      </c>
      <c r="M314">
        <f t="shared" si="26"/>
        <v>1</v>
      </c>
    </row>
    <row r="315" spans="1:13">
      <c r="A315">
        <v>314</v>
      </c>
      <c r="B315">
        <v>114</v>
      </c>
      <c r="C315">
        <v>4</v>
      </c>
      <c r="D315">
        <v>76</v>
      </c>
      <c r="E315">
        <v>62</v>
      </c>
      <c r="F315">
        <v>0</v>
      </c>
      <c r="G315">
        <v>0</v>
      </c>
      <c r="H315">
        <v>34</v>
      </c>
      <c r="I315">
        <v>0.39100000000000001</v>
      </c>
      <c r="J315">
        <v>25</v>
      </c>
      <c r="K315">
        <v>0</v>
      </c>
      <c r="L315">
        <f t="shared" si="25"/>
        <v>0</v>
      </c>
      <c r="M315">
        <f t="shared" si="26"/>
        <v>1</v>
      </c>
    </row>
    <row r="316" spans="1:13">
      <c r="A316">
        <v>315</v>
      </c>
      <c r="B316">
        <v>6</v>
      </c>
      <c r="C316">
        <v>5</v>
      </c>
      <c r="D316">
        <v>116</v>
      </c>
      <c r="E316">
        <v>74</v>
      </c>
      <c r="F316">
        <v>0</v>
      </c>
      <c r="G316">
        <v>0</v>
      </c>
      <c r="H316">
        <v>25.6</v>
      </c>
      <c r="I316">
        <v>0.20100000000000001</v>
      </c>
      <c r="J316">
        <v>30</v>
      </c>
      <c r="K316">
        <v>0</v>
      </c>
      <c r="L316">
        <f t="shared" si="25"/>
        <v>0</v>
      </c>
      <c r="M316">
        <f t="shared" si="26"/>
        <v>1</v>
      </c>
    </row>
    <row r="317" spans="1:13">
      <c r="A317">
        <v>316</v>
      </c>
      <c r="B317">
        <v>488</v>
      </c>
      <c r="C317">
        <v>0</v>
      </c>
      <c r="D317">
        <v>173</v>
      </c>
      <c r="E317">
        <v>78</v>
      </c>
      <c r="F317">
        <v>32</v>
      </c>
      <c r="G317">
        <v>265</v>
      </c>
      <c r="H317">
        <v>46.5</v>
      </c>
      <c r="I317">
        <v>1.159</v>
      </c>
      <c r="J317">
        <v>58</v>
      </c>
      <c r="K317">
        <v>0</v>
      </c>
      <c r="L317">
        <f t="shared" si="25"/>
        <v>0</v>
      </c>
      <c r="M317">
        <f t="shared" si="26"/>
        <v>1</v>
      </c>
    </row>
    <row r="318" spans="1:13">
      <c r="A318">
        <v>317</v>
      </c>
      <c r="B318">
        <v>404</v>
      </c>
      <c r="C318">
        <v>9</v>
      </c>
      <c r="D318">
        <v>72</v>
      </c>
      <c r="E318">
        <v>78</v>
      </c>
      <c r="F318">
        <v>25</v>
      </c>
      <c r="G318">
        <v>0</v>
      </c>
      <c r="H318">
        <v>31.6</v>
      </c>
      <c r="I318">
        <v>0.28000000000000003</v>
      </c>
      <c r="J318">
        <v>38</v>
      </c>
      <c r="K318">
        <v>0</v>
      </c>
      <c r="L318">
        <f t="shared" si="25"/>
        <v>0</v>
      </c>
      <c r="M318">
        <f t="shared" si="26"/>
        <v>1</v>
      </c>
    </row>
    <row r="319" spans="1:13">
      <c r="A319">
        <v>318</v>
      </c>
      <c r="B319">
        <v>550</v>
      </c>
      <c r="C319">
        <v>4</v>
      </c>
      <c r="D319">
        <v>189</v>
      </c>
      <c r="E319">
        <v>110</v>
      </c>
      <c r="F319">
        <v>31</v>
      </c>
      <c r="G319">
        <v>0</v>
      </c>
      <c r="H319">
        <v>28.5</v>
      </c>
      <c r="I319">
        <v>0.68</v>
      </c>
      <c r="J319">
        <v>37</v>
      </c>
      <c r="K319">
        <v>0</v>
      </c>
      <c r="L319">
        <f t="shared" si="25"/>
        <v>0</v>
      </c>
      <c r="M319">
        <f t="shared" si="26"/>
        <v>1</v>
      </c>
    </row>
    <row r="320" spans="1:13">
      <c r="A320">
        <v>319</v>
      </c>
      <c r="B320">
        <v>120</v>
      </c>
      <c r="C320">
        <v>4</v>
      </c>
      <c r="D320">
        <v>99</v>
      </c>
      <c r="E320">
        <v>76</v>
      </c>
      <c r="F320">
        <v>15</v>
      </c>
      <c r="G320">
        <v>51</v>
      </c>
      <c r="H320">
        <v>23.2</v>
      </c>
      <c r="I320">
        <v>0.223</v>
      </c>
      <c r="J320">
        <v>21</v>
      </c>
      <c r="K320">
        <v>0</v>
      </c>
      <c r="L320">
        <f t="shared" si="25"/>
        <v>0</v>
      </c>
      <c r="M320">
        <f t="shared" si="26"/>
        <v>1</v>
      </c>
    </row>
    <row r="321" spans="1:13">
      <c r="A321">
        <v>320</v>
      </c>
      <c r="B321">
        <v>705</v>
      </c>
      <c r="C321">
        <v>4</v>
      </c>
      <c r="D321">
        <v>110</v>
      </c>
      <c r="E321">
        <v>76</v>
      </c>
      <c r="F321">
        <v>20</v>
      </c>
      <c r="G321">
        <v>100</v>
      </c>
      <c r="H321">
        <v>28.4</v>
      </c>
      <c r="I321">
        <v>0.11799999999999999</v>
      </c>
      <c r="J321">
        <v>27</v>
      </c>
      <c r="K321">
        <v>0</v>
      </c>
      <c r="L321">
        <f t="shared" si="25"/>
        <v>0</v>
      </c>
      <c r="M321">
        <f t="shared" si="26"/>
        <v>1</v>
      </c>
    </row>
    <row r="322" spans="1:13">
      <c r="A322">
        <v>321</v>
      </c>
      <c r="B322">
        <v>361</v>
      </c>
      <c r="C322">
        <v>5</v>
      </c>
      <c r="D322">
        <v>189</v>
      </c>
      <c r="E322">
        <v>64</v>
      </c>
      <c r="F322">
        <v>33</v>
      </c>
      <c r="G322">
        <v>325</v>
      </c>
      <c r="H322">
        <v>31.2</v>
      </c>
      <c r="I322">
        <v>0.58299999999999996</v>
      </c>
      <c r="J322">
        <v>29</v>
      </c>
      <c r="K322">
        <v>1</v>
      </c>
      <c r="L322">
        <f t="shared" si="25"/>
        <v>1</v>
      </c>
      <c r="M322">
        <f t="shared" si="26"/>
        <v>1</v>
      </c>
    </row>
    <row r="323" spans="1:13">
      <c r="A323">
        <v>322</v>
      </c>
      <c r="B323">
        <v>318</v>
      </c>
      <c r="C323">
        <v>3</v>
      </c>
      <c r="D323">
        <v>182</v>
      </c>
      <c r="E323">
        <v>74</v>
      </c>
      <c r="F323">
        <v>0</v>
      </c>
      <c r="G323">
        <v>0</v>
      </c>
      <c r="H323">
        <v>30.5</v>
      </c>
      <c r="I323">
        <v>0.34499999999999997</v>
      </c>
      <c r="J323">
        <v>29</v>
      </c>
      <c r="K323">
        <v>1</v>
      </c>
      <c r="L323">
        <f t="shared" ref="L323:L386" si="27">IF(H323&lt;=28.849999,IF(C323&lt;=5.5,IF(E323&lt;=69,0,0),IF(H323&lt;=24.7,0,0)),IF(C323&lt;=4.5,IF(G323&lt;=107.5,0,0),IF(G323&lt;=122.5,0,1)))</f>
        <v>0</v>
      </c>
      <c r="M323">
        <f t="shared" ref="M323:M386" si="28">IF(L323=K323,1,0)</f>
        <v>0</v>
      </c>
    </row>
    <row r="324" spans="1:13">
      <c r="A324">
        <v>323</v>
      </c>
      <c r="B324">
        <v>529</v>
      </c>
      <c r="C324">
        <v>0</v>
      </c>
      <c r="D324">
        <v>117</v>
      </c>
      <c r="E324">
        <v>66</v>
      </c>
      <c r="F324">
        <v>31</v>
      </c>
      <c r="G324">
        <v>188</v>
      </c>
      <c r="H324">
        <v>30.8</v>
      </c>
      <c r="I324">
        <v>0.49299999999999999</v>
      </c>
      <c r="J324">
        <v>22</v>
      </c>
      <c r="K324">
        <v>0</v>
      </c>
      <c r="L324">
        <f t="shared" si="27"/>
        <v>0</v>
      </c>
      <c r="M324">
        <f t="shared" si="28"/>
        <v>1</v>
      </c>
    </row>
    <row r="325" spans="1:13">
      <c r="A325">
        <v>324</v>
      </c>
      <c r="B325">
        <v>548</v>
      </c>
      <c r="C325">
        <v>4</v>
      </c>
      <c r="D325">
        <v>131</v>
      </c>
      <c r="E325">
        <v>68</v>
      </c>
      <c r="F325">
        <v>21</v>
      </c>
      <c r="G325">
        <v>166</v>
      </c>
      <c r="H325">
        <v>33.1</v>
      </c>
      <c r="I325">
        <v>0.16</v>
      </c>
      <c r="J325">
        <v>28</v>
      </c>
      <c r="K325">
        <v>0</v>
      </c>
      <c r="L325">
        <f t="shared" si="27"/>
        <v>0</v>
      </c>
      <c r="M325">
        <f t="shared" si="28"/>
        <v>1</v>
      </c>
    </row>
    <row r="326" spans="1:13">
      <c r="A326">
        <v>325</v>
      </c>
      <c r="B326">
        <v>144</v>
      </c>
      <c r="C326">
        <v>10</v>
      </c>
      <c r="D326">
        <v>108</v>
      </c>
      <c r="E326">
        <v>66</v>
      </c>
      <c r="F326">
        <v>0</v>
      </c>
      <c r="G326">
        <v>0</v>
      </c>
      <c r="H326">
        <v>32.4</v>
      </c>
      <c r="I326">
        <v>0.27200000000000002</v>
      </c>
      <c r="J326">
        <v>42</v>
      </c>
      <c r="K326">
        <v>1</v>
      </c>
      <c r="L326">
        <f t="shared" si="27"/>
        <v>0</v>
      </c>
      <c r="M326">
        <f t="shared" si="28"/>
        <v>0</v>
      </c>
    </row>
    <row r="327" spans="1:13">
      <c r="A327">
        <v>326</v>
      </c>
      <c r="B327">
        <v>572</v>
      </c>
      <c r="C327">
        <v>2</v>
      </c>
      <c r="D327">
        <v>130</v>
      </c>
      <c r="E327">
        <v>96</v>
      </c>
      <c r="F327">
        <v>0</v>
      </c>
      <c r="G327">
        <v>0</v>
      </c>
      <c r="H327">
        <v>22.6</v>
      </c>
      <c r="I327">
        <v>0.26800000000000002</v>
      </c>
      <c r="J327">
        <v>21</v>
      </c>
      <c r="K327">
        <v>0</v>
      </c>
      <c r="L327">
        <f t="shared" si="27"/>
        <v>0</v>
      </c>
      <c r="M327">
        <f t="shared" si="28"/>
        <v>1</v>
      </c>
    </row>
    <row r="328" spans="1:13">
      <c r="A328">
        <v>327</v>
      </c>
      <c r="B328">
        <v>62</v>
      </c>
      <c r="C328">
        <v>8</v>
      </c>
      <c r="D328">
        <v>133</v>
      </c>
      <c r="E328">
        <v>72</v>
      </c>
      <c r="F328">
        <v>0</v>
      </c>
      <c r="G328">
        <v>0</v>
      </c>
      <c r="H328">
        <v>32.9</v>
      </c>
      <c r="I328">
        <v>0.27</v>
      </c>
      <c r="J328">
        <v>39</v>
      </c>
      <c r="K328">
        <v>1</v>
      </c>
      <c r="L328">
        <f t="shared" si="27"/>
        <v>0</v>
      </c>
      <c r="M328">
        <f t="shared" si="28"/>
        <v>0</v>
      </c>
    </row>
    <row r="329" spans="1:13">
      <c r="A329">
        <v>328</v>
      </c>
      <c r="B329">
        <v>589</v>
      </c>
      <c r="C329">
        <v>3</v>
      </c>
      <c r="D329">
        <v>176</v>
      </c>
      <c r="E329">
        <v>86</v>
      </c>
      <c r="F329">
        <v>27</v>
      </c>
      <c r="G329">
        <v>156</v>
      </c>
      <c r="H329">
        <v>33.299999999999997</v>
      </c>
      <c r="I329">
        <v>1.1539999999999999</v>
      </c>
      <c r="J329">
        <v>52</v>
      </c>
      <c r="K329">
        <v>1</v>
      </c>
      <c r="L329">
        <f t="shared" si="27"/>
        <v>0</v>
      </c>
      <c r="M329">
        <f t="shared" si="28"/>
        <v>0</v>
      </c>
    </row>
    <row r="330" spans="1:13">
      <c r="A330">
        <v>329</v>
      </c>
      <c r="B330">
        <v>691</v>
      </c>
      <c r="C330">
        <v>8</v>
      </c>
      <c r="D330">
        <v>107</v>
      </c>
      <c r="E330">
        <v>80</v>
      </c>
      <c r="F330">
        <v>0</v>
      </c>
      <c r="G330">
        <v>0</v>
      </c>
      <c r="H330">
        <v>24.6</v>
      </c>
      <c r="I330">
        <v>0.85599999999999998</v>
      </c>
      <c r="J330">
        <v>34</v>
      </c>
      <c r="K330">
        <v>0</v>
      </c>
      <c r="L330">
        <f t="shared" si="27"/>
        <v>0</v>
      </c>
      <c r="M330">
        <f t="shared" si="28"/>
        <v>1</v>
      </c>
    </row>
    <row r="331" spans="1:13">
      <c r="A331">
        <v>330</v>
      </c>
      <c r="B331">
        <v>440</v>
      </c>
      <c r="C331">
        <v>6</v>
      </c>
      <c r="D331">
        <v>107</v>
      </c>
      <c r="E331">
        <v>88</v>
      </c>
      <c r="F331">
        <v>0</v>
      </c>
      <c r="G331">
        <v>0</v>
      </c>
      <c r="H331">
        <v>36.799999999999997</v>
      </c>
      <c r="I331">
        <v>0.72699999999999998</v>
      </c>
      <c r="J331">
        <v>31</v>
      </c>
      <c r="K331">
        <v>0</v>
      </c>
      <c r="L331">
        <f t="shared" si="27"/>
        <v>0</v>
      </c>
      <c r="M331">
        <f t="shared" si="28"/>
        <v>1</v>
      </c>
    </row>
    <row r="332" spans="1:13">
      <c r="A332">
        <v>331</v>
      </c>
      <c r="B332">
        <v>548</v>
      </c>
      <c r="C332">
        <v>4</v>
      </c>
      <c r="D332">
        <v>131</v>
      </c>
      <c r="E332">
        <v>68</v>
      </c>
      <c r="F332">
        <v>21</v>
      </c>
      <c r="G332">
        <v>166</v>
      </c>
      <c r="H332">
        <v>33.1</v>
      </c>
      <c r="I332">
        <v>0.16</v>
      </c>
      <c r="J332">
        <v>28</v>
      </c>
      <c r="K332">
        <v>0</v>
      </c>
      <c r="L332">
        <f t="shared" si="27"/>
        <v>0</v>
      </c>
      <c r="M332">
        <f t="shared" si="28"/>
        <v>1</v>
      </c>
    </row>
    <row r="333" spans="1:13">
      <c r="A333">
        <v>332</v>
      </c>
      <c r="B333">
        <v>391</v>
      </c>
      <c r="C333">
        <v>1</v>
      </c>
      <c r="D333">
        <v>100</v>
      </c>
      <c r="E333">
        <v>66</v>
      </c>
      <c r="F333">
        <v>29</v>
      </c>
      <c r="G333">
        <v>196</v>
      </c>
      <c r="H333">
        <v>32</v>
      </c>
      <c r="I333">
        <v>0.44400000000000001</v>
      </c>
      <c r="J333">
        <v>42</v>
      </c>
      <c r="K333">
        <v>0</v>
      </c>
      <c r="L333">
        <f t="shared" si="27"/>
        <v>0</v>
      </c>
      <c r="M333">
        <f t="shared" si="28"/>
        <v>1</v>
      </c>
    </row>
    <row r="334" spans="1:13">
      <c r="A334">
        <v>333</v>
      </c>
      <c r="B334">
        <v>77</v>
      </c>
      <c r="C334">
        <v>7</v>
      </c>
      <c r="D334">
        <v>62</v>
      </c>
      <c r="E334">
        <v>78</v>
      </c>
      <c r="F334">
        <v>0</v>
      </c>
      <c r="G334">
        <v>0</v>
      </c>
      <c r="H334">
        <v>32.6</v>
      </c>
      <c r="I334">
        <v>0.39100000000000001</v>
      </c>
      <c r="J334">
        <v>41</v>
      </c>
      <c r="K334">
        <v>0</v>
      </c>
      <c r="L334">
        <f t="shared" si="27"/>
        <v>0</v>
      </c>
      <c r="M334">
        <f t="shared" si="28"/>
        <v>1</v>
      </c>
    </row>
    <row r="335" spans="1:13">
      <c r="A335">
        <v>334</v>
      </c>
      <c r="B335">
        <v>10</v>
      </c>
      <c r="C335">
        <v>8</v>
      </c>
      <c r="D335">
        <v>125</v>
      </c>
      <c r="E335">
        <v>96</v>
      </c>
      <c r="F335">
        <v>0</v>
      </c>
      <c r="G335">
        <v>0</v>
      </c>
      <c r="H335">
        <v>0</v>
      </c>
      <c r="I335">
        <v>0.23200000000000001</v>
      </c>
      <c r="J335">
        <v>54</v>
      </c>
      <c r="K335">
        <v>1</v>
      </c>
      <c r="L335">
        <f t="shared" si="27"/>
        <v>0</v>
      </c>
      <c r="M335">
        <f t="shared" si="28"/>
        <v>0</v>
      </c>
    </row>
    <row r="336" spans="1:13">
      <c r="A336">
        <v>335</v>
      </c>
      <c r="B336">
        <v>501</v>
      </c>
      <c r="C336">
        <v>2</v>
      </c>
      <c r="D336">
        <v>117</v>
      </c>
      <c r="E336">
        <v>90</v>
      </c>
      <c r="F336">
        <v>19</v>
      </c>
      <c r="G336">
        <v>71</v>
      </c>
      <c r="H336">
        <v>25.2</v>
      </c>
      <c r="I336">
        <v>0.313</v>
      </c>
      <c r="J336">
        <v>21</v>
      </c>
      <c r="K336">
        <v>0</v>
      </c>
      <c r="L336">
        <f t="shared" si="27"/>
        <v>0</v>
      </c>
      <c r="M336">
        <f t="shared" si="28"/>
        <v>1</v>
      </c>
    </row>
    <row r="337" spans="1:13">
      <c r="A337">
        <v>336</v>
      </c>
      <c r="B337">
        <v>405</v>
      </c>
      <c r="C337">
        <v>5</v>
      </c>
      <c r="D337">
        <v>168</v>
      </c>
      <c r="E337">
        <v>64</v>
      </c>
      <c r="F337">
        <v>0</v>
      </c>
      <c r="G337">
        <v>0</v>
      </c>
      <c r="H337">
        <v>32.9</v>
      </c>
      <c r="I337">
        <v>0.13500000000000001</v>
      </c>
      <c r="J337">
        <v>41</v>
      </c>
      <c r="K337">
        <v>1</v>
      </c>
      <c r="L337">
        <f t="shared" si="27"/>
        <v>0</v>
      </c>
      <c r="M337">
        <f t="shared" si="28"/>
        <v>0</v>
      </c>
    </row>
    <row r="338" spans="1:13">
      <c r="A338">
        <v>337</v>
      </c>
      <c r="B338">
        <v>209</v>
      </c>
      <c r="C338">
        <v>1</v>
      </c>
      <c r="D338">
        <v>96</v>
      </c>
      <c r="E338">
        <v>64</v>
      </c>
      <c r="F338">
        <v>27</v>
      </c>
      <c r="G338">
        <v>87</v>
      </c>
      <c r="H338">
        <v>33.200000000000003</v>
      </c>
      <c r="I338">
        <v>0.28899999999999998</v>
      </c>
      <c r="J338">
        <v>21</v>
      </c>
      <c r="K338">
        <v>0</v>
      </c>
      <c r="L338">
        <f t="shared" si="27"/>
        <v>0</v>
      </c>
      <c r="M338">
        <f t="shared" si="28"/>
        <v>1</v>
      </c>
    </row>
    <row r="339" spans="1:13">
      <c r="A339">
        <v>338</v>
      </c>
      <c r="B339">
        <v>623</v>
      </c>
      <c r="C339">
        <v>6</v>
      </c>
      <c r="D339">
        <v>183</v>
      </c>
      <c r="E339">
        <v>94</v>
      </c>
      <c r="F339">
        <v>0</v>
      </c>
      <c r="G339">
        <v>0</v>
      </c>
      <c r="H339">
        <v>40.799999999999997</v>
      </c>
      <c r="I339">
        <v>1.4610000000000001</v>
      </c>
      <c r="J339">
        <v>45</v>
      </c>
      <c r="K339">
        <v>0</v>
      </c>
      <c r="L339">
        <f t="shared" si="27"/>
        <v>0</v>
      </c>
      <c r="M339">
        <f t="shared" si="28"/>
        <v>1</v>
      </c>
    </row>
    <row r="340" spans="1:13">
      <c r="A340">
        <v>339</v>
      </c>
      <c r="B340">
        <v>372</v>
      </c>
      <c r="C340">
        <v>0</v>
      </c>
      <c r="D340">
        <v>118</v>
      </c>
      <c r="E340">
        <v>64</v>
      </c>
      <c r="F340">
        <v>23</v>
      </c>
      <c r="G340">
        <v>89</v>
      </c>
      <c r="H340">
        <v>0</v>
      </c>
      <c r="I340">
        <v>1.7310000000000001</v>
      </c>
      <c r="J340">
        <v>21</v>
      </c>
      <c r="K340">
        <v>0</v>
      </c>
      <c r="L340">
        <f t="shared" si="27"/>
        <v>0</v>
      </c>
      <c r="M340">
        <f t="shared" si="28"/>
        <v>1</v>
      </c>
    </row>
    <row r="341" spans="1:13">
      <c r="A341">
        <v>340</v>
      </c>
      <c r="B341">
        <v>606</v>
      </c>
      <c r="C341">
        <v>1</v>
      </c>
      <c r="D341">
        <v>124</v>
      </c>
      <c r="E341">
        <v>60</v>
      </c>
      <c r="F341">
        <v>32</v>
      </c>
      <c r="G341">
        <v>0</v>
      </c>
      <c r="H341">
        <v>35.799999999999997</v>
      </c>
      <c r="I341">
        <v>0.51400000000000001</v>
      </c>
      <c r="J341">
        <v>21</v>
      </c>
      <c r="K341">
        <v>0</v>
      </c>
      <c r="L341">
        <f t="shared" si="27"/>
        <v>0</v>
      </c>
      <c r="M341">
        <f t="shared" si="28"/>
        <v>1</v>
      </c>
    </row>
    <row r="342" spans="1:13">
      <c r="A342">
        <v>341</v>
      </c>
      <c r="B342">
        <v>704</v>
      </c>
      <c r="C342">
        <v>2</v>
      </c>
      <c r="D342">
        <v>129</v>
      </c>
      <c r="E342">
        <v>0</v>
      </c>
      <c r="F342">
        <v>0</v>
      </c>
      <c r="G342">
        <v>0</v>
      </c>
      <c r="H342">
        <v>38.5</v>
      </c>
      <c r="I342">
        <v>0.30399999999999999</v>
      </c>
      <c r="J342">
        <v>41</v>
      </c>
      <c r="K342">
        <v>0</v>
      </c>
      <c r="L342">
        <f t="shared" si="27"/>
        <v>0</v>
      </c>
      <c r="M342">
        <f t="shared" si="28"/>
        <v>1</v>
      </c>
    </row>
    <row r="343" spans="1:13">
      <c r="A343">
        <v>342</v>
      </c>
      <c r="B343">
        <v>387</v>
      </c>
      <c r="C343">
        <v>5</v>
      </c>
      <c r="D343">
        <v>116</v>
      </c>
      <c r="E343">
        <v>74</v>
      </c>
      <c r="F343">
        <v>29</v>
      </c>
      <c r="G343">
        <v>0</v>
      </c>
      <c r="H343">
        <v>32.299999999999997</v>
      </c>
      <c r="I343">
        <v>0.66</v>
      </c>
      <c r="J343">
        <v>35</v>
      </c>
      <c r="K343">
        <v>1</v>
      </c>
      <c r="L343">
        <f t="shared" si="27"/>
        <v>0</v>
      </c>
      <c r="M343">
        <f t="shared" si="28"/>
        <v>0</v>
      </c>
    </row>
    <row r="344" spans="1:13">
      <c r="A344">
        <v>343</v>
      </c>
      <c r="B344">
        <v>231</v>
      </c>
      <c r="C344">
        <v>4</v>
      </c>
      <c r="D344">
        <v>142</v>
      </c>
      <c r="E344">
        <v>86</v>
      </c>
      <c r="F344">
        <v>0</v>
      </c>
      <c r="G344">
        <v>0</v>
      </c>
      <c r="H344">
        <v>44</v>
      </c>
      <c r="I344">
        <v>0.64500000000000002</v>
      </c>
      <c r="J344">
        <v>22</v>
      </c>
      <c r="K344">
        <v>1</v>
      </c>
      <c r="L344">
        <f t="shared" si="27"/>
        <v>0</v>
      </c>
      <c r="M344">
        <f t="shared" si="28"/>
        <v>0</v>
      </c>
    </row>
    <row r="345" spans="1:13">
      <c r="A345">
        <v>344</v>
      </c>
      <c r="B345">
        <v>92</v>
      </c>
      <c r="C345">
        <v>4</v>
      </c>
      <c r="D345">
        <v>123</v>
      </c>
      <c r="E345">
        <v>80</v>
      </c>
      <c r="F345">
        <v>15</v>
      </c>
      <c r="G345">
        <v>176</v>
      </c>
      <c r="H345">
        <v>32</v>
      </c>
      <c r="I345">
        <v>0.443</v>
      </c>
      <c r="J345">
        <v>34</v>
      </c>
      <c r="K345">
        <v>0</v>
      </c>
      <c r="L345">
        <f t="shared" si="27"/>
        <v>0</v>
      </c>
      <c r="M345">
        <f t="shared" si="28"/>
        <v>1</v>
      </c>
    </row>
    <row r="346" spans="1:13">
      <c r="A346">
        <v>345</v>
      </c>
      <c r="B346">
        <v>613</v>
      </c>
      <c r="C346">
        <v>7</v>
      </c>
      <c r="D346">
        <v>168</v>
      </c>
      <c r="E346">
        <v>88</v>
      </c>
      <c r="F346">
        <v>42</v>
      </c>
      <c r="G346">
        <v>321</v>
      </c>
      <c r="H346">
        <v>38.200000000000003</v>
      </c>
      <c r="I346">
        <v>0.78700000000000003</v>
      </c>
      <c r="J346">
        <v>40</v>
      </c>
      <c r="K346">
        <v>1</v>
      </c>
      <c r="L346">
        <f t="shared" si="27"/>
        <v>1</v>
      </c>
      <c r="M346">
        <f t="shared" si="28"/>
        <v>1</v>
      </c>
    </row>
    <row r="347" spans="1:13">
      <c r="A347">
        <v>346</v>
      </c>
      <c r="B347">
        <v>254</v>
      </c>
      <c r="C347">
        <v>0</v>
      </c>
      <c r="D347">
        <v>86</v>
      </c>
      <c r="E347">
        <v>68</v>
      </c>
      <c r="F347">
        <v>32</v>
      </c>
      <c r="G347">
        <v>0</v>
      </c>
      <c r="H347">
        <v>35.799999999999997</v>
      </c>
      <c r="I347">
        <v>0.23799999999999999</v>
      </c>
      <c r="J347">
        <v>25</v>
      </c>
      <c r="K347">
        <v>0</v>
      </c>
      <c r="L347">
        <f t="shared" si="27"/>
        <v>0</v>
      </c>
      <c r="M347">
        <f t="shared" si="28"/>
        <v>1</v>
      </c>
    </row>
    <row r="348" spans="1:13">
      <c r="A348">
        <v>347</v>
      </c>
      <c r="B348">
        <v>548</v>
      </c>
      <c r="C348">
        <v>4</v>
      </c>
      <c r="D348">
        <v>131</v>
      </c>
      <c r="E348">
        <v>68</v>
      </c>
      <c r="F348">
        <v>21</v>
      </c>
      <c r="G348">
        <v>166</v>
      </c>
      <c r="H348">
        <v>33.1</v>
      </c>
      <c r="I348">
        <v>0.16</v>
      </c>
      <c r="J348">
        <v>28</v>
      </c>
      <c r="K348">
        <v>0</v>
      </c>
      <c r="L348">
        <f t="shared" si="27"/>
        <v>0</v>
      </c>
      <c r="M348">
        <f t="shared" si="28"/>
        <v>1</v>
      </c>
    </row>
    <row r="349" spans="1:13">
      <c r="A349">
        <v>348</v>
      </c>
      <c r="B349">
        <v>210</v>
      </c>
      <c r="C349">
        <v>7</v>
      </c>
      <c r="D349">
        <v>184</v>
      </c>
      <c r="E349">
        <v>84</v>
      </c>
      <c r="F349">
        <v>33</v>
      </c>
      <c r="G349">
        <v>0</v>
      </c>
      <c r="H349">
        <v>35.5</v>
      </c>
      <c r="I349">
        <v>0.35499999999999998</v>
      </c>
      <c r="J349">
        <v>41</v>
      </c>
      <c r="K349">
        <v>1</v>
      </c>
      <c r="L349">
        <f t="shared" si="27"/>
        <v>0</v>
      </c>
      <c r="M349">
        <f t="shared" si="28"/>
        <v>0</v>
      </c>
    </row>
    <row r="350" spans="1:13">
      <c r="A350">
        <v>349</v>
      </c>
      <c r="B350">
        <v>52</v>
      </c>
      <c r="C350">
        <v>1</v>
      </c>
      <c r="D350">
        <v>101</v>
      </c>
      <c r="E350">
        <v>50</v>
      </c>
      <c r="F350">
        <v>15</v>
      </c>
      <c r="G350">
        <v>36</v>
      </c>
      <c r="H350">
        <v>24.2</v>
      </c>
      <c r="I350">
        <v>0.52600000000000002</v>
      </c>
      <c r="J350">
        <v>26</v>
      </c>
      <c r="K350">
        <v>0</v>
      </c>
      <c r="L350">
        <f t="shared" si="27"/>
        <v>0</v>
      </c>
      <c r="M350">
        <f t="shared" si="28"/>
        <v>1</v>
      </c>
    </row>
    <row r="351" spans="1:13">
      <c r="A351">
        <v>350</v>
      </c>
      <c r="B351">
        <v>703</v>
      </c>
      <c r="C351">
        <v>1</v>
      </c>
      <c r="D351">
        <v>168</v>
      </c>
      <c r="E351">
        <v>88</v>
      </c>
      <c r="F351">
        <v>29</v>
      </c>
      <c r="G351">
        <v>0</v>
      </c>
      <c r="H351">
        <v>35</v>
      </c>
      <c r="I351">
        <v>0.90500000000000003</v>
      </c>
      <c r="J351">
        <v>52</v>
      </c>
      <c r="K351">
        <v>1</v>
      </c>
      <c r="L351">
        <f t="shared" si="27"/>
        <v>0</v>
      </c>
      <c r="M351">
        <f t="shared" si="28"/>
        <v>0</v>
      </c>
    </row>
    <row r="352" spans="1:13">
      <c r="A352">
        <v>351</v>
      </c>
      <c r="B352">
        <v>452</v>
      </c>
      <c r="C352">
        <v>2</v>
      </c>
      <c r="D352">
        <v>134</v>
      </c>
      <c r="E352">
        <v>70</v>
      </c>
      <c r="F352">
        <v>0</v>
      </c>
      <c r="G352">
        <v>0</v>
      </c>
      <c r="H352">
        <v>28.9</v>
      </c>
      <c r="I352">
        <v>0.54200000000000004</v>
      </c>
      <c r="J352">
        <v>23</v>
      </c>
      <c r="K352">
        <v>1</v>
      </c>
      <c r="L352">
        <f t="shared" si="27"/>
        <v>0</v>
      </c>
      <c r="M352">
        <f t="shared" si="28"/>
        <v>0</v>
      </c>
    </row>
    <row r="353" spans="1:13">
      <c r="A353">
        <v>352</v>
      </c>
      <c r="B353">
        <v>690</v>
      </c>
      <c r="C353">
        <v>1</v>
      </c>
      <c r="D353">
        <v>144</v>
      </c>
      <c r="E353">
        <v>82</v>
      </c>
      <c r="F353">
        <v>46</v>
      </c>
      <c r="G353">
        <v>180</v>
      </c>
      <c r="H353">
        <v>46.1</v>
      </c>
      <c r="I353">
        <v>0.33500000000000002</v>
      </c>
      <c r="J353">
        <v>46</v>
      </c>
      <c r="K353">
        <v>1</v>
      </c>
      <c r="L353">
        <f t="shared" si="27"/>
        <v>0</v>
      </c>
      <c r="M353">
        <f t="shared" si="28"/>
        <v>0</v>
      </c>
    </row>
    <row r="354" spans="1:13">
      <c r="A354">
        <v>353</v>
      </c>
      <c r="B354">
        <v>584</v>
      </c>
      <c r="C354">
        <v>8</v>
      </c>
      <c r="D354">
        <v>100</v>
      </c>
      <c r="E354">
        <v>76</v>
      </c>
      <c r="F354">
        <v>0</v>
      </c>
      <c r="G354">
        <v>0</v>
      </c>
      <c r="H354">
        <v>38.700000000000003</v>
      </c>
      <c r="I354">
        <v>0.19</v>
      </c>
      <c r="J354">
        <v>42</v>
      </c>
      <c r="K354">
        <v>0</v>
      </c>
      <c r="L354">
        <f t="shared" si="27"/>
        <v>0</v>
      </c>
      <c r="M354">
        <f t="shared" si="28"/>
        <v>1</v>
      </c>
    </row>
    <row r="355" spans="1:13">
      <c r="A355">
        <v>354</v>
      </c>
      <c r="B355">
        <v>454</v>
      </c>
      <c r="C355">
        <v>2</v>
      </c>
      <c r="D355">
        <v>119</v>
      </c>
      <c r="E355">
        <v>0</v>
      </c>
      <c r="F355">
        <v>0</v>
      </c>
      <c r="G355">
        <v>0</v>
      </c>
      <c r="H355">
        <v>19.600000000000001</v>
      </c>
      <c r="I355">
        <v>0.83199999999999996</v>
      </c>
      <c r="J355">
        <v>72</v>
      </c>
      <c r="K355">
        <v>0</v>
      </c>
      <c r="L355">
        <f t="shared" si="27"/>
        <v>0</v>
      </c>
      <c r="M355">
        <f t="shared" si="28"/>
        <v>1</v>
      </c>
    </row>
    <row r="356" spans="1:13">
      <c r="A356">
        <v>355</v>
      </c>
      <c r="B356">
        <v>228</v>
      </c>
      <c r="C356">
        <v>3</v>
      </c>
      <c r="D356">
        <v>162</v>
      </c>
      <c r="E356">
        <v>52</v>
      </c>
      <c r="F356">
        <v>38</v>
      </c>
      <c r="G356">
        <v>0</v>
      </c>
      <c r="H356">
        <v>37.200000000000003</v>
      </c>
      <c r="I356">
        <v>0.65200000000000002</v>
      </c>
      <c r="J356">
        <v>24</v>
      </c>
      <c r="K356">
        <v>1</v>
      </c>
      <c r="L356">
        <f t="shared" si="27"/>
        <v>0</v>
      </c>
      <c r="M356">
        <f t="shared" si="28"/>
        <v>0</v>
      </c>
    </row>
    <row r="357" spans="1:13">
      <c r="A357">
        <v>356</v>
      </c>
      <c r="B357">
        <v>105</v>
      </c>
      <c r="C357">
        <v>2</v>
      </c>
      <c r="D357">
        <v>85</v>
      </c>
      <c r="E357">
        <v>65</v>
      </c>
      <c r="F357">
        <v>0</v>
      </c>
      <c r="G357">
        <v>0</v>
      </c>
      <c r="H357">
        <v>39.6</v>
      </c>
      <c r="I357">
        <v>0.93</v>
      </c>
      <c r="J357">
        <v>27</v>
      </c>
      <c r="K357">
        <v>0</v>
      </c>
      <c r="L357">
        <f t="shared" si="27"/>
        <v>0</v>
      </c>
      <c r="M357">
        <f t="shared" si="28"/>
        <v>1</v>
      </c>
    </row>
    <row r="358" spans="1:13">
      <c r="A358">
        <v>357</v>
      </c>
      <c r="B358">
        <v>435</v>
      </c>
      <c r="C358">
        <v>1</v>
      </c>
      <c r="D358">
        <v>90</v>
      </c>
      <c r="E358">
        <v>68</v>
      </c>
      <c r="F358">
        <v>8</v>
      </c>
      <c r="G358">
        <v>0</v>
      </c>
      <c r="H358">
        <v>24.5</v>
      </c>
      <c r="I358">
        <v>1.1379999999999999</v>
      </c>
      <c r="J358">
        <v>36</v>
      </c>
      <c r="K358">
        <v>0</v>
      </c>
      <c r="L358">
        <f t="shared" si="27"/>
        <v>0</v>
      </c>
      <c r="M358">
        <f t="shared" si="28"/>
        <v>1</v>
      </c>
    </row>
    <row r="359" spans="1:13">
      <c r="A359">
        <v>358</v>
      </c>
      <c r="B359">
        <v>642</v>
      </c>
      <c r="C359">
        <v>4</v>
      </c>
      <c r="D359">
        <v>128</v>
      </c>
      <c r="E359">
        <v>70</v>
      </c>
      <c r="F359">
        <v>0</v>
      </c>
      <c r="G359">
        <v>0</v>
      </c>
      <c r="H359">
        <v>34.299999999999997</v>
      </c>
      <c r="I359">
        <v>0.30299999999999999</v>
      </c>
      <c r="J359">
        <v>24</v>
      </c>
      <c r="K359">
        <v>0</v>
      </c>
      <c r="L359">
        <f t="shared" si="27"/>
        <v>0</v>
      </c>
      <c r="M359">
        <f t="shared" si="28"/>
        <v>1</v>
      </c>
    </row>
    <row r="360" spans="1:13">
      <c r="A360">
        <v>359</v>
      </c>
      <c r="B360">
        <v>2</v>
      </c>
      <c r="C360">
        <v>1</v>
      </c>
      <c r="D360">
        <v>85</v>
      </c>
      <c r="E360">
        <v>66</v>
      </c>
      <c r="F360">
        <v>29</v>
      </c>
      <c r="G360">
        <v>0</v>
      </c>
      <c r="H360">
        <v>26.6</v>
      </c>
      <c r="I360">
        <v>0.35099999999999998</v>
      </c>
      <c r="J360">
        <v>31</v>
      </c>
      <c r="K360">
        <v>0</v>
      </c>
      <c r="L360">
        <f t="shared" si="27"/>
        <v>0</v>
      </c>
      <c r="M360">
        <f t="shared" si="28"/>
        <v>1</v>
      </c>
    </row>
    <row r="361" spans="1:13">
      <c r="A361">
        <v>360</v>
      </c>
      <c r="B361">
        <v>668</v>
      </c>
      <c r="C361">
        <v>10</v>
      </c>
      <c r="D361">
        <v>111</v>
      </c>
      <c r="E361">
        <v>70</v>
      </c>
      <c r="F361">
        <v>27</v>
      </c>
      <c r="G361">
        <v>0</v>
      </c>
      <c r="H361">
        <v>27.5</v>
      </c>
      <c r="I361">
        <v>0.14099999999999999</v>
      </c>
      <c r="J361">
        <v>40</v>
      </c>
      <c r="K361">
        <v>1</v>
      </c>
      <c r="L361">
        <f t="shared" si="27"/>
        <v>0</v>
      </c>
      <c r="M361">
        <f t="shared" si="28"/>
        <v>0</v>
      </c>
    </row>
    <row r="362" spans="1:13">
      <c r="A362">
        <v>361</v>
      </c>
      <c r="B362">
        <v>634</v>
      </c>
      <c r="C362">
        <v>1</v>
      </c>
      <c r="D362">
        <v>128</v>
      </c>
      <c r="E362">
        <v>82</v>
      </c>
      <c r="F362">
        <v>17</v>
      </c>
      <c r="G362">
        <v>183</v>
      </c>
      <c r="H362">
        <v>27.5</v>
      </c>
      <c r="I362">
        <v>0.115</v>
      </c>
      <c r="J362">
        <v>22</v>
      </c>
      <c r="K362">
        <v>0</v>
      </c>
      <c r="L362">
        <f t="shared" si="27"/>
        <v>0</v>
      </c>
      <c r="M362">
        <f t="shared" si="28"/>
        <v>1</v>
      </c>
    </row>
    <row r="363" spans="1:13">
      <c r="A363">
        <v>362</v>
      </c>
      <c r="B363">
        <v>758</v>
      </c>
      <c r="C363">
        <v>0</v>
      </c>
      <c r="D363">
        <v>123</v>
      </c>
      <c r="E363">
        <v>72</v>
      </c>
      <c r="F363">
        <v>0</v>
      </c>
      <c r="G363">
        <v>0</v>
      </c>
      <c r="H363">
        <v>36.299999999999997</v>
      </c>
      <c r="I363">
        <v>0.25800000000000001</v>
      </c>
      <c r="J363">
        <v>52</v>
      </c>
      <c r="K363">
        <v>1</v>
      </c>
      <c r="L363">
        <f t="shared" si="27"/>
        <v>0</v>
      </c>
      <c r="M363">
        <f t="shared" si="28"/>
        <v>0</v>
      </c>
    </row>
    <row r="364" spans="1:13">
      <c r="A364">
        <v>363</v>
      </c>
      <c r="B364">
        <v>241</v>
      </c>
      <c r="C364">
        <v>1</v>
      </c>
      <c r="D364">
        <v>91</v>
      </c>
      <c r="E364">
        <v>64</v>
      </c>
      <c r="F364">
        <v>24</v>
      </c>
      <c r="G364">
        <v>0</v>
      </c>
      <c r="H364">
        <v>29.2</v>
      </c>
      <c r="I364">
        <v>0.192</v>
      </c>
      <c r="J364">
        <v>21</v>
      </c>
      <c r="K364">
        <v>0</v>
      </c>
      <c r="L364">
        <f t="shared" si="27"/>
        <v>0</v>
      </c>
      <c r="M364">
        <f t="shared" si="28"/>
        <v>1</v>
      </c>
    </row>
    <row r="365" spans="1:13">
      <c r="A365">
        <v>364</v>
      </c>
      <c r="B365">
        <v>240</v>
      </c>
      <c r="C365">
        <v>0</v>
      </c>
      <c r="D365">
        <v>104</v>
      </c>
      <c r="E365">
        <v>76</v>
      </c>
      <c r="F365">
        <v>0</v>
      </c>
      <c r="G365">
        <v>0</v>
      </c>
      <c r="H365">
        <v>18.399999999999999</v>
      </c>
      <c r="I365">
        <v>0.58199999999999996</v>
      </c>
      <c r="J365">
        <v>27</v>
      </c>
      <c r="K365">
        <v>0</v>
      </c>
      <c r="L365">
        <f t="shared" si="27"/>
        <v>0</v>
      </c>
      <c r="M365">
        <f t="shared" si="28"/>
        <v>1</v>
      </c>
    </row>
    <row r="366" spans="1:13">
      <c r="A366">
        <v>365</v>
      </c>
      <c r="B366">
        <v>704</v>
      </c>
      <c r="C366">
        <v>2</v>
      </c>
      <c r="D366">
        <v>129</v>
      </c>
      <c r="E366">
        <v>0</v>
      </c>
      <c r="F366">
        <v>0</v>
      </c>
      <c r="G366">
        <v>0</v>
      </c>
      <c r="H366">
        <v>38.5</v>
      </c>
      <c r="I366">
        <v>0.30399999999999999</v>
      </c>
      <c r="J366">
        <v>41</v>
      </c>
      <c r="K366">
        <v>0</v>
      </c>
      <c r="L366">
        <f t="shared" si="27"/>
        <v>0</v>
      </c>
      <c r="M366">
        <f t="shared" si="28"/>
        <v>1</v>
      </c>
    </row>
    <row r="367" spans="1:13">
      <c r="A367">
        <v>366</v>
      </c>
      <c r="B367">
        <v>556</v>
      </c>
      <c r="C367">
        <v>7</v>
      </c>
      <c r="D367">
        <v>124</v>
      </c>
      <c r="E367">
        <v>70</v>
      </c>
      <c r="F367">
        <v>33</v>
      </c>
      <c r="G367">
        <v>215</v>
      </c>
      <c r="H367">
        <v>25.5</v>
      </c>
      <c r="I367">
        <v>0.161</v>
      </c>
      <c r="J367">
        <v>37</v>
      </c>
      <c r="K367">
        <v>0</v>
      </c>
      <c r="L367">
        <f t="shared" si="27"/>
        <v>0</v>
      </c>
      <c r="M367">
        <f t="shared" si="28"/>
        <v>1</v>
      </c>
    </row>
    <row r="368" spans="1:13">
      <c r="A368">
        <v>367</v>
      </c>
      <c r="B368">
        <v>314</v>
      </c>
      <c r="C368">
        <v>3</v>
      </c>
      <c r="D368">
        <v>113</v>
      </c>
      <c r="E368">
        <v>50</v>
      </c>
      <c r="F368">
        <v>10</v>
      </c>
      <c r="G368">
        <v>85</v>
      </c>
      <c r="H368">
        <v>29.5</v>
      </c>
      <c r="I368">
        <v>0.626</v>
      </c>
      <c r="J368">
        <v>25</v>
      </c>
      <c r="K368">
        <v>0</v>
      </c>
      <c r="L368">
        <f t="shared" si="27"/>
        <v>0</v>
      </c>
      <c r="M368">
        <f t="shared" si="28"/>
        <v>1</v>
      </c>
    </row>
    <row r="369" spans="1:13">
      <c r="A369">
        <v>368</v>
      </c>
      <c r="B369">
        <v>42</v>
      </c>
      <c r="C369">
        <v>7</v>
      </c>
      <c r="D369">
        <v>133</v>
      </c>
      <c r="E369">
        <v>84</v>
      </c>
      <c r="F369">
        <v>0</v>
      </c>
      <c r="G369">
        <v>0</v>
      </c>
      <c r="H369">
        <v>40.200000000000003</v>
      </c>
      <c r="I369">
        <v>0.69599999999999995</v>
      </c>
      <c r="J369">
        <v>37</v>
      </c>
      <c r="K369">
        <v>0</v>
      </c>
      <c r="L369">
        <f t="shared" si="27"/>
        <v>0</v>
      </c>
      <c r="M369">
        <f t="shared" si="28"/>
        <v>1</v>
      </c>
    </row>
    <row r="370" spans="1:13">
      <c r="A370">
        <v>369</v>
      </c>
      <c r="B370">
        <v>315</v>
      </c>
      <c r="C370">
        <v>7</v>
      </c>
      <c r="D370">
        <v>109</v>
      </c>
      <c r="E370">
        <v>80</v>
      </c>
      <c r="F370">
        <v>31</v>
      </c>
      <c r="G370">
        <v>0</v>
      </c>
      <c r="H370">
        <v>35.9</v>
      </c>
      <c r="I370">
        <v>1.127</v>
      </c>
      <c r="J370">
        <v>43</v>
      </c>
      <c r="K370">
        <v>1</v>
      </c>
      <c r="L370">
        <f t="shared" si="27"/>
        <v>0</v>
      </c>
      <c r="M370">
        <f t="shared" si="28"/>
        <v>0</v>
      </c>
    </row>
    <row r="371" spans="1:13">
      <c r="A371">
        <v>370</v>
      </c>
      <c r="B371">
        <v>705</v>
      </c>
      <c r="C371">
        <v>4</v>
      </c>
      <c r="D371">
        <v>110</v>
      </c>
      <c r="E371">
        <v>76</v>
      </c>
      <c r="F371">
        <v>20</v>
      </c>
      <c r="G371">
        <v>100</v>
      </c>
      <c r="H371">
        <v>28.4</v>
      </c>
      <c r="I371">
        <v>0.11799999999999999</v>
      </c>
      <c r="J371">
        <v>27</v>
      </c>
      <c r="K371">
        <v>0</v>
      </c>
      <c r="L371">
        <f t="shared" si="27"/>
        <v>0</v>
      </c>
      <c r="M371">
        <f t="shared" si="28"/>
        <v>1</v>
      </c>
    </row>
    <row r="372" spans="1:13">
      <c r="A372">
        <v>371</v>
      </c>
      <c r="B372">
        <v>664</v>
      </c>
      <c r="C372">
        <v>9</v>
      </c>
      <c r="D372">
        <v>145</v>
      </c>
      <c r="E372">
        <v>80</v>
      </c>
      <c r="F372">
        <v>46</v>
      </c>
      <c r="G372">
        <v>130</v>
      </c>
      <c r="H372">
        <v>37.9</v>
      </c>
      <c r="I372">
        <v>0.63700000000000001</v>
      </c>
      <c r="J372">
        <v>40</v>
      </c>
      <c r="K372">
        <v>1</v>
      </c>
      <c r="L372">
        <f t="shared" si="27"/>
        <v>1</v>
      </c>
      <c r="M372">
        <f t="shared" si="28"/>
        <v>1</v>
      </c>
    </row>
    <row r="373" spans="1:13">
      <c r="A373">
        <v>372</v>
      </c>
      <c r="B373">
        <v>180</v>
      </c>
      <c r="C373">
        <v>5</v>
      </c>
      <c r="D373">
        <v>130</v>
      </c>
      <c r="E373">
        <v>82</v>
      </c>
      <c r="F373">
        <v>0</v>
      </c>
      <c r="G373">
        <v>0</v>
      </c>
      <c r="H373">
        <v>39.1</v>
      </c>
      <c r="I373">
        <v>0.95599999999999996</v>
      </c>
      <c r="J373">
        <v>37</v>
      </c>
      <c r="K373">
        <v>1</v>
      </c>
      <c r="L373">
        <f t="shared" si="27"/>
        <v>0</v>
      </c>
      <c r="M373">
        <f t="shared" si="28"/>
        <v>0</v>
      </c>
    </row>
    <row r="374" spans="1:13">
      <c r="A374">
        <v>373</v>
      </c>
      <c r="B374">
        <v>97</v>
      </c>
      <c r="C374">
        <v>2</v>
      </c>
      <c r="D374">
        <v>92</v>
      </c>
      <c r="E374">
        <v>62</v>
      </c>
      <c r="F374">
        <v>28</v>
      </c>
      <c r="G374">
        <v>0</v>
      </c>
      <c r="H374">
        <v>31.6</v>
      </c>
      <c r="I374">
        <v>0.13</v>
      </c>
      <c r="J374">
        <v>24</v>
      </c>
      <c r="K374">
        <v>0</v>
      </c>
      <c r="L374">
        <f t="shared" si="27"/>
        <v>0</v>
      </c>
      <c r="M374">
        <f t="shared" si="28"/>
        <v>1</v>
      </c>
    </row>
    <row r="375" spans="1:13">
      <c r="A375">
        <v>374</v>
      </c>
      <c r="B375">
        <v>42</v>
      </c>
      <c r="C375">
        <v>7</v>
      </c>
      <c r="D375">
        <v>133</v>
      </c>
      <c r="E375">
        <v>84</v>
      </c>
      <c r="F375">
        <v>0</v>
      </c>
      <c r="G375">
        <v>0</v>
      </c>
      <c r="H375">
        <v>40.200000000000003</v>
      </c>
      <c r="I375">
        <v>0.69599999999999995</v>
      </c>
      <c r="J375">
        <v>37</v>
      </c>
      <c r="K375">
        <v>0</v>
      </c>
      <c r="L375">
        <f t="shared" si="27"/>
        <v>0</v>
      </c>
      <c r="M375">
        <f t="shared" si="28"/>
        <v>1</v>
      </c>
    </row>
    <row r="376" spans="1:13">
      <c r="A376">
        <v>375</v>
      </c>
      <c r="B376">
        <v>710</v>
      </c>
      <c r="C376">
        <v>2</v>
      </c>
      <c r="D376">
        <v>93</v>
      </c>
      <c r="E376">
        <v>64</v>
      </c>
      <c r="F376">
        <v>32</v>
      </c>
      <c r="G376">
        <v>160</v>
      </c>
      <c r="H376">
        <v>38</v>
      </c>
      <c r="I376">
        <v>0.67400000000000004</v>
      </c>
      <c r="J376">
        <v>23</v>
      </c>
      <c r="K376">
        <v>1</v>
      </c>
      <c r="L376">
        <f t="shared" si="27"/>
        <v>0</v>
      </c>
      <c r="M376">
        <f t="shared" si="28"/>
        <v>0</v>
      </c>
    </row>
    <row r="377" spans="1:13">
      <c r="A377">
        <v>376</v>
      </c>
      <c r="B377">
        <v>195</v>
      </c>
      <c r="C377">
        <v>8</v>
      </c>
      <c r="D377">
        <v>85</v>
      </c>
      <c r="E377">
        <v>55</v>
      </c>
      <c r="F377">
        <v>20</v>
      </c>
      <c r="G377">
        <v>0</v>
      </c>
      <c r="H377">
        <v>24.4</v>
      </c>
      <c r="I377">
        <v>0.13600000000000001</v>
      </c>
      <c r="J377">
        <v>42</v>
      </c>
      <c r="K377">
        <v>0</v>
      </c>
      <c r="L377">
        <f t="shared" si="27"/>
        <v>0</v>
      </c>
      <c r="M377">
        <f t="shared" si="28"/>
        <v>1</v>
      </c>
    </row>
    <row r="378" spans="1:13">
      <c r="A378">
        <v>377</v>
      </c>
      <c r="B378">
        <v>401</v>
      </c>
      <c r="C378">
        <v>4</v>
      </c>
      <c r="D378">
        <v>95</v>
      </c>
      <c r="E378">
        <v>64</v>
      </c>
      <c r="F378">
        <v>0</v>
      </c>
      <c r="G378">
        <v>0</v>
      </c>
      <c r="H378">
        <v>32</v>
      </c>
      <c r="I378">
        <v>0.161</v>
      </c>
      <c r="J378">
        <v>31</v>
      </c>
      <c r="K378">
        <v>1</v>
      </c>
      <c r="L378">
        <f t="shared" si="27"/>
        <v>0</v>
      </c>
      <c r="M378">
        <f t="shared" si="28"/>
        <v>0</v>
      </c>
    </row>
    <row r="379" spans="1:13">
      <c r="A379">
        <v>378</v>
      </c>
      <c r="B379">
        <v>102</v>
      </c>
      <c r="C379">
        <v>1</v>
      </c>
      <c r="D379">
        <v>151</v>
      </c>
      <c r="E379">
        <v>60</v>
      </c>
      <c r="F379">
        <v>0</v>
      </c>
      <c r="G379">
        <v>0</v>
      </c>
      <c r="H379">
        <v>26.1</v>
      </c>
      <c r="I379">
        <v>0.17899999999999999</v>
      </c>
      <c r="J379">
        <v>22</v>
      </c>
      <c r="K379">
        <v>0</v>
      </c>
      <c r="L379">
        <f t="shared" si="27"/>
        <v>0</v>
      </c>
      <c r="M379">
        <f t="shared" si="28"/>
        <v>1</v>
      </c>
    </row>
    <row r="380" spans="1:13">
      <c r="A380">
        <v>379</v>
      </c>
      <c r="B380">
        <v>666</v>
      </c>
      <c r="C380">
        <v>1</v>
      </c>
      <c r="D380">
        <v>112</v>
      </c>
      <c r="E380">
        <v>80</v>
      </c>
      <c r="F380">
        <v>45</v>
      </c>
      <c r="G380">
        <v>132</v>
      </c>
      <c r="H380">
        <v>34.799999999999997</v>
      </c>
      <c r="I380">
        <v>0.217</v>
      </c>
      <c r="J380">
        <v>24</v>
      </c>
      <c r="K380">
        <v>0</v>
      </c>
      <c r="L380">
        <f t="shared" si="27"/>
        <v>0</v>
      </c>
      <c r="M380">
        <f t="shared" si="28"/>
        <v>1</v>
      </c>
    </row>
    <row r="381" spans="1:13">
      <c r="A381">
        <v>380</v>
      </c>
      <c r="B381">
        <v>229</v>
      </c>
      <c r="C381">
        <v>4</v>
      </c>
      <c r="D381">
        <v>197</v>
      </c>
      <c r="E381">
        <v>70</v>
      </c>
      <c r="F381">
        <v>39</v>
      </c>
      <c r="G381">
        <v>744</v>
      </c>
      <c r="H381">
        <v>36.700000000000003</v>
      </c>
      <c r="I381">
        <v>2.3290000000000002</v>
      </c>
      <c r="J381">
        <v>31</v>
      </c>
      <c r="K381">
        <v>0</v>
      </c>
      <c r="L381">
        <f t="shared" si="27"/>
        <v>0</v>
      </c>
      <c r="M381">
        <f t="shared" si="28"/>
        <v>1</v>
      </c>
    </row>
    <row r="382" spans="1:13">
      <c r="A382">
        <v>381</v>
      </c>
      <c r="B382">
        <v>556</v>
      </c>
      <c r="C382">
        <v>7</v>
      </c>
      <c r="D382">
        <v>124</v>
      </c>
      <c r="E382">
        <v>70</v>
      </c>
      <c r="F382">
        <v>33</v>
      </c>
      <c r="G382">
        <v>215</v>
      </c>
      <c r="H382">
        <v>25.5</v>
      </c>
      <c r="I382">
        <v>0.161</v>
      </c>
      <c r="J382">
        <v>37</v>
      </c>
      <c r="K382">
        <v>0</v>
      </c>
      <c r="L382">
        <f t="shared" si="27"/>
        <v>0</v>
      </c>
      <c r="M382">
        <f t="shared" si="28"/>
        <v>1</v>
      </c>
    </row>
    <row r="383" spans="1:13">
      <c r="A383">
        <v>382</v>
      </c>
      <c r="B383">
        <v>254</v>
      </c>
      <c r="C383">
        <v>0</v>
      </c>
      <c r="D383">
        <v>86</v>
      </c>
      <c r="E383">
        <v>68</v>
      </c>
      <c r="F383">
        <v>32</v>
      </c>
      <c r="G383">
        <v>0</v>
      </c>
      <c r="H383">
        <v>35.799999999999997</v>
      </c>
      <c r="I383">
        <v>0.23799999999999999</v>
      </c>
      <c r="J383">
        <v>25</v>
      </c>
      <c r="K383">
        <v>0</v>
      </c>
      <c r="L383">
        <f t="shared" si="27"/>
        <v>0</v>
      </c>
      <c r="M383">
        <f t="shared" si="28"/>
        <v>1</v>
      </c>
    </row>
    <row r="384" spans="1:13">
      <c r="A384">
        <v>383</v>
      </c>
      <c r="B384">
        <v>537</v>
      </c>
      <c r="C384">
        <v>0</v>
      </c>
      <c r="D384">
        <v>105</v>
      </c>
      <c r="E384">
        <v>90</v>
      </c>
      <c r="F384">
        <v>0</v>
      </c>
      <c r="G384">
        <v>0</v>
      </c>
      <c r="H384">
        <v>29.6</v>
      </c>
      <c r="I384">
        <v>0.19700000000000001</v>
      </c>
      <c r="J384">
        <v>46</v>
      </c>
      <c r="K384">
        <v>0</v>
      </c>
      <c r="L384">
        <f t="shared" si="27"/>
        <v>0</v>
      </c>
      <c r="M384">
        <f t="shared" si="28"/>
        <v>1</v>
      </c>
    </row>
    <row r="385" spans="1:13">
      <c r="A385">
        <v>384</v>
      </c>
      <c r="B385">
        <v>319</v>
      </c>
      <c r="C385">
        <v>3</v>
      </c>
      <c r="D385">
        <v>115</v>
      </c>
      <c r="E385">
        <v>66</v>
      </c>
      <c r="F385">
        <v>39</v>
      </c>
      <c r="G385">
        <v>140</v>
      </c>
      <c r="H385">
        <v>38.1</v>
      </c>
      <c r="I385">
        <v>0.15</v>
      </c>
      <c r="J385">
        <v>28</v>
      </c>
      <c r="K385">
        <v>0</v>
      </c>
      <c r="L385">
        <f t="shared" si="27"/>
        <v>0</v>
      </c>
      <c r="M385">
        <f t="shared" si="28"/>
        <v>1</v>
      </c>
    </row>
    <row r="386" spans="1:13">
      <c r="A386">
        <v>385</v>
      </c>
      <c r="B386">
        <v>637</v>
      </c>
      <c r="C386">
        <v>5</v>
      </c>
      <c r="D386">
        <v>104</v>
      </c>
      <c r="E386">
        <v>74</v>
      </c>
      <c r="F386">
        <v>0</v>
      </c>
      <c r="G386">
        <v>0</v>
      </c>
      <c r="H386">
        <v>28.8</v>
      </c>
      <c r="I386">
        <v>0.153</v>
      </c>
      <c r="J386">
        <v>48</v>
      </c>
      <c r="K386">
        <v>0</v>
      </c>
      <c r="L386">
        <f t="shared" si="27"/>
        <v>0</v>
      </c>
      <c r="M386">
        <f t="shared" si="28"/>
        <v>1</v>
      </c>
    </row>
    <row r="387" spans="1:13">
      <c r="A387">
        <v>386</v>
      </c>
      <c r="B387">
        <v>138</v>
      </c>
      <c r="C387">
        <v>0</v>
      </c>
      <c r="D387">
        <v>93</v>
      </c>
      <c r="E387">
        <v>60</v>
      </c>
      <c r="F387">
        <v>25</v>
      </c>
      <c r="G387">
        <v>92</v>
      </c>
      <c r="H387">
        <v>28.7</v>
      </c>
      <c r="I387">
        <v>0.53200000000000003</v>
      </c>
      <c r="J387">
        <v>22</v>
      </c>
      <c r="K387">
        <v>0</v>
      </c>
      <c r="L387">
        <f t="shared" ref="L387:L450" si="29">IF(H387&lt;=28.849999,IF(C387&lt;=5.5,IF(E387&lt;=69,0,0),IF(H387&lt;=24.7,0,0)),IF(C387&lt;=4.5,IF(G387&lt;=107.5,0,0),IF(G387&lt;=122.5,0,1)))</f>
        <v>0</v>
      </c>
      <c r="M387">
        <f t="shared" ref="M387:M450" si="30">IF(L387=K387,1,0)</f>
        <v>1</v>
      </c>
    </row>
    <row r="388" spans="1:13">
      <c r="A388">
        <v>387</v>
      </c>
      <c r="B388">
        <v>194</v>
      </c>
      <c r="C388">
        <v>11</v>
      </c>
      <c r="D388">
        <v>135</v>
      </c>
      <c r="E388">
        <v>0</v>
      </c>
      <c r="F388">
        <v>0</v>
      </c>
      <c r="G388">
        <v>0</v>
      </c>
      <c r="H388">
        <v>52.3</v>
      </c>
      <c r="I388">
        <v>0.57799999999999996</v>
      </c>
      <c r="J388">
        <v>40</v>
      </c>
      <c r="K388">
        <v>1</v>
      </c>
      <c r="L388">
        <f t="shared" si="29"/>
        <v>0</v>
      </c>
      <c r="M388">
        <f t="shared" si="30"/>
        <v>0</v>
      </c>
    </row>
    <row r="389" spans="1:13">
      <c r="A389">
        <v>388</v>
      </c>
      <c r="B389">
        <v>304</v>
      </c>
      <c r="C389">
        <v>5</v>
      </c>
      <c r="D389">
        <v>115</v>
      </c>
      <c r="E389">
        <v>98</v>
      </c>
      <c r="F389">
        <v>0</v>
      </c>
      <c r="G389">
        <v>0</v>
      </c>
      <c r="H389">
        <v>52.9</v>
      </c>
      <c r="I389">
        <v>0.20899999999999999</v>
      </c>
      <c r="J389">
        <v>28</v>
      </c>
      <c r="K389">
        <v>1</v>
      </c>
      <c r="L389">
        <f t="shared" si="29"/>
        <v>0</v>
      </c>
      <c r="M389">
        <f t="shared" si="30"/>
        <v>0</v>
      </c>
    </row>
    <row r="390" spans="1:13">
      <c r="A390">
        <v>389</v>
      </c>
      <c r="B390">
        <v>272</v>
      </c>
      <c r="C390">
        <v>2</v>
      </c>
      <c r="D390">
        <v>108</v>
      </c>
      <c r="E390">
        <v>62</v>
      </c>
      <c r="F390">
        <v>32</v>
      </c>
      <c r="G390">
        <v>56</v>
      </c>
      <c r="H390">
        <v>25.2</v>
      </c>
      <c r="I390">
        <v>0.128</v>
      </c>
      <c r="J390">
        <v>21</v>
      </c>
      <c r="K390">
        <v>0</v>
      </c>
      <c r="L390">
        <f t="shared" si="29"/>
        <v>0</v>
      </c>
      <c r="M390">
        <f t="shared" si="30"/>
        <v>1</v>
      </c>
    </row>
    <row r="391" spans="1:13">
      <c r="A391">
        <v>390</v>
      </c>
      <c r="B391">
        <v>21</v>
      </c>
      <c r="C391">
        <v>3</v>
      </c>
      <c r="D391">
        <v>126</v>
      </c>
      <c r="E391">
        <v>88</v>
      </c>
      <c r="F391">
        <v>41</v>
      </c>
      <c r="G391">
        <v>235</v>
      </c>
      <c r="H391">
        <v>39.299999999999997</v>
      </c>
      <c r="I391">
        <v>0.70399999999999996</v>
      </c>
      <c r="J391">
        <v>27</v>
      </c>
      <c r="K391">
        <v>0</v>
      </c>
      <c r="L391">
        <f t="shared" si="29"/>
        <v>0</v>
      </c>
      <c r="M391">
        <f t="shared" si="30"/>
        <v>1</v>
      </c>
    </row>
    <row r="392" spans="1:13">
      <c r="A392">
        <v>391</v>
      </c>
      <c r="B392">
        <v>74</v>
      </c>
      <c r="C392">
        <v>4</v>
      </c>
      <c r="D392">
        <v>129</v>
      </c>
      <c r="E392">
        <v>86</v>
      </c>
      <c r="F392">
        <v>20</v>
      </c>
      <c r="G392">
        <v>270</v>
      </c>
      <c r="H392">
        <v>35.1</v>
      </c>
      <c r="I392">
        <v>0.23100000000000001</v>
      </c>
      <c r="J392">
        <v>23</v>
      </c>
      <c r="K392">
        <v>0</v>
      </c>
      <c r="L392">
        <f t="shared" si="29"/>
        <v>0</v>
      </c>
      <c r="M392">
        <f t="shared" si="30"/>
        <v>1</v>
      </c>
    </row>
    <row r="393" spans="1:13">
      <c r="A393">
        <v>392</v>
      </c>
      <c r="B393">
        <v>406</v>
      </c>
      <c r="C393">
        <v>2</v>
      </c>
      <c r="D393">
        <v>123</v>
      </c>
      <c r="E393">
        <v>48</v>
      </c>
      <c r="F393">
        <v>32</v>
      </c>
      <c r="G393">
        <v>165</v>
      </c>
      <c r="H393">
        <v>42.1</v>
      </c>
      <c r="I393">
        <v>0.52</v>
      </c>
      <c r="J393">
        <v>26</v>
      </c>
      <c r="K393">
        <v>0</v>
      </c>
      <c r="L393">
        <f t="shared" si="29"/>
        <v>0</v>
      </c>
      <c r="M393">
        <f t="shared" si="30"/>
        <v>1</v>
      </c>
    </row>
    <row r="394" spans="1:13">
      <c r="A394">
        <v>393</v>
      </c>
      <c r="B394">
        <v>696</v>
      </c>
      <c r="C394">
        <v>7</v>
      </c>
      <c r="D394">
        <v>142</v>
      </c>
      <c r="E394">
        <v>90</v>
      </c>
      <c r="F394">
        <v>24</v>
      </c>
      <c r="G394">
        <v>480</v>
      </c>
      <c r="H394">
        <v>30.4</v>
      </c>
      <c r="I394">
        <v>0.128</v>
      </c>
      <c r="J394">
        <v>43</v>
      </c>
      <c r="K394">
        <v>1</v>
      </c>
      <c r="L394">
        <f t="shared" si="29"/>
        <v>1</v>
      </c>
      <c r="M394">
        <f t="shared" si="30"/>
        <v>1</v>
      </c>
    </row>
    <row r="395" spans="1:13">
      <c r="A395">
        <v>394</v>
      </c>
      <c r="B395">
        <v>492</v>
      </c>
      <c r="C395">
        <v>2</v>
      </c>
      <c r="D395">
        <v>89</v>
      </c>
      <c r="E395">
        <v>90</v>
      </c>
      <c r="F395">
        <v>30</v>
      </c>
      <c r="G395">
        <v>0</v>
      </c>
      <c r="H395">
        <v>33.5</v>
      </c>
      <c r="I395">
        <v>0.29199999999999998</v>
      </c>
      <c r="J395">
        <v>42</v>
      </c>
      <c r="K395">
        <v>0</v>
      </c>
      <c r="L395">
        <f t="shared" si="29"/>
        <v>0</v>
      </c>
      <c r="M395">
        <f t="shared" si="30"/>
        <v>1</v>
      </c>
    </row>
    <row r="396" spans="1:13">
      <c r="A396">
        <v>395</v>
      </c>
      <c r="B396">
        <v>551</v>
      </c>
      <c r="C396">
        <v>1</v>
      </c>
      <c r="D396">
        <v>116</v>
      </c>
      <c r="E396">
        <v>70</v>
      </c>
      <c r="F396">
        <v>28</v>
      </c>
      <c r="G396">
        <v>0</v>
      </c>
      <c r="H396">
        <v>27.4</v>
      </c>
      <c r="I396">
        <v>0.20399999999999999</v>
      </c>
      <c r="J396">
        <v>21</v>
      </c>
      <c r="K396">
        <v>0</v>
      </c>
      <c r="L396">
        <f t="shared" si="29"/>
        <v>0</v>
      </c>
      <c r="M396">
        <f t="shared" si="30"/>
        <v>1</v>
      </c>
    </row>
    <row r="397" spans="1:13">
      <c r="A397">
        <v>396</v>
      </c>
      <c r="B397">
        <v>669</v>
      </c>
      <c r="C397">
        <v>6</v>
      </c>
      <c r="D397">
        <v>98</v>
      </c>
      <c r="E397">
        <v>58</v>
      </c>
      <c r="F397">
        <v>33</v>
      </c>
      <c r="G397">
        <v>190</v>
      </c>
      <c r="H397">
        <v>34</v>
      </c>
      <c r="I397">
        <v>0.43</v>
      </c>
      <c r="J397">
        <v>43</v>
      </c>
      <c r="K397">
        <v>0</v>
      </c>
      <c r="L397">
        <f t="shared" si="29"/>
        <v>1</v>
      </c>
      <c r="M397">
        <f t="shared" si="30"/>
        <v>0</v>
      </c>
    </row>
    <row r="398" spans="1:13">
      <c r="A398">
        <v>397</v>
      </c>
      <c r="B398">
        <v>410</v>
      </c>
      <c r="C398">
        <v>1</v>
      </c>
      <c r="D398">
        <v>172</v>
      </c>
      <c r="E398">
        <v>68</v>
      </c>
      <c r="F398">
        <v>49</v>
      </c>
      <c r="G398">
        <v>579</v>
      </c>
      <c r="H398">
        <v>42.4</v>
      </c>
      <c r="I398">
        <v>0.70199999999999996</v>
      </c>
      <c r="J398">
        <v>28</v>
      </c>
      <c r="K398">
        <v>1</v>
      </c>
      <c r="L398">
        <f t="shared" si="29"/>
        <v>0</v>
      </c>
      <c r="M398">
        <f t="shared" si="30"/>
        <v>0</v>
      </c>
    </row>
    <row r="399" spans="1:13">
      <c r="A399">
        <v>398</v>
      </c>
      <c r="B399">
        <v>171</v>
      </c>
      <c r="C399">
        <v>6</v>
      </c>
      <c r="D399">
        <v>102</v>
      </c>
      <c r="E399">
        <v>82</v>
      </c>
      <c r="F399">
        <v>0</v>
      </c>
      <c r="G399">
        <v>0</v>
      </c>
      <c r="H399">
        <v>30.8</v>
      </c>
      <c r="I399">
        <v>0.18</v>
      </c>
      <c r="J399">
        <v>36</v>
      </c>
      <c r="K399">
        <v>1</v>
      </c>
      <c r="L399">
        <f t="shared" si="29"/>
        <v>0</v>
      </c>
      <c r="M399">
        <f t="shared" si="30"/>
        <v>0</v>
      </c>
    </row>
    <row r="400" spans="1:13">
      <c r="A400">
        <v>399</v>
      </c>
      <c r="B400">
        <v>667</v>
      </c>
      <c r="C400">
        <v>4</v>
      </c>
      <c r="D400">
        <v>145</v>
      </c>
      <c r="E400">
        <v>82</v>
      </c>
      <c r="F400">
        <v>18</v>
      </c>
      <c r="G400">
        <v>0</v>
      </c>
      <c r="H400">
        <v>32.5</v>
      </c>
      <c r="I400">
        <v>0.23499999999999999</v>
      </c>
      <c r="J400">
        <v>70</v>
      </c>
      <c r="K400">
        <v>1</v>
      </c>
      <c r="L400">
        <f t="shared" si="29"/>
        <v>0</v>
      </c>
      <c r="M400">
        <f t="shared" si="30"/>
        <v>0</v>
      </c>
    </row>
    <row r="401" spans="1:13">
      <c r="A401">
        <v>400</v>
      </c>
      <c r="B401">
        <v>387</v>
      </c>
      <c r="C401">
        <v>5</v>
      </c>
      <c r="D401">
        <v>116</v>
      </c>
      <c r="E401">
        <v>74</v>
      </c>
      <c r="F401">
        <v>29</v>
      </c>
      <c r="G401">
        <v>0</v>
      </c>
      <c r="H401">
        <v>32.299999999999997</v>
      </c>
      <c r="I401">
        <v>0.66</v>
      </c>
      <c r="J401">
        <v>35</v>
      </c>
      <c r="K401">
        <v>1</v>
      </c>
      <c r="L401">
        <f t="shared" si="29"/>
        <v>0</v>
      </c>
      <c r="M401">
        <f t="shared" si="30"/>
        <v>0</v>
      </c>
    </row>
    <row r="402" spans="1:13">
      <c r="A402">
        <v>401</v>
      </c>
      <c r="B402">
        <v>738</v>
      </c>
      <c r="C402">
        <v>8</v>
      </c>
      <c r="D402">
        <v>65</v>
      </c>
      <c r="E402">
        <v>72</v>
      </c>
      <c r="F402">
        <v>23</v>
      </c>
      <c r="G402">
        <v>0</v>
      </c>
      <c r="H402">
        <v>32</v>
      </c>
      <c r="I402">
        <v>0.6</v>
      </c>
      <c r="J402">
        <v>42</v>
      </c>
      <c r="K402">
        <v>0</v>
      </c>
      <c r="L402">
        <f t="shared" si="29"/>
        <v>0</v>
      </c>
      <c r="M402">
        <f t="shared" si="30"/>
        <v>1</v>
      </c>
    </row>
    <row r="403" spans="1:13">
      <c r="A403">
        <v>402</v>
      </c>
      <c r="B403">
        <v>756</v>
      </c>
      <c r="C403">
        <v>1</v>
      </c>
      <c r="D403">
        <v>128</v>
      </c>
      <c r="E403">
        <v>88</v>
      </c>
      <c r="F403">
        <v>39</v>
      </c>
      <c r="G403">
        <v>110</v>
      </c>
      <c r="H403">
        <v>36.5</v>
      </c>
      <c r="I403">
        <v>1.0569999999999999</v>
      </c>
      <c r="J403">
        <v>37</v>
      </c>
      <c r="K403">
        <v>1</v>
      </c>
      <c r="L403">
        <f t="shared" si="29"/>
        <v>0</v>
      </c>
      <c r="M403">
        <f t="shared" si="30"/>
        <v>0</v>
      </c>
    </row>
    <row r="404" spans="1:13">
      <c r="A404">
        <v>403</v>
      </c>
      <c r="B404">
        <v>378</v>
      </c>
      <c r="C404">
        <v>1</v>
      </c>
      <c r="D404">
        <v>87</v>
      </c>
      <c r="E404">
        <v>60</v>
      </c>
      <c r="F404">
        <v>37</v>
      </c>
      <c r="G404">
        <v>75</v>
      </c>
      <c r="H404">
        <v>37.200000000000003</v>
      </c>
      <c r="I404">
        <v>0.50900000000000001</v>
      </c>
      <c r="J404">
        <v>22</v>
      </c>
      <c r="K404">
        <v>0</v>
      </c>
      <c r="L404">
        <f t="shared" si="29"/>
        <v>0</v>
      </c>
      <c r="M404">
        <f t="shared" si="30"/>
        <v>1</v>
      </c>
    </row>
    <row r="405" spans="1:13">
      <c r="A405">
        <v>404</v>
      </c>
      <c r="B405">
        <v>520</v>
      </c>
      <c r="C405">
        <v>6</v>
      </c>
      <c r="D405">
        <v>129</v>
      </c>
      <c r="E405">
        <v>90</v>
      </c>
      <c r="F405">
        <v>7</v>
      </c>
      <c r="G405">
        <v>326</v>
      </c>
      <c r="H405">
        <v>19.600000000000001</v>
      </c>
      <c r="I405">
        <v>0.58199999999999996</v>
      </c>
      <c r="J405">
        <v>60</v>
      </c>
      <c r="K405">
        <v>0</v>
      </c>
      <c r="L405">
        <f t="shared" si="29"/>
        <v>0</v>
      </c>
      <c r="M405">
        <f t="shared" si="30"/>
        <v>1</v>
      </c>
    </row>
    <row r="406" spans="1:13">
      <c r="A406">
        <v>405</v>
      </c>
      <c r="B406">
        <v>649</v>
      </c>
      <c r="C406">
        <v>11</v>
      </c>
      <c r="D406">
        <v>136</v>
      </c>
      <c r="E406">
        <v>84</v>
      </c>
      <c r="F406">
        <v>35</v>
      </c>
      <c r="G406">
        <v>130</v>
      </c>
      <c r="H406">
        <v>28.3</v>
      </c>
      <c r="I406">
        <v>0.26</v>
      </c>
      <c r="J406">
        <v>42</v>
      </c>
      <c r="K406">
        <v>1</v>
      </c>
      <c r="L406">
        <f t="shared" si="29"/>
        <v>0</v>
      </c>
      <c r="M406">
        <f t="shared" si="30"/>
        <v>0</v>
      </c>
    </row>
    <row r="407" spans="1:13">
      <c r="A407">
        <v>406</v>
      </c>
      <c r="B407">
        <v>322</v>
      </c>
      <c r="C407">
        <v>3</v>
      </c>
      <c r="D407">
        <v>112</v>
      </c>
      <c r="E407">
        <v>74</v>
      </c>
      <c r="F407">
        <v>30</v>
      </c>
      <c r="G407">
        <v>0</v>
      </c>
      <c r="H407">
        <v>31.6</v>
      </c>
      <c r="I407">
        <v>0.19700000000000001</v>
      </c>
      <c r="J407">
        <v>25</v>
      </c>
      <c r="K407">
        <v>1</v>
      </c>
      <c r="L407">
        <f t="shared" si="29"/>
        <v>0</v>
      </c>
      <c r="M407">
        <f t="shared" si="30"/>
        <v>0</v>
      </c>
    </row>
    <row r="408" spans="1:13">
      <c r="A408">
        <v>407</v>
      </c>
      <c r="B408">
        <v>147</v>
      </c>
      <c r="C408">
        <v>9</v>
      </c>
      <c r="D408">
        <v>57</v>
      </c>
      <c r="E408">
        <v>80</v>
      </c>
      <c r="F408">
        <v>37</v>
      </c>
      <c r="G408">
        <v>0</v>
      </c>
      <c r="H408">
        <v>32.799999999999997</v>
      </c>
      <c r="I408">
        <v>9.6000000000000002E-2</v>
      </c>
      <c r="J408">
        <v>41</v>
      </c>
      <c r="K408">
        <v>0</v>
      </c>
      <c r="L408">
        <f t="shared" si="29"/>
        <v>0</v>
      </c>
      <c r="M408">
        <f t="shared" si="30"/>
        <v>1</v>
      </c>
    </row>
    <row r="409" spans="1:13">
      <c r="A409">
        <v>408</v>
      </c>
      <c r="B409">
        <v>237</v>
      </c>
      <c r="C409">
        <v>7</v>
      </c>
      <c r="D409">
        <v>181</v>
      </c>
      <c r="E409">
        <v>84</v>
      </c>
      <c r="F409">
        <v>21</v>
      </c>
      <c r="G409">
        <v>192</v>
      </c>
      <c r="H409">
        <v>35.9</v>
      </c>
      <c r="I409">
        <v>0.58599999999999997</v>
      </c>
      <c r="J409">
        <v>51</v>
      </c>
      <c r="K409">
        <v>1</v>
      </c>
      <c r="L409">
        <f t="shared" si="29"/>
        <v>1</v>
      </c>
      <c r="M409">
        <f t="shared" si="30"/>
        <v>1</v>
      </c>
    </row>
    <row r="410" spans="1:13">
      <c r="A410">
        <v>409</v>
      </c>
      <c r="B410">
        <v>172</v>
      </c>
      <c r="C410">
        <v>6</v>
      </c>
      <c r="D410">
        <v>134</v>
      </c>
      <c r="E410">
        <v>70</v>
      </c>
      <c r="F410">
        <v>23</v>
      </c>
      <c r="G410">
        <v>130</v>
      </c>
      <c r="H410">
        <v>35.4</v>
      </c>
      <c r="I410">
        <v>0.54200000000000004</v>
      </c>
      <c r="J410">
        <v>29</v>
      </c>
      <c r="K410">
        <v>1</v>
      </c>
      <c r="L410">
        <f t="shared" si="29"/>
        <v>1</v>
      </c>
      <c r="M410">
        <f t="shared" si="30"/>
        <v>1</v>
      </c>
    </row>
    <row r="411" spans="1:13">
      <c r="A411">
        <v>410</v>
      </c>
      <c r="B411">
        <v>324</v>
      </c>
      <c r="C411">
        <v>13</v>
      </c>
      <c r="D411">
        <v>152</v>
      </c>
      <c r="E411">
        <v>90</v>
      </c>
      <c r="F411">
        <v>33</v>
      </c>
      <c r="G411">
        <v>29</v>
      </c>
      <c r="H411">
        <v>26.8</v>
      </c>
      <c r="I411">
        <v>0.73099999999999998</v>
      </c>
      <c r="J411">
        <v>43</v>
      </c>
      <c r="K411">
        <v>1</v>
      </c>
      <c r="L411">
        <f t="shared" si="29"/>
        <v>0</v>
      </c>
      <c r="M411">
        <f t="shared" si="30"/>
        <v>0</v>
      </c>
    </row>
    <row r="412" spans="1:13">
      <c r="A412">
        <v>411</v>
      </c>
      <c r="B412">
        <v>574</v>
      </c>
      <c r="C412">
        <v>2</v>
      </c>
      <c r="D412">
        <v>98</v>
      </c>
      <c r="E412">
        <v>60</v>
      </c>
      <c r="F412">
        <v>17</v>
      </c>
      <c r="G412">
        <v>120</v>
      </c>
      <c r="H412">
        <v>34.700000000000003</v>
      </c>
      <c r="I412">
        <v>0.19800000000000001</v>
      </c>
      <c r="J412">
        <v>22</v>
      </c>
      <c r="K412">
        <v>0</v>
      </c>
      <c r="L412">
        <f t="shared" si="29"/>
        <v>0</v>
      </c>
      <c r="M412">
        <f t="shared" si="30"/>
        <v>1</v>
      </c>
    </row>
    <row r="413" spans="1:13">
      <c r="A413">
        <v>412</v>
      </c>
      <c r="B413">
        <v>146</v>
      </c>
      <c r="C413">
        <v>0</v>
      </c>
      <c r="D413">
        <v>102</v>
      </c>
      <c r="E413">
        <v>75</v>
      </c>
      <c r="F413">
        <v>23</v>
      </c>
      <c r="G413">
        <v>0</v>
      </c>
      <c r="H413">
        <v>0</v>
      </c>
      <c r="I413">
        <v>0.57199999999999995</v>
      </c>
      <c r="J413">
        <v>21</v>
      </c>
      <c r="K413">
        <v>0</v>
      </c>
      <c r="L413">
        <f t="shared" si="29"/>
        <v>0</v>
      </c>
      <c r="M413">
        <f t="shared" si="30"/>
        <v>1</v>
      </c>
    </row>
    <row r="414" spans="1:13">
      <c r="A414">
        <v>413</v>
      </c>
      <c r="B414">
        <v>115</v>
      </c>
      <c r="C414">
        <v>7</v>
      </c>
      <c r="D414">
        <v>160</v>
      </c>
      <c r="E414">
        <v>54</v>
      </c>
      <c r="F414">
        <v>32</v>
      </c>
      <c r="G414">
        <v>175</v>
      </c>
      <c r="H414">
        <v>30.5</v>
      </c>
      <c r="I414">
        <v>0.58799999999999997</v>
      </c>
      <c r="J414">
        <v>39</v>
      </c>
      <c r="K414">
        <v>1</v>
      </c>
      <c r="L414">
        <f t="shared" si="29"/>
        <v>1</v>
      </c>
      <c r="M414">
        <f t="shared" si="30"/>
        <v>1</v>
      </c>
    </row>
    <row r="415" spans="1:13">
      <c r="A415">
        <v>414</v>
      </c>
      <c r="B415">
        <v>363</v>
      </c>
      <c r="C415">
        <v>5</v>
      </c>
      <c r="D415">
        <v>103</v>
      </c>
      <c r="E415">
        <v>108</v>
      </c>
      <c r="F415">
        <v>37</v>
      </c>
      <c r="G415">
        <v>0</v>
      </c>
      <c r="H415">
        <v>39.200000000000003</v>
      </c>
      <c r="I415">
        <v>0.30499999999999999</v>
      </c>
      <c r="J415">
        <v>65</v>
      </c>
      <c r="K415">
        <v>0</v>
      </c>
      <c r="L415">
        <f t="shared" si="29"/>
        <v>0</v>
      </c>
      <c r="M415">
        <f t="shared" si="30"/>
        <v>1</v>
      </c>
    </row>
    <row r="416" spans="1:13">
      <c r="A416">
        <v>415</v>
      </c>
      <c r="B416">
        <v>73</v>
      </c>
      <c r="C416">
        <v>13</v>
      </c>
      <c r="D416">
        <v>126</v>
      </c>
      <c r="E416">
        <v>90</v>
      </c>
      <c r="F416">
        <v>0</v>
      </c>
      <c r="G416">
        <v>0</v>
      </c>
      <c r="H416">
        <v>43.4</v>
      </c>
      <c r="I416">
        <v>0.58299999999999996</v>
      </c>
      <c r="J416">
        <v>42</v>
      </c>
      <c r="K416">
        <v>1</v>
      </c>
      <c r="L416">
        <f t="shared" si="29"/>
        <v>0</v>
      </c>
      <c r="M416">
        <f t="shared" si="30"/>
        <v>0</v>
      </c>
    </row>
    <row r="417" spans="1:13">
      <c r="A417">
        <v>416</v>
      </c>
      <c r="B417">
        <v>620</v>
      </c>
      <c r="C417">
        <v>0</v>
      </c>
      <c r="D417">
        <v>119</v>
      </c>
      <c r="E417">
        <v>0</v>
      </c>
      <c r="F417">
        <v>0</v>
      </c>
      <c r="G417">
        <v>0</v>
      </c>
      <c r="H417">
        <v>32.4</v>
      </c>
      <c r="I417">
        <v>0.14099999999999999</v>
      </c>
      <c r="J417">
        <v>24</v>
      </c>
      <c r="K417">
        <v>1</v>
      </c>
      <c r="L417">
        <f t="shared" si="29"/>
        <v>0</v>
      </c>
      <c r="M417">
        <f t="shared" si="30"/>
        <v>0</v>
      </c>
    </row>
    <row r="418" spans="1:13">
      <c r="A418">
        <v>417</v>
      </c>
      <c r="B418">
        <v>108</v>
      </c>
      <c r="C418">
        <v>4</v>
      </c>
      <c r="D418">
        <v>144</v>
      </c>
      <c r="E418">
        <v>58</v>
      </c>
      <c r="F418">
        <v>28</v>
      </c>
      <c r="G418">
        <v>140</v>
      </c>
      <c r="H418">
        <v>29.5</v>
      </c>
      <c r="I418">
        <v>0.28699999999999998</v>
      </c>
      <c r="J418">
        <v>37</v>
      </c>
      <c r="K418">
        <v>0</v>
      </c>
      <c r="L418">
        <f t="shared" si="29"/>
        <v>0</v>
      </c>
      <c r="M418">
        <f t="shared" si="30"/>
        <v>1</v>
      </c>
    </row>
    <row r="419" spans="1:13">
      <c r="A419">
        <v>418</v>
      </c>
      <c r="B419">
        <v>75</v>
      </c>
      <c r="C419">
        <v>1</v>
      </c>
      <c r="D419">
        <v>79</v>
      </c>
      <c r="E419">
        <v>75</v>
      </c>
      <c r="F419">
        <v>30</v>
      </c>
      <c r="G419">
        <v>0</v>
      </c>
      <c r="H419">
        <v>32</v>
      </c>
      <c r="I419">
        <v>0.39600000000000002</v>
      </c>
      <c r="J419">
        <v>22</v>
      </c>
      <c r="K419">
        <v>0</v>
      </c>
      <c r="L419">
        <f t="shared" si="29"/>
        <v>0</v>
      </c>
      <c r="M419">
        <f t="shared" si="30"/>
        <v>1</v>
      </c>
    </row>
    <row r="420" spans="1:13">
      <c r="A420">
        <v>419</v>
      </c>
      <c r="B420">
        <v>674</v>
      </c>
      <c r="C420">
        <v>3</v>
      </c>
      <c r="D420">
        <v>123</v>
      </c>
      <c r="E420">
        <v>100</v>
      </c>
      <c r="F420">
        <v>35</v>
      </c>
      <c r="G420">
        <v>240</v>
      </c>
      <c r="H420">
        <v>57.3</v>
      </c>
      <c r="I420">
        <v>0.88</v>
      </c>
      <c r="J420">
        <v>22</v>
      </c>
      <c r="K420">
        <v>0</v>
      </c>
      <c r="L420">
        <f t="shared" si="29"/>
        <v>0</v>
      </c>
      <c r="M420">
        <f t="shared" si="30"/>
        <v>1</v>
      </c>
    </row>
    <row r="421" spans="1:13">
      <c r="A421">
        <v>420</v>
      </c>
      <c r="B421">
        <v>548</v>
      </c>
      <c r="C421">
        <v>4</v>
      </c>
      <c r="D421">
        <v>131</v>
      </c>
      <c r="E421">
        <v>68</v>
      </c>
      <c r="F421">
        <v>21</v>
      </c>
      <c r="G421">
        <v>166</v>
      </c>
      <c r="H421">
        <v>33.1</v>
      </c>
      <c r="I421">
        <v>0.16</v>
      </c>
      <c r="J421">
        <v>28</v>
      </c>
      <c r="K421">
        <v>0</v>
      </c>
      <c r="L421">
        <f t="shared" si="29"/>
        <v>0</v>
      </c>
      <c r="M421">
        <f t="shared" si="30"/>
        <v>1</v>
      </c>
    </row>
    <row r="422" spans="1:13">
      <c r="A422">
        <v>421</v>
      </c>
      <c r="B422">
        <v>119</v>
      </c>
      <c r="C422">
        <v>4</v>
      </c>
      <c r="D422">
        <v>97</v>
      </c>
      <c r="E422">
        <v>60</v>
      </c>
      <c r="F422">
        <v>23</v>
      </c>
      <c r="G422">
        <v>0</v>
      </c>
      <c r="H422">
        <v>28.2</v>
      </c>
      <c r="I422">
        <v>0.443</v>
      </c>
      <c r="J422">
        <v>22</v>
      </c>
      <c r="K422">
        <v>0</v>
      </c>
      <c r="L422">
        <f t="shared" si="29"/>
        <v>0</v>
      </c>
      <c r="M422">
        <f t="shared" si="30"/>
        <v>1</v>
      </c>
    </row>
    <row r="423" spans="1:13">
      <c r="A423">
        <v>422</v>
      </c>
      <c r="B423">
        <v>759</v>
      </c>
      <c r="C423">
        <v>1</v>
      </c>
      <c r="D423">
        <v>106</v>
      </c>
      <c r="E423">
        <v>76</v>
      </c>
      <c r="F423">
        <v>0</v>
      </c>
      <c r="G423">
        <v>0</v>
      </c>
      <c r="H423">
        <v>37.5</v>
      </c>
      <c r="I423">
        <v>0.19700000000000001</v>
      </c>
      <c r="J423">
        <v>26</v>
      </c>
      <c r="K423">
        <v>0</v>
      </c>
      <c r="L423">
        <f t="shared" si="29"/>
        <v>0</v>
      </c>
      <c r="M423">
        <f t="shared" si="30"/>
        <v>1</v>
      </c>
    </row>
    <row r="424" spans="1:13">
      <c r="A424">
        <v>423</v>
      </c>
      <c r="B424">
        <v>596</v>
      </c>
      <c r="C424">
        <v>0</v>
      </c>
      <c r="D424">
        <v>188</v>
      </c>
      <c r="E424">
        <v>82</v>
      </c>
      <c r="F424">
        <v>14</v>
      </c>
      <c r="G424">
        <v>185</v>
      </c>
      <c r="H424">
        <v>32</v>
      </c>
      <c r="I424">
        <v>0.68200000000000005</v>
      </c>
      <c r="J424">
        <v>22</v>
      </c>
      <c r="K424">
        <v>1</v>
      </c>
      <c r="L424">
        <f t="shared" si="29"/>
        <v>0</v>
      </c>
      <c r="M424">
        <f t="shared" si="30"/>
        <v>0</v>
      </c>
    </row>
    <row r="425" spans="1:13">
      <c r="A425">
        <v>424</v>
      </c>
      <c r="B425">
        <v>146</v>
      </c>
      <c r="C425">
        <v>0</v>
      </c>
      <c r="D425">
        <v>102</v>
      </c>
      <c r="E425">
        <v>75</v>
      </c>
      <c r="F425">
        <v>23</v>
      </c>
      <c r="G425">
        <v>0</v>
      </c>
      <c r="H425">
        <v>0</v>
      </c>
      <c r="I425">
        <v>0.57199999999999995</v>
      </c>
      <c r="J425">
        <v>21</v>
      </c>
      <c r="K425">
        <v>0</v>
      </c>
      <c r="L425">
        <f t="shared" si="29"/>
        <v>0</v>
      </c>
      <c r="M425">
        <f t="shared" si="30"/>
        <v>1</v>
      </c>
    </row>
    <row r="426" spans="1:13">
      <c r="A426">
        <v>425</v>
      </c>
      <c r="B426">
        <v>549</v>
      </c>
      <c r="C426">
        <v>1</v>
      </c>
      <c r="D426">
        <v>164</v>
      </c>
      <c r="E426">
        <v>82</v>
      </c>
      <c r="F426">
        <v>43</v>
      </c>
      <c r="G426">
        <v>67</v>
      </c>
      <c r="H426">
        <v>32.799999999999997</v>
      </c>
      <c r="I426">
        <v>0.34100000000000003</v>
      </c>
      <c r="J426">
        <v>50</v>
      </c>
      <c r="K426">
        <v>0</v>
      </c>
      <c r="L426">
        <f t="shared" si="29"/>
        <v>0</v>
      </c>
      <c r="M426">
        <f t="shared" si="30"/>
        <v>1</v>
      </c>
    </row>
    <row r="427" spans="1:13">
      <c r="A427">
        <v>426</v>
      </c>
      <c r="B427">
        <v>28</v>
      </c>
      <c r="C427">
        <v>1</v>
      </c>
      <c r="D427">
        <v>97</v>
      </c>
      <c r="E427">
        <v>66</v>
      </c>
      <c r="F427">
        <v>15</v>
      </c>
      <c r="G427">
        <v>140</v>
      </c>
      <c r="H427">
        <v>23.2</v>
      </c>
      <c r="I427">
        <v>0.48699999999999999</v>
      </c>
      <c r="J427">
        <v>22</v>
      </c>
      <c r="K427">
        <v>0</v>
      </c>
      <c r="L427">
        <f t="shared" si="29"/>
        <v>0</v>
      </c>
      <c r="M427">
        <f t="shared" si="30"/>
        <v>1</v>
      </c>
    </row>
    <row r="428" spans="1:13">
      <c r="A428">
        <v>427</v>
      </c>
      <c r="B428">
        <v>637</v>
      </c>
      <c r="C428">
        <v>5</v>
      </c>
      <c r="D428">
        <v>104</v>
      </c>
      <c r="E428">
        <v>74</v>
      </c>
      <c r="F428">
        <v>0</v>
      </c>
      <c r="G428">
        <v>0</v>
      </c>
      <c r="H428">
        <v>28.8</v>
      </c>
      <c r="I428">
        <v>0.153</v>
      </c>
      <c r="J428">
        <v>48</v>
      </c>
      <c r="K428">
        <v>0</v>
      </c>
      <c r="L428">
        <f t="shared" si="29"/>
        <v>0</v>
      </c>
      <c r="M428">
        <f t="shared" si="30"/>
        <v>1</v>
      </c>
    </row>
    <row r="429" spans="1:13">
      <c r="A429">
        <v>428</v>
      </c>
      <c r="B429">
        <v>505</v>
      </c>
      <c r="C429">
        <v>3</v>
      </c>
      <c r="D429">
        <v>96</v>
      </c>
      <c r="E429">
        <v>78</v>
      </c>
      <c r="F429">
        <v>39</v>
      </c>
      <c r="G429">
        <v>0</v>
      </c>
      <c r="H429">
        <v>37.299999999999997</v>
      </c>
      <c r="I429">
        <v>0.23799999999999999</v>
      </c>
      <c r="J429">
        <v>40</v>
      </c>
      <c r="K429">
        <v>0</v>
      </c>
      <c r="L429">
        <f t="shared" si="29"/>
        <v>0</v>
      </c>
      <c r="M429">
        <f t="shared" si="30"/>
        <v>1</v>
      </c>
    </row>
    <row r="430" spans="1:13">
      <c r="A430">
        <v>429</v>
      </c>
      <c r="B430">
        <v>160</v>
      </c>
      <c r="C430">
        <v>17</v>
      </c>
      <c r="D430">
        <v>163</v>
      </c>
      <c r="E430">
        <v>72</v>
      </c>
      <c r="F430">
        <v>41</v>
      </c>
      <c r="G430">
        <v>114</v>
      </c>
      <c r="H430">
        <v>40.9</v>
      </c>
      <c r="I430">
        <v>0.81699999999999995</v>
      </c>
      <c r="J430">
        <v>47</v>
      </c>
      <c r="K430">
        <v>1</v>
      </c>
      <c r="L430">
        <f t="shared" si="29"/>
        <v>0</v>
      </c>
      <c r="M430">
        <f t="shared" si="30"/>
        <v>0</v>
      </c>
    </row>
    <row r="431" spans="1:13">
      <c r="A431">
        <v>430</v>
      </c>
      <c r="B431">
        <v>640</v>
      </c>
      <c r="C431">
        <v>1</v>
      </c>
      <c r="D431">
        <v>100</v>
      </c>
      <c r="E431">
        <v>74</v>
      </c>
      <c r="F431">
        <v>12</v>
      </c>
      <c r="G431">
        <v>46</v>
      </c>
      <c r="H431">
        <v>19.5</v>
      </c>
      <c r="I431">
        <v>0.14899999999999999</v>
      </c>
      <c r="J431">
        <v>28</v>
      </c>
      <c r="K431">
        <v>0</v>
      </c>
      <c r="L431">
        <f t="shared" si="29"/>
        <v>0</v>
      </c>
      <c r="M431">
        <f t="shared" si="30"/>
        <v>1</v>
      </c>
    </row>
    <row r="432" spans="1:13">
      <c r="A432">
        <v>431</v>
      </c>
      <c r="B432">
        <v>319</v>
      </c>
      <c r="C432">
        <v>3</v>
      </c>
      <c r="D432">
        <v>115</v>
      </c>
      <c r="E432">
        <v>66</v>
      </c>
      <c r="F432">
        <v>39</v>
      </c>
      <c r="G432">
        <v>140</v>
      </c>
      <c r="H432">
        <v>38.1</v>
      </c>
      <c r="I432">
        <v>0.15</v>
      </c>
      <c r="J432">
        <v>28</v>
      </c>
      <c r="K432">
        <v>0</v>
      </c>
      <c r="L432">
        <f t="shared" si="29"/>
        <v>0</v>
      </c>
      <c r="M432">
        <f t="shared" si="30"/>
        <v>1</v>
      </c>
    </row>
    <row r="433" spans="1:13">
      <c r="A433">
        <v>432</v>
      </c>
      <c r="B433">
        <v>322</v>
      </c>
      <c r="C433">
        <v>3</v>
      </c>
      <c r="D433">
        <v>112</v>
      </c>
      <c r="E433">
        <v>74</v>
      </c>
      <c r="F433">
        <v>30</v>
      </c>
      <c r="G433">
        <v>0</v>
      </c>
      <c r="H433">
        <v>31.6</v>
      </c>
      <c r="I433">
        <v>0.19700000000000001</v>
      </c>
      <c r="J433">
        <v>25</v>
      </c>
      <c r="K433">
        <v>1</v>
      </c>
      <c r="L433">
        <f t="shared" si="29"/>
        <v>0</v>
      </c>
      <c r="M433">
        <f t="shared" si="30"/>
        <v>0</v>
      </c>
    </row>
    <row r="434" spans="1:13">
      <c r="A434">
        <v>433</v>
      </c>
      <c r="B434">
        <v>358</v>
      </c>
      <c r="C434">
        <v>13</v>
      </c>
      <c r="D434">
        <v>129</v>
      </c>
      <c r="E434">
        <v>0</v>
      </c>
      <c r="F434">
        <v>30</v>
      </c>
      <c r="G434">
        <v>0</v>
      </c>
      <c r="H434">
        <v>39.9</v>
      </c>
      <c r="I434">
        <v>0.56899999999999995</v>
      </c>
      <c r="J434">
        <v>44</v>
      </c>
      <c r="K434">
        <v>1</v>
      </c>
      <c r="L434">
        <f t="shared" si="29"/>
        <v>0</v>
      </c>
      <c r="M434">
        <f t="shared" si="30"/>
        <v>0</v>
      </c>
    </row>
    <row r="435" spans="1:13">
      <c r="A435">
        <v>434</v>
      </c>
      <c r="B435">
        <v>627</v>
      </c>
      <c r="C435">
        <v>0</v>
      </c>
      <c r="D435">
        <v>125</v>
      </c>
      <c r="E435">
        <v>68</v>
      </c>
      <c r="F435">
        <v>0</v>
      </c>
      <c r="G435">
        <v>0</v>
      </c>
      <c r="H435">
        <v>24.7</v>
      </c>
      <c r="I435">
        <v>0.20599999999999999</v>
      </c>
      <c r="J435">
        <v>21</v>
      </c>
      <c r="K435">
        <v>0</v>
      </c>
      <c r="L435">
        <f t="shared" si="29"/>
        <v>0</v>
      </c>
      <c r="M435">
        <f t="shared" si="30"/>
        <v>1</v>
      </c>
    </row>
    <row r="436" spans="1:13">
      <c r="A436">
        <v>435</v>
      </c>
      <c r="B436">
        <v>687</v>
      </c>
      <c r="C436">
        <v>3</v>
      </c>
      <c r="D436">
        <v>130</v>
      </c>
      <c r="E436">
        <v>64</v>
      </c>
      <c r="F436">
        <v>0</v>
      </c>
      <c r="G436">
        <v>0</v>
      </c>
      <c r="H436">
        <v>23.1</v>
      </c>
      <c r="I436">
        <v>0.314</v>
      </c>
      <c r="J436">
        <v>22</v>
      </c>
      <c r="K436">
        <v>0</v>
      </c>
      <c r="L436">
        <f t="shared" si="29"/>
        <v>0</v>
      </c>
      <c r="M436">
        <f t="shared" si="30"/>
        <v>1</v>
      </c>
    </row>
    <row r="437" spans="1:13">
      <c r="A437">
        <v>436</v>
      </c>
      <c r="B437">
        <v>242</v>
      </c>
      <c r="C437">
        <v>4</v>
      </c>
      <c r="D437">
        <v>91</v>
      </c>
      <c r="E437">
        <v>70</v>
      </c>
      <c r="F437">
        <v>32</v>
      </c>
      <c r="G437">
        <v>88</v>
      </c>
      <c r="H437">
        <v>33.1</v>
      </c>
      <c r="I437">
        <v>0.44600000000000001</v>
      </c>
      <c r="J437">
        <v>22</v>
      </c>
      <c r="K437">
        <v>0</v>
      </c>
      <c r="L437">
        <f t="shared" si="29"/>
        <v>0</v>
      </c>
      <c r="M437">
        <f t="shared" si="30"/>
        <v>1</v>
      </c>
    </row>
    <row r="438" spans="1:13">
      <c r="A438">
        <v>437</v>
      </c>
      <c r="B438">
        <v>410</v>
      </c>
      <c r="C438">
        <v>1</v>
      </c>
      <c r="D438">
        <v>172</v>
      </c>
      <c r="E438">
        <v>68</v>
      </c>
      <c r="F438">
        <v>49</v>
      </c>
      <c r="G438">
        <v>579</v>
      </c>
      <c r="H438">
        <v>42.4</v>
      </c>
      <c r="I438">
        <v>0.70199999999999996</v>
      </c>
      <c r="J438">
        <v>28</v>
      </c>
      <c r="K438">
        <v>1</v>
      </c>
      <c r="L438">
        <f t="shared" si="29"/>
        <v>0</v>
      </c>
      <c r="M438">
        <f t="shared" si="30"/>
        <v>0</v>
      </c>
    </row>
    <row r="439" spans="1:13">
      <c r="A439">
        <v>438</v>
      </c>
      <c r="B439">
        <v>717</v>
      </c>
      <c r="C439">
        <v>3</v>
      </c>
      <c r="D439">
        <v>173</v>
      </c>
      <c r="E439">
        <v>78</v>
      </c>
      <c r="F439">
        <v>39</v>
      </c>
      <c r="G439">
        <v>185</v>
      </c>
      <c r="H439">
        <v>33.799999999999997</v>
      </c>
      <c r="I439">
        <v>0.97</v>
      </c>
      <c r="J439">
        <v>31</v>
      </c>
      <c r="K439">
        <v>1</v>
      </c>
      <c r="L439">
        <f t="shared" si="29"/>
        <v>0</v>
      </c>
      <c r="M439">
        <f t="shared" si="30"/>
        <v>0</v>
      </c>
    </row>
    <row r="440" spans="1:13">
      <c r="A440">
        <v>439</v>
      </c>
      <c r="B440">
        <v>16</v>
      </c>
      <c r="C440">
        <v>7</v>
      </c>
      <c r="D440">
        <v>100</v>
      </c>
      <c r="E440">
        <v>0</v>
      </c>
      <c r="F440">
        <v>0</v>
      </c>
      <c r="G440">
        <v>0</v>
      </c>
      <c r="H440">
        <v>30</v>
      </c>
      <c r="I440">
        <v>0.48399999999999999</v>
      </c>
      <c r="J440">
        <v>32</v>
      </c>
      <c r="K440">
        <v>1</v>
      </c>
      <c r="L440">
        <f t="shared" si="29"/>
        <v>0</v>
      </c>
      <c r="M440">
        <f t="shared" si="30"/>
        <v>0</v>
      </c>
    </row>
    <row r="441" spans="1:13">
      <c r="A441">
        <v>440</v>
      </c>
      <c r="B441">
        <v>250</v>
      </c>
      <c r="C441">
        <v>1</v>
      </c>
      <c r="D441">
        <v>111</v>
      </c>
      <c r="E441">
        <v>86</v>
      </c>
      <c r="F441">
        <v>19</v>
      </c>
      <c r="G441">
        <v>0</v>
      </c>
      <c r="H441">
        <v>30.1</v>
      </c>
      <c r="I441">
        <v>0.14299999999999999</v>
      </c>
      <c r="J441">
        <v>23</v>
      </c>
      <c r="K441">
        <v>0</v>
      </c>
      <c r="L441">
        <f t="shared" si="29"/>
        <v>0</v>
      </c>
      <c r="M441">
        <f t="shared" si="30"/>
        <v>1</v>
      </c>
    </row>
    <row r="442" spans="1:13">
      <c r="A442">
        <v>441</v>
      </c>
      <c r="B442">
        <v>587</v>
      </c>
      <c r="C442">
        <v>8</v>
      </c>
      <c r="D442">
        <v>143</v>
      </c>
      <c r="E442">
        <v>66</v>
      </c>
      <c r="F442">
        <v>0</v>
      </c>
      <c r="G442">
        <v>0</v>
      </c>
      <c r="H442">
        <v>34.9</v>
      </c>
      <c r="I442">
        <v>0.129</v>
      </c>
      <c r="J442">
        <v>41</v>
      </c>
      <c r="K442">
        <v>1</v>
      </c>
      <c r="L442">
        <f t="shared" si="29"/>
        <v>0</v>
      </c>
      <c r="M442">
        <f t="shared" si="30"/>
        <v>0</v>
      </c>
    </row>
    <row r="443" spans="1:13">
      <c r="A443">
        <v>442</v>
      </c>
      <c r="B443">
        <v>643</v>
      </c>
      <c r="C443">
        <v>6</v>
      </c>
      <c r="D443">
        <v>147</v>
      </c>
      <c r="E443">
        <v>80</v>
      </c>
      <c r="F443">
        <v>0</v>
      </c>
      <c r="G443">
        <v>0</v>
      </c>
      <c r="H443">
        <v>29.5</v>
      </c>
      <c r="I443">
        <v>0.17799999999999999</v>
      </c>
      <c r="J443">
        <v>50</v>
      </c>
      <c r="K443">
        <v>1</v>
      </c>
      <c r="L443">
        <f t="shared" si="29"/>
        <v>0</v>
      </c>
      <c r="M443">
        <f t="shared" si="30"/>
        <v>0</v>
      </c>
    </row>
    <row r="444" spans="1:13">
      <c r="A444">
        <v>443</v>
      </c>
      <c r="B444">
        <v>111</v>
      </c>
      <c r="C444">
        <v>3</v>
      </c>
      <c r="D444">
        <v>171</v>
      </c>
      <c r="E444">
        <v>72</v>
      </c>
      <c r="F444">
        <v>33</v>
      </c>
      <c r="G444">
        <v>135</v>
      </c>
      <c r="H444">
        <v>33.299999999999997</v>
      </c>
      <c r="I444">
        <v>0.19900000000000001</v>
      </c>
      <c r="J444">
        <v>24</v>
      </c>
      <c r="K444">
        <v>1</v>
      </c>
      <c r="L444">
        <f t="shared" si="29"/>
        <v>0</v>
      </c>
      <c r="M444">
        <f t="shared" si="30"/>
        <v>0</v>
      </c>
    </row>
    <row r="445" spans="1:13">
      <c r="A445">
        <v>444</v>
      </c>
      <c r="B445">
        <v>587</v>
      </c>
      <c r="C445">
        <v>8</v>
      </c>
      <c r="D445">
        <v>143</v>
      </c>
      <c r="E445">
        <v>66</v>
      </c>
      <c r="F445">
        <v>0</v>
      </c>
      <c r="G445">
        <v>0</v>
      </c>
      <c r="H445">
        <v>34.9</v>
      </c>
      <c r="I445">
        <v>0.129</v>
      </c>
      <c r="J445">
        <v>41</v>
      </c>
      <c r="K445">
        <v>1</v>
      </c>
      <c r="L445">
        <f t="shared" si="29"/>
        <v>0</v>
      </c>
      <c r="M445">
        <f t="shared" si="30"/>
        <v>0</v>
      </c>
    </row>
    <row r="446" spans="1:13">
      <c r="A446">
        <v>445</v>
      </c>
      <c r="B446">
        <v>486</v>
      </c>
      <c r="C446">
        <v>0</v>
      </c>
      <c r="D446">
        <v>135</v>
      </c>
      <c r="E446">
        <v>68</v>
      </c>
      <c r="F446">
        <v>42</v>
      </c>
      <c r="G446">
        <v>250</v>
      </c>
      <c r="H446">
        <v>42.3</v>
      </c>
      <c r="I446">
        <v>0.36499999999999999</v>
      </c>
      <c r="J446">
        <v>24</v>
      </c>
      <c r="K446">
        <v>1</v>
      </c>
      <c r="L446">
        <f t="shared" si="29"/>
        <v>0</v>
      </c>
      <c r="M446">
        <f t="shared" si="30"/>
        <v>0</v>
      </c>
    </row>
    <row r="447" spans="1:13">
      <c r="A447">
        <v>446</v>
      </c>
      <c r="B447">
        <v>8</v>
      </c>
      <c r="C447">
        <v>10</v>
      </c>
      <c r="D447">
        <v>115</v>
      </c>
      <c r="E447">
        <v>0</v>
      </c>
      <c r="F447">
        <v>0</v>
      </c>
      <c r="G447">
        <v>0</v>
      </c>
      <c r="H447">
        <v>35.299999999999997</v>
      </c>
      <c r="I447">
        <v>0.13400000000000001</v>
      </c>
      <c r="J447">
        <v>29</v>
      </c>
      <c r="K447">
        <v>0</v>
      </c>
      <c r="L447">
        <f t="shared" si="29"/>
        <v>0</v>
      </c>
      <c r="M447">
        <f t="shared" si="30"/>
        <v>1</v>
      </c>
    </row>
    <row r="448" spans="1:13">
      <c r="A448">
        <v>447</v>
      </c>
      <c r="B448">
        <v>674</v>
      </c>
      <c r="C448">
        <v>3</v>
      </c>
      <c r="D448">
        <v>123</v>
      </c>
      <c r="E448">
        <v>100</v>
      </c>
      <c r="F448">
        <v>35</v>
      </c>
      <c r="G448">
        <v>240</v>
      </c>
      <c r="H448">
        <v>57.3</v>
      </c>
      <c r="I448">
        <v>0.88</v>
      </c>
      <c r="J448">
        <v>22</v>
      </c>
      <c r="K448">
        <v>0</v>
      </c>
      <c r="L448">
        <f t="shared" si="29"/>
        <v>0</v>
      </c>
      <c r="M448">
        <f t="shared" si="30"/>
        <v>1</v>
      </c>
    </row>
    <row r="449" spans="1:13">
      <c r="A449">
        <v>448</v>
      </c>
      <c r="B449">
        <v>242</v>
      </c>
      <c r="C449">
        <v>4</v>
      </c>
      <c r="D449">
        <v>91</v>
      </c>
      <c r="E449">
        <v>70</v>
      </c>
      <c r="F449">
        <v>32</v>
      </c>
      <c r="G449">
        <v>88</v>
      </c>
      <c r="H449">
        <v>33.1</v>
      </c>
      <c r="I449">
        <v>0.44600000000000001</v>
      </c>
      <c r="J449">
        <v>22</v>
      </c>
      <c r="K449">
        <v>0</v>
      </c>
      <c r="L449">
        <f t="shared" si="29"/>
        <v>0</v>
      </c>
      <c r="M449">
        <f t="shared" si="30"/>
        <v>1</v>
      </c>
    </row>
    <row r="450" spans="1:13">
      <c r="A450">
        <v>449</v>
      </c>
      <c r="B450">
        <v>459</v>
      </c>
      <c r="C450">
        <v>10</v>
      </c>
      <c r="D450">
        <v>148</v>
      </c>
      <c r="E450">
        <v>84</v>
      </c>
      <c r="F450">
        <v>48</v>
      </c>
      <c r="G450">
        <v>237</v>
      </c>
      <c r="H450">
        <v>37.6</v>
      </c>
      <c r="I450">
        <v>1.0009999999999999</v>
      </c>
      <c r="J450">
        <v>51</v>
      </c>
      <c r="K450">
        <v>1</v>
      </c>
      <c r="L450">
        <f t="shared" si="29"/>
        <v>1</v>
      </c>
      <c r="M450">
        <f t="shared" si="30"/>
        <v>1</v>
      </c>
    </row>
    <row r="451" spans="1:13">
      <c r="A451">
        <v>450</v>
      </c>
      <c r="B451">
        <v>391</v>
      </c>
      <c r="C451">
        <v>1</v>
      </c>
      <c r="D451">
        <v>100</v>
      </c>
      <c r="E451">
        <v>66</v>
      </c>
      <c r="F451">
        <v>29</v>
      </c>
      <c r="G451">
        <v>196</v>
      </c>
      <c r="H451">
        <v>32</v>
      </c>
      <c r="I451">
        <v>0.44400000000000001</v>
      </c>
      <c r="J451">
        <v>42</v>
      </c>
      <c r="K451">
        <v>0</v>
      </c>
      <c r="L451">
        <f t="shared" ref="L451:L514" si="31">IF(H451&lt;=28.849999,IF(C451&lt;=5.5,IF(E451&lt;=69,0,0),IF(H451&lt;=24.7,0,0)),IF(C451&lt;=4.5,IF(G451&lt;=107.5,0,0),IF(G451&lt;=122.5,0,1)))</f>
        <v>0</v>
      </c>
      <c r="M451">
        <f t="shared" ref="M451:M514" si="32">IF(L451=K451,1,0)</f>
        <v>1</v>
      </c>
    </row>
    <row r="452" spans="1:13">
      <c r="A452">
        <v>451</v>
      </c>
      <c r="B452">
        <v>57</v>
      </c>
      <c r="C452">
        <v>7</v>
      </c>
      <c r="D452">
        <v>187</v>
      </c>
      <c r="E452">
        <v>68</v>
      </c>
      <c r="F452">
        <v>39</v>
      </c>
      <c r="G452">
        <v>304</v>
      </c>
      <c r="H452">
        <v>37.700000000000003</v>
      </c>
      <c r="I452">
        <v>0.254</v>
      </c>
      <c r="J452">
        <v>41</v>
      </c>
      <c r="K452">
        <v>1</v>
      </c>
      <c r="L452">
        <f t="shared" si="31"/>
        <v>1</v>
      </c>
      <c r="M452">
        <f t="shared" si="32"/>
        <v>1</v>
      </c>
    </row>
    <row r="453" spans="1:13">
      <c r="A453">
        <v>452</v>
      </c>
      <c r="B453">
        <v>378</v>
      </c>
      <c r="C453">
        <v>1</v>
      </c>
      <c r="D453">
        <v>87</v>
      </c>
      <c r="E453">
        <v>60</v>
      </c>
      <c r="F453">
        <v>37</v>
      </c>
      <c r="G453">
        <v>75</v>
      </c>
      <c r="H453">
        <v>37.200000000000003</v>
      </c>
      <c r="I453">
        <v>0.50900000000000001</v>
      </c>
      <c r="J453">
        <v>22</v>
      </c>
      <c r="K453">
        <v>0</v>
      </c>
      <c r="L453">
        <f t="shared" si="31"/>
        <v>0</v>
      </c>
      <c r="M453">
        <f t="shared" si="32"/>
        <v>1</v>
      </c>
    </row>
    <row r="454" spans="1:13">
      <c r="A454">
        <v>453</v>
      </c>
      <c r="B454">
        <v>474</v>
      </c>
      <c r="C454">
        <v>7</v>
      </c>
      <c r="D454">
        <v>136</v>
      </c>
      <c r="E454">
        <v>90</v>
      </c>
      <c r="F454">
        <v>0</v>
      </c>
      <c r="G454">
        <v>0</v>
      </c>
      <c r="H454">
        <v>29.9</v>
      </c>
      <c r="I454">
        <v>0.21</v>
      </c>
      <c r="J454">
        <v>50</v>
      </c>
      <c r="K454">
        <v>0</v>
      </c>
      <c r="L454">
        <f t="shared" si="31"/>
        <v>0</v>
      </c>
      <c r="M454">
        <f t="shared" si="32"/>
        <v>1</v>
      </c>
    </row>
    <row r="455" spans="1:13">
      <c r="A455">
        <v>454</v>
      </c>
      <c r="B455">
        <v>172</v>
      </c>
      <c r="C455">
        <v>6</v>
      </c>
      <c r="D455">
        <v>134</v>
      </c>
      <c r="E455">
        <v>70</v>
      </c>
      <c r="F455">
        <v>23</v>
      </c>
      <c r="G455">
        <v>130</v>
      </c>
      <c r="H455">
        <v>35.4</v>
      </c>
      <c r="I455">
        <v>0.54200000000000004</v>
      </c>
      <c r="J455">
        <v>29</v>
      </c>
      <c r="K455">
        <v>1</v>
      </c>
      <c r="L455">
        <f t="shared" si="31"/>
        <v>1</v>
      </c>
      <c r="M455">
        <f t="shared" si="32"/>
        <v>1</v>
      </c>
    </row>
    <row r="456" spans="1:13">
      <c r="A456">
        <v>455</v>
      </c>
      <c r="B456">
        <v>29</v>
      </c>
      <c r="C456">
        <v>13</v>
      </c>
      <c r="D456">
        <v>145</v>
      </c>
      <c r="E456">
        <v>82</v>
      </c>
      <c r="F456">
        <v>19</v>
      </c>
      <c r="G456">
        <v>110</v>
      </c>
      <c r="H456">
        <v>22.2</v>
      </c>
      <c r="I456">
        <v>0.245</v>
      </c>
      <c r="J456">
        <v>57</v>
      </c>
      <c r="K456">
        <v>0</v>
      </c>
      <c r="L456">
        <f t="shared" si="31"/>
        <v>0</v>
      </c>
      <c r="M456">
        <f t="shared" si="32"/>
        <v>1</v>
      </c>
    </row>
    <row r="457" spans="1:13">
      <c r="A457">
        <v>456</v>
      </c>
      <c r="B457">
        <v>602</v>
      </c>
      <c r="C457">
        <v>6</v>
      </c>
      <c r="D457">
        <v>96</v>
      </c>
      <c r="E457">
        <v>0</v>
      </c>
      <c r="F457">
        <v>0</v>
      </c>
      <c r="G457">
        <v>0</v>
      </c>
      <c r="H457">
        <v>23.7</v>
      </c>
      <c r="I457">
        <v>0.19</v>
      </c>
      <c r="J457">
        <v>28</v>
      </c>
      <c r="K457">
        <v>0</v>
      </c>
      <c r="L457">
        <f t="shared" si="31"/>
        <v>0</v>
      </c>
      <c r="M457">
        <f t="shared" si="32"/>
        <v>1</v>
      </c>
    </row>
    <row r="458" spans="1:13">
      <c r="A458">
        <v>457</v>
      </c>
      <c r="B458">
        <v>108</v>
      </c>
      <c r="C458">
        <v>4</v>
      </c>
      <c r="D458">
        <v>144</v>
      </c>
      <c r="E458">
        <v>58</v>
      </c>
      <c r="F458">
        <v>28</v>
      </c>
      <c r="G458">
        <v>140</v>
      </c>
      <c r="H458">
        <v>29.5</v>
      </c>
      <c r="I458">
        <v>0.28699999999999998</v>
      </c>
      <c r="J458">
        <v>37</v>
      </c>
      <c r="K458">
        <v>0</v>
      </c>
      <c r="L458">
        <f t="shared" si="31"/>
        <v>0</v>
      </c>
      <c r="M458">
        <f t="shared" si="32"/>
        <v>1</v>
      </c>
    </row>
    <row r="459" spans="1:13">
      <c r="A459">
        <v>458</v>
      </c>
      <c r="B459">
        <v>151</v>
      </c>
      <c r="C459">
        <v>1</v>
      </c>
      <c r="D459">
        <v>136</v>
      </c>
      <c r="E459">
        <v>74</v>
      </c>
      <c r="F459">
        <v>50</v>
      </c>
      <c r="G459">
        <v>204</v>
      </c>
      <c r="H459">
        <v>37.4</v>
      </c>
      <c r="I459">
        <v>0.39900000000000002</v>
      </c>
      <c r="J459">
        <v>24</v>
      </c>
      <c r="K459">
        <v>0</v>
      </c>
      <c r="L459">
        <f t="shared" si="31"/>
        <v>0</v>
      </c>
      <c r="M459">
        <f t="shared" si="32"/>
        <v>1</v>
      </c>
    </row>
    <row r="460" spans="1:13">
      <c r="A460">
        <v>459</v>
      </c>
      <c r="B460">
        <v>54</v>
      </c>
      <c r="C460">
        <v>8</v>
      </c>
      <c r="D460">
        <v>176</v>
      </c>
      <c r="E460">
        <v>90</v>
      </c>
      <c r="F460">
        <v>34</v>
      </c>
      <c r="G460">
        <v>300</v>
      </c>
      <c r="H460">
        <v>33.700000000000003</v>
      </c>
      <c r="I460">
        <v>0.46700000000000003</v>
      </c>
      <c r="J460">
        <v>58</v>
      </c>
      <c r="K460">
        <v>1</v>
      </c>
      <c r="L460">
        <f t="shared" si="31"/>
        <v>1</v>
      </c>
      <c r="M460">
        <f t="shared" si="32"/>
        <v>1</v>
      </c>
    </row>
    <row r="461" spans="1:13">
      <c r="A461">
        <v>460</v>
      </c>
      <c r="B461">
        <v>687</v>
      </c>
      <c r="C461">
        <v>3</v>
      </c>
      <c r="D461">
        <v>130</v>
      </c>
      <c r="E461">
        <v>64</v>
      </c>
      <c r="F461">
        <v>0</v>
      </c>
      <c r="G461">
        <v>0</v>
      </c>
      <c r="H461">
        <v>23.1</v>
      </c>
      <c r="I461">
        <v>0.314</v>
      </c>
      <c r="J461">
        <v>22</v>
      </c>
      <c r="K461">
        <v>0</v>
      </c>
      <c r="L461">
        <f t="shared" si="31"/>
        <v>0</v>
      </c>
      <c r="M461">
        <f t="shared" si="32"/>
        <v>1</v>
      </c>
    </row>
    <row r="462" spans="1:13">
      <c r="A462">
        <v>461</v>
      </c>
      <c r="B462">
        <v>328</v>
      </c>
      <c r="C462">
        <v>10</v>
      </c>
      <c r="D462">
        <v>179</v>
      </c>
      <c r="E462">
        <v>70</v>
      </c>
      <c r="F462">
        <v>0</v>
      </c>
      <c r="G462">
        <v>0</v>
      </c>
      <c r="H462">
        <v>35.1</v>
      </c>
      <c r="I462">
        <v>0.2</v>
      </c>
      <c r="J462">
        <v>37</v>
      </c>
      <c r="K462">
        <v>0</v>
      </c>
      <c r="L462">
        <f t="shared" si="31"/>
        <v>0</v>
      </c>
      <c r="M462">
        <f t="shared" si="32"/>
        <v>1</v>
      </c>
    </row>
    <row r="463" spans="1:13">
      <c r="A463">
        <v>462</v>
      </c>
      <c r="B463">
        <v>323</v>
      </c>
      <c r="C463">
        <v>0</v>
      </c>
      <c r="D463">
        <v>124</v>
      </c>
      <c r="E463">
        <v>70</v>
      </c>
      <c r="F463">
        <v>20</v>
      </c>
      <c r="G463">
        <v>0</v>
      </c>
      <c r="H463">
        <v>27.4</v>
      </c>
      <c r="I463">
        <v>0.254</v>
      </c>
      <c r="J463">
        <v>36</v>
      </c>
      <c r="K463">
        <v>1</v>
      </c>
      <c r="L463">
        <f t="shared" si="31"/>
        <v>0</v>
      </c>
      <c r="M463">
        <f t="shared" si="32"/>
        <v>0</v>
      </c>
    </row>
    <row r="464" spans="1:13">
      <c r="A464">
        <v>463</v>
      </c>
      <c r="B464">
        <v>120</v>
      </c>
      <c r="C464">
        <v>4</v>
      </c>
      <c r="D464">
        <v>99</v>
      </c>
      <c r="E464">
        <v>76</v>
      </c>
      <c r="F464">
        <v>15</v>
      </c>
      <c r="G464">
        <v>51</v>
      </c>
      <c r="H464">
        <v>23.2</v>
      </c>
      <c r="I464">
        <v>0.223</v>
      </c>
      <c r="J464">
        <v>21</v>
      </c>
      <c r="K464">
        <v>0</v>
      </c>
      <c r="L464">
        <f t="shared" si="31"/>
        <v>0</v>
      </c>
      <c r="M464">
        <f t="shared" si="32"/>
        <v>1</v>
      </c>
    </row>
    <row r="465" spans="1:13">
      <c r="A465">
        <v>464</v>
      </c>
      <c r="B465">
        <v>183</v>
      </c>
      <c r="C465">
        <v>1</v>
      </c>
      <c r="D465">
        <v>0</v>
      </c>
      <c r="E465">
        <v>74</v>
      </c>
      <c r="F465">
        <v>20</v>
      </c>
      <c r="G465">
        <v>23</v>
      </c>
      <c r="H465">
        <v>27.7</v>
      </c>
      <c r="I465">
        <v>0.29899999999999999</v>
      </c>
      <c r="J465">
        <v>21</v>
      </c>
      <c r="K465">
        <v>0</v>
      </c>
      <c r="L465">
        <f t="shared" si="31"/>
        <v>0</v>
      </c>
      <c r="M465">
        <f t="shared" si="32"/>
        <v>1</v>
      </c>
    </row>
    <row r="466" spans="1:13">
      <c r="A466">
        <v>465</v>
      </c>
      <c r="B466">
        <v>264</v>
      </c>
      <c r="C466">
        <v>3</v>
      </c>
      <c r="D466">
        <v>142</v>
      </c>
      <c r="E466">
        <v>80</v>
      </c>
      <c r="F466">
        <v>15</v>
      </c>
      <c r="G466">
        <v>0</v>
      </c>
      <c r="H466">
        <v>32.4</v>
      </c>
      <c r="I466">
        <v>0.2</v>
      </c>
      <c r="J466">
        <v>63</v>
      </c>
      <c r="K466">
        <v>0</v>
      </c>
      <c r="L466">
        <f t="shared" si="31"/>
        <v>0</v>
      </c>
      <c r="M466">
        <f t="shared" si="32"/>
        <v>1</v>
      </c>
    </row>
    <row r="467" spans="1:13">
      <c r="A467">
        <v>466</v>
      </c>
      <c r="B467">
        <v>373</v>
      </c>
      <c r="C467">
        <v>0</v>
      </c>
      <c r="D467">
        <v>84</v>
      </c>
      <c r="E467">
        <v>64</v>
      </c>
      <c r="F467">
        <v>22</v>
      </c>
      <c r="G467">
        <v>66</v>
      </c>
      <c r="H467">
        <v>35.799999999999997</v>
      </c>
      <c r="I467">
        <v>0.54500000000000004</v>
      </c>
      <c r="J467">
        <v>21</v>
      </c>
      <c r="K467">
        <v>0</v>
      </c>
      <c r="L467">
        <f t="shared" si="31"/>
        <v>0</v>
      </c>
      <c r="M467">
        <f t="shared" si="32"/>
        <v>1</v>
      </c>
    </row>
    <row r="468" spans="1:13">
      <c r="A468">
        <v>467</v>
      </c>
      <c r="B468">
        <v>479</v>
      </c>
      <c r="C468">
        <v>8</v>
      </c>
      <c r="D468">
        <v>126</v>
      </c>
      <c r="E468">
        <v>74</v>
      </c>
      <c r="F468">
        <v>38</v>
      </c>
      <c r="G468">
        <v>75</v>
      </c>
      <c r="H468">
        <v>25.9</v>
      </c>
      <c r="I468">
        <v>0.16200000000000001</v>
      </c>
      <c r="J468">
        <v>39</v>
      </c>
      <c r="K468">
        <v>0</v>
      </c>
      <c r="L468">
        <f t="shared" si="31"/>
        <v>0</v>
      </c>
      <c r="M468">
        <f t="shared" si="32"/>
        <v>1</v>
      </c>
    </row>
    <row r="469" spans="1:13">
      <c r="A469">
        <v>468</v>
      </c>
      <c r="B469">
        <v>137</v>
      </c>
      <c r="C469">
        <v>0</v>
      </c>
      <c r="D469">
        <v>100</v>
      </c>
      <c r="E469">
        <v>70</v>
      </c>
      <c r="F469">
        <v>26</v>
      </c>
      <c r="G469">
        <v>50</v>
      </c>
      <c r="H469">
        <v>30.8</v>
      </c>
      <c r="I469">
        <v>0.59699999999999998</v>
      </c>
      <c r="J469">
        <v>21</v>
      </c>
      <c r="K469">
        <v>0</v>
      </c>
      <c r="L469">
        <f t="shared" si="31"/>
        <v>0</v>
      </c>
      <c r="M469">
        <f t="shared" si="32"/>
        <v>1</v>
      </c>
    </row>
    <row r="470" spans="1:13">
      <c r="A470">
        <v>469</v>
      </c>
      <c r="B470">
        <v>632</v>
      </c>
      <c r="C470">
        <v>0</v>
      </c>
      <c r="D470">
        <v>102</v>
      </c>
      <c r="E470">
        <v>78</v>
      </c>
      <c r="F470">
        <v>40</v>
      </c>
      <c r="G470">
        <v>90</v>
      </c>
      <c r="H470">
        <v>34.5</v>
      </c>
      <c r="I470">
        <v>0.23799999999999999</v>
      </c>
      <c r="J470">
        <v>24</v>
      </c>
      <c r="K470">
        <v>0</v>
      </c>
      <c r="L470">
        <f t="shared" si="31"/>
        <v>0</v>
      </c>
      <c r="M470">
        <f t="shared" si="32"/>
        <v>1</v>
      </c>
    </row>
    <row r="471" spans="1:13">
      <c r="A471">
        <v>470</v>
      </c>
      <c r="B471">
        <v>334</v>
      </c>
      <c r="C471">
        <v>12</v>
      </c>
      <c r="D471">
        <v>106</v>
      </c>
      <c r="E471">
        <v>80</v>
      </c>
      <c r="F471">
        <v>0</v>
      </c>
      <c r="G471">
        <v>0</v>
      </c>
      <c r="H471">
        <v>23.6</v>
      </c>
      <c r="I471">
        <v>0.13700000000000001</v>
      </c>
      <c r="J471">
        <v>44</v>
      </c>
      <c r="K471">
        <v>0</v>
      </c>
      <c r="L471">
        <f t="shared" si="31"/>
        <v>0</v>
      </c>
      <c r="M471">
        <f t="shared" si="32"/>
        <v>1</v>
      </c>
    </row>
    <row r="472" spans="1:13">
      <c r="A472">
        <v>471</v>
      </c>
      <c r="B472">
        <v>69</v>
      </c>
      <c r="C472">
        <v>1</v>
      </c>
      <c r="D472">
        <v>95</v>
      </c>
      <c r="E472">
        <v>66</v>
      </c>
      <c r="F472">
        <v>13</v>
      </c>
      <c r="G472">
        <v>38</v>
      </c>
      <c r="H472">
        <v>19.600000000000001</v>
      </c>
      <c r="I472">
        <v>0.33400000000000002</v>
      </c>
      <c r="J472">
        <v>25</v>
      </c>
      <c r="K472">
        <v>0</v>
      </c>
      <c r="L472">
        <f t="shared" si="31"/>
        <v>0</v>
      </c>
      <c r="M472">
        <f t="shared" si="32"/>
        <v>1</v>
      </c>
    </row>
    <row r="473" spans="1:13">
      <c r="A473">
        <v>472</v>
      </c>
      <c r="B473">
        <v>240</v>
      </c>
      <c r="C473">
        <v>0</v>
      </c>
      <c r="D473">
        <v>104</v>
      </c>
      <c r="E473">
        <v>76</v>
      </c>
      <c r="F473">
        <v>0</v>
      </c>
      <c r="G473">
        <v>0</v>
      </c>
      <c r="H473">
        <v>18.399999999999999</v>
      </c>
      <c r="I473">
        <v>0.58199999999999996</v>
      </c>
      <c r="J473">
        <v>27</v>
      </c>
      <c r="K473">
        <v>0</v>
      </c>
      <c r="L473">
        <f t="shared" si="31"/>
        <v>0</v>
      </c>
      <c r="M473">
        <f t="shared" si="32"/>
        <v>1</v>
      </c>
    </row>
    <row r="474" spans="1:13">
      <c r="A474">
        <v>473</v>
      </c>
      <c r="B474">
        <v>570</v>
      </c>
      <c r="C474">
        <v>0</v>
      </c>
      <c r="D474">
        <v>121</v>
      </c>
      <c r="E474">
        <v>66</v>
      </c>
      <c r="F474">
        <v>30</v>
      </c>
      <c r="G474">
        <v>165</v>
      </c>
      <c r="H474">
        <v>34.299999999999997</v>
      </c>
      <c r="I474">
        <v>0.20300000000000001</v>
      </c>
      <c r="J474">
        <v>33</v>
      </c>
      <c r="K474">
        <v>1</v>
      </c>
      <c r="L474">
        <f t="shared" si="31"/>
        <v>0</v>
      </c>
      <c r="M474">
        <f t="shared" si="32"/>
        <v>0</v>
      </c>
    </row>
    <row r="475" spans="1:13">
      <c r="A475">
        <v>474</v>
      </c>
      <c r="B475">
        <v>380</v>
      </c>
      <c r="C475">
        <v>0</v>
      </c>
      <c r="D475">
        <v>93</v>
      </c>
      <c r="E475">
        <v>100</v>
      </c>
      <c r="F475">
        <v>39</v>
      </c>
      <c r="G475">
        <v>72</v>
      </c>
      <c r="H475">
        <v>43.4</v>
      </c>
      <c r="I475">
        <v>1.0209999999999999</v>
      </c>
      <c r="J475">
        <v>35</v>
      </c>
      <c r="K475">
        <v>0</v>
      </c>
      <c r="L475">
        <f t="shared" si="31"/>
        <v>0</v>
      </c>
      <c r="M475">
        <f t="shared" si="32"/>
        <v>1</v>
      </c>
    </row>
    <row r="476" spans="1:13">
      <c r="A476">
        <v>475</v>
      </c>
      <c r="B476">
        <v>449</v>
      </c>
      <c r="C476">
        <v>0</v>
      </c>
      <c r="D476">
        <v>104</v>
      </c>
      <c r="E476">
        <v>64</v>
      </c>
      <c r="F476">
        <v>37</v>
      </c>
      <c r="G476">
        <v>64</v>
      </c>
      <c r="H476">
        <v>33.6</v>
      </c>
      <c r="I476">
        <v>0.51</v>
      </c>
      <c r="J476">
        <v>22</v>
      </c>
      <c r="K476">
        <v>1</v>
      </c>
      <c r="L476">
        <f t="shared" si="31"/>
        <v>0</v>
      </c>
      <c r="M476">
        <f t="shared" si="32"/>
        <v>0</v>
      </c>
    </row>
    <row r="477" spans="1:13">
      <c r="A477">
        <v>476</v>
      </c>
      <c r="B477">
        <v>285</v>
      </c>
      <c r="C477">
        <v>2</v>
      </c>
      <c r="D477">
        <v>108</v>
      </c>
      <c r="E477">
        <v>80</v>
      </c>
      <c r="F477">
        <v>0</v>
      </c>
      <c r="G477">
        <v>0</v>
      </c>
      <c r="H477">
        <v>27</v>
      </c>
      <c r="I477">
        <v>0.25900000000000001</v>
      </c>
      <c r="J477">
        <v>52</v>
      </c>
      <c r="K477">
        <v>1</v>
      </c>
      <c r="L477">
        <f t="shared" si="31"/>
        <v>0</v>
      </c>
      <c r="M477">
        <f t="shared" si="32"/>
        <v>0</v>
      </c>
    </row>
    <row r="478" spans="1:13">
      <c r="A478">
        <v>477</v>
      </c>
      <c r="B478">
        <v>687</v>
      </c>
      <c r="C478">
        <v>3</v>
      </c>
      <c r="D478">
        <v>130</v>
      </c>
      <c r="E478">
        <v>64</v>
      </c>
      <c r="F478">
        <v>0</v>
      </c>
      <c r="G478">
        <v>0</v>
      </c>
      <c r="H478">
        <v>23.1</v>
      </c>
      <c r="I478">
        <v>0.314</v>
      </c>
      <c r="J478">
        <v>22</v>
      </c>
      <c r="K478">
        <v>0</v>
      </c>
      <c r="L478">
        <f t="shared" si="31"/>
        <v>0</v>
      </c>
      <c r="M478">
        <f t="shared" si="32"/>
        <v>1</v>
      </c>
    </row>
    <row r="479" spans="1:13">
      <c r="A479">
        <v>478</v>
      </c>
      <c r="B479">
        <v>677</v>
      </c>
      <c r="C479">
        <v>9</v>
      </c>
      <c r="D479">
        <v>156</v>
      </c>
      <c r="E479">
        <v>86</v>
      </c>
      <c r="F479">
        <v>0</v>
      </c>
      <c r="G479">
        <v>0</v>
      </c>
      <c r="H479">
        <v>24.8</v>
      </c>
      <c r="I479">
        <v>0.23</v>
      </c>
      <c r="J479">
        <v>53</v>
      </c>
      <c r="K479">
        <v>1</v>
      </c>
      <c r="L479">
        <f t="shared" si="31"/>
        <v>0</v>
      </c>
      <c r="M479">
        <f t="shared" si="32"/>
        <v>0</v>
      </c>
    </row>
    <row r="480" spans="1:13">
      <c r="A480">
        <v>479</v>
      </c>
      <c r="B480">
        <v>505</v>
      </c>
      <c r="C480">
        <v>3</v>
      </c>
      <c r="D480">
        <v>96</v>
      </c>
      <c r="E480">
        <v>78</v>
      </c>
      <c r="F480">
        <v>39</v>
      </c>
      <c r="G480">
        <v>0</v>
      </c>
      <c r="H480">
        <v>37.299999999999997</v>
      </c>
      <c r="I480">
        <v>0.23799999999999999</v>
      </c>
      <c r="J480">
        <v>40</v>
      </c>
      <c r="K480">
        <v>0</v>
      </c>
      <c r="L480">
        <f t="shared" si="31"/>
        <v>0</v>
      </c>
      <c r="M480">
        <f t="shared" si="32"/>
        <v>1</v>
      </c>
    </row>
    <row r="481" spans="1:13">
      <c r="A481">
        <v>480</v>
      </c>
      <c r="B481">
        <v>119</v>
      </c>
      <c r="C481">
        <v>4</v>
      </c>
      <c r="D481">
        <v>97</v>
      </c>
      <c r="E481">
        <v>60</v>
      </c>
      <c r="F481">
        <v>23</v>
      </c>
      <c r="G481">
        <v>0</v>
      </c>
      <c r="H481">
        <v>28.2</v>
      </c>
      <c r="I481">
        <v>0.443</v>
      </c>
      <c r="J481">
        <v>22</v>
      </c>
      <c r="K481">
        <v>0</v>
      </c>
      <c r="L481">
        <f t="shared" si="31"/>
        <v>0</v>
      </c>
      <c r="M481">
        <f t="shared" si="32"/>
        <v>1</v>
      </c>
    </row>
    <row r="482" spans="1:13">
      <c r="A482">
        <v>481</v>
      </c>
      <c r="B482">
        <v>639</v>
      </c>
      <c r="C482">
        <v>7</v>
      </c>
      <c r="D482">
        <v>97</v>
      </c>
      <c r="E482">
        <v>76</v>
      </c>
      <c r="F482">
        <v>32</v>
      </c>
      <c r="G482">
        <v>91</v>
      </c>
      <c r="H482">
        <v>40.9</v>
      </c>
      <c r="I482">
        <v>0.871</v>
      </c>
      <c r="J482">
        <v>32</v>
      </c>
      <c r="K482">
        <v>1</v>
      </c>
      <c r="L482">
        <f t="shared" si="31"/>
        <v>0</v>
      </c>
      <c r="M482">
        <f t="shared" si="32"/>
        <v>0</v>
      </c>
    </row>
    <row r="483" spans="1:13">
      <c r="A483">
        <v>482</v>
      </c>
      <c r="B483">
        <v>320</v>
      </c>
      <c r="C483">
        <v>6</v>
      </c>
      <c r="D483">
        <v>194</v>
      </c>
      <c r="E483">
        <v>78</v>
      </c>
      <c r="F483">
        <v>0</v>
      </c>
      <c r="G483">
        <v>0</v>
      </c>
      <c r="H483">
        <v>23.5</v>
      </c>
      <c r="I483">
        <v>0.129</v>
      </c>
      <c r="J483">
        <v>59</v>
      </c>
      <c r="K483">
        <v>1</v>
      </c>
      <c r="L483">
        <f t="shared" si="31"/>
        <v>0</v>
      </c>
      <c r="M483">
        <f t="shared" si="32"/>
        <v>0</v>
      </c>
    </row>
    <row r="484" spans="1:13">
      <c r="A484">
        <v>483</v>
      </c>
      <c r="B484">
        <v>96</v>
      </c>
      <c r="C484">
        <v>6</v>
      </c>
      <c r="D484">
        <v>144</v>
      </c>
      <c r="E484">
        <v>72</v>
      </c>
      <c r="F484">
        <v>27</v>
      </c>
      <c r="G484">
        <v>228</v>
      </c>
      <c r="H484">
        <v>33.9</v>
      </c>
      <c r="I484">
        <v>0.255</v>
      </c>
      <c r="J484">
        <v>40</v>
      </c>
      <c r="K484">
        <v>0</v>
      </c>
      <c r="L484">
        <f t="shared" si="31"/>
        <v>1</v>
      </c>
      <c r="M484">
        <f t="shared" si="32"/>
        <v>0</v>
      </c>
    </row>
    <row r="485" spans="1:13">
      <c r="A485">
        <v>484</v>
      </c>
      <c r="B485">
        <v>657</v>
      </c>
      <c r="C485">
        <v>2</v>
      </c>
      <c r="D485">
        <v>101</v>
      </c>
      <c r="E485">
        <v>58</v>
      </c>
      <c r="F485">
        <v>35</v>
      </c>
      <c r="G485">
        <v>90</v>
      </c>
      <c r="H485">
        <v>21.8</v>
      </c>
      <c r="I485">
        <v>0.155</v>
      </c>
      <c r="J485">
        <v>22</v>
      </c>
      <c r="K485">
        <v>0</v>
      </c>
      <c r="L485">
        <f t="shared" si="31"/>
        <v>0</v>
      </c>
      <c r="M485">
        <f t="shared" si="32"/>
        <v>1</v>
      </c>
    </row>
    <row r="486" spans="1:13">
      <c r="A486">
        <v>485</v>
      </c>
      <c r="B486">
        <v>373</v>
      </c>
      <c r="C486">
        <v>0</v>
      </c>
      <c r="D486">
        <v>84</v>
      </c>
      <c r="E486">
        <v>64</v>
      </c>
      <c r="F486">
        <v>22</v>
      </c>
      <c r="G486">
        <v>66</v>
      </c>
      <c r="H486">
        <v>35.799999999999997</v>
      </c>
      <c r="I486">
        <v>0.54500000000000004</v>
      </c>
      <c r="J486">
        <v>21</v>
      </c>
      <c r="K486">
        <v>0</v>
      </c>
      <c r="L486">
        <f t="shared" si="31"/>
        <v>0</v>
      </c>
      <c r="M486">
        <f t="shared" si="32"/>
        <v>1</v>
      </c>
    </row>
    <row r="487" spans="1:13">
      <c r="A487">
        <v>486</v>
      </c>
      <c r="B487">
        <v>231</v>
      </c>
      <c r="C487">
        <v>4</v>
      </c>
      <c r="D487">
        <v>142</v>
      </c>
      <c r="E487">
        <v>86</v>
      </c>
      <c r="F487">
        <v>0</v>
      </c>
      <c r="G487">
        <v>0</v>
      </c>
      <c r="H487">
        <v>44</v>
      </c>
      <c r="I487">
        <v>0.64500000000000002</v>
      </c>
      <c r="J487">
        <v>22</v>
      </c>
      <c r="K487">
        <v>1</v>
      </c>
      <c r="L487">
        <f t="shared" si="31"/>
        <v>0</v>
      </c>
      <c r="M487">
        <f t="shared" si="32"/>
        <v>0</v>
      </c>
    </row>
    <row r="488" spans="1:13">
      <c r="A488">
        <v>487</v>
      </c>
      <c r="B488">
        <v>304</v>
      </c>
      <c r="C488">
        <v>5</v>
      </c>
      <c r="D488">
        <v>115</v>
      </c>
      <c r="E488">
        <v>98</v>
      </c>
      <c r="F488">
        <v>0</v>
      </c>
      <c r="G488">
        <v>0</v>
      </c>
      <c r="H488">
        <v>52.9</v>
      </c>
      <c r="I488">
        <v>0.20899999999999999</v>
      </c>
      <c r="J488">
        <v>28</v>
      </c>
      <c r="K488">
        <v>1</v>
      </c>
      <c r="L488">
        <f t="shared" si="31"/>
        <v>0</v>
      </c>
      <c r="M488">
        <f t="shared" si="32"/>
        <v>0</v>
      </c>
    </row>
    <row r="489" spans="1:13">
      <c r="A489">
        <v>488</v>
      </c>
      <c r="B489">
        <v>179</v>
      </c>
      <c r="C489">
        <v>5</v>
      </c>
      <c r="D489">
        <v>143</v>
      </c>
      <c r="E489">
        <v>78</v>
      </c>
      <c r="F489">
        <v>0</v>
      </c>
      <c r="G489">
        <v>0</v>
      </c>
      <c r="H489">
        <v>45</v>
      </c>
      <c r="I489">
        <v>0.19</v>
      </c>
      <c r="J489">
        <v>47</v>
      </c>
      <c r="K489">
        <v>0</v>
      </c>
      <c r="L489">
        <f t="shared" si="31"/>
        <v>0</v>
      </c>
      <c r="M489">
        <f t="shared" si="32"/>
        <v>1</v>
      </c>
    </row>
    <row r="490" spans="1:13">
      <c r="A490">
        <v>489</v>
      </c>
      <c r="B490">
        <v>180</v>
      </c>
      <c r="C490">
        <v>5</v>
      </c>
      <c r="D490">
        <v>130</v>
      </c>
      <c r="E490">
        <v>82</v>
      </c>
      <c r="F490">
        <v>0</v>
      </c>
      <c r="G490">
        <v>0</v>
      </c>
      <c r="H490">
        <v>39.1</v>
      </c>
      <c r="I490">
        <v>0.95599999999999996</v>
      </c>
      <c r="J490">
        <v>37</v>
      </c>
      <c r="K490">
        <v>1</v>
      </c>
      <c r="L490">
        <f t="shared" si="31"/>
        <v>0</v>
      </c>
      <c r="M490">
        <f t="shared" si="32"/>
        <v>0</v>
      </c>
    </row>
    <row r="491" spans="1:13">
      <c r="A491">
        <v>490</v>
      </c>
      <c r="B491">
        <v>111</v>
      </c>
      <c r="C491">
        <v>3</v>
      </c>
      <c r="D491">
        <v>171</v>
      </c>
      <c r="E491">
        <v>72</v>
      </c>
      <c r="F491">
        <v>33</v>
      </c>
      <c r="G491">
        <v>135</v>
      </c>
      <c r="H491">
        <v>33.299999999999997</v>
      </c>
      <c r="I491">
        <v>0.19900000000000001</v>
      </c>
      <c r="J491">
        <v>24</v>
      </c>
      <c r="K491">
        <v>1</v>
      </c>
      <c r="L491">
        <f t="shared" si="31"/>
        <v>0</v>
      </c>
      <c r="M491">
        <f t="shared" si="32"/>
        <v>0</v>
      </c>
    </row>
    <row r="492" spans="1:13">
      <c r="A492">
        <v>491</v>
      </c>
      <c r="B492">
        <v>704</v>
      </c>
      <c r="C492">
        <v>2</v>
      </c>
      <c r="D492">
        <v>129</v>
      </c>
      <c r="E492">
        <v>0</v>
      </c>
      <c r="F492">
        <v>0</v>
      </c>
      <c r="G492">
        <v>0</v>
      </c>
      <c r="H492">
        <v>38.5</v>
      </c>
      <c r="I492">
        <v>0.30399999999999999</v>
      </c>
      <c r="J492">
        <v>41</v>
      </c>
      <c r="K492">
        <v>0</v>
      </c>
      <c r="L492">
        <f t="shared" si="31"/>
        <v>0</v>
      </c>
      <c r="M492">
        <f t="shared" si="32"/>
        <v>1</v>
      </c>
    </row>
    <row r="493" spans="1:13">
      <c r="A493">
        <v>492</v>
      </c>
      <c r="B493">
        <v>545</v>
      </c>
      <c r="C493">
        <v>1</v>
      </c>
      <c r="D493">
        <v>88</v>
      </c>
      <c r="E493">
        <v>78</v>
      </c>
      <c r="F493">
        <v>29</v>
      </c>
      <c r="G493">
        <v>76</v>
      </c>
      <c r="H493">
        <v>32</v>
      </c>
      <c r="I493">
        <v>0.36499999999999999</v>
      </c>
      <c r="J493">
        <v>29</v>
      </c>
      <c r="K493">
        <v>0</v>
      </c>
      <c r="L493">
        <f t="shared" si="31"/>
        <v>0</v>
      </c>
      <c r="M493">
        <f t="shared" si="32"/>
        <v>1</v>
      </c>
    </row>
    <row r="494" spans="1:13">
      <c r="A494">
        <v>493</v>
      </c>
      <c r="B494">
        <v>156</v>
      </c>
      <c r="C494">
        <v>7</v>
      </c>
      <c r="D494">
        <v>152</v>
      </c>
      <c r="E494">
        <v>88</v>
      </c>
      <c r="F494">
        <v>44</v>
      </c>
      <c r="G494">
        <v>0</v>
      </c>
      <c r="H494">
        <v>50</v>
      </c>
      <c r="I494">
        <v>0.33700000000000002</v>
      </c>
      <c r="J494">
        <v>36</v>
      </c>
      <c r="K494">
        <v>1</v>
      </c>
      <c r="L494">
        <f t="shared" si="31"/>
        <v>0</v>
      </c>
      <c r="M494">
        <f t="shared" si="32"/>
        <v>0</v>
      </c>
    </row>
    <row r="495" spans="1:13">
      <c r="A495">
        <v>494</v>
      </c>
      <c r="B495">
        <v>108</v>
      </c>
      <c r="C495">
        <v>4</v>
      </c>
      <c r="D495">
        <v>144</v>
      </c>
      <c r="E495">
        <v>58</v>
      </c>
      <c r="F495">
        <v>28</v>
      </c>
      <c r="G495">
        <v>140</v>
      </c>
      <c r="H495">
        <v>29.5</v>
      </c>
      <c r="I495">
        <v>0.28699999999999998</v>
      </c>
      <c r="J495">
        <v>37</v>
      </c>
      <c r="K495">
        <v>0</v>
      </c>
      <c r="L495">
        <f t="shared" si="31"/>
        <v>0</v>
      </c>
      <c r="M495">
        <f t="shared" si="32"/>
        <v>1</v>
      </c>
    </row>
    <row r="496" spans="1:13">
      <c r="A496">
        <v>495</v>
      </c>
      <c r="B496">
        <v>370</v>
      </c>
      <c r="C496">
        <v>1</v>
      </c>
      <c r="D496">
        <v>133</v>
      </c>
      <c r="E496">
        <v>102</v>
      </c>
      <c r="F496">
        <v>28</v>
      </c>
      <c r="G496">
        <v>140</v>
      </c>
      <c r="H496">
        <v>32.799999999999997</v>
      </c>
      <c r="I496">
        <v>0.23400000000000001</v>
      </c>
      <c r="J496">
        <v>45</v>
      </c>
      <c r="K496">
        <v>1</v>
      </c>
      <c r="L496">
        <f t="shared" si="31"/>
        <v>0</v>
      </c>
      <c r="M496">
        <f t="shared" si="32"/>
        <v>0</v>
      </c>
    </row>
    <row r="497" spans="1:13">
      <c r="A497">
        <v>496</v>
      </c>
      <c r="B497">
        <v>763</v>
      </c>
      <c r="C497">
        <v>9</v>
      </c>
      <c r="D497">
        <v>89</v>
      </c>
      <c r="E497">
        <v>62</v>
      </c>
      <c r="F497">
        <v>0</v>
      </c>
      <c r="G497">
        <v>0</v>
      </c>
      <c r="H497">
        <v>22.5</v>
      </c>
      <c r="I497">
        <v>0.14199999999999999</v>
      </c>
      <c r="J497">
        <v>33</v>
      </c>
      <c r="K497">
        <v>0</v>
      </c>
      <c r="L497">
        <f t="shared" si="31"/>
        <v>0</v>
      </c>
      <c r="M497">
        <f t="shared" si="32"/>
        <v>1</v>
      </c>
    </row>
    <row r="498" spans="1:13">
      <c r="A498">
        <v>497</v>
      </c>
      <c r="B498">
        <v>364</v>
      </c>
      <c r="C498">
        <v>4</v>
      </c>
      <c r="D498">
        <v>146</v>
      </c>
      <c r="E498">
        <v>78</v>
      </c>
      <c r="F498">
        <v>0</v>
      </c>
      <c r="G498">
        <v>0</v>
      </c>
      <c r="H498">
        <v>38.5</v>
      </c>
      <c r="I498">
        <v>0.52</v>
      </c>
      <c r="J498">
        <v>67</v>
      </c>
      <c r="K498">
        <v>1</v>
      </c>
      <c r="L498">
        <f t="shared" si="31"/>
        <v>0</v>
      </c>
      <c r="M498">
        <f t="shared" si="32"/>
        <v>0</v>
      </c>
    </row>
    <row r="499" spans="1:13">
      <c r="A499">
        <v>498</v>
      </c>
      <c r="B499">
        <v>648</v>
      </c>
      <c r="C499">
        <v>0</v>
      </c>
      <c r="D499">
        <v>179</v>
      </c>
      <c r="E499">
        <v>50</v>
      </c>
      <c r="F499">
        <v>36</v>
      </c>
      <c r="G499">
        <v>159</v>
      </c>
      <c r="H499">
        <v>37.799999999999997</v>
      </c>
      <c r="I499">
        <v>0.45500000000000002</v>
      </c>
      <c r="J499">
        <v>22</v>
      </c>
      <c r="K499">
        <v>1</v>
      </c>
      <c r="L499">
        <f t="shared" si="31"/>
        <v>0</v>
      </c>
      <c r="M499">
        <f t="shared" si="32"/>
        <v>0</v>
      </c>
    </row>
    <row r="500" spans="1:13">
      <c r="A500">
        <v>499</v>
      </c>
      <c r="B500">
        <v>712</v>
      </c>
      <c r="C500">
        <v>5</v>
      </c>
      <c r="D500">
        <v>126</v>
      </c>
      <c r="E500">
        <v>78</v>
      </c>
      <c r="F500">
        <v>27</v>
      </c>
      <c r="G500">
        <v>22</v>
      </c>
      <c r="H500">
        <v>29.6</v>
      </c>
      <c r="I500">
        <v>0.439</v>
      </c>
      <c r="J500">
        <v>40</v>
      </c>
      <c r="K500">
        <v>0</v>
      </c>
      <c r="L500">
        <f t="shared" si="31"/>
        <v>0</v>
      </c>
      <c r="M500">
        <f t="shared" si="32"/>
        <v>1</v>
      </c>
    </row>
    <row r="501" spans="1:13">
      <c r="A501">
        <v>500</v>
      </c>
      <c r="B501">
        <v>172</v>
      </c>
      <c r="C501">
        <v>6</v>
      </c>
      <c r="D501">
        <v>134</v>
      </c>
      <c r="E501">
        <v>70</v>
      </c>
      <c r="F501">
        <v>23</v>
      </c>
      <c r="G501">
        <v>130</v>
      </c>
      <c r="H501">
        <v>35.4</v>
      </c>
      <c r="I501">
        <v>0.54200000000000004</v>
      </c>
      <c r="J501">
        <v>29</v>
      </c>
      <c r="K501">
        <v>1</v>
      </c>
      <c r="L501">
        <f t="shared" si="31"/>
        <v>1</v>
      </c>
      <c r="M501">
        <f t="shared" si="32"/>
        <v>1</v>
      </c>
    </row>
    <row r="502" spans="1:13">
      <c r="A502">
        <v>501</v>
      </c>
      <c r="B502">
        <v>30</v>
      </c>
      <c r="C502">
        <v>5</v>
      </c>
      <c r="D502">
        <v>117</v>
      </c>
      <c r="E502">
        <v>92</v>
      </c>
      <c r="F502">
        <v>0</v>
      </c>
      <c r="G502">
        <v>0</v>
      </c>
      <c r="H502">
        <v>34.1</v>
      </c>
      <c r="I502">
        <v>0.33700000000000002</v>
      </c>
      <c r="J502">
        <v>38</v>
      </c>
      <c r="K502">
        <v>0</v>
      </c>
      <c r="L502">
        <f t="shared" si="31"/>
        <v>0</v>
      </c>
      <c r="M502">
        <f t="shared" si="32"/>
        <v>1</v>
      </c>
    </row>
    <row r="503" spans="1:13">
      <c r="A503">
        <v>502</v>
      </c>
      <c r="B503">
        <v>250</v>
      </c>
      <c r="C503">
        <v>1</v>
      </c>
      <c r="D503">
        <v>111</v>
      </c>
      <c r="E503">
        <v>86</v>
      </c>
      <c r="F503">
        <v>19</v>
      </c>
      <c r="G503">
        <v>0</v>
      </c>
      <c r="H503">
        <v>30.1</v>
      </c>
      <c r="I503">
        <v>0.14299999999999999</v>
      </c>
      <c r="J503">
        <v>23</v>
      </c>
      <c r="K503">
        <v>0</v>
      </c>
      <c r="L503">
        <f t="shared" si="31"/>
        <v>0</v>
      </c>
      <c r="M503">
        <f t="shared" si="32"/>
        <v>1</v>
      </c>
    </row>
    <row r="504" spans="1:13">
      <c r="A504">
        <v>503</v>
      </c>
      <c r="B504">
        <v>122</v>
      </c>
      <c r="C504">
        <v>6</v>
      </c>
      <c r="D504">
        <v>111</v>
      </c>
      <c r="E504">
        <v>64</v>
      </c>
      <c r="F504">
        <v>39</v>
      </c>
      <c r="G504">
        <v>0</v>
      </c>
      <c r="H504">
        <v>34.200000000000003</v>
      </c>
      <c r="I504">
        <v>0.26</v>
      </c>
      <c r="J504">
        <v>24</v>
      </c>
      <c r="K504">
        <v>0</v>
      </c>
      <c r="L504">
        <f t="shared" si="31"/>
        <v>0</v>
      </c>
      <c r="M504">
        <f t="shared" si="32"/>
        <v>1</v>
      </c>
    </row>
    <row r="505" spans="1:13">
      <c r="A505">
        <v>504</v>
      </c>
      <c r="B505">
        <v>504</v>
      </c>
      <c r="C505">
        <v>7</v>
      </c>
      <c r="D505">
        <v>94</v>
      </c>
      <c r="E505">
        <v>64</v>
      </c>
      <c r="F505">
        <v>25</v>
      </c>
      <c r="G505">
        <v>79</v>
      </c>
      <c r="H505">
        <v>33.299999999999997</v>
      </c>
      <c r="I505">
        <v>0.73799999999999999</v>
      </c>
      <c r="J505">
        <v>41</v>
      </c>
      <c r="K505">
        <v>0</v>
      </c>
      <c r="L505">
        <f t="shared" si="31"/>
        <v>0</v>
      </c>
      <c r="M505">
        <f t="shared" si="32"/>
        <v>1</v>
      </c>
    </row>
    <row r="506" spans="1:13">
      <c r="A506">
        <v>505</v>
      </c>
      <c r="B506">
        <v>421</v>
      </c>
      <c r="C506">
        <v>1</v>
      </c>
      <c r="D506">
        <v>119</v>
      </c>
      <c r="E506">
        <v>88</v>
      </c>
      <c r="F506">
        <v>41</v>
      </c>
      <c r="G506">
        <v>170</v>
      </c>
      <c r="H506">
        <v>45.3</v>
      </c>
      <c r="I506">
        <v>0.50700000000000001</v>
      </c>
      <c r="J506">
        <v>26</v>
      </c>
      <c r="K506">
        <v>0</v>
      </c>
      <c r="L506">
        <f t="shared" si="31"/>
        <v>0</v>
      </c>
      <c r="M506">
        <f t="shared" si="32"/>
        <v>1</v>
      </c>
    </row>
    <row r="507" spans="1:13">
      <c r="A507">
        <v>506</v>
      </c>
      <c r="B507">
        <v>603</v>
      </c>
      <c r="C507">
        <v>1</v>
      </c>
      <c r="D507">
        <v>124</v>
      </c>
      <c r="E507">
        <v>74</v>
      </c>
      <c r="F507">
        <v>36</v>
      </c>
      <c r="G507">
        <v>0</v>
      </c>
      <c r="H507">
        <v>27.8</v>
      </c>
      <c r="I507">
        <v>0.1</v>
      </c>
      <c r="J507">
        <v>30</v>
      </c>
      <c r="K507">
        <v>0</v>
      </c>
      <c r="L507">
        <f t="shared" si="31"/>
        <v>0</v>
      </c>
      <c r="M507">
        <f t="shared" si="32"/>
        <v>1</v>
      </c>
    </row>
    <row r="508" spans="1:13">
      <c r="A508">
        <v>507</v>
      </c>
      <c r="B508">
        <v>663</v>
      </c>
      <c r="C508">
        <v>8</v>
      </c>
      <c r="D508">
        <v>167</v>
      </c>
      <c r="E508">
        <v>106</v>
      </c>
      <c r="F508">
        <v>46</v>
      </c>
      <c r="G508">
        <v>231</v>
      </c>
      <c r="H508">
        <v>37.6</v>
      </c>
      <c r="I508">
        <v>0.16500000000000001</v>
      </c>
      <c r="J508">
        <v>43</v>
      </c>
      <c r="K508">
        <v>1</v>
      </c>
      <c r="L508">
        <f t="shared" si="31"/>
        <v>1</v>
      </c>
      <c r="M508">
        <f t="shared" si="32"/>
        <v>1</v>
      </c>
    </row>
    <row r="509" spans="1:13">
      <c r="A509">
        <v>508</v>
      </c>
      <c r="B509">
        <v>553</v>
      </c>
      <c r="C509">
        <v>6</v>
      </c>
      <c r="D509">
        <v>114</v>
      </c>
      <c r="E509">
        <v>88</v>
      </c>
      <c r="F509">
        <v>0</v>
      </c>
      <c r="G509">
        <v>0</v>
      </c>
      <c r="H509">
        <v>27.8</v>
      </c>
      <c r="I509">
        <v>0.247</v>
      </c>
      <c r="J509">
        <v>66</v>
      </c>
      <c r="K509">
        <v>0</v>
      </c>
      <c r="L509">
        <f t="shared" si="31"/>
        <v>0</v>
      </c>
      <c r="M509">
        <f t="shared" si="32"/>
        <v>1</v>
      </c>
    </row>
    <row r="510" spans="1:13">
      <c r="A510">
        <v>509</v>
      </c>
      <c r="B510">
        <v>19</v>
      </c>
      <c r="C510">
        <v>1</v>
      </c>
      <c r="D510">
        <v>103</v>
      </c>
      <c r="E510">
        <v>30</v>
      </c>
      <c r="F510">
        <v>38</v>
      </c>
      <c r="G510">
        <v>83</v>
      </c>
      <c r="H510">
        <v>43.3</v>
      </c>
      <c r="I510">
        <v>0.183</v>
      </c>
      <c r="J510">
        <v>33</v>
      </c>
      <c r="K510">
        <v>0</v>
      </c>
      <c r="L510">
        <f t="shared" si="31"/>
        <v>0</v>
      </c>
      <c r="M510">
        <f t="shared" si="32"/>
        <v>1</v>
      </c>
    </row>
    <row r="511" spans="1:13">
      <c r="A511">
        <v>510</v>
      </c>
      <c r="B511">
        <v>105</v>
      </c>
      <c r="C511">
        <v>2</v>
      </c>
      <c r="D511">
        <v>85</v>
      </c>
      <c r="E511">
        <v>65</v>
      </c>
      <c r="F511">
        <v>0</v>
      </c>
      <c r="G511">
        <v>0</v>
      </c>
      <c r="H511">
        <v>39.6</v>
      </c>
      <c r="I511">
        <v>0.93</v>
      </c>
      <c r="J511">
        <v>27</v>
      </c>
      <c r="K511">
        <v>0</v>
      </c>
      <c r="L511">
        <f t="shared" si="31"/>
        <v>0</v>
      </c>
      <c r="M511">
        <f t="shared" si="32"/>
        <v>1</v>
      </c>
    </row>
    <row r="512" spans="1:13">
      <c r="A512">
        <v>511</v>
      </c>
      <c r="B512">
        <v>483</v>
      </c>
      <c r="C512">
        <v>4</v>
      </c>
      <c r="D512">
        <v>85</v>
      </c>
      <c r="E512">
        <v>58</v>
      </c>
      <c r="F512">
        <v>22</v>
      </c>
      <c r="G512">
        <v>49</v>
      </c>
      <c r="H512">
        <v>27.8</v>
      </c>
      <c r="I512">
        <v>0.30599999999999999</v>
      </c>
      <c r="J512">
        <v>28</v>
      </c>
      <c r="K512">
        <v>0</v>
      </c>
      <c r="L512">
        <f t="shared" si="31"/>
        <v>0</v>
      </c>
      <c r="M512">
        <f t="shared" si="32"/>
        <v>1</v>
      </c>
    </row>
    <row r="513" spans="1:13">
      <c r="A513">
        <v>512</v>
      </c>
      <c r="B513">
        <v>16</v>
      </c>
      <c r="C513">
        <v>7</v>
      </c>
      <c r="D513">
        <v>100</v>
      </c>
      <c r="E513">
        <v>0</v>
      </c>
      <c r="F513">
        <v>0</v>
      </c>
      <c r="G513">
        <v>0</v>
      </c>
      <c r="H513">
        <v>30</v>
      </c>
      <c r="I513">
        <v>0.48399999999999999</v>
      </c>
      <c r="J513">
        <v>32</v>
      </c>
      <c r="K513">
        <v>1</v>
      </c>
      <c r="L513">
        <f t="shared" si="31"/>
        <v>0</v>
      </c>
      <c r="M513">
        <f t="shared" si="32"/>
        <v>0</v>
      </c>
    </row>
    <row r="514" spans="1:13">
      <c r="A514">
        <v>513</v>
      </c>
      <c r="B514">
        <v>642</v>
      </c>
      <c r="C514">
        <v>4</v>
      </c>
      <c r="D514">
        <v>128</v>
      </c>
      <c r="E514">
        <v>70</v>
      </c>
      <c r="F514">
        <v>0</v>
      </c>
      <c r="G514">
        <v>0</v>
      </c>
      <c r="H514">
        <v>34.299999999999997</v>
      </c>
      <c r="I514">
        <v>0.30299999999999999</v>
      </c>
      <c r="J514">
        <v>24</v>
      </c>
      <c r="K514">
        <v>0</v>
      </c>
      <c r="L514">
        <f t="shared" si="31"/>
        <v>0</v>
      </c>
      <c r="M514">
        <f t="shared" si="32"/>
        <v>1</v>
      </c>
    </row>
    <row r="515" spans="1:13">
      <c r="A515">
        <v>514</v>
      </c>
      <c r="B515">
        <v>119</v>
      </c>
      <c r="C515">
        <v>4</v>
      </c>
      <c r="D515">
        <v>97</v>
      </c>
      <c r="E515">
        <v>60</v>
      </c>
      <c r="F515">
        <v>23</v>
      </c>
      <c r="G515">
        <v>0</v>
      </c>
      <c r="H515">
        <v>28.2</v>
      </c>
      <c r="I515">
        <v>0.443</v>
      </c>
      <c r="J515">
        <v>22</v>
      </c>
      <c r="K515">
        <v>0</v>
      </c>
      <c r="L515">
        <f t="shared" ref="L515:L538" si="33">IF(H515&lt;=28.849999,IF(C515&lt;=5.5,IF(E515&lt;=69,0,0),IF(H515&lt;=24.7,0,0)),IF(C515&lt;=4.5,IF(G515&lt;=107.5,0,0),IF(G515&lt;=122.5,0,1)))</f>
        <v>0</v>
      </c>
      <c r="M515">
        <f t="shared" ref="M515:M538" si="34">IF(L515=K515,1,0)</f>
        <v>1</v>
      </c>
    </row>
    <row r="516" spans="1:13">
      <c r="A516">
        <v>515</v>
      </c>
      <c r="B516">
        <v>64</v>
      </c>
      <c r="C516">
        <v>2</v>
      </c>
      <c r="D516">
        <v>141</v>
      </c>
      <c r="E516">
        <v>58</v>
      </c>
      <c r="F516">
        <v>34</v>
      </c>
      <c r="G516">
        <v>128</v>
      </c>
      <c r="H516">
        <v>25.4</v>
      </c>
      <c r="I516">
        <v>0.69899999999999995</v>
      </c>
      <c r="J516">
        <v>24</v>
      </c>
      <c r="K516">
        <v>0</v>
      </c>
      <c r="L516">
        <f t="shared" si="33"/>
        <v>0</v>
      </c>
      <c r="M516">
        <f t="shared" si="34"/>
        <v>1</v>
      </c>
    </row>
    <row r="517" spans="1:13">
      <c r="A517">
        <v>516</v>
      </c>
      <c r="B517">
        <v>193</v>
      </c>
      <c r="C517">
        <v>7</v>
      </c>
      <c r="D517">
        <v>159</v>
      </c>
      <c r="E517">
        <v>66</v>
      </c>
      <c r="F517">
        <v>0</v>
      </c>
      <c r="G517">
        <v>0</v>
      </c>
      <c r="H517">
        <v>30.4</v>
      </c>
      <c r="I517">
        <v>0.38300000000000001</v>
      </c>
      <c r="J517">
        <v>36</v>
      </c>
      <c r="K517">
        <v>1</v>
      </c>
      <c r="L517">
        <f t="shared" si="33"/>
        <v>0</v>
      </c>
      <c r="M517">
        <f t="shared" si="34"/>
        <v>0</v>
      </c>
    </row>
    <row r="518" spans="1:13">
      <c r="A518">
        <v>517</v>
      </c>
      <c r="B518">
        <v>143</v>
      </c>
      <c r="C518">
        <v>2</v>
      </c>
      <c r="D518">
        <v>108</v>
      </c>
      <c r="E518">
        <v>52</v>
      </c>
      <c r="F518">
        <v>26</v>
      </c>
      <c r="G518">
        <v>63</v>
      </c>
      <c r="H518">
        <v>32.5</v>
      </c>
      <c r="I518">
        <v>0.318</v>
      </c>
      <c r="J518">
        <v>22</v>
      </c>
      <c r="K518">
        <v>0</v>
      </c>
      <c r="L518">
        <f t="shared" si="33"/>
        <v>0</v>
      </c>
      <c r="M518">
        <f t="shared" si="34"/>
        <v>1</v>
      </c>
    </row>
    <row r="519" spans="1:13">
      <c r="A519">
        <v>518</v>
      </c>
      <c r="B519">
        <v>255</v>
      </c>
      <c r="C519">
        <v>12</v>
      </c>
      <c r="D519">
        <v>92</v>
      </c>
      <c r="E519">
        <v>62</v>
      </c>
      <c r="F519">
        <v>7</v>
      </c>
      <c r="G519">
        <v>258</v>
      </c>
      <c r="H519">
        <v>27.6</v>
      </c>
      <c r="I519">
        <v>0.92600000000000005</v>
      </c>
      <c r="J519">
        <v>44</v>
      </c>
      <c r="K519">
        <v>1</v>
      </c>
      <c r="L519">
        <f t="shared" si="33"/>
        <v>0</v>
      </c>
      <c r="M519">
        <f t="shared" si="34"/>
        <v>0</v>
      </c>
    </row>
    <row r="520" spans="1:13">
      <c r="A520">
        <v>519</v>
      </c>
      <c r="B520">
        <v>465</v>
      </c>
      <c r="C520">
        <v>10</v>
      </c>
      <c r="D520">
        <v>115</v>
      </c>
      <c r="E520">
        <v>98</v>
      </c>
      <c r="F520">
        <v>0</v>
      </c>
      <c r="G520">
        <v>0</v>
      </c>
      <c r="H520">
        <v>24</v>
      </c>
      <c r="I520">
        <v>1.022</v>
      </c>
      <c r="J520">
        <v>34</v>
      </c>
      <c r="K520">
        <v>0</v>
      </c>
      <c r="L520">
        <f t="shared" si="33"/>
        <v>0</v>
      </c>
      <c r="M520">
        <f t="shared" si="34"/>
        <v>1</v>
      </c>
    </row>
    <row r="521" spans="1:13">
      <c r="A521">
        <v>520</v>
      </c>
      <c r="B521">
        <v>298</v>
      </c>
      <c r="C521">
        <v>0</v>
      </c>
      <c r="D521">
        <v>126</v>
      </c>
      <c r="E521">
        <v>84</v>
      </c>
      <c r="F521">
        <v>29</v>
      </c>
      <c r="G521">
        <v>215</v>
      </c>
      <c r="H521">
        <v>30.7</v>
      </c>
      <c r="I521">
        <v>0.52</v>
      </c>
      <c r="J521">
        <v>24</v>
      </c>
      <c r="K521">
        <v>0</v>
      </c>
      <c r="L521">
        <f t="shared" si="33"/>
        <v>0</v>
      </c>
      <c r="M521">
        <f t="shared" si="34"/>
        <v>1</v>
      </c>
    </row>
    <row r="522" spans="1:13">
      <c r="A522">
        <v>521</v>
      </c>
      <c r="B522">
        <v>6</v>
      </c>
      <c r="C522">
        <v>5</v>
      </c>
      <c r="D522">
        <v>116</v>
      </c>
      <c r="E522">
        <v>74</v>
      </c>
      <c r="F522">
        <v>0</v>
      </c>
      <c r="G522">
        <v>0</v>
      </c>
      <c r="H522">
        <v>25.6</v>
      </c>
      <c r="I522">
        <v>0.20100000000000001</v>
      </c>
      <c r="J522">
        <v>30</v>
      </c>
      <c r="K522">
        <v>0</v>
      </c>
      <c r="L522">
        <f t="shared" si="33"/>
        <v>0</v>
      </c>
      <c r="M522">
        <f t="shared" si="34"/>
        <v>1</v>
      </c>
    </row>
    <row r="523" spans="1:13">
      <c r="A523">
        <v>522</v>
      </c>
      <c r="B523">
        <v>760</v>
      </c>
      <c r="C523">
        <v>6</v>
      </c>
      <c r="D523">
        <v>190</v>
      </c>
      <c r="E523">
        <v>92</v>
      </c>
      <c r="F523">
        <v>0</v>
      </c>
      <c r="G523">
        <v>0</v>
      </c>
      <c r="H523">
        <v>35.5</v>
      </c>
      <c r="I523">
        <v>0.27800000000000002</v>
      </c>
      <c r="J523">
        <v>66</v>
      </c>
      <c r="K523">
        <v>1</v>
      </c>
      <c r="L523">
        <f t="shared" si="33"/>
        <v>0</v>
      </c>
      <c r="M523">
        <f t="shared" si="34"/>
        <v>0</v>
      </c>
    </row>
    <row r="524" spans="1:13">
      <c r="A524">
        <v>523</v>
      </c>
      <c r="B524">
        <v>407</v>
      </c>
      <c r="C524">
        <v>4</v>
      </c>
      <c r="D524">
        <v>115</v>
      </c>
      <c r="E524">
        <v>72</v>
      </c>
      <c r="F524">
        <v>0</v>
      </c>
      <c r="G524">
        <v>0</v>
      </c>
      <c r="H524">
        <v>28.9</v>
      </c>
      <c r="I524">
        <v>0.376</v>
      </c>
      <c r="J524">
        <v>46</v>
      </c>
      <c r="K524">
        <v>1</v>
      </c>
      <c r="L524">
        <f t="shared" si="33"/>
        <v>0</v>
      </c>
      <c r="M524">
        <f t="shared" si="34"/>
        <v>0</v>
      </c>
    </row>
    <row r="525" spans="1:13">
      <c r="A525">
        <v>524</v>
      </c>
      <c r="B525">
        <v>38</v>
      </c>
      <c r="C525">
        <v>9</v>
      </c>
      <c r="D525">
        <v>102</v>
      </c>
      <c r="E525">
        <v>76</v>
      </c>
      <c r="F525">
        <v>37</v>
      </c>
      <c r="G525">
        <v>0</v>
      </c>
      <c r="H525">
        <v>32.9</v>
      </c>
      <c r="I525">
        <v>0.66500000000000004</v>
      </c>
      <c r="J525">
        <v>46</v>
      </c>
      <c r="K525">
        <v>1</v>
      </c>
      <c r="L525">
        <f t="shared" si="33"/>
        <v>0</v>
      </c>
      <c r="M525">
        <f t="shared" si="34"/>
        <v>0</v>
      </c>
    </row>
    <row r="526" spans="1:13">
      <c r="A526">
        <v>525</v>
      </c>
      <c r="B526">
        <v>494</v>
      </c>
      <c r="C526">
        <v>4</v>
      </c>
      <c r="D526">
        <v>125</v>
      </c>
      <c r="E526">
        <v>70</v>
      </c>
      <c r="F526">
        <v>18</v>
      </c>
      <c r="G526">
        <v>122</v>
      </c>
      <c r="H526">
        <v>28.9</v>
      </c>
      <c r="I526">
        <v>1.1439999999999999</v>
      </c>
      <c r="J526">
        <v>45</v>
      </c>
      <c r="K526">
        <v>1</v>
      </c>
      <c r="L526">
        <f t="shared" si="33"/>
        <v>0</v>
      </c>
      <c r="M526">
        <f t="shared" si="34"/>
        <v>0</v>
      </c>
    </row>
    <row r="527" spans="1:13">
      <c r="A527">
        <v>526</v>
      </c>
      <c r="B527">
        <v>194</v>
      </c>
      <c r="C527">
        <v>11</v>
      </c>
      <c r="D527">
        <v>135</v>
      </c>
      <c r="E527">
        <v>0</v>
      </c>
      <c r="F527">
        <v>0</v>
      </c>
      <c r="G527">
        <v>0</v>
      </c>
      <c r="H527">
        <v>52.3</v>
      </c>
      <c r="I527">
        <v>0.57799999999999996</v>
      </c>
      <c r="J527">
        <v>40</v>
      </c>
      <c r="K527">
        <v>1</v>
      </c>
      <c r="L527">
        <f t="shared" si="33"/>
        <v>0</v>
      </c>
      <c r="M527">
        <f t="shared" si="34"/>
        <v>0</v>
      </c>
    </row>
    <row r="528" spans="1:13">
      <c r="A528">
        <v>527</v>
      </c>
      <c r="B528">
        <v>296</v>
      </c>
      <c r="C528">
        <v>6</v>
      </c>
      <c r="D528">
        <v>151</v>
      </c>
      <c r="E528">
        <v>62</v>
      </c>
      <c r="F528">
        <v>31</v>
      </c>
      <c r="G528">
        <v>120</v>
      </c>
      <c r="H528">
        <v>35.5</v>
      </c>
      <c r="I528">
        <v>0.69199999999999995</v>
      </c>
      <c r="J528">
        <v>28</v>
      </c>
      <c r="K528">
        <v>0</v>
      </c>
      <c r="L528">
        <f t="shared" si="33"/>
        <v>0</v>
      </c>
      <c r="M528">
        <f t="shared" si="34"/>
        <v>1</v>
      </c>
    </row>
    <row r="529" spans="1:13">
      <c r="A529">
        <v>528</v>
      </c>
      <c r="B529">
        <v>643</v>
      </c>
      <c r="C529">
        <v>6</v>
      </c>
      <c r="D529">
        <v>147</v>
      </c>
      <c r="E529">
        <v>80</v>
      </c>
      <c r="F529">
        <v>0</v>
      </c>
      <c r="G529">
        <v>0</v>
      </c>
      <c r="H529">
        <v>29.5</v>
      </c>
      <c r="I529">
        <v>0.17799999999999999</v>
      </c>
      <c r="J529">
        <v>50</v>
      </c>
      <c r="K529">
        <v>1</v>
      </c>
      <c r="L529">
        <f t="shared" si="33"/>
        <v>0</v>
      </c>
      <c r="M529">
        <f t="shared" si="34"/>
        <v>0</v>
      </c>
    </row>
    <row r="530" spans="1:13">
      <c r="A530">
        <v>529</v>
      </c>
      <c r="B530">
        <v>602</v>
      </c>
      <c r="C530">
        <v>6</v>
      </c>
      <c r="D530">
        <v>96</v>
      </c>
      <c r="E530">
        <v>0</v>
      </c>
      <c r="F530">
        <v>0</v>
      </c>
      <c r="G530">
        <v>0</v>
      </c>
      <c r="H530">
        <v>23.7</v>
      </c>
      <c r="I530">
        <v>0.19</v>
      </c>
      <c r="J530">
        <v>28</v>
      </c>
      <c r="K530">
        <v>0</v>
      </c>
      <c r="L530">
        <f t="shared" si="33"/>
        <v>0</v>
      </c>
      <c r="M530">
        <f t="shared" si="34"/>
        <v>1</v>
      </c>
    </row>
    <row r="531" spans="1:13">
      <c r="A531">
        <v>530</v>
      </c>
      <c r="B531">
        <v>627</v>
      </c>
      <c r="C531">
        <v>0</v>
      </c>
      <c r="D531">
        <v>125</v>
      </c>
      <c r="E531">
        <v>68</v>
      </c>
      <c r="F531">
        <v>0</v>
      </c>
      <c r="G531">
        <v>0</v>
      </c>
      <c r="H531">
        <v>24.7</v>
      </c>
      <c r="I531">
        <v>0.20599999999999999</v>
      </c>
      <c r="J531">
        <v>21</v>
      </c>
      <c r="K531">
        <v>0</v>
      </c>
      <c r="L531">
        <f t="shared" si="33"/>
        <v>0</v>
      </c>
      <c r="M531">
        <f t="shared" si="34"/>
        <v>1</v>
      </c>
    </row>
    <row r="532" spans="1:13">
      <c r="A532">
        <v>531</v>
      </c>
      <c r="B532">
        <v>635</v>
      </c>
      <c r="C532">
        <v>10</v>
      </c>
      <c r="D532">
        <v>92</v>
      </c>
      <c r="E532">
        <v>62</v>
      </c>
      <c r="F532">
        <v>0</v>
      </c>
      <c r="G532">
        <v>0</v>
      </c>
      <c r="H532">
        <v>25.9</v>
      </c>
      <c r="I532">
        <v>0.16700000000000001</v>
      </c>
      <c r="J532">
        <v>31</v>
      </c>
      <c r="K532">
        <v>0</v>
      </c>
      <c r="L532">
        <f t="shared" si="33"/>
        <v>0</v>
      </c>
      <c r="M532">
        <f t="shared" si="34"/>
        <v>1</v>
      </c>
    </row>
    <row r="533" spans="1:13">
      <c r="A533">
        <v>532</v>
      </c>
      <c r="B533">
        <v>549</v>
      </c>
      <c r="C533">
        <v>1</v>
      </c>
      <c r="D533">
        <v>164</v>
      </c>
      <c r="E533">
        <v>82</v>
      </c>
      <c r="F533">
        <v>43</v>
      </c>
      <c r="G533">
        <v>67</v>
      </c>
      <c r="H533">
        <v>32.799999999999997</v>
      </c>
      <c r="I533">
        <v>0.34100000000000003</v>
      </c>
      <c r="J533">
        <v>50</v>
      </c>
      <c r="K533">
        <v>0</v>
      </c>
      <c r="L533">
        <f t="shared" si="33"/>
        <v>0</v>
      </c>
      <c r="M533">
        <f t="shared" si="34"/>
        <v>1</v>
      </c>
    </row>
    <row r="534" spans="1:13">
      <c r="A534">
        <v>533</v>
      </c>
      <c r="B534">
        <v>498</v>
      </c>
      <c r="C534">
        <v>2</v>
      </c>
      <c r="D534">
        <v>81</v>
      </c>
      <c r="E534">
        <v>72</v>
      </c>
      <c r="F534">
        <v>15</v>
      </c>
      <c r="G534">
        <v>76</v>
      </c>
      <c r="H534">
        <v>30.1</v>
      </c>
      <c r="I534">
        <v>0.54700000000000004</v>
      </c>
      <c r="J534">
        <v>25</v>
      </c>
      <c r="K534">
        <v>0</v>
      </c>
      <c r="L534">
        <f t="shared" si="33"/>
        <v>0</v>
      </c>
      <c r="M534">
        <f t="shared" si="34"/>
        <v>1</v>
      </c>
    </row>
    <row r="535" spans="1:13">
      <c r="A535">
        <v>534</v>
      </c>
      <c r="B535">
        <v>424</v>
      </c>
      <c r="C535">
        <v>2</v>
      </c>
      <c r="D535">
        <v>115</v>
      </c>
      <c r="E535">
        <v>64</v>
      </c>
      <c r="F535">
        <v>22</v>
      </c>
      <c r="G535">
        <v>0</v>
      </c>
      <c r="H535">
        <v>30.8</v>
      </c>
      <c r="I535">
        <v>0.42099999999999999</v>
      </c>
      <c r="J535">
        <v>21</v>
      </c>
      <c r="K535">
        <v>0</v>
      </c>
      <c r="L535">
        <f t="shared" si="33"/>
        <v>0</v>
      </c>
      <c r="M535">
        <f t="shared" si="34"/>
        <v>1</v>
      </c>
    </row>
    <row r="536" spans="1:13">
      <c r="A536">
        <v>535</v>
      </c>
      <c r="B536">
        <v>530</v>
      </c>
      <c r="C536">
        <v>0</v>
      </c>
      <c r="D536">
        <v>111</v>
      </c>
      <c r="E536">
        <v>65</v>
      </c>
      <c r="F536">
        <v>0</v>
      </c>
      <c r="G536">
        <v>0</v>
      </c>
      <c r="H536">
        <v>24.6</v>
      </c>
      <c r="I536">
        <v>0.66</v>
      </c>
      <c r="J536">
        <v>31</v>
      </c>
      <c r="K536">
        <v>0</v>
      </c>
      <c r="L536">
        <f t="shared" si="33"/>
        <v>0</v>
      </c>
      <c r="M536">
        <f t="shared" si="34"/>
        <v>1</v>
      </c>
    </row>
    <row r="537" spans="1:13">
      <c r="A537">
        <v>536</v>
      </c>
      <c r="B537">
        <v>562</v>
      </c>
      <c r="C537">
        <v>0</v>
      </c>
      <c r="D537">
        <v>198</v>
      </c>
      <c r="E537">
        <v>66</v>
      </c>
      <c r="F537">
        <v>32</v>
      </c>
      <c r="G537">
        <v>274</v>
      </c>
      <c r="H537">
        <v>41.3</v>
      </c>
      <c r="I537">
        <v>0.502</v>
      </c>
      <c r="J537">
        <v>28</v>
      </c>
      <c r="K537">
        <v>1</v>
      </c>
      <c r="L537">
        <f t="shared" si="33"/>
        <v>0</v>
      </c>
      <c r="M537">
        <f t="shared" si="34"/>
        <v>0</v>
      </c>
    </row>
    <row r="538" spans="1:13">
      <c r="A538">
        <v>537</v>
      </c>
      <c r="B538">
        <v>530</v>
      </c>
      <c r="C538">
        <v>0</v>
      </c>
      <c r="D538">
        <v>111</v>
      </c>
      <c r="E538">
        <v>65</v>
      </c>
      <c r="F538">
        <v>0</v>
      </c>
      <c r="G538">
        <v>0</v>
      </c>
      <c r="H538">
        <v>24.6</v>
      </c>
      <c r="I538">
        <v>0.66</v>
      </c>
      <c r="J538">
        <v>31</v>
      </c>
      <c r="K538">
        <v>0</v>
      </c>
      <c r="L538">
        <f t="shared" si="33"/>
        <v>0</v>
      </c>
      <c r="M538">
        <f t="shared" si="34"/>
        <v>1</v>
      </c>
    </row>
  </sheetData>
  <mergeCells count="1">
    <mergeCell ref="AA7:AJ7"/>
  </mergeCells>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538"/>
  <sheetViews>
    <sheetView topLeftCell="T1" zoomScaleNormal="100" workbookViewId="0">
      <selection activeCell="AK8" sqref="AK8:AO14"/>
    </sheetView>
  </sheetViews>
  <sheetFormatPr defaultRowHeight="14.4"/>
  <cols>
    <col min="15" max="15" width="47.6640625" bestFit="1" customWidth="1"/>
  </cols>
  <sheetData>
    <row r="1" spans="1:41">
      <c r="A1" s="1" t="s">
        <v>0</v>
      </c>
      <c r="B1" s="1" t="s">
        <v>1</v>
      </c>
      <c r="C1" s="1" t="s">
        <v>2</v>
      </c>
      <c r="D1" s="1" t="s">
        <v>3</v>
      </c>
      <c r="E1" s="1" t="s">
        <v>4</v>
      </c>
      <c r="F1" s="1" t="s">
        <v>5</v>
      </c>
      <c r="G1" s="1" t="s">
        <v>6</v>
      </c>
      <c r="H1" s="1" t="s">
        <v>7</v>
      </c>
      <c r="I1" s="1" t="s">
        <v>8</v>
      </c>
      <c r="J1" s="1" t="s">
        <v>9</v>
      </c>
      <c r="K1" s="1" t="s">
        <v>10</v>
      </c>
      <c r="L1" s="3" t="s">
        <v>20</v>
      </c>
      <c r="M1" s="3" t="s">
        <v>29</v>
      </c>
    </row>
    <row r="2" spans="1:41">
      <c r="A2">
        <v>1</v>
      </c>
      <c r="B2">
        <v>687</v>
      </c>
      <c r="C2">
        <v>3</v>
      </c>
      <c r="D2">
        <v>130</v>
      </c>
      <c r="E2">
        <v>64</v>
      </c>
      <c r="F2">
        <v>0</v>
      </c>
      <c r="G2">
        <v>0</v>
      </c>
      <c r="H2">
        <v>23.1</v>
      </c>
      <c r="I2">
        <v>0.314</v>
      </c>
      <c r="J2">
        <v>22</v>
      </c>
      <c r="K2">
        <v>0</v>
      </c>
      <c r="L2">
        <f t="shared" ref="L2:L66" si="0">IF(D2&lt;=154.5,IF(H2&lt;=27.849999,IF(D2&lt;=107.5,0,0),IF(I2&lt;=1.105,0,1)),IF(I2&lt;=0.2745,1,IF(G2&lt;=171.5,1,1)))</f>
        <v>0</v>
      </c>
      <c r="M2">
        <f>IF(L2=K2,1,0)</f>
        <v>1</v>
      </c>
      <c r="O2" t="s">
        <v>298</v>
      </c>
      <c r="P2">
        <f>COUNTA($K$2:$K$769)</f>
        <v>537</v>
      </c>
    </row>
    <row r="3" spans="1:41">
      <c r="A3">
        <v>2</v>
      </c>
      <c r="B3">
        <v>440</v>
      </c>
      <c r="C3">
        <v>6</v>
      </c>
      <c r="D3">
        <v>107</v>
      </c>
      <c r="E3">
        <v>88</v>
      </c>
      <c r="F3">
        <v>0</v>
      </c>
      <c r="G3">
        <v>0</v>
      </c>
      <c r="H3">
        <v>36.799999999999997</v>
      </c>
      <c r="I3">
        <v>0.72699999999999998</v>
      </c>
      <c r="J3">
        <v>31</v>
      </c>
      <c r="K3">
        <v>0</v>
      </c>
      <c r="L3">
        <f t="shared" si="0"/>
        <v>0</v>
      </c>
      <c r="M3">
        <f t="shared" ref="M3:M66" si="1">IF(L3=K3,1,0)</f>
        <v>1</v>
      </c>
      <c r="O3" t="s">
        <v>299</v>
      </c>
      <c r="P3">
        <f>SUM($K$2:$K$769)</f>
        <v>229</v>
      </c>
    </row>
    <row r="4" spans="1:41">
      <c r="A4">
        <v>3</v>
      </c>
      <c r="B4">
        <v>650</v>
      </c>
      <c r="C4">
        <v>0</v>
      </c>
      <c r="D4">
        <v>107</v>
      </c>
      <c r="E4">
        <v>60</v>
      </c>
      <c r="F4">
        <v>25</v>
      </c>
      <c r="G4">
        <v>0</v>
      </c>
      <c r="H4">
        <v>26.4</v>
      </c>
      <c r="I4">
        <v>0.13300000000000001</v>
      </c>
      <c r="J4">
        <v>23</v>
      </c>
      <c r="K4">
        <v>0</v>
      </c>
      <c r="L4">
        <f t="shared" si="0"/>
        <v>0</v>
      </c>
      <c r="M4">
        <f t="shared" si="1"/>
        <v>1</v>
      </c>
      <c r="O4" t="s">
        <v>246</v>
      </c>
      <c r="P4">
        <f>P3/P2</f>
        <v>0.42644320297951582</v>
      </c>
    </row>
    <row r="5" spans="1:41">
      <c r="A5">
        <v>4</v>
      </c>
      <c r="B5">
        <v>320</v>
      </c>
      <c r="C5">
        <v>6</v>
      </c>
      <c r="D5">
        <v>194</v>
      </c>
      <c r="E5">
        <v>78</v>
      </c>
      <c r="F5">
        <v>0</v>
      </c>
      <c r="G5">
        <v>0</v>
      </c>
      <c r="H5">
        <v>23.5</v>
      </c>
      <c r="I5">
        <v>0.129</v>
      </c>
      <c r="J5">
        <v>59</v>
      </c>
      <c r="K5">
        <v>1</v>
      </c>
      <c r="L5">
        <f t="shared" si="0"/>
        <v>1</v>
      </c>
      <c r="M5">
        <f t="shared" si="1"/>
        <v>1</v>
      </c>
      <c r="O5" t="s">
        <v>247</v>
      </c>
      <c r="P5">
        <f>2*P4*(1-P4)</f>
        <v>0.48917879522417462</v>
      </c>
    </row>
    <row r="6" spans="1:41" ht="15" thickBot="1">
      <c r="A6">
        <v>5</v>
      </c>
      <c r="B6">
        <v>162</v>
      </c>
      <c r="C6">
        <v>7</v>
      </c>
      <c r="D6">
        <v>102</v>
      </c>
      <c r="E6">
        <v>74</v>
      </c>
      <c r="F6">
        <v>40</v>
      </c>
      <c r="G6">
        <v>105</v>
      </c>
      <c r="H6">
        <v>37.200000000000003</v>
      </c>
      <c r="I6">
        <v>0.20399999999999999</v>
      </c>
      <c r="J6">
        <v>45</v>
      </c>
      <c r="K6">
        <v>0</v>
      </c>
      <c r="L6">
        <f t="shared" si="0"/>
        <v>0</v>
      </c>
      <c r="M6">
        <f t="shared" si="1"/>
        <v>1</v>
      </c>
    </row>
    <row r="7" spans="1:41" ht="15" thickBot="1">
      <c r="A7">
        <v>6</v>
      </c>
      <c r="B7">
        <v>722</v>
      </c>
      <c r="C7">
        <v>1</v>
      </c>
      <c r="D7">
        <v>114</v>
      </c>
      <c r="E7">
        <v>66</v>
      </c>
      <c r="F7">
        <v>36</v>
      </c>
      <c r="G7">
        <v>200</v>
      </c>
      <c r="H7">
        <v>38.1</v>
      </c>
      <c r="I7">
        <v>0.28899999999999998</v>
      </c>
      <c r="J7">
        <v>21</v>
      </c>
      <c r="K7">
        <v>0</v>
      </c>
      <c r="L7">
        <f t="shared" si="0"/>
        <v>0</v>
      </c>
      <c r="M7">
        <f t="shared" si="1"/>
        <v>1</v>
      </c>
      <c r="AA7" s="44" t="s">
        <v>328</v>
      </c>
      <c r="AB7" s="45"/>
      <c r="AC7" s="45"/>
      <c r="AD7" s="45"/>
      <c r="AE7" s="45"/>
      <c r="AF7" s="45"/>
      <c r="AG7" s="45"/>
      <c r="AH7" s="45"/>
      <c r="AI7" s="45"/>
      <c r="AJ7" s="46"/>
    </row>
    <row r="8" spans="1:41">
      <c r="A8">
        <v>7</v>
      </c>
      <c r="B8">
        <v>196</v>
      </c>
      <c r="C8">
        <v>5</v>
      </c>
      <c r="D8">
        <v>158</v>
      </c>
      <c r="E8">
        <v>84</v>
      </c>
      <c r="F8">
        <v>41</v>
      </c>
      <c r="G8">
        <v>210</v>
      </c>
      <c r="H8">
        <v>39.4</v>
      </c>
      <c r="I8">
        <v>0.39500000000000002</v>
      </c>
      <c r="J8">
        <v>29</v>
      </c>
      <c r="K8">
        <v>1</v>
      </c>
      <c r="L8">
        <f t="shared" si="0"/>
        <v>1</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136</v>
      </c>
      <c r="C9">
        <v>2</v>
      </c>
      <c r="D9">
        <v>125</v>
      </c>
      <c r="E9">
        <v>60</v>
      </c>
      <c r="F9">
        <v>20</v>
      </c>
      <c r="G9">
        <v>140</v>
      </c>
      <c r="H9">
        <v>33.799999999999997</v>
      </c>
      <c r="I9">
        <v>8.7999999999999995E-2</v>
      </c>
      <c r="J9">
        <v>31</v>
      </c>
      <c r="K9">
        <v>0</v>
      </c>
      <c r="L9">
        <f t="shared" si="0"/>
        <v>0</v>
      </c>
      <c r="M9">
        <f t="shared" si="1"/>
        <v>1</v>
      </c>
      <c r="O9" t="s">
        <v>364</v>
      </c>
      <c r="P9">
        <f>COUNTIFS($D$2:$D$769,"&lt;=154.5")</f>
        <v>434</v>
      </c>
      <c r="Q9">
        <f>COUNTIFS($D$2:$D$769,"&lt;=154.5",$K$2:$K$769,1)</f>
        <v>133</v>
      </c>
      <c r="R9">
        <f>$P$2-P9</f>
        <v>103</v>
      </c>
      <c r="S9">
        <f>$P$3-Q9</f>
        <v>96</v>
      </c>
      <c r="T9" s="24">
        <f t="shared" ref="T9:T14" si="2">IF(P9=0,"",Q9/P9)</f>
        <v>0.30645161290322581</v>
      </c>
      <c r="U9" s="31">
        <f t="shared" ref="U9:U14" si="3">IF(R9=0,"",S9/R9)</f>
        <v>0.93203883495145634</v>
      </c>
      <c r="V9">
        <f t="shared" ref="V9:W14" si="4">IF(T9="","",2*T9*(1-T9))</f>
        <v>0.42507804370447455</v>
      </c>
      <c r="W9">
        <f t="shared" si="4"/>
        <v>0.12668489018757653</v>
      </c>
      <c r="X9">
        <f>IF(OR(V9="",W9=""),"",(P9/$P$2)*V9+(R9/$P$2)*W9)</f>
        <v>0.3678443475922949</v>
      </c>
      <c r="Y9">
        <f>IF(X9="","",$P$5-X9)</f>
        <v>0.12133444763187973</v>
      </c>
      <c r="Z9">
        <f>IF(Y9="","",(P9+R9)/$P$2*Y9)</f>
        <v>0.12133444763187973</v>
      </c>
      <c r="AA9">
        <f>$P$2</f>
        <v>537</v>
      </c>
      <c r="AB9">
        <f>$P$3</f>
        <v>229</v>
      </c>
      <c r="AC9">
        <f>$P$5</f>
        <v>0.48917879522417462</v>
      </c>
      <c r="AD9">
        <f>IF(OR(T9="",$P$4=0),"",T9/$P$4)</f>
        <v>0.71862234117481338</v>
      </c>
      <c r="AE9">
        <f>IF(OR(U9="",$P$4=0),"",U9/$P$4)</f>
        <v>2.1856107177682622</v>
      </c>
      <c r="AF9">
        <f>IF(OR(T9="",U9=""),"",ABS(T9-U9))</f>
        <v>0.62558722204823058</v>
      </c>
      <c r="AG9">
        <f>IF(V9="","",1-V9)</f>
        <v>0.57492195629552545</v>
      </c>
      <c r="AH9">
        <f>IF(W9="","",1-W9)</f>
        <v>0.87331510981242344</v>
      </c>
      <c r="AI9">
        <f>IF(T9="","",MAX(T9,1-T9))</f>
        <v>0.69354838709677424</v>
      </c>
      <c r="AJ9">
        <f>IF(U9="","",MAX(U9,1-U9))</f>
        <v>0.93203883495145634</v>
      </c>
      <c r="AK9">
        <f>(LEN($O9)-LEN(SUBSTITUTE($O9," AND ","")))/5</f>
        <v>0</v>
      </c>
      <c r="AL9" t="str">
        <f>IF(AK9=0, $O9, SUBSTITUTE($O9," AND ","|", AK9))</f>
        <v>plas ≤ 154.5</v>
      </c>
      <c r="AM9" t="str">
        <f>IF(AK9=0, AL9, TRIM(MID(AL9, FIND("|",AL9)+1, 999)))</f>
        <v>plas ≤ 154.5</v>
      </c>
      <c r="AN9" t="str">
        <f>LEFT(AM9, FIND(" ", AM9 &amp; " ") - 1)</f>
        <v>plas</v>
      </c>
      <c r="AO9">
        <f>Y9</f>
        <v>0.12133444763187973</v>
      </c>
    </row>
    <row r="10" spans="1:41">
      <c r="A10">
        <v>9</v>
      </c>
      <c r="B10">
        <v>96</v>
      </c>
      <c r="C10">
        <v>6</v>
      </c>
      <c r="D10">
        <v>144</v>
      </c>
      <c r="E10">
        <v>72</v>
      </c>
      <c r="F10">
        <v>27</v>
      </c>
      <c r="G10">
        <v>228</v>
      </c>
      <c r="H10">
        <v>33.9</v>
      </c>
      <c r="I10">
        <v>0.255</v>
      </c>
      <c r="J10">
        <v>40</v>
      </c>
      <c r="K10">
        <v>0</v>
      </c>
      <c r="L10">
        <f t="shared" si="0"/>
        <v>0</v>
      </c>
      <c r="M10">
        <f t="shared" si="1"/>
        <v>1</v>
      </c>
      <c r="O10" t="s">
        <v>365</v>
      </c>
      <c r="P10">
        <f>COUNTIFS($D$2:$D$769,"&lt;=154.5",$H$2:$H$769,"&lt;=27.849999")</f>
        <v>127</v>
      </c>
      <c r="Q10">
        <f>SUMIFS($K$2:$K$769,$D$2:$D$769,"&lt;=154.5",$H$2:$H$769,"&lt;=27.849999")</f>
        <v>11</v>
      </c>
      <c r="R10">
        <f t="shared" ref="R10:S14" si="5">AA10-P10</f>
        <v>307</v>
      </c>
      <c r="S10">
        <f t="shared" si="5"/>
        <v>122</v>
      </c>
      <c r="T10">
        <f t="shared" si="2"/>
        <v>8.6614173228346455E-2</v>
      </c>
      <c r="U10">
        <f t="shared" si="3"/>
        <v>0.3973941368078176</v>
      </c>
      <c r="V10">
        <f t="shared" si="4"/>
        <v>0.15822431644863291</v>
      </c>
      <c r="W10">
        <f t="shared" si="4"/>
        <v>0.47894407367717434</v>
      </c>
      <c r="X10">
        <f>IF(OR(V10="",W10=""),"",(P10/AA10)*V10+(R10/AA10)*W10)</f>
        <v>0.38509290047896061</v>
      </c>
      <c r="Y10">
        <f>IF(X10="","",AC10-X10)</f>
        <v>3.9985143225513942E-2</v>
      </c>
      <c r="Z10">
        <f>IF(Y10="","",(P10+R10)/AA10*Y10)</f>
        <v>3.9985143225513942E-2</v>
      </c>
      <c r="AA10">
        <f>P9</f>
        <v>434</v>
      </c>
      <c r="AB10">
        <f>Q9</f>
        <v>133</v>
      </c>
      <c r="AC10">
        <f>V9</f>
        <v>0.42507804370447455</v>
      </c>
      <c r="AD10">
        <f t="shared" ref="AD10:AD14" si="6">IF(OR(T10="",$P$4=0),"",T10/$P$4)</f>
        <v>0.20310834508131898</v>
      </c>
      <c r="AE10">
        <f t="shared" ref="AE10:AE14" si="7">IF(OR(U10="",$P$4=0),"",U10/$P$4)</f>
        <v>0.93188057408645442</v>
      </c>
      <c r="AF10">
        <f t="shared" ref="AF10:AF14" si="8">IF(OR(T10="",U10=""),"",ABS(T10-U10))</f>
        <v>0.31077996357947113</v>
      </c>
      <c r="AG10">
        <f t="shared" ref="AG10:AG14" si="9">IF(V10="","",1-V10)</f>
        <v>0.84177568355136712</v>
      </c>
      <c r="AH10">
        <f t="shared" ref="AH10:AH14" si="10">IF(W10="","",1-W10)</f>
        <v>0.5210559263228256</v>
      </c>
      <c r="AI10">
        <f t="shared" ref="AI10:AI14" si="11">IF(T10="","",MAX(T10,1-T10))</f>
        <v>0.91338582677165359</v>
      </c>
      <c r="AJ10">
        <f t="shared" ref="AJ10:AJ14" si="12">IF(U10="","",MAX(U10,1-U10))</f>
        <v>0.60260586319218246</v>
      </c>
      <c r="AK10">
        <f t="shared" ref="AK10:AK14" si="13">(LEN($O10)-LEN(SUBSTITUTE($O10," AND ","")))/5</f>
        <v>1</v>
      </c>
      <c r="AL10" t="str">
        <f t="shared" ref="AL10:AL14" si="14">IF(AK10=0, $O10, SUBSTITUTE($O10," AND ","|", AK10))</f>
        <v>plas ≤ 154.5|mass ≤ 27.849999</v>
      </c>
      <c r="AM10" t="str">
        <f t="shared" ref="AM10:AM14" si="15">IF(AK10=0, AL10, TRIM(MID(AL10, FIND("|",AL10)+1, 999)))</f>
        <v>mass ≤ 27.849999</v>
      </c>
      <c r="AN10" t="str">
        <f t="shared" ref="AN10:AN14" si="16">LEFT(AM10, FIND(" ", AM10 &amp; " ") - 1)</f>
        <v>mass</v>
      </c>
      <c r="AO10">
        <f t="shared" ref="AO10:AO14" si="17">Y10</f>
        <v>3.9985143225513942E-2</v>
      </c>
    </row>
    <row r="11" spans="1:41">
      <c r="A11">
        <v>10</v>
      </c>
      <c r="B11">
        <v>361</v>
      </c>
      <c r="C11">
        <v>5</v>
      </c>
      <c r="D11">
        <v>189</v>
      </c>
      <c r="E11">
        <v>64</v>
      </c>
      <c r="F11">
        <v>33</v>
      </c>
      <c r="G11">
        <v>325</v>
      </c>
      <c r="H11">
        <v>31.2</v>
      </c>
      <c r="I11">
        <v>0.58299999999999996</v>
      </c>
      <c r="J11">
        <v>29</v>
      </c>
      <c r="K11">
        <v>1</v>
      </c>
      <c r="L11">
        <f t="shared" si="0"/>
        <v>1</v>
      </c>
      <c r="M11">
        <f t="shared" si="1"/>
        <v>1</v>
      </c>
      <c r="O11" t="s">
        <v>366</v>
      </c>
      <c r="P11">
        <f>COUNTIFS($D$2:$D$769,"&lt;=154.5",$H$2:$H$769,"&lt;=27.849999",$D$2:$D$769,"&lt;=107.5")</f>
        <v>68</v>
      </c>
      <c r="Q11">
        <f>SUMIFS($K$2:$K$769,$D$2:$D$769,"&lt;=154.5",$H$2:$H$769,"&lt;=27.849999",$D$2:$D$769,"&lt;=107.5")</f>
        <v>1</v>
      </c>
      <c r="R11">
        <f t="shared" si="5"/>
        <v>59</v>
      </c>
      <c r="S11">
        <f t="shared" si="5"/>
        <v>10</v>
      </c>
      <c r="T11">
        <f t="shared" si="2"/>
        <v>1.4705882352941176E-2</v>
      </c>
      <c r="U11">
        <f t="shared" si="3"/>
        <v>0.16949152542372881</v>
      </c>
      <c r="V11">
        <f t="shared" si="4"/>
        <v>2.8979238754325259E-2</v>
      </c>
      <c r="W11">
        <f t="shared" si="4"/>
        <v>0.2815282964665326</v>
      </c>
      <c r="X11">
        <f>IF(OR(V11="",W11=""),"",(P11/AA11)*V11+(R11/AA11)*W11)</f>
        <v>0.14630517895133499</v>
      </c>
      <c r="Y11">
        <f>IF(X11="","",AC11-X11)</f>
        <v>1.1919137497297921E-2</v>
      </c>
      <c r="Z11">
        <f>IF(Y11="","",(P11+R11)/AA11*Y11)</f>
        <v>1.1919137497297921E-2</v>
      </c>
      <c r="AA11">
        <f>P10</f>
        <v>127</v>
      </c>
      <c r="AB11">
        <f>Q10</f>
        <v>11</v>
      </c>
      <c r="AC11">
        <f>V10</f>
        <v>0.15822431644863291</v>
      </c>
      <c r="AD11">
        <f t="shared" si="6"/>
        <v>3.4484973028512715E-2</v>
      </c>
      <c r="AE11">
        <f t="shared" si="7"/>
        <v>0.39745392643031602</v>
      </c>
      <c r="AF11">
        <f t="shared" si="8"/>
        <v>0.15478564307078763</v>
      </c>
      <c r="AG11">
        <f t="shared" si="9"/>
        <v>0.97102076124567471</v>
      </c>
      <c r="AH11">
        <f t="shared" si="10"/>
        <v>0.71847170353346734</v>
      </c>
      <c r="AI11">
        <f t="shared" si="11"/>
        <v>0.98529411764705888</v>
      </c>
      <c r="AJ11">
        <f t="shared" si="12"/>
        <v>0.83050847457627119</v>
      </c>
      <c r="AK11">
        <f t="shared" si="13"/>
        <v>2</v>
      </c>
      <c r="AL11" t="str">
        <f t="shared" si="14"/>
        <v>plas ≤ 154.5 AND mass ≤ 27.849999|plas ≤ 107.5</v>
      </c>
      <c r="AM11" t="str">
        <f t="shared" si="15"/>
        <v>plas ≤ 107.5</v>
      </c>
      <c r="AN11" t="str">
        <f t="shared" si="16"/>
        <v>plas</v>
      </c>
      <c r="AO11">
        <f t="shared" si="17"/>
        <v>1.1919137497297921E-2</v>
      </c>
    </row>
    <row r="12" spans="1:41">
      <c r="A12">
        <v>11</v>
      </c>
      <c r="B12">
        <v>150</v>
      </c>
      <c r="C12">
        <v>2</v>
      </c>
      <c r="D12">
        <v>90</v>
      </c>
      <c r="E12">
        <v>70</v>
      </c>
      <c r="F12">
        <v>17</v>
      </c>
      <c r="G12">
        <v>0</v>
      </c>
      <c r="H12">
        <v>27.3</v>
      </c>
      <c r="I12">
        <v>8.5000000000000006E-2</v>
      </c>
      <c r="J12">
        <v>22</v>
      </c>
      <c r="K12">
        <v>0</v>
      </c>
      <c r="L12">
        <f t="shared" si="0"/>
        <v>0</v>
      </c>
      <c r="M12">
        <f t="shared" si="1"/>
        <v>1</v>
      </c>
      <c r="O12" t="s">
        <v>367</v>
      </c>
      <c r="P12">
        <f>COUNTIFS($D$2:$D$769,"&lt;=154.5",$H$2:$H$769,"&gt;27.849999",$I$2:$I$769,"&lt;=1.105")</f>
        <v>281</v>
      </c>
      <c r="Q12">
        <f>SUMIFS($K$2:$K$769,$D$2:$D$769,"&lt;=154.5",$H$2:$H$769,"&gt;27.849999",$I$2:$I$769,"&lt;=1.105")</f>
        <v>101</v>
      </c>
      <c r="R12">
        <f t="shared" si="5"/>
        <v>26</v>
      </c>
      <c r="S12">
        <f t="shared" si="5"/>
        <v>21</v>
      </c>
      <c r="T12">
        <f t="shared" si="2"/>
        <v>0.35943060498220641</v>
      </c>
      <c r="U12">
        <f t="shared" si="3"/>
        <v>0.80769230769230771</v>
      </c>
      <c r="V12">
        <f t="shared" si="4"/>
        <v>0.46048049036866295</v>
      </c>
      <c r="W12">
        <f t="shared" si="4"/>
        <v>0.31065088757396447</v>
      </c>
      <c r="X12">
        <f>IF(OR(V12="",W12=""),"",(P12/AA12)*V12+(R12/AA12)*W12)</f>
        <v>0.44779133834044743</v>
      </c>
      <c r="Y12">
        <f>IF(X12="","",AC12-X12)</f>
        <v>3.1152735336726911E-2</v>
      </c>
      <c r="Z12">
        <f>IF(Y12="","",(P12+R12)/AA12*Y12)</f>
        <v>3.1152735336726911E-2</v>
      </c>
      <c r="AA12">
        <f>R10</f>
        <v>307</v>
      </c>
      <c r="AB12">
        <f>S10</f>
        <v>122</v>
      </c>
      <c r="AC12">
        <f>W10</f>
        <v>0.47894407367717434</v>
      </c>
      <c r="AD12">
        <f t="shared" si="6"/>
        <v>0.84285692085347097</v>
      </c>
      <c r="AE12">
        <f t="shared" si="7"/>
        <v>1.8940208263352369</v>
      </c>
      <c r="AF12">
        <f t="shared" si="8"/>
        <v>0.4482617027101013</v>
      </c>
      <c r="AG12">
        <f t="shared" si="9"/>
        <v>0.53951950963133699</v>
      </c>
      <c r="AH12">
        <f t="shared" si="10"/>
        <v>0.68934911242603558</v>
      </c>
      <c r="AI12">
        <f t="shared" si="11"/>
        <v>0.64056939501779353</v>
      </c>
      <c r="AJ12">
        <f t="shared" si="12"/>
        <v>0.80769230769230771</v>
      </c>
      <c r="AK12">
        <f t="shared" si="13"/>
        <v>2</v>
      </c>
      <c r="AL12" t="str">
        <f t="shared" si="14"/>
        <v>plas ≤ 154.5 AND mass &gt; 27.849999|pedi ≤ 1.105</v>
      </c>
      <c r="AM12" t="str">
        <f t="shared" si="15"/>
        <v>pedi ≤ 1.105</v>
      </c>
      <c r="AN12" t="str">
        <f t="shared" si="16"/>
        <v>pedi</v>
      </c>
      <c r="AO12">
        <f t="shared" si="17"/>
        <v>3.1152735336726911E-2</v>
      </c>
    </row>
    <row r="13" spans="1:41">
      <c r="A13">
        <v>12</v>
      </c>
      <c r="B13">
        <v>410</v>
      </c>
      <c r="C13">
        <v>1</v>
      </c>
      <c r="D13">
        <v>172</v>
      </c>
      <c r="E13">
        <v>68</v>
      </c>
      <c r="F13">
        <v>49</v>
      </c>
      <c r="G13">
        <v>579</v>
      </c>
      <c r="H13">
        <v>42.4</v>
      </c>
      <c r="I13">
        <v>0.70199999999999996</v>
      </c>
      <c r="J13">
        <v>28</v>
      </c>
      <c r="K13">
        <v>1</v>
      </c>
      <c r="L13">
        <f t="shared" si="0"/>
        <v>1</v>
      </c>
      <c r="M13">
        <f t="shared" si="1"/>
        <v>1</v>
      </c>
      <c r="O13" t="s">
        <v>368</v>
      </c>
      <c r="P13">
        <f>COUNTIFS($D$2:$D$769,"&gt;154.5",$I$2:$I$769,"&lt;=0.2745")</f>
        <v>25</v>
      </c>
      <c r="Q13">
        <f>SUMIFS($K$2:$K$769,$D$2:$D$769,"&gt;154.5",$I$2:$I$769,"&lt;=0.2745")</f>
        <v>21</v>
      </c>
      <c r="R13">
        <f t="shared" si="5"/>
        <v>78</v>
      </c>
      <c r="S13">
        <f t="shared" si="5"/>
        <v>75</v>
      </c>
      <c r="T13">
        <f t="shared" si="2"/>
        <v>0.84</v>
      </c>
      <c r="U13">
        <f t="shared" si="3"/>
        <v>0.96153846153846156</v>
      </c>
      <c r="V13">
        <f t="shared" si="4"/>
        <v>0.26880000000000004</v>
      </c>
      <c r="W13">
        <f t="shared" si="4"/>
        <v>7.3964497041420066E-2</v>
      </c>
      <c r="X13">
        <f>IF(OR(V13="",W13=""),"",(P13/AA13)*V13+(R13/AA13)*W13)</f>
        <v>0.12125466766243462</v>
      </c>
      <c r="Y13">
        <f>IF(X13="","",AC13-X13)</f>
        <v>5.4302225251419145E-3</v>
      </c>
      <c r="Z13">
        <f>IF(Y13="","",(P13+R13)/AA13*Y13)</f>
        <v>5.4302225251419145E-3</v>
      </c>
      <c r="AA13">
        <f>R9</f>
        <v>103</v>
      </c>
      <c r="AB13">
        <f>S9</f>
        <v>96</v>
      </c>
      <c r="AC13">
        <f>W9</f>
        <v>0.12668489018757653</v>
      </c>
      <c r="AD13">
        <f t="shared" si="6"/>
        <v>1.9697816593886461</v>
      </c>
      <c r="AE13">
        <f t="shared" si="7"/>
        <v>2.254786698018139</v>
      </c>
      <c r="AF13">
        <f t="shared" si="8"/>
        <v>0.1215384615384616</v>
      </c>
      <c r="AG13">
        <f t="shared" si="9"/>
        <v>0.73119999999999996</v>
      </c>
      <c r="AH13">
        <f t="shared" si="10"/>
        <v>0.92603550295857995</v>
      </c>
      <c r="AI13">
        <f t="shared" si="11"/>
        <v>0.84</v>
      </c>
      <c r="AJ13">
        <f t="shared" si="12"/>
        <v>0.96153846153846156</v>
      </c>
      <c r="AK13">
        <f t="shared" si="13"/>
        <v>1</v>
      </c>
      <c r="AL13" t="str">
        <f t="shared" si="14"/>
        <v>plas &gt; 154.5|pedi ≤ 0.2745</v>
      </c>
      <c r="AM13" t="str">
        <f t="shared" si="15"/>
        <v>pedi ≤ 0.2745</v>
      </c>
      <c r="AN13" t="str">
        <f t="shared" si="16"/>
        <v>pedi</v>
      </c>
      <c r="AO13">
        <f t="shared" si="17"/>
        <v>5.4302225251419145E-3</v>
      </c>
    </row>
    <row r="14" spans="1:41">
      <c r="A14">
        <v>13</v>
      </c>
      <c r="B14">
        <v>369</v>
      </c>
      <c r="C14">
        <v>3</v>
      </c>
      <c r="D14">
        <v>81</v>
      </c>
      <c r="E14">
        <v>86</v>
      </c>
      <c r="F14">
        <v>16</v>
      </c>
      <c r="G14">
        <v>66</v>
      </c>
      <c r="H14">
        <v>27.5</v>
      </c>
      <c r="I14">
        <v>0.30599999999999999</v>
      </c>
      <c r="J14">
        <v>22</v>
      </c>
      <c r="K14">
        <v>0</v>
      </c>
      <c r="L14">
        <f t="shared" si="0"/>
        <v>0</v>
      </c>
      <c r="M14">
        <f t="shared" si="1"/>
        <v>1</v>
      </c>
      <c r="O14" t="s">
        <v>369</v>
      </c>
      <c r="P14">
        <f>COUNTIFS($D$2:$D$769,"&gt;154.5",$I$2:$I$769,"&gt;0.2745",$G$2:$G$769,"&lt;=171.5")</f>
        <v>45</v>
      </c>
      <c r="Q14">
        <f>SUMIFS($K$2:$K$769,$D$2:$D$769,"&gt;154.5",$I$2:$I$769,"&gt;0.2745",$G$2:$G$769,"&lt;=171.5")</f>
        <v>42</v>
      </c>
      <c r="R14">
        <f t="shared" si="5"/>
        <v>33</v>
      </c>
      <c r="S14">
        <f t="shared" si="5"/>
        <v>33</v>
      </c>
      <c r="T14">
        <f t="shared" si="2"/>
        <v>0.93333333333333335</v>
      </c>
      <c r="U14">
        <f t="shared" si="3"/>
        <v>1</v>
      </c>
      <c r="V14">
        <f t="shared" si="4"/>
        <v>0.12444444444444441</v>
      </c>
      <c r="W14">
        <f t="shared" si="4"/>
        <v>0</v>
      </c>
      <c r="X14">
        <f>IF(OR(V14="",W14=""),"",(P14/AA14)*V14+(R14/AA14)*W14)</f>
        <v>7.1794871794871776E-2</v>
      </c>
      <c r="Y14">
        <f>IF(X14="","",AC14-X14)</f>
        <v>2.1696252465482901E-3</v>
      </c>
      <c r="Z14">
        <f>IF(Y14="","",(P14+R14)/AA14*Y14)</f>
        <v>2.1696252465482901E-3</v>
      </c>
      <c r="AA14">
        <f>R13</f>
        <v>78</v>
      </c>
      <c r="AB14">
        <f>S13</f>
        <v>75</v>
      </c>
      <c r="AC14">
        <f>W13</f>
        <v>7.3964497041420066E-2</v>
      </c>
      <c r="AD14">
        <f t="shared" si="6"/>
        <v>2.1886462882096072</v>
      </c>
      <c r="AE14">
        <f t="shared" si="7"/>
        <v>2.3449781659388647</v>
      </c>
      <c r="AF14">
        <f t="shared" si="8"/>
        <v>6.6666666666666652E-2</v>
      </c>
      <c r="AG14">
        <f t="shared" si="9"/>
        <v>0.87555555555555564</v>
      </c>
      <c r="AH14">
        <f t="shared" si="10"/>
        <v>1</v>
      </c>
      <c r="AI14">
        <f t="shared" si="11"/>
        <v>0.93333333333333335</v>
      </c>
      <c r="AJ14">
        <f t="shared" si="12"/>
        <v>1</v>
      </c>
      <c r="AK14">
        <f t="shared" si="13"/>
        <v>2</v>
      </c>
      <c r="AL14" t="str">
        <f t="shared" si="14"/>
        <v>plas &gt; 154.5 AND pedi &gt; 0.2745|age ≤ 171.5</v>
      </c>
      <c r="AM14" t="str">
        <f t="shared" si="15"/>
        <v>age ≤ 171.5</v>
      </c>
      <c r="AN14" t="str">
        <f t="shared" si="16"/>
        <v>age</v>
      </c>
      <c r="AO14">
        <f t="shared" si="17"/>
        <v>2.1696252465482901E-3</v>
      </c>
    </row>
    <row r="15" spans="1:41">
      <c r="A15">
        <v>14</v>
      </c>
      <c r="B15">
        <v>624</v>
      </c>
      <c r="C15">
        <v>0</v>
      </c>
      <c r="D15">
        <v>94</v>
      </c>
      <c r="E15">
        <v>70</v>
      </c>
      <c r="F15">
        <v>27</v>
      </c>
      <c r="G15">
        <v>115</v>
      </c>
      <c r="H15">
        <v>43.5</v>
      </c>
      <c r="I15">
        <v>0.34699999999999998</v>
      </c>
      <c r="J15">
        <v>21</v>
      </c>
      <c r="K15">
        <v>0</v>
      </c>
      <c r="L15">
        <f t="shared" si="0"/>
        <v>0</v>
      </c>
      <c r="M15">
        <f t="shared" si="1"/>
        <v>1</v>
      </c>
    </row>
    <row r="16" spans="1:41">
      <c r="A16">
        <v>15</v>
      </c>
      <c r="B16">
        <v>147</v>
      </c>
      <c r="C16">
        <v>9</v>
      </c>
      <c r="D16">
        <v>57</v>
      </c>
      <c r="E16">
        <v>80</v>
      </c>
      <c r="F16">
        <v>37</v>
      </c>
      <c r="G16">
        <v>0</v>
      </c>
      <c r="H16">
        <v>32.799999999999997</v>
      </c>
      <c r="I16">
        <v>9.6000000000000002E-2</v>
      </c>
      <c r="J16">
        <v>41</v>
      </c>
      <c r="K16">
        <v>0</v>
      </c>
      <c r="L16">
        <f t="shared" si="0"/>
        <v>0</v>
      </c>
      <c r="M16">
        <f t="shared" si="1"/>
        <v>1</v>
      </c>
    </row>
    <row r="17" spans="1:13">
      <c r="A17">
        <v>16</v>
      </c>
      <c r="B17">
        <v>285</v>
      </c>
      <c r="C17">
        <v>2</v>
      </c>
      <c r="D17">
        <v>108</v>
      </c>
      <c r="E17">
        <v>80</v>
      </c>
      <c r="F17">
        <v>0</v>
      </c>
      <c r="G17">
        <v>0</v>
      </c>
      <c r="H17">
        <v>27</v>
      </c>
      <c r="I17">
        <v>0.25900000000000001</v>
      </c>
      <c r="J17">
        <v>52</v>
      </c>
      <c r="K17">
        <v>1</v>
      </c>
      <c r="L17">
        <f t="shared" si="0"/>
        <v>0</v>
      </c>
      <c r="M17">
        <f t="shared" si="1"/>
        <v>0</v>
      </c>
    </row>
    <row r="18" spans="1:13">
      <c r="A18">
        <v>17</v>
      </c>
      <c r="B18">
        <v>665</v>
      </c>
      <c r="C18">
        <v>6</v>
      </c>
      <c r="D18">
        <v>115</v>
      </c>
      <c r="E18">
        <v>60</v>
      </c>
      <c r="F18">
        <v>39</v>
      </c>
      <c r="G18">
        <v>0</v>
      </c>
      <c r="H18">
        <v>33.700000000000003</v>
      </c>
      <c r="I18">
        <v>0.245</v>
      </c>
      <c r="J18">
        <v>40</v>
      </c>
      <c r="K18">
        <v>1</v>
      </c>
      <c r="L18">
        <f t="shared" si="0"/>
        <v>0</v>
      </c>
      <c r="M18">
        <f t="shared" si="1"/>
        <v>0</v>
      </c>
    </row>
    <row r="19" spans="1:13">
      <c r="A19">
        <v>18</v>
      </c>
      <c r="B19">
        <v>748</v>
      </c>
      <c r="C19">
        <v>1</v>
      </c>
      <c r="D19">
        <v>81</v>
      </c>
      <c r="E19">
        <v>74</v>
      </c>
      <c r="F19">
        <v>41</v>
      </c>
      <c r="G19">
        <v>57</v>
      </c>
      <c r="H19">
        <v>46.3</v>
      </c>
      <c r="I19">
        <v>1.0960000000000001</v>
      </c>
      <c r="J19">
        <v>32</v>
      </c>
      <c r="K19">
        <v>0</v>
      </c>
      <c r="L19">
        <f t="shared" si="0"/>
        <v>0</v>
      </c>
      <c r="M19">
        <f t="shared" si="1"/>
        <v>1</v>
      </c>
    </row>
    <row r="20" spans="1:13">
      <c r="A20">
        <v>19</v>
      </c>
      <c r="B20">
        <v>250</v>
      </c>
      <c r="C20">
        <v>1</v>
      </c>
      <c r="D20">
        <v>111</v>
      </c>
      <c r="E20">
        <v>86</v>
      </c>
      <c r="F20">
        <v>19</v>
      </c>
      <c r="G20">
        <v>0</v>
      </c>
      <c r="H20">
        <v>30.1</v>
      </c>
      <c r="I20">
        <v>0.14299999999999999</v>
      </c>
      <c r="J20">
        <v>23</v>
      </c>
      <c r="K20">
        <v>0</v>
      </c>
      <c r="L20">
        <f t="shared" si="0"/>
        <v>0</v>
      </c>
      <c r="M20">
        <f t="shared" si="1"/>
        <v>1</v>
      </c>
    </row>
    <row r="21" spans="1:13">
      <c r="A21">
        <v>20</v>
      </c>
      <c r="B21">
        <v>293</v>
      </c>
      <c r="C21">
        <v>2</v>
      </c>
      <c r="D21">
        <v>128</v>
      </c>
      <c r="E21">
        <v>78</v>
      </c>
      <c r="F21">
        <v>37</v>
      </c>
      <c r="G21">
        <v>182</v>
      </c>
      <c r="H21">
        <v>43.3</v>
      </c>
      <c r="I21">
        <v>1.224</v>
      </c>
      <c r="J21">
        <v>31</v>
      </c>
      <c r="K21">
        <v>1</v>
      </c>
      <c r="L21">
        <f t="shared" si="0"/>
        <v>1</v>
      </c>
      <c r="M21">
        <f t="shared" si="1"/>
        <v>1</v>
      </c>
    </row>
    <row r="22" spans="1:13">
      <c r="A22">
        <v>21</v>
      </c>
      <c r="B22">
        <v>445</v>
      </c>
      <c r="C22">
        <v>4</v>
      </c>
      <c r="D22">
        <v>117</v>
      </c>
      <c r="E22">
        <v>62</v>
      </c>
      <c r="F22">
        <v>12</v>
      </c>
      <c r="G22">
        <v>0</v>
      </c>
      <c r="H22">
        <v>29.7</v>
      </c>
      <c r="I22">
        <v>0.38</v>
      </c>
      <c r="J22">
        <v>30</v>
      </c>
      <c r="K22">
        <v>1</v>
      </c>
      <c r="L22">
        <f t="shared" si="0"/>
        <v>0</v>
      </c>
      <c r="M22">
        <f t="shared" si="1"/>
        <v>0</v>
      </c>
    </row>
    <row r="23" spans="1:13">
      <c r="A23">
        <v>22</v>
      </c>
      <c r="B23">
        <v>29</v>
      </c>
      <c r="C23">
        <v>13</v>
      </c>
      <c r="D23">
        <v>145</v>
      </c>
      <c r="E23">
        <v>82</v>
      </c>
      <c r="F23">
        <v>19</v>
      </c>
      <c r="G23">
        <v>110</v>
      </c>
      <c r="H23">
        <v>22.2</v>
      </c>
      <c r="I23">
        <v>0.245</v>
      </c>
      <c r="J23">
        <v>57</v>
      </c>
      <c r="K23">
        <v>0</v>
      </c>
      <c r="L23">
        <f t="shared" si="0"/>
        <v>0</v>
      </c>
      <c r="M23">
        <f t="shared" si="1"/>
        <v>1</v>
      </c>
    </row>
    <row r="24" spans="1:13">
      <c r="A24">
        <v>23</v>
      </c>
      <c r="B24">
        <v>458</v>
      </c>
      <c r="C24">
        <v>5</v>
      </c>
      <c r="D24">
        <v>86</v>
      </c>
      <c r="E24">
        <v>68</v>
      </c>
      <c r="F24">
        <v>28</v>
      </c>
      <c r="G24">
        <v>71</v>
      </c>
      <c r="H24">
        <v>30.2</v>
      </c>
      <c r="I24">
        <v>0.36399999999999999</v>
      </c>
      <c r="J24">
        <v>24</v>
      </c>
      <c r="K24">
        <v>0</v>
      </c>
      <c r="L24">
        <f t="shared" si="0"/>
        <v>0</v>
      </c>
      <c r="M24">
        <f t="shared" si="1"/>
        <v>1</v>
      </c>
    </row>
    <row r="25" spans="1:13">
      <c r="A25">
        <v>24</v>
      </c>
      <c r="B25">
        <v>77</v>
      </c>
      <c r="C25">
        <v>7</v>
      </c>
      <c r="D25">
        <v>62</v>
      </c>
      <c r="E25">
        <v>78</v>
      </c>
      <c r="F25">
        <v>0</v>
      </c>
      <c r="G25">
        <v>0</v>
      </c>
      <c r="H25">
        <v>32.6</v>
      </c>
      <c r="I25">
        <v>0.39100000000000001</v>
      </c>
      <c r="J25">
        <v>41</v>
      </c>
      <c r="K25">
        <v>0</v>
      </c>
      <c r="L25">
        <f t="shared" si="0"/>
        <v>0</v>
      </c>
      <c r="M25">
        <f t="shared" si="1"/>
        <v>1</v>
      </c>
    </row>
    <row r="26" spans="1:13">
      <c r="A26">
        <v>25</v>
      </c>
      <c r="B26">
        <v>517</v>
      </c>
      <c r="C26">
        <v>9</v>
      </c>
      <c r="D26">
        <v>145</v>
      </c>
      <c r="E26">
        <v>88</v>
      </c>
      <c r="F26">
        <v>34</v>
      </c>
      <c r="G26">
        <v>165</v>
      </c>
      <c r="H26">
        <v>30.3</v>
      </c>
      <c r="I26">
        <v>0.77100000000000002</v>
      </c>
      <c r="J26">
        <v>53</v>
      </c>
      <c r="K26">
        <v>1</v>
      </c>
      <c r="L26">
        <f t="shared" si="0"/>
        <v>0</v>
      </c>
      <c r="M26">
        <f t="shared" si="1"/>
        <v>0</v>
      </c>
    </row>
    <row r="27" spans="1:13">
      <c r="A27">
        <v>26</v>
      </c>
      <c r="B27">
        <v>574</v>
      </c>
      <c r="C27">
        <v>2</v>
      </c>
      <c r="D27">
        <v>98</v>
      </c>
      <c r="E27">
        <v>60</v>
      </c>
      <c r="F27">
        <v>17</v>
      </c>
      <c r="G27">
        <v>120</v>
      </c>
      <c r="H27">
        <v>34.700000000000003</v>
      </c>
      <c r="I27">
        <v>0.19800000000000001</v>
      </c>
      <c r="J27">
        <v>22</v>
      </c>
      <c r="K27">
        <v>0</v>
      </c>
      <c r="L27">
        <f t="shared" si="0"/>
        <v>0</v>
      </c>
      <c r="M27">
        <f t="shared" si="1"/>
        <v>1</v>
      </c>
    </row>
    <row r="28" spans="1:13">
      <c r="A28">
        <v>27</v>
      </c>
      <c r="B28">
        <v>439</v>
      </c>
      <c r="C28">
        <v>1</v>
      </c>
      <c r="D28">
        <v>97</v>
      </c>
      <c r="E28">
        <v>70</v>
      </c>
      <c r="F28">
        <v>15</v>
      </c>
      <c r="G28">
        <v>0</v>
      </c>
      <c r="H28">
        <v>18.2</v>
      </c>
      <c r="I28">
        <v>0.14699999999999999</v>
      </c>
      <c r="J28">
        <v>21</v>
      </c>
      <c r="K28">
        <v>0</v>
      </c>
      <c r="L28">
        <f t="shared" si="0"/>
        <v>0</v>
      </c>
      <c r="M28">
        <f t="shared" si="1"/>
        <v>1</v>
      </c>
    </row>
    <row r="29" spans="1:13">
      <c r="A29">
        <v>28</v>
      </c>
      <c r="B29">
        <v>238</v>
      </c>
      <c r="C29">
        <v>0</v>
      </c>
      <c r="D29">
        <v>179</v>
      </c>
      <c r="E29">
        <v>90</v>
      </c>
      <c r="F29">
        <v>27</v>
      </c>
      <c r="G29">
        <v>0</v>
      </c>
      <c r="H29">
        <v>44.1</v>
      </c>
      <c r="I29">
        <v>0.68600000000000005</v>
      </c>
      <c r="J29">
        <v>23</v>
      </c>
      <c r="K29">
        <v>1</v>
      </c>
      <c r="L29">
        <f t="shared" si="0"/>
        <v>1</v>
      </c>
      <c r="M29">
        <f t="shared" si="1"/>
        <v>1</v>
      </c>
    </row>
    <row r="30" spans="1:13">
      <c r="A30">
        <v>29</v>
      </c>
      <c r="B30">
        <v>12</v>
      </c>
      <c r="C30">
        <v>10</v>
      </c>
      <c r="D30">
        <v>168</v>
      </c>
      <c r="E30">
        <v>74</v>
      </c>
      <c r="F30">
        <v>0</v>
      </c>
      <c r="G30">
        <v>0</v>
      </c>
      <c r="H30">
        <v>38</v>
      </c>
      <c r="I30">
        <v>0.53700000000000003</v>
      </c>
      <c r="J30">
        <v>34</v>
      </c>
      <c r="K30">
        <v>1</v>
      </c>
      <c r="L30">
        <f t="shared" si="0"/>
        <v>1</v>
      </c>
      <c r="M30">
        <f t="shared" si="1"/>
        <v>1</v>
      </c>
    </row>
    <row r="31" spans="1:13">
      <c r="A31">
        <v>30</v>
      </c>
      <c r="B31">
        <v>511</v>
      </c>
      <c r="C31">
        <v>12</v>
      </c>
      <c r="D31">
        <v>84</v>
      </c>
      <c r="E31">
        <v>72</v>
      </c>
      <c r="F31">
        <v>31</v>
      </c>
      <c r="G31">
        <v>0</v>
      </c>
      <c r="H31">
        <v>29.7</v>
      </c>
      <c r="I31">
        <v>0.29699999999999999</v>
      </c>
      <c r="J31">
        <v>46</v>
      </c>
      <c r="K31">
        <v>1</v>
      </c>
      <c r="L31">
        <f t="shared" si="0"/>
        <v>0</v>
      </c>
      <c r="M31">
        <f t="shared" si="1"/>
        <v>0</v>
      </c>
    </row>
    <row r="32" spans="1:13">
      <c r="A32">
        <v>31</v>
      </c>
      <c r="B32">
        <v>668</v>
      </c>
      <c r="C32">
        <v>10</v>
      </c>
      <c r="D32">
        <v>111</v>
      </c>
      <c r="E32">
        <v>70</v>
      </c>
      <c r="F32">
        <v>27</v>
      </c>
      <c r="G32">
        <v>0</v>
      </c>
      <c r="H32">
        <v>27.5</v>
      </c>
      <c r="I32">
        <v>0.14099999999999999</v>
      </c>
      <c r="J32">
        <v>40</v>
      </c>
      <c r="K32">
        <v>1</v>
      </c>
      <c r="L32">
        <f t="shared" si="0"/>
        <v>0</v>
      </c>
      <c r="M32">
        <f t="shared" si="1"/>
        <v>0</v>
      </c>
    </row>
    <row r="33" spans="1:13">
      <c r="A33">
        <v>32</v>
      </c>
      <c r="B33">
        <v>267</v>
      </c>
      <c r="C33">
        <v>0</v>
      </c>
      <c r="D33">
        <v>138</v>
      </c>
      <c r="E33">
        <v>0</v>
      </c>
      <c r="F33">
        <v>0</v>
      </c>
      <c r="G33">
        <v>0</v>
      </c>
      <c r="H33">
        <v>36.299999999999997</v>
      </c>
      <c r="I33">
        <v>0.93300000000000005</v>
      </c>
      <c r="J33">
        <v>25</v>
      </c>
      <c r="K33">
        <v>1</v>
      </c>
      <c r="L33">
        <f t="shared" si="0"/>
        <v>0</v>
      </c>
      <c r="M33">
        <f t="shared" si="1"/>
        <v>0</v>
      </c>
    </row>
    <row r="34" spans="1:13">
      <c r="A34">
        <v>33</v>
      </c>
      <c r="B34">
        <v>189</v>
      </c>
      <c r="C34">
        <v>8</v>
      </c>
      <c r="D34">
        <v>109</v>
      </c>
      <c r="E34">
        <v>76</v>
      </c>
      <c r="F34">
        <v>39</v>
      </c>
      <c r="G34">
        <v>114</v>
      </c>
      <c r="H34">
        <v>27.9</v>
      </c>
      <c r="I34">
        <v>0.64</v>
      </c>
      <c r="J34">
        <v>31</v>
      </c>
      <c r="K34">
        <v>1</v>
      </c>
      <c r="L34">
        <f t="shared" si="0"/>
        <v>0</v>
      </c>
      <c r="M34">
        <f t="shared" si="1"/>
        <v>0</v>
      </c>
    </row>
    <row r="35" spans="1:13">
      <c r="A35">
        <v>34</v>
      </c>
      <c r="B35">
        <v>568</v>
      </c>
      <c r="C35">
        <v>6</v>
      </c>
      <c r="D35">
        <v>92</v>
      </c>
      <c r="E35">
        <v>62</v>
      </c>
      <c r="F35">
        <v>32</v>
      </c>
      <c r="G35">
        <v>126</v>
      </c>
      <c r="H35">
        <v>32</v>
      </c>
      <c r="I35">
        <v>8.5000000000000006E-2</v>
      </c>
      <c r="J35">
        <v>46</v>
      </c>
      <c r="K35">
        <v>0</v>
      </c>
      <c r="L35">
        <f t="shared" si="0"/>
        <v>0</v>
      </c>
      <c r="M35">
        <f t="shared" si="1"/>
        <v>1</v>
      </c>
    </row>
    <row r="36" spans="1:13">
      <c r="A36">
        <v>35</v>
      </c>
      <c r="B36">
        <v>131</v>
      </c>
      <c r="C36">
        <v>4</v>
      </c>
      <c r="D36">
        <v>173</v>
      </c>
      <c r="E36">
        <v>70</v>
      </c>
      <c r="F36">
        <v>14</v>
      </c>
      <c r="G36">
        <v>168</v>
      </c>
      <c r="H36">
        <v>29.7</v>
      </c>
      <c r="I36">
        <v>0.36099999999999999</v>
      </c>
      <c r="J36">
        <v>33</v>
      </c>
      <c r="K36">
        <v>1</v>
      </c>
      <c r="L36">
        <f t="shared" si="0"/>
        <v>1</v>
      </c>
      <c r="M36">
        <f t="shared" si="1"/>
        <v>1</v>
      </c>
    </row>
    <row r="37" spans="1:13">
      <c r="A37">
        <v>36</v>
      </c>
      <c r="B37">
        <v>196</v>
      </c>
      <c r="C37">
        <v>5</v>
      </c>
      <c r="D37">
        <v>158</v>
      </c>
      <c r="E37">
        <v>84</v>
      </c>
      <c r="F37">
        <v>41</v>
      </c>
      <c r="G37">
        <v>210</v>
      </c>
      <c r="H37">
        <v>39.4</v>
      </c>
      <c r="I37">
        <v>0.39500000000000002</v>
      </c>
      <c r="J37">
        <v>29</v>
      </c>
      <c r="K37">
        <v>1</v>
      </c>
      <c r="L37">
        <f t="shared" si="0"/>
        <v>1</v>
      </c>
      <c r="M37">
        <f t="shared" si="1"/>
        <v>1</v>
      </c>
    </row>
    <row r="38" spans="1:13">
      <c r="A38">
        <v>37</v>
      </c>
      <c r="B38">
        <v>491</v>
      </c>
      <c r="C38">
        <v>2</v>
      </c>
      <c r="D38">
        <v>83</v>
      </c>
      <c r="E38">
        <v>65</v>
      </c>
      <c r="F38">
        <v>28</v>
      </c>
      <c r="G38">
        <v>66</v>
      </c>
      <c r="H38">
        <v>36.799999999999997</v>
      </c>
      <c r="I38">
        <v>0.629</v>
      </c>
      <c r="J38">
        <v>24</v>
      </c>
      <c r="K38">
        <v>0</v>
      </c>
      <c r="L38">
        <f t="shared" si="0"/>
        <v>0</v>
      </c>
      <c r="M38">
        <f t="shared" si="1"/>
        <v>1</v>
      </c>
    </row>
    <row r="39" spans="1:13">
      <c r="A39">
        <v>38</v>
      </c>
      <c r="B39">
        <v>493</v>
      </c>
      <c r="C39">
        <v>4</v>
      </c>
      <c r="D39">
        <v>99</v>
      </c>
      <c r="E39">
        <v>68</v>
      </c>
      <c r="F39">
        <v>38</v>
      </c>
      <c r="G39">
        <v>0</v>
      </c>
      <c r="H39">
        <v>32.799999999999997</v>
      </c>
      <c r="I39">
        <v>0.14499999999999999</v>
      </c>
      <c r="J39">
        <v>33</v>
      </c>
      <c r="K39">
        <v>0</v>
      </c>
      <c r="L39">
        <f t="shared" si="0"/>
        <v>0</v>
      </c>
      <c r="M39">
        <f t="shared" si="1"/>
        <v>1</v>
      </c>
    </row>
    <row r="40" spans="1:13">
      <c r="A40">
        <v>39</v>
      </c>
      <c r="B40">
        <v>396</v>
      </c>
      <c r="C40">
        <v>2</v>
      </c>
      <c r="D40">
        <v>127</v>
      </c>
      <c r="E40">
        <v>58</v>
      </c>
      <c r="F40">
        <v>24</v>
      </c>
      <c r="G40">
        <v>275</v>
      </c>
      <c r="H40">
        <v>27.7</v>
      </c>
      <c r="I40">
        <v>1.6</v>
      </c>
      <c r="J40">
        <v>25</v>
      </c>
      <c r="K40">
        <v>0</v>
      </c>
      <c r="L40">
        <f t="shared" si="0"/>
        <v>0</v>
      </c>
      <c r="M40">
        <f t="shared" si="1"/>
        <v>1</v>
      </c>
    </row>
    <row r="41" spans="1:13">
      <c r="A41">
        <v>40</v>
      </c>
      <c r="B41">
        <v>586</v>
      </c>
      <c r="C41">
        <v>1</v>
      </c>
      <c r="D41">
        <v>93</v>
      </c>
      <c r="E41">
        <v>56</v>
      </c>
      <c r="F41">
        <v>11</v>
      </c>
      <c r="G41">
        <v>0</v>
      </c>
      <c r="H41">
        <v>22.5</v>
      </c>
      <c r="I41">
        <v>0.41699999999999998</v>
      </c>
      <c r="J41">
        <v>22</v>
      </c>
      <c r="K41">
        <v>0</v>
      </c>
      <c r="L41">
        <f t="shared" si="0"/>
        <v>0</v>
      </c>
      <c r="M41">
        <f t="shared" si="1"/>
        <v>1</v>
      </c>
    </row>
    <row r="42" spans="1:13">
      <c r="A42">
        <v>41</v>
      </c>
      <c r="B42">
        <v>266</v>
      </c>
      <c r="C42">
        <v>5</v>
      </c>
      <c r="D42">
        <v>96</v>
      </c>
      <c r="E42">
        <v>74</v>
      </c>
      <c r="F42">
        <v>18</v>
      </c>
      <c r="G42">
        <v>67</v>
      </c>
      <c r="H42">
        <v>33.6</v>
      </c>
      <c r="I42">
        <v>0.997</v>
      </c>
      <c r="J42">
        <v>43</v>
      </c>
      <c r="K42">
        <v>0</v>
      </c>
      <c r="L42">
        <f t="shared" si="0"/>
        <v>0</v>
      </c>
      <c r="M42">
        <f t="shared" si="1"/>
        <v>1</v>
      </c>
    </row>
    <row r="43" spans="1:13">
      <c r="A43">
        <v>42</v>
      </c>
      <c r="B43">
        <v>364</v>
      </c>
      <c r="C43">
        <v>4</v>
      </c>
      <c r="D43">
        <v>146</v>
      </c>
      <c r="E43">
        <v>78</v>
      </c>
      <c r="F43">
        <v>0</v>
      </c>
      <c r="G43">
        <v>0</v>
      </c>
      <c r="H43">
        <v>38.5</v>
      </c>
      <c r="I43">
        <v>0.52</v>
      </c>
      <c r="J43">
        <v>67</v>
      </c>
      <c r="K43">
        <v>1</v>
      </c>
      <c r="L43">
        <f t="shared" si="0"/>
        <v>0</v>
      </c>
      <c r="M43">
        <f t="shared" si="1"/>
        <v>0</v>
      </c>
    </row>
    <row r="44" spans="1:13">
      <c r="A44">
        <v>43</v>
      </c>
      <c r="B44">
        <v>428</v>
      </c>
      <c r="C44">
        <v>1</v>
      </c>
      <c r="D44">
        <v>181</v>
      </c>
      <c r="E44">
        <v>64</v>
      </c>
      <c r="F44">
        <v>30</v>
      </c>
      <c r="G44">
        <v>180</v>
      </c>
      <c r="H44">
        <v>34.1</v>
      </c>
      <c r="I44">
        <v>0.32800000000000001</v>
      </c>
      <c r="J44">
        <v>38</v>
      </c>
      <c r="K44">
        <v>1</v>
      </c>
      <c r="L44">
        <f t="shared" si="0"/>
        <v>1</v>
      </c>
      <c r="M44">
        <f t="shared" si="1"/>
        <v>1</v>
      </c>
    </row>
    <row r="45" spans="1:13">
      <c r="A45">
        <v>44</v>
      </c>
      <c r="B45">
        <v>231</v>
      </c>
      <c r="C45">
        <v>4</v>
      </c>
      <c r="D45">
        <v>142</v>
      </c>
      <c r="E45">
        <v>86</v>
      </c>
      <c r="F45">
        <v>0</v>
      </c>
      <c r="G45">
        <v>0</v>
      </c>
      <c r="H45">
        <v>44</v>
      </c>
      <c r="I45">
        <v>0.64500000000000002</v>
      </c>
      <c r="J45">
        <v>22</v>
      </c>
      <c r="K45">
        <v>1</v>
      </c>
      <c r="L45">
        <f t="shared" si="0"/>
        <v>0</v>
      </c>
      <c r="M45">
        <f t="shared" si="1"/>
        <v>0</v>
      </c>
    </row>
    <row r="46" spans="1:13">
      <c r="A46">
        <v>45</v>
      </c>
      <c r="B46">
        <v>696</v>
      </c>
      <c r="C46">
        <v>7</v>
      </c>
      <c r="D46">
        <v>142</v>
      </c>
      <c r="E46">
        <v>90</v>
      </c>
      <c r="F46">
        <v>24</v>
      </c>
      <c r="G46">
        <v>480</v>
      </c>
      <c r="H46">
        <v>30.4</v>
      </c>
      <c r="I46">
        <v>0.128</v>
      </c>
      <c r="J46">
        <v>43</v>
      </c>
      <c r="K46">
        <v>1</v>
      </c>
      <c r="L46">
        <f t="shared" si="0"/>
        <v>0</v>
      </c>
      <c r="M46">
        <f t="shared" si="1"/>
        <v>0</v>
      </c>
    </row>
    <row r="47" spans="1:13">
      <c r="A47">
        <v>46</v>
      </c>
      <c r="B47">
        <v>264</v>
      </c>
      <c r="C47">
        <v>3</v>
      </c>
      <c r="D47">
        <v>142</v>
      </c>
      <c r="E47">
        <v>80</v>
      </c>
      <c r="F47">
        <v>15</v>
      </c>
      <c r="G47">
        <v>0</v>
      </c>
      <c r="H47">
        <v>32.4</v>
      </c>
      <c r="I47">
        <v>0.2</v>
      </c>
      <c r="J47">
        <v>63</v>
      </c>
      <c r="K47">
        <v>0</v>
      </c>
      <c r="L47">
        <f t="shared" si="0"/>
        <v>0</v>
      </c>
      <c r="M47">
        <f t="shared" si="1"/>
        <v>1</v>
      </c>
    </row>
    <row r="48" spans="1:13">
      <c r="A48">
        <v>47</v>
      </c>
      <c r="B48">
        <v>727</v>
      </c>
      <c r="C48">
        <v>1</v>
      </c>
      <c r="D48">
        <v>116</v>
      </c>
      <c r="E48">
        <v>78</v>
      </c>
      <c r="F48">
        <v>29</v>
      </c>
      <c r="G48">
        <v>180</v>
      </c>
      <c r="H48">
        <v>36.1</v>
      </c>
      <c r="I48">
        <v>0.496</v>
      </c>
      <c r="J48">
        <v>25</v>
      </c>
      <c r="K48">
        <v>0</v>
      </c>
      <c r="L48">
        <f t="shared" si="0"/>
        <v>0</v>
      </c>
      <c r="M48">
        <f t="shared" si="1"/>
        <v>1</v>
      </c>
    </row>
    <row r="49" spans="1:13">
      <c r="A49">
        <v>48</v>
      </c>
      <c r="B49">
        <v>672</v>
      </c>
      <c r="C49">
        <v>1</v>
      </c>
      <c r="D49">
        <v>99</v>
      </c>
      <c r="E49">
        <v>58</v>
      </c>
      <c r="F49">
        <v>10</v>
      </c>
      <c r="G49">
        <v>0</v>
      </c>
      <c r="H49">
        <v>25.4</v>
      </c>
      <c r="I49">
        <v>0.55100000000000005</v>
      </c>
      <c r="J49">
        <v>21</v>
      </c>
      <c r="K49">
        <v>0</v>
      </c>
      <c r="L49">
        <f t="shared" si="0"/>
        <v>0</v>
      </c>
      <c r="M49">
        <f t="shared" si="1"/>
        <v>1</v>
      </c>
    </row>
    <row r="50" spans="1:13">
      <c r="A50">
        <v>49</v>
      </c>
      <c r="B50">
        <v>740</v>
      </c>
      <c r="C50">
        <v>1</v>
      </c>
      <c r="D50">
        <v>102</v>
      </c>
      <c r="E50">
        <v>74</v>
      </c>
      <c r="F50">
        <v>0</v>
      </c>
      <c r="G50">
        <v>0</v>
      </c>
      <c r="H50">
        <v>39.5</v>
      </c>
      <c r="I50">
        <v>0.29299999999999998</v>
      </c>
      <c r="J50">
        <v>42</v>
      </c>
      <c r="K50">
        <v>1</v>
      </c>
      <c r="L50">
        <f t="shared" si="0"/>
        <v>0</v>
      </c>
      <c r="M50">
        <f t="shared" si="1"/>
        <v>0</v>
      </c>
    </row>
    <row r="51" spans="1:13">
      <c r="A51">
        <v>50</v>
      </c>
      <c r="B51">
        <v>80</v>
      </c>
      <c r="C51">
        <v>2</v>
      </c>
      <c r="D51">
        <v>112</v>
      </c>
      <c r="E51">
        <v>66</v>
      </c>
      <c r="F51">
        <v>22</v>
      </c>
      <c r="G51">
        <v>0</v>
      </c>
      <c r="H51">
        <v>25</v>
      </c>
      <c r="I51">
        <v>0.307</v>
      </c>
      <c r="J51">
        <v>24</v>
      </c>
      <c r="K51">
        <v>0</v>
      </c>
      <c r="L51">
        <f t="shared" si="0"/>
        <v>0</v>
      </c>
      <c r="M51">
        <f t="shared" si="1"/>
        <v>1</v>
      </c>
    </row>
    <row r="52" spans="1:13">
      <c r="A52">
        <v>51</v>
      </c>
      <c r="B52">
        <v>146</v>
      </c>
      <c r="C52">
        <v>0</v>
      </c>
      <c r="D52">
        <v>102</v>
      </c>
      <c r="E52">
        <v>75</v>
      </c>
      <c r="F52">
        <v>23</v>
      </c>
      <c r="G52">
        <v>0</v>
      </c>
      <c r="H52">
        <v>0</v>
      </c>
      <c r="I52">
        <v>0.57199999999999995</v>
      </c>
      <c r="J52">
        <v>21</v>
      </c>
      <c r="K52">
        <v>0</v>
      </c>
      <c r="L52">
        <f t="shared" si="0"/>
        <v>0</v>
      </c>
      <c r="M52">
        <f t="shared" si="1"/>
        <v>1</v>
      </c>
    </row>
    <row r="53" spans="1:13">
      <c r="A53">
        <v>52</v>
      </c>
      <c r="B53">
        <v>121</v>
      </c>
      <c r="C53">
        <v>0</v>
      </c>
      <c r="D53">
        <v>162</v>
      </c>
      <c r="E53">
        <v>76</v>
      </c>
      <c r="F53">
        <v>56</v>
      </c>
      <c r="G53">
        <v>100</v>
      </c>
      <c r="H53">
        <v>53.2</v>
      </c>
      <c r="I53">
        <v>0.75900000000000001</v>
      </c>
      <c r="J53">
        <v>25</v>
      </c>
      <c r="K53">
        <v>1</v>
      </c>
      <c r="L53">
        <f t="shared" si="0"/>
        <v>1</v>
      </c>
      <c r="M53">
        <f t="shared" si="1"/>
        <v>1</v>
      </c>
    </row>
    <row r="54" spans="1:13">
      <c r="A54">
        <v>53</v>
      </c>
      <c r="B54">
        <v>556</v>
      </c>
      <c r="C54">
        <v>7</v>
      </c>
      <c r="D54">
        <v>124</v>
      </c>
      <c r="E54">
        <v>70</v>
      </c>
      <c r="F54">
        <v>33</v>
      </c>
      <c r="G54">
        <v>215</v>
      </c>
      <c r="H54">
        <v>25.5</v>
      </c>
      <c r="I54">
        <v>0.161</v>
      </c>
      <c r="J54">
        <v>37</v>
      </c>
      <c r="K54">
        <v>0</v>
      </c>
      <c r="L54">
        <f t="shared" si="0"/>
        <v>0</v>
      </c>
      <c r="M54">
        <f t="shared" si="1"/>
        <v>1</v>
      </c>
    </row>
    <row r="55" spans="1:13">
      <c r="A55">
        <v>54</v>
      </c>
      <c r="B55">
        <v>93</v>
      </c>
      <c r="C55">
        <v>7</v>
      </c>
      <c r="D55">
        <v>81</v>
      </c>
      <c r="E55">
        <v>78</v>
      </c>
      <c r="F55">
        <v>40</v>
      </c>
      <c r="G55">
        <v>48</v>
      </c>
      <c r="H55">
        <v>46.7</v>
      </c>
      <c r="I55">
        <v>0.26100000000000001</v>
      </c>
      <c r="J55">
        <v>42</v>
      </c>
      <c r="K55">
        <v>0</v>
      </c>
      <c r="L55">
        <f t="shared" si="0"/>
        <v>0</v>
      </c>
      <c r="M55">
        <f t="shared" si="1"/>
        <v>1</v>
      </c>
    </row>
    <row r="56" spans="1:13">
      <c r="A56">
        <v>55</v>
      </c>
      <c r="B56">
        <v>212</v>
      </c>
      <c r="C56">
        <v>0</v>
      </c>
      <c r="D56">
        <v>147</v>
      </c>
      <c r="E56">
        <v>85</v>
      </c>
      <c r="F56">
        <v>54</v>
      </c>
      <c r="G56">
        <v>0</v>
      </c>
      <c r="H56">
        <v>42.8</v>
      </c>
      <c r="I56">
        <v>0.375</v>
      </c>
      <c r="J56">
        <v>24</v>
      </c>
      <c r="K56">
        <v>0</v>
      </c>
      <c r="L56">
        <f t="shared" si="0"/>
        <v>0</v>
      </c>
      <c r="M56">
        <f t="shared" si="1"/>
        <v>1</v>
      </c>
    </row>
    <row r="57" spans="1:13">
      <c r="A57">
        <v>56</v>
      </c>
      <c r="B57">
        <v>500</v>
      </c>
      <c r="C57">
        <v>6</v>
      </c>
      <c r="D57">
        <v>154</v>
      </c>
      <c r="E57">
        <v>74</v>
      </c>
      <c r="F57">
        <v>32</v>
      </c>
      <c r="G57">
        <v>193</v>
      </c>
      <c r="H57">
        <v>29.3</v>
      </c>
      <c r="I57">
        <v>0.83899999999999997</v>
      </c>
      <c r="J57">
        <v>39</v>
      </c>
      <c r="K57">
        <v>0</v>
      </c>
      <c r="L57">
        <f t="shared" si="0"/>
        <v>0</v>
      </c>
      <c r="M57">
        <f t="shared" si="1"/>
        <v>1</v>
      </c>
    </row>
    <row r="58" spans="1:13">
      <c r="A58">
        <v>57</v>
      </c>
      <c r="B58">
        <v>40</v>
      </c>
      <c r="C58">
        <v>4</v>
      </c>
      <c r="D58">
        <v>111</v>
      </c>
      <c r="E58">
        <v>72</v>
      </c>
      <c r="F58">
        <v>47</v>
      </c>
      <c r="G58">
        <v>207</v>
      </c>
      <c r="H58">
        <v>37.1</v>
      </c>
      <c r="I58">
        <v>1.39</v>
      </c>
      <c r="J58">
        <v>56</v>
      </c>
      <c r="K58">
        <v>1</v>
      </c>
      <c r="L58">
        <f t="shared" si="0"/>
        <v>1</v>
      </c>
      <c r="M58">
        <f t="shared" si="1"/>
        <v>1</v>
      </c>
    </row>
    <row r="59" spans="1:13">
      <c r="A59">
        <v>58</v>
      </c>
      <c r="B59">
        <v>101</v>
      </c>
      <c r="C59">
        <v>1</v>
      </c>
      <c r="D59">
        <v>163</v>
      </c>
      <c r="E59">
        <v>72</v>
      </c>
      <c r="F59">
        <v>0</v>
      </c>
      <c r="G59">
        <v>0</v>
      </c>
      <c r="H59">
        <v>39</v>
      </c>
      <c r="I59">
        <v>1.222</v>
      </c>
      <c r="J59">
        <v>33</v>
      </c>
      <c r="K59">
        <v>1</v>
      </c>
      <c r="L59">
        <f t="shared" si="0"/>
        <v>1</v>
      </c>
      <c r="M59">
        <f t="shared" si="1"/>
        <v>1</v>
      </c>
    </row>
    <row r="60" spans="1:13">
      <c r="A60">
        <v>59</v>
      </c>
      <c r="B60">
        <v>334</v>
      </c>
      <c r="C60">
        <v>12</v>
      </c>
      <c r="D60">
        <v>106</v>
      </c>
      <c r="E60">
        <v>80</v>
      </c>
      <c r="F60">
        <v>0</v>
      </c>
      <c r="G60">
        <v>0</v>
      </c>
      <c r="H60">
        <v>23.6</v>
      </c>
      <c r="I60">
        <v>0.13700000000000001</v>
      </c>
      <c r="J60">
        <v>44</v>
      </c>
      <c r="K60">
        <v>0</v>
      </c>
      <c r="L60">
        <f t="shared" si="0"/>
        <v>0</v>
      </c>
      <c r="M60">
        <f t="shared" si="1"/>
        <v>1</v>
      </c>
    </row>
    <row r="61" spans="1:13">
      <c r="A61">
        <v>60</v>
      </c>
      <c r="B61">
        <v>615</v>
      </c>
      <c r="C61">
        <v>11</v>
      </c>
      <c r="D61">
        <v>138</v>
      </c>
      <c r="E61">
        <v>74</v>
      </c>
      <c r="F61">
        <v>26</v>
      </c>
      <c r="G61">
        <v>144</v>
      </c>
      <c r="H61">
        <v>36.1</v>
      </c>
      <c r="I61">
        <v>0.55700000000000005</v>
      </c>
      <c r="J61">
        <v>50</v>
      </c>
      <c r="K61">
        <v>1</v>
      </c>
      <c r="L61">
        <f t="shared" si="0"/>
        <v>0</v>
      </c>
      <c r="M61">
        <f t="shared" si="1"/>
        <v>0</v>
      </c>
    </row>
    <row r="62" spans="1:13">
      <c r="A62">
        <v>61</v>
      </c>
      <c r="B62">
        <v>507</v>
      </c>
      <c r="C62">
        <v>0</v>
      </c>
      <c r="D62">
        <v>180</v>
      </c>
      <c r="E62">
        <v>90</v>
      </c>
      <c r="F62">
        <v>26</v>
      </c>
      <c r="G62">
        <v>90</v>
      </c>
      <c r="H62">
        <v>36.5</v>
      </c>
      <c r="I62">
        <v>0.314</v>
      </c>
      <c r="J62">
        <v>35</v>
      </c>
      <c r="K62">
        <v>1</v>
      </c>
      <c r="L62">
        <f t="shared" si="0"/>
        <v>1</v>
      </c>
      <c r="M62">
        <f t="shared" si="1"/>
        <v>1</v>
      </c>
    </row>
    <row r="63" spans="1:13">
      <c r="A63">
        <v>62</v>
      </c>
      <c r="B63">
        <v>401</v>
      </c>
      <c r="C63">
        <v>4</v>
      </c>
      <c r="D63">
        <v>95</v>
      </c>
      <c r="E63">
        <v>64</v>
      </c>
      <c r="F63">
        <v>0</v>
      </c>
      <c r="G63">
        <v>0</v>
      </c>
      <c r="H63">
        <v>32</v>
      </c>
      <c r="I63">
        <v>0.161</v>
      </c>
      <c r="J63">
        <v>31</v>
      </c>
      <c r="K63">
        <v>1</v>
      </c>
      <c r="L63">
        <f t="shared" si="0"/>
        <v>0</v>
      </c>
      <c r="M63">
        <f t="shared" si="1"/>
        <v>0</v>
      </c>
    </row>
    <row r="64" spans="1:13">
      <c r="A64">
        <v>63</v>
      </c>
      <c r="B64">
        <v>727</v>
      </c>
      <c r="C64">
        <v>1</v>
      </c>
      <c r="D64">
        <v>116</v>
      </c>
      <c r="E64">
        <v>78</v>
      </c>
      <c r="F64">
        <v>29</v>
      </c>
      <c r="G64">
        <v>180</v>
      </c>
      <c r="H64">
        <v>36.1</v>
      </c>
      <c r="I64">
        <v>0.496</v>
      </c>
      <c r="J64">
        <v>25</v>
      </c>
      <c r="K64">
        <v>0</v>
      </c>
      <c r="L64">
        <f t="shared" si="0"/>
        <v>0</v>
      </c>
      <c r="M64">
        <f t="shared" si="1"/>
        <v>1</v>
      </c>
    </row>
    <row r="65" spans="1:13">
      <c r="A65">
        <v>64</v>
      </c>
      <c r="B65">
        <v>264</v>
      </c>
      <c r="C65">
        <v>3</v>
      </c>
      <c r="D65">
        <v>142</v>
      </c>
      <c r="E65">
        <v>80</v>
      </c>
      <c r="F65">
        <v>15</v>
      </c>
      <c r="G65">
        <v>0</v>
      </c>
      <c r="H65">
        <v>32.4</v>
      </c>
      <c r="I65">
        <v>0.2</v>
      </c>
      <c r="J65">
        <v>63</v>
      </c>
      <c r="K65">
        <v>0</v>
      </c>
      <c r="L65">
        <f t="shared" si="0"/>
        <v>0</v>
      </c>
      <c r="M65">
        <f t="shared" si="1"/>
        <v>1</v>
      </c>
    </row>
    <row r="66" spans="1:13">
      <c r="A66">
        <v>65</v>
      </c>
      <c r="B66">
        <v>767</v>
      </c>
      <c r="C66">
        <v>1</v>
      </c>
      <c r="D66">
        <v>126</v>
      </c>
      <c r="E66">
        <v>60</v>
      </c>
      <c r="F66">
        <v>0</v>
      </c>
      <c r="G66">
        <v>0</v>
      </c>
      <c r="H66">
        <v>30.1</v>
      </c>
      <c r="I66">
        <v>0.34899999999999998</v>
      </c>
      <c r="J66">
        <v>47</v>
      </c>
      <c r="K66">
        <v>1</v>
      </c>
      <c r="L66">
        <f t="shared" si="0"/>
        <v>0</v>
      </c>
      <c r="M66">
        <f t="shared" si="1"/>
        <v>0</v>
      </c>
    </row>
    <row r="67" spans="1:13">
      <c r="A67">
        <v>66</v>
      </c>
      <c r="B67">
        <v>733</v>
      </c>
      <c r="C67">
        <v>2</v>
      </c>
      <c r="D67">
        <v>174</v>
      </c>
      <c r="E67">
        <v>88</v>
      </c>
      <c r="F67">
        <v>37</v>
      </c>
      <c r="G67">
        <v>120</v>
      </c>
      <c r="H67">
        <v>44.5</v>
      </c>
      <c r="I67">
        <v>0.64600000000000002</v>
      </c>
      <c r="J67">
        <v>24</v>
      </c>
      <c r="K67">
        <v>1</v>
      </c>
      <c r="L67">
        <f t="shared" ref="L67:L130" si="18">IF(D67&lt;=154.5,IF(H67&lt;=27.849999,IF(D67&lt;=107.5,0,0),IF(I67&lt;=1.105,0,1)),IF(I67&lt;=0.2745,1,IF(G67&lt;=171.5,1,1)))</f>
        <v>1</v>
      </c>
      <c r="M67">
        <f t="shared" ref="M67:M130" si="19">IF(L67=K67,1,0)</f>
        <v>1</v>
      </c>
    </row>
    <row r="68" spans="1:13">
      <c r="A68">
        <v>67</v>
      </c>
      <c r="B68">
        <v>719</v>
      </c>
      <c r="C68">
        <v>1</v>
      </c>
      <c r="D68">
        <v>108</v>
      </c>
      <c r="E68">
        <v>60</v>
      </c>
      <c r="F68">
        <v>46</v>
      </c>
      <c r="G68">
        <v>178</v>
      </c>
      <c r="H68">
        <v>35.5</v>
      </c>
      <c r="I68">
        <v>0.41499999999999998</v>
      </c>
      <c r="J68">
        <v>24</v>
      </c>
      <c r="K68">
        <v>0</v>
      </c>
      <c r="L68">
        <f t="shared" si="18"/>
        <v>0</v>
      </c>
      <c r="M68">
        <f t="shared" si="19"/>
        <v>1</v>
      </c>
    </row>
    <row r="69" spans="1:13">
      <c r="A69">
        <v>68</v>
      </c>
      <c r="B69">
        <v>112</v>
      </c>
      <c r="C69">
        <v>8</v>
      </c>
      <c r="D69">
        <v>155</v>
      </c>
      <c r="E69">
        <v>62</v>
      </c>
      <c r="F69">
        <v>26</v>
      </c>
      <c r="G69">
        <v>495</v>
      </c>
      <c r="H69">
        <v>34</v>
      </c>
      <c r="I69">
        <v>0.54300000000000004</v>
      </c>
      <c r="J69">
        <v>46</v>
      </c>
      <c r="K69">
        <v>1</v>
      </c>
      <c r="L69">
        <f t="shared" si="18"/>
        <v>1</v>
      </c>
      <c r="M69">
        <f t="shared" si="19"/>
        <v>1</v>
      </c>
    </row>
    <row r="70" spans="1:13">
      <c r="A70">
        <v>69</v>
      </c>
      <c r="B70">
        <v>304</v>
      </c>
      <c r="C70">
        <v>5</v>
      </c>
      <c r="D70">
        <v>115</v>
      </c>
      <c r="E70">
        <v>98</v>
      </c>
      <c r="F70">
        <v>0</v>
      </c>
      <c r="G70">
        <v>0</v>
      </c>
      <c r="H70">
        <v>52.9</v>
      </c>
      <c r="I70">
        <v>0.20899999999999999</v>
      </c>
      <c r="J70">
        <v>28</v>
      </c>
      <c r="K70">
        <v>1</v>
      </c>
      <c r="L70">
        <f t="shared" si="18"/>
        <v>0</v>
      </c>
      <c r="M70">
        <f t="shared" si="19"/>
        <v>0</v>
      </c>
    </row>
    <row r="71" spans="1:13">
      <c r="A71">
        <v>70</v>
      </c>
      <c r="B71">
        <v>318</v>
      </c>
      <c r="C71">
        <v>3</v>
      </c>
      <c r="D71">
        <v>182</v>
      </c>
      <c r="E71">
        <v>74</v>
      </c>
      <c r="F71">
        <v>0</v>
      </c>
      <c r="G71">
        <v>0</v>
      </c>
      <c r="H71">
        <v>30.5</v>
      </c>
      <c r="I71">
        <v>0.34499999999999997</v>
      </c>
      <c r="J71">
        <v>29</v>
      </c>
      <c r="K71">
        <v>1</v>
      </c>
      <c r="L71">
        <f t="shared" si="18"/>
        <v>1</v>
      </c>
      <c r="M71">
        <f t="shared" si="19"/>
        <v>1</v>
      </c>
    </row>
    <row r="72" spans="1:13">
      <c r="A72">
        <v>71</v>
      </c>
      <c r="B72">
        <v>242</v>
      </c>
      <c r="C72">
        <v>4</v>
      </c>
      <c r="D72">
        <v>91</v>
      </c>
      <c r="E72">
        <v>70</v>
      </c>
      <c r="F72">
        <v>32</v>
      </c>
      <c r="G72">
        <v>88</v>
      </c>
      <c r="H72">
        <v>33.1</v>
      </c>
      <c r="I72">
        <v>0.44600000000000001</v>
      </c>
      <c r="J72">
        <v>22</v>
      </c>
      <c r="K72">
        <v>0</v>
      </c>
      <c r="L72">
        <f t="shared" si="18"/>
        <v>0</v>
      </c>
      <c r="M72">
        <f t="shared" si="19"/>
        <v>1</v>
      </c>
    </row>
    <row r="73" spans="1:13">
      <c r="A73">
        <v>72</v>
      </c>
      <c r="B73">
        <v>603</v>
      </c>
      <c r="C73">
        <v>1</v>
      </c>
      <c r="D73">
        <v>124</v>
      </c>
      <c r="E73">
        <v>74</v>
      </c>
      <c r="F73">
        <v>36</v>
      </c>
      <c r="G73">
        <v>0</v>
      </c>
      <c r="H73">
        <v>27.8</v>
      </c>
      <c r="I73">
        <v>0.1</v>
      </c>
      <c r="J73">
        <v>30</v>
      </c>
      <c r="K73">
        <v>0</v>
      </c>
      <c r="L73">
        <f t="shared" si="18"/>
        <v>0</v>
      </c>
      <c r="M73">
        <f t="shared" si="19"/>
        <v>1</v>
      </c>
    </row>
    <row r="74" spans="1:13">
      <c r="A74">
        <v>73</v>
      </c>
      <c r="B74">
        <v>566</v>
      </c>
      <c r="C74">
        <v>2</v>
      </c>
      <c r="D74">
        <v>95</v>
      </c>
      <c r="E74">
        <v>54</v>
      </c>
      <c r="F74">
        <v>14</v>
      </c>
      <c r="G74">
        <v>88</v>
      </c>
      <c r="H74">
        <v>26.1</v>
      </c>
      <c r="I74">
        <v>0.748</v>
      </c>
      <c r="J74">
        <v>22</v>
      </c>
      <c r="K74">
        <v>0</v>
      </c>
      <c r="L74">
        <f t="shared" si="18"/>
        <v>0</v>
      </c>
      <c r="M74">
        <f t="shared" si="19"/>
        <v>1</v>
      </c>
    </row>
    <row r="75" spans="1:13">
      <c r="A75">
        <v>74</v>
      </c>
      <c r="B75">
        <v>660</v>
      </c>
      <c r="C75">
        <v>3</v>
      </c>
      <c r="D75">
        <v>80</v>
      </c>
      <c r="E75">
        <v>82</v>
      </c>
      <c r="F75">
        <v>31</v>
      </c>
      <c r="G75">
        <v>70</v>
      </c>
      <c r="H75">
        <v>34.200000000000003</v>
      </c>
      <c r="I75">
        <v>1.292</v>
      </c>
      <c r="J75">
        <v>27</v>
      </c>
      <c r="K75">
        <v>1</v>
      </c>
      <c r="L75">
        <f t="shared" si="18"/>
        <v>1</v>
      </c>
      <c r="M75">
        <f t="shared" si="19"/>
        <v>1</v>
      </c>
    </row>
    <row r="76" spans="1:13">
      <c r="A76">
        <v>75</v>
      </c>
      <c r="B76">
        <v>591</v>
      </c>
      <c r="C76">
        <v>11</v>
      </c>
      <c r="D76">
        <v>111</v>
      </c>
      <c r="E76">
        <v>84</v>
      </c>
      <c r="F76">
        <v>40</v>
      </c>
      <c r="G76">
        <v>0</v>
      </c>
      <c r="H76">
        <v>46.8</v>
      </c>
      <c r="I76">
        <v>0.92500000000000004</v>
      </c>
      <c r="J76">
        <v>45</v>
      </c>
      <c r="K76">
        <v>1</v>
      </c>
      <c r="L76">
        <f t="shared" si="18"/>
        <v>0</v>
      </c>
      <c r="M76">
        <f t="shared" si="19"/>
        <v>0</v>
      </c>
    </row>
    <row r="77" spans="1:13">
      <c r="A77">
        <v>76</v>
      </c>
      <c r="B77">
        <v>605</v>
      </c>
      <c r="C77">
        <v>4</v>
      </c>
      <c r="D77">
        <v>183</v>
      </c>
      <c r="E77">
        <v>0</v>
      </c>
      <c r="F77">
        <v>0</v>
      </c>
      <c r="G77">
        <v>0</v>
      </c>
      <c r="H77">
        <v>28.4</v>
      </c>
      <c r="I77">
        <v>0.21199999999999999</v>
      </c>
      <c r="J77">
        <v>36</v>
      </c>
      <c r="K77">
        <v>1</v>
      </c>
      <c r="L77">
        <f t="shared" si="18"/>
        <v>1</v>
      </c>
      <c r="M77">
        <f t="shared" si="19"/>
        <v>1</v>
      </c>
    </row>
    <row r="78" spans="1:13">
      <c r="A78">
        <v>77</v>
      </c>
      <c r="B78">
        <v>433</v>
      </c>
      <c r="C78">
        <v>1</v>
      </c>
      <c r="D78">
        <v>80</v>
      </c>
      <c r="E78">
        <v>74</v>
      </c>
      <c r="F78">
        <v>11</v>
      </c>
      <c r="G78">
        <v>60</v>
      </c>
      <c r="H78">
        <v>30</v>
      </c>
      <c r="I78">
        <v>0.52700000000000002</v>
      </c>
      <c r="J78">
        <v>22</v>
      </c>
      <c r="K78">
        <v>0</v>
      </c>
      <c r="L78">
        <f t="shared" si="18"/>
        <v>0</v>
      </c>
      <c r="M78">
        <f t="shared" si="19"/>
        <v>1</v>
      </c>
    </row>
    <row r="79" spans="1:13">
      <c r="A79">
        <v>78</v>
      </c>
      <c r="B79">
        <v>226</v>
      </c>
      <c r="C79">
        <v>1</v>
      </c>
      <c r="D79">
        <v>87</v>
      </c>
      <c r="E79">
        <v>78</v>
      </c>
      <c r="F79">
        <v>27</v>
      </c>
      <c r="G79">
        <v>32</v>
      </c>
      <c r="H79">
        <v>34.6</v>
      </c>
      <c r="I79">
        <v>0.10100000000000001</v>
      </c>
      <c r="J79">
        <v>22</v>
      </c>
      <c r="K79">
        <v>0</v>
      </c>
      <c r="L79">
        <f t="shared" si="18"/>
        <v>0</v>
      </c>
      <c r="M79">
        <f t="shared" si="19"/>
        <v>1</v>
      </c>
    </row>
    <row r="80" spans="1:13">
      <c r="A80">
        <v>79</v>
      </c>
      <c r="B80">
        <v>569</v>
      </c>
      <c r="C80">
        <v>4</v>
      </c>
      <c r="D80">
        <v>154</v>
      </c>
      <c r="E80">
        <v>72</v>
      </c>
      <c r="F80">
        <v>29</v>
      </c>
      <c r="G80">
        <v>126</v>
      </c>
      <c r="H80">
        <v>31.3</v>
      </c>
      <c r="I80">
        <v>0.33800000000000002</v>
      </c>
      <c r="J80">
        <v>37</v>
      </c>
      <c r="K80">
        <v>0</v>
      </c>
      <c r="L80">
        <f t="shared" si="18"/>
        <v>0</v>
      </c>
      <c r="M80">
        <f t="shared" si="19"/>
        <v>1</v>
      </c>
    </row>
    <row r="81" spans="1:13">
      <c r="A81">
        <v>80</v>
      </c>
      <c r="B81">
        <v>549</v>
      </c>
      <c r="C81">
        <v>1</v>
      </c>
      <c r="D81">
        <v>164</v>
      </c>
      <c r="E81">
        <v>82</v>
      </c>
      <c r="F81">
        <v>43</v>
      </c>
      <c r="G81">
        <v>67</v>
      </c>
      <c r="H81">
        <v>32.799999999999997</v>
      </c>
      <c r="I81">
        <v>0.34100000000000003</v>
      </c>
      <c r="J81">
        <v>50</v>
      </c>
      <c r="K81">
        <v>0</v>
      </c>
      <c r="L81">
        <f t="shared" si="18"/>
        <v>1</v>
      </c>
      <c r="M81">
        <f t="shared" si="19"/>
        <v>0</v>
      </c>
    </row>
    <row r="82" spans="1:13">
      <c r="A82">
        <v>81</v>
      </c>
      <c r="B82">
        <v>707</v>
      </c>
      <c r="C82">
        <v>10</v>
      </c>
      <c r="D82">
        <v>115</v>
      </c>
      <c r="E82">
        <v>0</v>
      </c>
      <c r="F82">
        <v>0</v>
      </c>
      <c r="G82">
        <v>0</v>
      </c>
      <c r="H82">
        <v>0</v>
      </c>
      <c r="I82">
        <v>0.26100000000000001</v>
      </c>
      <c r="J82">
        <v>30</v>
      </c>
      <c r="K82">
        <v>1</v>
      </c>
      <c r="L82">
        <f t="shared" si="18"/>
        <v>0</v>
      </c>
      <c r="M82">
        <f t="shared" si="19"/>
        <v>0</v>
      </c>
    </row>
    <row r="83" spans="1:13">
      <c r="A83">
        <v>82</v>
      </c>
      <c r="B83">
        <v>504</v>
      </c>
      <c r="C83">
        <v>7</v>
      </c>
      <c r="D83">
        <v>94</v>
      </c>
      <c r="E83">
        <v>64</v>
      </c>
      <c r="F83">
        <v>25</v>
      </c>
      <c r="G83">
        <v>79</v>
      </c>
      <c r="H83">
        <v>33.299999999999997</v>
      </c>
      <c r="I83">
        <v>0.73799999999999999</v>
      </c>
      <c r="J83">
        <v>41</v>
      </c>
      <c r="K83">
        <v>0</v>
      </c>
      <c r="L83">
        <f t="shared" si="18"/>
        <v>0</v>
      </c>
      <c r="M83">
        <f t="shared" si="19"/>
        <v>1</v>
      </c>
    </row>
    <row r="84" spans="1:13">
      <c r="A84">
        <v>83</v>
      </c>
      <c r="B84">
        <v>51</v>
      </c>
      <c r="C84">
        <v>1</v>
      </c>
      <c r="D84">
        <v>103</v>
      </c>
      <c r="E84">
        <v>80</v>
      </c>
      <c r="F84">
        <v>11</v>
      </c>
      <c r="G84">
        <v>82</v>
      </c>
      <c r="H84">
        <v>19.399999999999999</v>
      </c>
      <c r="I84">
        <v>0.49099999999999999</v>
      </c>
      <c r="J84">
        <v>22</v>
      </c>
      <c r="K84">
        <v>0</v>
      </c>
      <c r="L84">
        <f t="shared" si="18"/>
        <v>0</v>
      </c>
      <c r="M84">
        <f t="shared" si="19"/>
        <v>1</v>
      </c>
    </row>
    <row r="85" spans="1:13">
      <c r="A85">
        <v>84</v>
      </c>
      <c r="B85">
        <v>146</v>
      </c>
      <c r="C85">
        <v>0</v>
      </c>
      <c r="D85">
        <v>102</v>
      </c>
      <c r="E85">
        <v>75</v>
      </c>
      <c r="F85">
        <v>23</v>
      </c>
      <c r="G85">
        <v>0</v>
      </c>
      <c r="H85">
        <v>0</v>
      </c>
      <c r="I85">
        <v>0.57199999999999995</v>
      </c>
      <c r="J85">
        <v>21</v>
      </c>
      <c r="K85">
        <v>0</v>
      </c>
      <c r="L85">
        <f t="shared" si="18"/>
        <v>0</v>
      </c>
      <c r="M85">
        <f t="shared" si="19"/>
        <v>1</v>
      </c>
    </row>
    <row r="86" spans="1:13">
      <c r="A86">
        <v>85</v>
      </c>
      <c r="B86">
        <v>657</v>
      </c>
      <c r="C86">
        <v>2</v>
      </c>
      <c r="D86">
        <v>101</v>
      </c>
      <c r="E86">
        <v>58</v>
      </c>
      <c r="F86">
        <v>35</v>
      </c>
      <c r="G86">
        <v>90</v>
      </c>
      <c r="H86">
        <v>21.8</v>
      </c>
      <c r="I86">
        <v>0.155</v>
      </c>
      <c r="J86">
        <v>22</v>
      </c>
      <c r="K86">
        <v>0</v>
      </c>
      <c r="L86">
        <f t="shared" si="18"/>
        <v>0</v>
      </c>
      <c r="M86">
        <f t="shared" si="19"/>
        <v>1</v>
      </c>
    </row>
    <row r="87" spans="1:13">
      <c r="A87">
        <v>86</v>
      </c>
      <c r="B87">
        <v>40</v>
      </c>
      <c r="C87">
        <v>4</v>
      </c>
      <c r="D87">
        <v>111</v>
      </c>
      <c r="E87">
        <v>72</v>
      </c>
      <c r="F87">
        <v>47</v>
      </c>
      <c r="G87">
        <v>207</v>
      </c>
      <c r="H87">
        <v>37.1</v>
      </c>
      <c r="I87">
        <v>1.39</v>
      </c>
      <c r="J87">
        <v>56</v>
      </c>
      <c r="K87">
        <v>1</v>
      </c>
      <c r="L87">
        <f t="shared" si="18"/>
        <v>1</v>
      </c>
      <c r="M87">
        <f t="shared" si="19"/>
        <v>1</v>
      </c>
    </row>
    <row r="88" spans="1:13">
      <c r="A88">
        <v>87</v>
      </c>
      <c r="B88">
        <v>686</v>
      </c>
      <c r="C88">
        <v>2</v>
      </c>
      <c r="D88">
        <v>129</v>
      </c>
      <c r="E88">
        <v>74</v>
      </c>
      <c r="F88">
        <v>26</v>
      </c>
      <c r="G88">
        <v>205</v>
      </c>
      <c r="H88">
        <v>33.200000000000003</v>
      </c>
      <c r="I88">
        <v>0.59099999999999997</v>
      </c>
      <c r="J88">
        <v>25</v>
      </c>
      <c r="K88">
        <v>0</v>
      </c>
      <c r="L88">
        <f t="shared" si="18"/>
        <v>0</v>
      </c>
      <c r="M88">
        <f t="shared" si="19"/>
        <v>1</v>
      </c>
    </row>
    <row r="89" spans="1:13">
      <c r="A89">
        <v>88</v>
      </c>
      <c r="B89">
        <v>192</v>
      </c>
      <c r="C89">
        <v>9</v>
      </c>
      <c r="D89">
        <v>123</v>
      </c>
      <c r="E89">
        <v>70</v>
      </c>
      <c r="F89">
        <v>44</v>
      </c>
      <c r="G89">
        <v>94</v>
      </c>
      <c r="H89">
        <v>33.1</v>
      </c>
      <c r="I89">
        <v>0.374</v>
      </c>
      <c r="J89">
        <v>40</v>
      </c>
      <c r="K89">
        <v>0</v>
      </c>
      <c r="L89">
        <f t="shared" si="18"/>
        <v>0</v>
      </c>
      <c r="M89">
        <f t="shared" si="19"/>
        <v>1</v>
      </c>
    </row>
    <row r="90" spans="1:13">
      <c r="A90">
        <v>89</v>
      </c>
      <c r="B90">
        <v>617</v>
      </c>
      <c r="C90">
        <v>6</v>
      </c>
      <c r="D90">
        <v>117</v>
      </c>
      <c r="E90">
        <v>96</v>
      </c>
      <c r="F90">
        <v>0</v>
      </c>
      <c r="G90">
        <v>0</v>
      </c>
      <c r="H90">
        <v>28.7</v>
      </c>
      <c r="I90">
        <v>0.157</v>
      </c>
      <c r="J90">
        <v>30</v>
      </c>
      <c r="K90">
        <v>0</v>
      </c>
      <c r="L90">
        <f t="shared" si="18"/>
        <v>0</v>
      </c>
      <c r="M90">
        <f t="shared" si="19"/>
        <v>1</v>
      </c>
    </row>
    <row r="91" spans="1:13">
      <c r="A91">
        <v>90</v>
      </c>
      <c r="B91">
        <v>134</v>
      </c>
      <c r="C91">
        <v>8</v>
      </c>
      <c r="D91">
        <v>84</v>
      </c>
      <c r="E91">
        <v>74</v>
      </c>
      <c r="F91">
        <v>31</v>
      </c>
      <c r="G91">
        <v>0</v>
      </c>
      <c r="H91">
        <v>38.299999999999997</v>
      </c>
      <c r="I91">
        <v>0.45700000000000002</v>
      </c>
      <c r="J91">
        <v>39</v>
      </c>
      <c r="K91">
        <v>0</v>
      </c>
      <c r="L91">
        <f t="shared" si="18"/>
        <v>0</v>
      </c>
      <c r="M91">
        <f t="shared" si="19"/>
        <v>1</v>
      </c>
    </row>
    <row r="92" spans="1:13">
      <c r="A92">
        <v>91</v>
      </c>
      <c r="B92">
        <v>307</v>
      </c>
      <c r="C92">
        <v>10</v>
      </c>
      <c r="D92">
        <v>161</v>
      </c>
      <c r="E92">
        <v>68</v>
      </c>
      <c r="F92">
        <v>23</v>
      </c>
      <c r="G92">
        <v>132</v>
      </c>
      <c r="H92">
        <v>25.5</v>
      </c>
      <c r="I92">
        <v>0.32600000000000001</v>
      </c>
      <c r="J92">
        <v>47</v>
      </c>
      <c r="K92">
        <v>1</v>
      </c>
      <c r="L92">
        <f t="shared" si="18"/>
        <v>1</v>
      </c>
      <c r="M92">
        <f t="shared" si="19"/>
        <v>1</v>
      </c>
    </row>
    <row r="93" spans="1:13">
      <c r="A93">
        <v>92</v>
      </c>
      <c r="B93">
        <v>430</v>
      </c>
      <c r="C93">
        <v>1</v>
      </c>
      <c r="D93">
        <v>95</v>
      </c>
      <c r="E93">
        <v>82</v>
      </c>
      <c r="F93">
        <v>25</v>
      </c>
      <c r="G93">
        <v>180</v>
      </c>
      <c r="H93">
        <v>35</v>
      </c>
      <c r="I93">
        <v>0.23300000000000001</v>
      </c>
      <c r="J93">
        <v>43</v>
      </c>
      <c r="K93">
        <v>1</v>
      </c>
      <c r="L93">
        <f t="shared" si="18"/>
        <v>0</v>
      </c>
      <c r="M93">
        <f t="shared" si="19"/>
        <v>0</v>
      </c>
    </row>
    <row r="94" spans="1:13">
      <c r="A94">
        <v>93</v>
      </c>
      <c r="B94">
        <v>389</v>
      </c>
      <c r="C94">
        <v>5</v>
      </c>
      <c r="D94">
        <v>144</v>
      </c>
      <c r="E94">
        <v>82</v>
      </c>
      <c r="F94">
        <v>26</v>
      </c>
      <c r="G94">
        <v>285</v>
      </c>
      <c r="H94">
        <v>32</v>
      </c>
      <c r="I94">
        <v>0.45200000000000001</v>
      </c>
      <c r="J94">
        <v>58</v>
      </c>
      <c r="K94">
        <v>1</v>
      </c>
      <c r="L94">
        <f t="shared" si="18"/>
        <v>0</v>
      </c>
      <c r="M94">
        <f t="shared" si="19"/>
        <v>0</v>
      </c>
    </row>
    <row r="95" spans="1:13">
      <c r="A95">
        <v>94</v>
      </c>
      <c r="B95">
        <v>405</v>
      </c>
      <c r="C95">
        <v>5</v>
      </c>
      <c r="D95">
        <v>168</v>
      </c>
      <c r="E95">
        <v>64</v>
      </c>
      <c r="F95">
        <v>0</v>
      </c>
      <c r="G95">
        <v>0</v>
      </c>
      <c r="H95">
        <v>32.9</v>
      </c>
      <c r="I95">
        <v>0.13500000000000001</v>
      </c>
      <c r="J95">
        <v>41</v>
      </c>
      <c r="K95">
        <v>1</v>
      </c>
      <c r="L95">
        <f t="shared" si="18"/>
        <v>1</v>
      </c>
      <c r="M95">
        <f t="shared" si="19"/>
        <v>1</v>
      </c>
    </row>
    <row r="96" spans="1:13">
      <c r="A96">
        <v>95</v>
      </c>
      <c r="B96">
        <v>440</v>
      </c>
      <c r="C96">
        <v>6</v>
      </c>
      <c r="D96">
        <v>107</v>
      </c>
      <c r="E96">
        <v>88</v>
      </c>
      <c r="F96">
        <v>0</v>
      </c>
      <c r="G96">
        <v>0</v>
      </c>
      <c r="H96">
        <v>36.799999999999997</v>
      </c>
      <c r="I96">
        <v>0.72699999999999998</v>
      </c>
      <c r="J96">
        <v>31</v>
      </c>
      <c r="K96">
        <v>0</v>
      </c>
      <c r="L96">
        <f t="shared" si="18"/>
        <v>0</v>
      </c>
      <c r="M96">
        <f t="shared" si="19"/>
        <v>1</v>
      </c>
    </row>
    <row r="97" spans="1:13">
      <c r="A97">
        <v>96</v>
      </c>
      <c r="B97">
        <v>266</v>
      </c>
      <c r="C97">
        <v>5</v>
      </c>
      <c r="D97">
        <v>96</v>
      </c>
      <c r="E97">
        <v>74</v>
      </c>
      <c r="F97">
        <v>18</v>
      </c>
      <c r="G97">
        <v>67</v>
      </c>
      <c r="H97">
        <v>33.6</v>
      </c>
      <c r="I97">
        <v>0.997</v>
      </c>
      <c r="J97">
        <v>43</v>
      </c>
      <c r="K97">
        <v>0</v>
      </c>
      <c r="L97">
        <f t="shared" si="18"/>
        <v>0</v>
      </c>
      <c r="M97">
        <f t="shared" si="19"/>
        <v>1</v>
      </c>
    </row>
    <row r="98" spans="1:13">
      <c r="A98">
        <v>97</v>
      </c>
      <c r="B98">
        <v>436</v>
      </c>
      <c r="C98">
        <v>0</v>
      </c>
      <c r="D98">
        <v>141</v>
      </c>
      <c r="E98">
        <v>0</v>
      </c>
      <c r="F98">
        <v>0</v>
      </c>
      <c r="G98">
        <v>0</v>
      </c>
      <c r="H98">
        <v>42.4</v>
      </c>
      <c r="I98">
        <v>0.20499999999999999</v>
      </c>
      <c r="J98">
        <v>29</v>
      </c>
      <c r="K98">
        <v>1</v>
      </c>
      <c r="L98">
        <f t="shared" si="18"/>
        <v>0</v>
      </c>
      <c r="M98">
        <f t="shared" si="19"/>
        <v>0</v>
      </c>
    </row>
    <row r="99" spans="1:13">
      <c r="A99">
        <v>98</v>
      </c>
      <c r="B99">
        <v>354</v>
      </c>
      <c r="C99">
        <v>1</v>
      </c>
      <c r="D99">
        <v>90</v>
      </c>
      <c r="E99">
        <v>62</v>
      </c>
      <c r="F99">
        <v>12</v>
      </c>
      <c r="G99">
        <v>43</v>
      </c>
      <c r="H99">
        <v>27.2</v>
      </c>
      <c r="I99">
        <v>0.57999999999999996</v>
      </c>
      <c r="J99">
        <v>24</v>
      </c>
      <c r="K99">
        <v>0</v>
      </c>
      <c r="L99">
        <f t="shared" si="18"/>
        <v>0</v>
      </c>
      <c r="M99">
        <f t="shared" si="19"/>
        <v>1</v>
      </c>
    </row>
    <row r="100" spans="1:13">
      <c r="A100">
        <v>99</v>
      </c>
      <c r="B100">
        <v>463</v>
      </c>
      <c r="C100">
        <v>8</v>
      </c>
      <c r="D100">
        <v>74</v>
      </c>
      <c r="E100">
        <v>70</v>
      </c>
      <c r="F100">
        <v>40</v>
      </c>
      <c r="G100">
        <v>49</v>
      </c>
      <c r="H100">
        <v>35.299999999999997</v>
      </c>
      <c r="I100">
        <v>0.70499999999999996</v>
      </c>
      <c r="J100">
        <v>39</v>
      </c>
      <c r="K100">
        <v>0</v>
      </c>
      <c r="L100">
        <f t="shared" si="18"/>
        <v>0</v>
      </c>
      <c r="M100">
        <f t="shared" si="19"/>
        <v>1</v>
      </c>
    </row>
    <row r="101" spans="1:13">
      <c r="A101">
        <v>100</v>
      </c>
      <c r="B101">
        <v>101</v>
      </c>
      <c r="C101">
        <v>1</v>
      </c>
      <c r="D101">
        <v>163</v>
      </c>
      <c r="E101">
        <v>72</v>
      </c>
      <c r="F101">
        <v>0</v>
      </c>
      <c r="G101">
        <v>0</v>
      </c>
      <c r="H101">
        <v>39</v>
      </c>
      <c r="I101">
        <v>1.222</v>
      </c>
      <c r="J101">
        <v>33</v>
      </c>
      <c r="K101">
        <v>1</v>
      </c>
      <c r="L101">
        <f t="shared" si="18"/>
        <v>1</v>
      </c>
      <c r="M101">
        <f t="shared" si="19"/>
        <v>1</v>
      </c>
    </row>
    <row r="102" spans="1:13">
      <c r="A102">
        <v>101</v>
      </c>
      <c r="B102">
        <v>282</v>
      </c>
      <c r="C102">
        <v>10</v>
      </c>
      <c r="D102">
        <v>129</v>
      </c>
      <c r="E102">
        <v>76</v>
      </c>
      <c r="F102">
        <v>28</v>
      </c>
      <c r="G102">
        <v>122</v>
      </c>
      <c r="H102">
        <v>35.9</v>
      </c>
      <c r="I102">
        <v>0.28000000000000003</v>
      </c>
      <c r="J102">
        <v>39</v>
      </c>
      <c r="K102">
        <v>0</v>
      </c>
      <c r="L102">
        <f t="shared" si="18"/>
        <v>0</v>
      </c>
      <c r="M102">
        <f t="shared" si="19"/>
        <v>1</v>
      </c>
    </row>
    <row r="103" spans="1:13">
      <c r="A103">
        <v>102</v>
      </c>
      <c r="B103">
        <v>249</v>
      </c>
      <c r="C103">
        <v>9</v>
      </c>
      <c r="D103">
        <v>124</v>
      </c>
      <c r="E103">
        <v>70</v>
      </c>
      <c r="F103">
        <v>33</v>
      </c>
      <c r="G103">
        <v>402</v>
      </c>
      <c r="H103">
        <v>35.4</v>
      </c>
      <c r="I103">
        <v>0.28199999999999997</v>
      </c>
      <c r="J103">
        <v>34</v>
      </c>
      <c r="K103">
        <v>0</v>
      </c>
      <c r="L103">
        <f t="shared" si="18"/>
        <v>0</v>
      </c>
      <c r="M103">
        <f t="shared" si="19"/>
        <v>1</v>
      </c>
    </row>
    <row r="104" spans="1:13">
      <c r="A104">
        <v>103</v>
      </c>
      <c r="B104">
        <v>30</v>
      </c>
      <c r="C104">
        <v>5</v>
      </c>
      <c r="D104">
        <v>117</v>
      </c>
      <c r="E104">
        <v>92</v>
      </c>
      <c r="F104">
        <v>0</v>
      </c>
      <c r="G104">
        <v>0</v>
      </c>
      <c r="H104">
        <v>34.1</v>
      </c>
      <c r="I104">
        <v>0.33700000000000002</v>
      </c>
      <c r="J104">
        <v>38</v>
      </c>
      <c r="K104">
        <v>0</v>
      </c>
      <c r="L104">
        <f t="shared" si="18"/>
        <v>0</v>
      </c>
      <c r="M104">
        <f t="shared" si="19"/>
        <v>1</v>
      </c>
    </row>
    <row r="105" spans="1:13">
      <c r="A105">
        <v>104</v>
      </c>
      <c r="B105">
        <v>217</v>
      </c>
      <c r="C105">
        <v>5</v>
      </c>
      <c r="D105">
        <v>109</v>
      </c>
      <c r="E105">
        <v>62</v>
      </c>
      <c r="F105">
        <v>41</v>
      </c>
      <c r="G105">
        <v>129</v>
      </c>
      <c r="H105">
        <v>35.799999999999997</v>
      </c>
      <c r="I105">
        <v>0.51400000000000001</v>
      </c>
      <c r="J105">
        <v>25</v>
      </c>
      <c r="K105">
        <v>1</v>
      </c>
      <c r="L105">
        <f t="shared" si="18"/>
        <v>0</v>
      </c>
      <c r="M105">
        <f t="shared" si="19"/>
        <v>0</v>
      </c>
    </row>
    <row r="106" spans="1:13">
      <c r="A106">
        <v>105</v>
      </c>
      <c r="B106">
        <v>672</v>
      </c>
      <c r="C106">
        <v>1</v>
      </c>
      <c r="D106">
        <v>99</v>
      </c>
      <c r="E106">
        <v>58</v>
      </c>
      <c r="F106">
        <v>10</v>
      </c>
      <c r="G106">
        <v>0</v>
      </c>
      <c r="H106">
        <v>25.4</v>
      </c>
      <c r="I106">
        <v>0.55100000000000005</v>
      </c>
      <c r="J106">
        <v>21</v>
      </c>
      <c r="K106">
        <v>0</v>
      </c>
      <c r="L106">
        <f t="shared" si="18"/>
        <v>0</v>
      </c>
      <c r="M106">
        <f t="shared" si="19"/>
        <v>1</v>
      </c>
    </row>
    <row r="107" spans="1:13">
      <c r="A107">
        <v>106</v>
      </c>
      <c r="B107">
        <v>591</v>
      </c>
      <c r="C107">
        <v>11</v>
      </c>
      <c r="D107">
        <v>111</v>
      </c>
      <c r="E107">
        <v>84</v>
      </c>
      <c r="F107">
        <v>40</v>
      </c>
      <c r="G107">
        <v>0</v>
      </c>
      <c r="H107">
        <v>46.8</v>
      </c>
      <c r="I107">
        <v>0.92500000000000004</v>
      </c>
      <c r="J107">
        <v>45</v>
      </c>
      <c r="K107">
        <v>1</v>
      </c>
      <c r="L107">
        <f t="shared" si="18"/>
        <v>0</v>
      </c>
      <c r="M107">
        <f t="shared" si="19"/>
        <v>0</v>
      </c>
    </row>
    <row r="108" spans="1:13">
      <c r="A108">
        <v>107</v>
      </c>
      <c r="B108">
        <v>130</v>
      </c>
      <c r="C108">
        <v>0</v>
      </c>
      <c r="D108">
        <v>105</v>
      </c>
      <c r="E108">
        <v>84</v>
      </c>
      <c r="F108">
        <v>0</v>
      </c>
      <c r="G108">
        <v>0</v>
      </c>
      <c r="H108">
        <v>27.9</v>
      </c>
      <c r="I108">
        <v>0.74099999999999999</v>
      </c>
      <c r="J108">
        <v>62</v>
      </c>
      <c r="K108">
        <v>1</v>
      </c>
      <c r="L108">
        <f t="shared" si="18"/>
        <v>0</v>
      </c>
      <c r="M108">
        <f t="shared" si="19"/>
        <v>0</v>
      </c>
    </row>
    <row r="109" spans="1:13">
      <c r="A109">
        <v>108</v>
      </c>
      <c r="B109">
        <v>327</v>
      </c>
      <c r="C109">
        <v>1</v>
      </c>
      <c r="D109">
        <v>122</v>
      </c>
      <c r="E109">
        <v>64</v>
      </c>
      <c r="F109">
        <v>32</v>
      </c>
      <c r="G109">
        <v>156</v>
      </c>
      <c r="H109">
        <v>35.1</v>
      </c>
      <c r="I109">
        <v>0.69199999999999995</v>
      </c>
      <c r="J109">
        <v>30</v>
      </c>
      <c r="K109">
        <v>1</v>
      </c>
      <c r="L109">
        <f t="shared" si="18"/>
        <v>0</v>
      </c>
      <c r="M109">
        <f t="shared" si="19"/>
        <v>0</v>
      </c>
    </row>
    <row r="110" spans="1:13">
      <c r="A110">
        <v>109</v>
      </c>
      <c r="B110">
        <v>439</v>
      </c>
      <c r="C110">
        <v>1</v>
      </c>
      <c r="D110">
        <v>97</v>
      </c>
      <c r="E110">
        <v>70</v>
      </c>
      <c r="F110">
        <v>15</v>
      </c>
      <c r="G110">
        <v>0</v>
      </c>
      <c r="H110">
        <v>18.2</v>
      </c>
      <c r="I110">
        <v>0.14699999999999999</v>
      </c>
      <c r="J110">
        <v>21</v>
      </c>
      <c r="K110">
        <v>0</v>
      </c>
      <c r="L110">
        <f t="shared" si="18"/>
        <v>0</v>
      </c>
      <c r="M110">
        <f t="shared" si="19"/>
        <v>1</v>
      </c>
    </row>
    <row r="111" spans="1:13">
      <c r="A111">
        <v>110</v>
      </c>
      <c r="B111">
        <v>730</v>
      </c>
      <c r="C111">
        <v>2</v>
      </c>
      <c r="D111">
        <v>92</v>
      </c>
      <c r="E111">
        <v>52</v>
      </c>
      <c r="F111">
        <v>0</v>
      </c>
      <c r="G111">
        <v>0</v>
      </c>
      <c r="H111">
        <v>30.1</v>
      </c>
      <c r="I111">
        <v>0.14099999999999999</v>
      </c>
      <c r="J111">
        <v>22</v>
      </c>
      <c r="K111">
        <v>0</v>
      </c>
      <c r="L111">
        <f t="shared" si="18"/>
        <v>0</v>
      </c>
      <c r="M111">
        <f t="shared" si="19"/>
        <v>1</v>
      </c>
    </row>
    <row r="112" spans="1:13">
      <c r="A112">
        <v>111</v>
      </c>
      <c r="B112">
        <v>21</v>
      </c>
      <c r="C112">
        <v>3</v>
      </c>
      <c r="D112">
        <v>126</v>
      </c>
      <c r="E112">
        <v>88</v>
      </c>
      <c r="F112">
        <v>41</v>
      </c>
      <c r="G112">
        <v>235</v>
      </c>
      <c r="H112">
        <v>39.299999999999997</v>
      </c>
      <c r="I112">
        <v>0.70399999999999996</v>
      </c>
      <c r="J112">
        <v>27</v>
      </c>
      <c r="K112">
        <v>0</v>
      </c>
      <c r="L112">
        <f t="shared" si="18"/>
        <v>0</v>
      </c>
      <c r="M112">
        <f t="shared" si="19"/>
        <v>1</v>
      </c>
    </row>
    <row r="113" spans="1:13">
      <c r="A113">
        <v>112</v>
      </c>
      <c r="B113">
        <v>410</v>
      </c>
      <c r="C113">
        <v>1</v>
      </c>
      <c r="D113">
        <v>172</v>
      </c>
      <c r="E113">
        <v>68</v>
      </c>
      <c r="F113">
        <v>49</v>
      </c>
      <c r="G113">
        <v>579</v>
      </c>
      <c r="H113">
        <v>42.4</v>
      </c>
      <c r="I113">
        <v>0.70199999999999996</v>
      </c>
      <c r="J113">
        <v>28</v>
      </c>
      <c r="K113">
        <v>1</v>
      </c>
      <c r="L113">
        <f t="shared" si="18"/>
        <v>1</v>
      </c>
      <c r="M113">
        <f t="shared" si="19"/>
        <v>1</v>
      </c>
    </row>
    <row r="114" spans="1:13">
      <c r="A114">
        <v>113</v>
      </c>
      <c r="B114">
        <v>138</v>
      </c>
      <c r="C114">
        <v>0</v>
      </c>
      <c r="D114">
        <v>93</v>
      </c>
      <c r="E114">
        <v>60</v>
      </c>
      <c r="F114">
        <v>25</v>
      </c>
      <c r="G114">
        <v>92</v>
      </c>
      <c r="H114">
        <v>28.7</v>
      </c>
      <c r="I114">
        <v>0.53200000000000003</v>
      </c>
      <c r="J114">
        <v>22</v>
      </c>
      <c r="K114">
        <v>0</v>
      </c>
      <c r="L114">
        <f t="shared" si="18"/>
        <v>0</v>
      </c>
      <c r="M114">
        <f t="shared" si="19"/>
        <v>1</v>
      </c>
    </row>
    <row r="115" spans="1:13">
      <c r="A115">
        <v>114</v>
      </c>
      <c r="B115">
        <v>601</v>
      </c>
      <c r="C115">
        <v>1</v>
      </c>
      <c r="D115">
        <v>108</v>
      </c>
      <c r="E115">
        <v>88</v>
      </c>
      <c r="F115">
        <v>19</v>
      </c>
      <c r="G115">
        <v>0</v>
      </c>
      <c r="H115">
        <v>27.1</v>
      </c>
      <c r="I115">
        <v>0.4</v>
      </c>
      <c r="J115">
        <v>24</v>
      </c>
      <c r="K115">
        <v>0</v>
      </c>
      <c r="L115">
        <f t="shared" si="18"/>
        <v>0</v>
      </c>
      <c r="M115">
        <f t="shared" si="19"/>
        <v>1</v>
      </c>
    </row>
    <row r="116" spans="1:13">
      <c r="A116">
        <v>115</v>
      </c>
      <c r="B116">
        <v>712</v>
      </c>
      <c r="C116">
        <v>5</v>
      </c>
      <c r="D116">
        <v>126</v>
      </c>
      <c r="E116">
        <v>78</v>
      </c>
      <c r="F116">
        <v>27</v>
      </c>
      <c r="G116">
        <v>22</v>
      </c>
      <c r="H116">
        <v>29.6</v>
      </c>
      <c r="I116">
        <v>0.439</v>
      </c>
      <c r="J116">
        <v>40</v>
      </c>
      <c r="K116">
        <v>0</v>
      </c>
      <c r="L116">
        <f t="shared" si="18"/>
        <v>0</v>
      </c>
      <c r="M116">
        <f t="shared" si="19"/>
        <v>1</v>
      </c>
    </row>
    <row r="117" spans="1:13">
      <c r="A117">
        <v>116</v>
      </c>
      <c r="B117">
        <v>433</v>
      </c>
      <c r="C117">
        <v>1</v>
      </c>
      <c r="D117">
        <v>80</v>
      </c>
      <c r="E117">
        <v>74</v>
      </c>
      <c r="F117">
        <v>11</v>
      </c>
      <c r="G117">
        <v>60</v>
      </c>
      <c r="H117">
        <v>30</v>
      </c>
      <c r="I117">
        <v>0.52700000000000002</v>
      </c>
      <c r="J117">
        <v>22</v>
      </c>
      <c r="K117">
        <v>0</v>
      </c>
      <c r="L117">
        <f t="shared" si="18"/>
        <v>0</v>
      </c>
      <c r="M117">
        <f t="shared" si="19"/>
        <v>1</v>
      </c>
    </row>
    <row r="118" spans="1:13">
      <c r="A118">
        <v>117</v>
      </c>
      <c r="B118">
        <v>415</v>
      </c>
      <c r="C118">
        <v>0</v>
      </c>
      <c r="D118">
        <v>138</v>
      </c>
      <c r="E118">
        <v>60</v>
      </c>
      <c r="F118">
        <v>35</v>
      </c>
      <c r="G118">
        <v>167</v>
      </c>
      <c r="H118">
        <v>34.6</v>
      </c>
      <c r="I118">
        <v>0.53400000000000003</v>
      </c>
      <c r="J118">
        <v>21</v>
      </c>
      <c r="K118">
        <v>1</v>
      </c>
      <c r="L118">
        <f t="shared" si="18"/>
        <v>0</v>
      </c>
      <c r="M118">
        <f t="shared" si="19"/>
        <v>0</v>
      </c>
    </row>
    <row r="119" spans="1:13">
      <c r="A119">
        <v>118</v>
      </c>
      <c r="B119">
        <v>183</v>
      </c>
      <c r="C119">
        <v>1</v>
      </c>
      <c r="D119">
        <v>0</v>
      </c>
      <c r="E119">
        <v>74</v>
      </c>
      <c r="F119">
        <v>20</v>
      </c>
      <c r="G119">
        <v>23</v>
      </c>
      <c r="H119">
        <v>27.7</v>
      </c>
      <c r="I119">
        <v>0.29899999999999999</v>
      </c>
      <c r="J119">
        <v>21</v>
      </c>
      <c r="K119">
        <v>0</v>
      </c>
      <c r="L119">
        <f t="shared" si="18"/>
        <v>0</v>
      </c>
      <c r="M119">
        <f t="shared" si="19"/>
        <v>1</v>
      </c>
    </row>
    <row r="120" spans="1:13">
      <c r="A120">
        <v>119</v>
      </c>
      <c r="B120">
        <v>392</v>
      </c>
      <c r="C120">
        <v>5</v>
      </c>
      <c r="D120">
        <v>166</v>
      </c>
      <c r="E120">
        <v>76</v>
      </c>
      <c r="F120">
        <v>0</v>
      </c>
      <c r="G120">
        <v>0</v>
      </c>
      <c r="H120">
        <v>45.7</v>
      </c>
      <c r="I120">
        <v>0.34</v>
      </c>
      <c r="J120">
        <v>27</v>
      </c>
      <c r="K120">
        <v>1</v>
      </c>
      <c r="L120">
        <f t="shared" si="18"/>
        <v>1</v>
      </c>
      <c r="M120">
        <f t="shared" si="19"/>
        <v>1</v>
      </c>
    </row>
    <row r="121" spans="1:13">
      <c r="A121">
        <v>120</v>
      </c>
      <c r="B121">
        <v>135</v>
      </c>
      <c r="C121">
        <v>2</v>
      </c>
      <c r="D121">
        <v>96</v>
      </c>
      <c r="E121">
        <v>68</v>
      </c>
      <c r="F121">
        <v>13</v>
      </c>
      <c r="G121">
        <v>49</v>
      </c>
      <c r="H121">
        <v>21.1</v>
      </c>
      <c r="I121">
        <v>0.64700000000000002</v>
      </c>
      <c r="J121">
        <v>26</v>
      </c>
      <c r="K121">
        <v>0</v>
      </c>
      <c r="L121">
        <f t="shared" si="18"/>
        <v>0</v>
      </c>
      <c r="M121">
        <f t="shared" si="19"/>
        <v>1</v>
      </c>
    </row>
    <row r="122" spans="1:13">
      <c r="A122">
        <v>121</v>
      </c>
      <c r="B122">
        <v>354</v>
      </c>
      <c r="C122">
        <v>1</v>
      </c>
      <c r="D122">
        <v>90</v>
      </c>
      <c r="E122">
        <v>62</v>
      </c>
      <c r="F122">
        <v>12</v>
      </c>
      <c r="G122">
        <v>43</v>
      </c>
      <c r="H122">
        <v>27.2</v>
      </c>
      <c r="I122">
        <v>0.57999999999999996</v>
      </c>
      <c r="J122">
        <v>24</v>
      </c>
      <c r="K122">
        <v>0</v>
      </c>
      <c r="L122">
        <f t="shared" si="18"/>
        <v>0</v>
      </c>
      <c r="M122">
        <f t="shared" si="19"/>
        <v>1</v>
      </c>
    </row>
    <row r="123" spans="1:13">
      <c r="A123">
        <v>122</v>
      </c>
      <c r="B123">
        <v>102</v>
      </c>
      <c r="C123">
        <v>1</v>
      </c>
      <c r="D123">
        <v>151</v>
      </c>
      <c r="E123">
        <v>60</v>
      </c>
      <c r="F123">
        <v>0</v>
      </c>
      <c r="G123">
        <v>0</v>
      </c>
      <c r="H123">
        <v>26.1</v>
      </c>
      <c r="I123">
        <v>0.17899999999999999</v>
      </c>
      <c r="J123">
        <v>22</v>
      </c>
      <c r="K123">
        <v>0</v>
      </c>
      <c r="L123">
        <f t="shared" si="18"/>
        <v>0</v>
      </c>
      <c r="M123">
        <f t="shared" si="19"/>
        <v>1</v>
      </c>
    </row>
    <row r="124" spans="1:13">
      <c r="A124">
        <v>123</v>
      </c>
      <c r="B124">
        <v>332</v>
      </c>
      <c r="C124">
        <v>2</v>
      </c>
      <c r="D124">
        <v>87</v>
      </c>
      <c r="E124">
        <v>58</v>
      </c>
      <c r="F124">
        <v>16</v>
      </c>
      <c r="G124">
        <v>52</v>
      </c>
      <c r="H124">
        <v>32.700000000000003</v>
      </c>
      <c r="I124">
        <v>0.16600000000000001</v>
      </c>
      <c r="J124">
        <v>25</v>
      </c>
      <c r="K124">
        <v>0</v>
      </c>
      <c r="L124">
        <f t="shared" si="18"/>
        <v>0</v>
      </c>
      <c r="M124">
        <f t="shared" si="19"/>
        <v>1</v>
      </c>
    </row>
    <row r="125" spans="1:13">
      <c r="A125">
        <v>124</v>
      </c>
      <c r="B125">
        <v>344</v>
      </c>
      <c r="C125">
        <v>5</v>
      </c>
      <c r="D125">
        <v>122</v>
      </c>
      <c r="E125">
        <v>86</v>
      </c>
      <c r="F125">
        <v>0</v>
      </c>
      <c r="G125">
        <v>0</v>
      </c>
      <c r="H125">
        <v>34.700000000000003</v>
      </c>
      <c r="I125">
        <v>0.28999999999999998</v>
      </c>
      <c r="J125">
        <v>33</v>
      </c>
      <c r="K125">
        <v>0</v>
      </c>
      <c r="L125">
        <f t="shared" si="18"/>
        <v>0</v>
      </c>
      <c r="M125">
        <f t="shared" si="19"/>
        <v>1</v>
      </c>
    </row>
    <row r="126" spans="1:13">
      <c r="A126">
        <v>125</v>
      </c>
      <c r="B126">
        <v>424</v>
      </c>
      <c r="C126">
        <v>2</v>
      </c>
      <c r="D126">
        <v>115</v>
      </c>
      <c r="E126">
        <v>64</v>
      </c>
      <c r="F126">
        <v>22</v>
      </c>
      <c r="G126">
        <v>0</v>
      </c>
      <c r="H126">
        <v>30.8</v>
      </c>
      <c r="I126">
        <v>0.42099999999999999</v>
      </c>
      <c r="J126">
        <v>21</v>
      </c>
      <c r="K126">
        <v>0</v>
      </c>
      <c r="L126">
        <f t="shared" si="18"/>
        <v>0</v>
      </c>
      <c r="M126">
        <f t="shared" si="19"/>
        <v>1</v>
      </c>
    </row>
    <row r="127" spans="1:13">
      <c r="A127">
        <v>126</v>
      </c>
      <c r="B127">
        <v>676</v>
      </c>
      <c r="C127">
        <v>6</v>
      </c>
      <c r="D127">
        <v>195</v>
      </c>
      <c r="E127">
        <v>70</v>
      </c>
      <c r="F127">
        <v>0</v>
      </c>
      <c r="G127">
        <v>0</v>
      </c>
      <c r="H127">
        <v>30.9</v>
      </c>
      <c r="I127">
        <v>0.32800000000000001</v>
      </c>
      <c r="J127">
        <v>31</v>
      </c>
      <c r="K127">
        <v>1</v>
      </c>
      <c r="L127">
        <f t="shared" si="18"/>
        <v>1</v>
      </c>
      <c r="M127">
        <f t="shared" si="19"/>
        <v>1</v>
      </c>
    </row>
    <row r="128" spans="1:13">
      <c r="A128">
        <v>127</v>
      </c>
      <c r="B128">
        <v>55</v>
      </c>
      <c r="C128">
        <v>7</v>
      </c>
      <c r="D128">
        <v>150</v>
      </c>
      <c r="E128">
        <v>66</v>
      </c>
      <c r="F128">
        <v>42</v>
      </c>
      <c r="G128">
        <v>342</v>
      </c>
      <c r="H128">
        <v>34.700000000000003</v>
      </c>
      <c r="I128">
        <v>0.71799999999999997</v>
      </c>
      <c r="J128">
        <v>42</v>
      </c>
      <c r="K128">
        <v>0</v>
      </c>
      <c r="L128">
        <f t="shared" si="18"/>
        <v>0</v>
      </c>
      <c r="M128">
        <f t="shared" si="19"/>
        <v>1</v>
      </c>
    </row>
    <row r="129" spans="1:13">
      <c r="A129">
        <v>128</v>
      </c>
      <c r="B129">
        <v>406</v>
      </c>
      <c r="C129">
        <v>2</v>
      </c>
      <c r="D129">
        <v>123</v>
      </c>
      <c r="E129">
        <v>48</v>
      </c>
      <c r="F129">
        <v>32</v>
      </c>
      <c r="G129">
        <v>165</v>
      </c>
      <c r="H129">
        <v>42.1</v>
      </c>
      <c r="I129">
        <v>0.52</v>
      </c>
      <c r="J129">
        <v>26</v>
      </c>
      <c r="K129">
        <v>0</v>
      </c>
      <c r="L129">
        <f t="shared" si="18"/>
        <v>0</v>
      </c>
      <c r="M129">
        <f t="shared" si="19"/>
        <v>1</v>
      </c>
    </row>
    <row r="130" spans="1:13">
      <c r="A130">
        <v>129</v>
      </c>
      <c r="B130">
        <v>131</v>
      </c>
      <c r="C130">
        <v>4</v>
      </c>
      <c r="D130">
        <v>173</v>
      </c>
      <c r="E130">
        <v>70</v>
      </c>
      <c r="F130">
        <v>14</v>
      </c>
      <c r="G130">
        <v>168</v>
      </c>
      <c r="H130">
        <v>29.7</v>
      </c>
      <c r="I130">
        <v>0.36099999999999999</v>
      </c>
      <c r="J130">
        <v>33</v>
      </c>
      <c r="K130">
        <v>1</v>
      </c>
      <c r="L130">
        <f t="shared" si="18"/>
        <v>1</v>
      </c>
      <c r="M130">
        <f t="shared" si="19"/>
        <v>1</v>
      </c>
    </row>
    <row r="131" spans="1:13">
      <c r="A131">
        <v>130</v>
      </c>
      <c r="B131">
        <v>309</v>
      </c>
      <c r="C131">
        <v>0</v>
      </c>
      <c r="D131">
        <v>128</v>
      </c>
      <c r="E131">
        <v>68</v>
      </c>
      <c r="F131">
        <v>19</v>
      </c>
      <c r="G131">
        <v>180</v>
      </c>
      <c r="H131">
        <v>30.5</v>
      </c>
      <c r="I131">
        <v>1.391</v>
      </c>
      <c r="J131">
        <v>25</v>
      </c>
      <c r="K131">
        <v>1</v>
      </c>
      <c r="L131">
        <f t="shared" ref="L131:L194" si="20">IF(D131&lt;=154.5,IF(H131&lt;=27.849999,IF(D131&lt;=107.5,0,0),IF(I131&lt;=1.105,0,1)),IF(I131&lt;=0.2745,1,IF(G131&lt;=171.5,1,1)))</f>
        <v>1</v>
      </c>
      <c r="M131">
        <f t="shared" ref="M131:M194" si="21">IF(L131=K131,1,0)</f>
        <v>1</v>
      </c>
    </row>
    <row r="132" spans="1:13">
      <c r="A132">
        <v>131</v>
      </c>
      <c r="B132">
        <v>372</v>
      </c>
      <c r="C132">
        <v>0</v>
      </c>
      <c r="D132">
        <v>118</v>
      </c>
      <c r="E132">
        <v>64</v>
      </c>
      <c r="F132">
        <v>23</v>
      </c>
      <c r="G132">
        <v>89</v>
      </c>
      <c r="H132">
        <v>0</v>
      </c>
      <c r="I132">
        <v>1.7310000000000001</v>
      </c>
      <c r="J132">
        <v>21</v>
      </c>
      <c r="K132">
        <v>0</v>
      </c>
      <c r="L132">
        <f t="shared" si="20"/>
        <v>0</v>
      </c>
      <c r="M132">
        <f t="shared" si="21"/>
        <v>1</v>
      </c>
    </row>
    <row r="133" spans="1:13">
      <c r="A133">
        <v>132</v>
      </c>
      <c r="B133">
        <v>457</v>
      </c>
      <c r="C133">
        <v>1</v>
      </c>
      <c r="D133">
        <v>135</v>
      </c>
      <c r="E133">
        <v>54</v>
      </c>
      <c r="F133">
        <v>0</v>
      </c>
      <c r="G133">
        <v>0</v>
      </c>
      <c r="H133">
        <v>26.7</v>
      </c>
      <c r="I133">
        <v>0.68700000000000006</v>
      </c>
      <c r="J133">
        <v>62</v>
      </c>
      <c r="K133">
        <v>0</v>
      </c>
      <c r="L133">
        <f t="shared" si="20"/>
        <v>0</v>
      </c>
      <c r="M133">
        <f t="shared" si="21"/>
        <v>1</v>
      </c>
    </row>
    <row r="134" spans="1:13">
      <c r="A134">
        <v>133</v>
      </c>
      <c r="B134">
        <v>692</v>
      </c>
      <c r="C134">
        <v>13</v>
      </c>
      <c r="D134">
        <v>158</v>
      </c>
      <c r="E134">
        <v>114</v>
      </c>
      <c r="F134">
        <v>0</v>
      </c>
      <c r="G134">
        <v>0</v>
      </c>
      <c r="H134">
        <v>42.3</v>
      </c>
      <c r="I134">
        <v>0.25700000000000001</v>
      </c>
      <c r="J134">
        <v>44</v>
      </c>
      <c r="K134">
        <v>1</v>
      </c>
      <c r="L134">
        <f t="shared" si="20"/>
        <v>1</v>
      </c>
      <c r="M134">
        <f t="shared" si="21"/>
        <v>1</v>
      </c>
    </row>
    <row r="135" spans="1:13">
      <c r="A135">
        <v>134</v>
      </c>
      <c r="B135">
        <v>105</v>
      </c>
      <c r="C135">
        <v>2</v>
      </c>
      <c r="D135">
        <v>85</v>
      </c>
      <c r="E135">
        <v>65</v>
      </c>
      <c r="F135">
        <v>0</v>
      </c>
      <c r="G135">
        <v>0</v>
      </c>
      <c r="H135">
        <v>39.6</v>
      </c>
      <c r="I135">
        <v>0.93</v>
      </c>
      <c r="J135">
        <v>27</v>
      </c>
      <c r="K135">
        <v>0</v>
      </c>
      <c r="L135">
        <f t="shared" si="20"/>
        <v>0</v>
      </c>
      <c r="M135">
        <f t="shared" si="21"/>
        <v>1</v>
      </c>
    </row>
    <row r="136" spans="1:13">
      <c r="A136">
        <v>135</v>
      </c>
      <c r="B136">
        <v>583</v>
      </c>
      <c r="C136">
        <v>12</v>
      </c>
      <c r="D136">
        <v>121</v>
      </c>
      <c r="E136">
        <v>78</v>
      </c>
      <c r="F136">
        <v>17</v>
      </c>
      <c r="G136">
        <v>0</v>
      </c>
      <c r="H136">
        <v>26.5</v>
      </c>
      <c r="I136">
        <v>0.25900000000000001</v>
      </c>
      <c r="J136">
        <v>62</v>
      </c>
      <c r="K136">
        <v>0</v>
      </c>
      <c r="L136">
        <f t="shared" si="20"/>
        <v>0</v>
      </c>
      <c r="M136">
        <f t="shared" si="21"/>
        <v>1</v>
      </c>
    </row>
    <row r="137" spans="1:13">
      <c r="A137">
        <v>136</v>
      </c>
      <c r="B137">
        <v>380</v>
      </c>
      <c r="C137">
        <v>0</v>
      </c>
      <c r="D137">
        <v>93</v>
      </c>
      <c r="E137">
        <v>100</v>
      </c>
      <c r="F137">
        <v>39</v>
      </c>
      <c r="G137">
        <v>72</v>
      </c>
      <c r="H137">
        <v>43.4</v>
      </c>
      <c r="I137">
        <v>1.0209999999999999</v>
      </c>
      <c r="J137">
        <v>35</v>
      </c>
      <c r="K137">
        <v>0</v>
      </c>
      <c r="L137">
        <f t="shared" si="20"/>
        <v>0</v>
      </c>
      <c r="M137">
        <f t="shared" si="21"/>
        <v>1</v>
      </c>
    </row>
    <row r="138" spans="1:13">
      <c r="A138">
        <v>137</v>
      </c>
      <c r="B138">
        <v>40</v>
      </c>
      <c r="C138">
        <v>4</v>
      </c>
      <c r="D138">
        <v>111</v>
      </c>
      <c r="E138">
        <v>72</v>
      </c>
      <c r="F138">
        <v>47</v>
      </c>
      <c r="G138">
        <v>207</v>
      </c>
      <c r="H138">
        <v>37.1</v>
      </c>
      <c r="I138">
        <v>1.39</v>
      </c>
      <c r="J138">
        <v>56</v>
      </c>
      <c r="K138">
        <v>1</v>
      </c>
      <c r="L138">
        <f t="shared" si="20"/>
        <v>1</v>
      </c>
      <c r="M138">
        <f t="shared" si="21"/>
        <v>1</v>
      </c>
    </row>
    <row r="139" spans="1:13">
      <c r="A139">
        <v>138</v>
      </c>
      <c r="B139">
        <v>742</v>
      </c>
      <c r="C139">
        <v>3</v>
      </c>
      <c r="D139">
        <v>102</v>
      </c>
      <c r="E139">
        <v>44</v>
      </c>
      <c r="F139">
        <v>20</v>
      </c>
      <c r="G139">
        <v>94</v>
      </c>
      <c r="H139">
        <v>30.8</v>
      </c>
      <c r="I139">
        <v>0.4</v>
      </c>
      <c r="J139">
        <v>26</v>
      </c>
      <c r="K139">
        <v>0</v>
      </c>
      <c r="L139">
        <f t="shared" si="20"/>
        <v>0</v>
      </c>
      <c r="M139">
        <f t="shared" si="21"/>
        <v>1</v>
      </c>
    </row>
    <row r="140" spans="1:13">
      <c r="A140">
        <v>139</v>
      </c>
      <c r="B140">
        <v>665</v>
      </c>
      <c r="C140">
        <v>6</v>
      </c>
      <c r="D140">
        <v>115</v>
      </c>
      <c r="E140">
        <v>60</v>
      </c>
      <c r="F140">
        <v>39</v>
      </c>
      <c r="G140">
        <v>0</v>
      </c>
      <c r="H140">
        <v>33.700000000000003</v>
      </c>
      <c r="I140">
        <v>0.245</v>
      </c>
      <c r="J140">
        <v>40</v>
      </c>
      <c r="K140">
        <v>1</v>
      </c>
      <c r="L140">
        <f t="shared" si="20"/>
        <v>0</v>
      </c>
      <c r="M140">
        <f t="shared" si="21"/>
        <v>0</v>
      </c>
    </row>
    <row r="141" spans="1:13">
      <c r="A141">
        <v>140</v>
      </c>
      <c r="B141">
        <v>486</v>
      </c>
      <c r="C141">
        <v>0</v>
      </c>
      <c r="D141">
        <v>135</v>
      </c>
      <c r="E141">
        <v>68</v>
      </c>
      <c r="F141">
        <v>42</v>
      </c>
      <c r="G141">
        <v>250</v>
      </c>
      <c r="H141">
        <v>42.3</v>
      </c>
      <c r="I141">
        <v>0.36499999999999999</v>
      </c>
      <c r="J141">
        <v>24</v>
      </c>
      <c r="K141">
        <v>1</v>
      </c>
      <c r="L141">
        <f t="shared" si="20"/>
        <v>0</v>
      </c>
      <c r="M141">
        <f t="shared" si="21"/>
        <v>0</v>
      </c>
    </row>
    <row r="142" spans="1:13">
      <c r="A142">
        <v>141</v>
      </c>
      <c r="B142">
        <v>665</v>
      </c>
      <c r="C142">
        <v>6</v>
      </c>
      <c r="D142">
        <v>115</v>
      </c>
      <c r="E142">
        <v>60</v>
      </c>
      <c r="F142">
        <v>39</v>
      </c>
      <c r="G142">
        <v>0</v>
      </c>
      <c r="H142">
        <v>33.700000000000003</v>
      </c>
      <c r="I142">
        <v>0.245</v>
      </c>
      <c r="J142">
        <v>40</v>
      </c>
      <c r="K142">
        <v>1</v>
      </c>
      <c r="L142">
        <f t="shared" si="20"/>
        <v>0</v>
      </c>
      <c r="M142">
        <f t="shared" si="21"/>
        <v>0</v>
      </c>
    </row>
    <row r="143" spans="1:13">
      <c r="A143">
        <v>142</v>
      </c>
      <c r="B143">
        <v>665</v>
      </c>
      <c r="C143">
        <v>6</v>
      </c>
      <c r="D143">
        <v>115</v>
      </c>
      <c r="E143">
        <v>60</v>
      </c>
      <c r="F143">
        <v>39</v>
      </c>
      <c r="G143">
        <v>0</v>
      </c>
      <c r="H143">
        <v>33.700000000000003</v>
      </c>
      <c r="I143">
        <v>0.245</v>
      </c>
      <c r="J143">
        <v>40</v>
      </c>
      <c r="K143">
        <v>1</v>
      </c>
      <c r="L143">
        <f t="shared" si="20"/>
        <v>0</v>
      </c>
      <c r="M143">
        <f t="shared" si="21"/>
        <v>0</v>
      </c>
    </row>
    <row r="144" spans="1:13">
      <c r="A144">
        <v>143</v>
      </c>
      <c r="B144">
        <v>727</v>
      </c>
      <c r="C144">
        <v>1</v>
      </c>
      <c r="D144">
        <v>116</v>
      </c>
      <c r="E144">
        <v>78</v>
      </c>
      <c r="F144">
        <v>29</v>
      </c>
      <c r="G144">
        <v>180</v>
      </c>
      <c r="H144">
        <v>36.1</v>
      </c>
      <c r="I144">
        <v>0.496</v>
      </c>
      <c r="J144">
        <v>25</v>
      </c>
      <c r="K144">
        <v>0</v>
      </c>
      <c r="L144">
        <f t="shared" si="20"/>
        <v>0</v>
      </c>
      <c r="M144">
        <f t="shared" si="21"/>
        <v>1</v>
      </c>
    </row>
    <row r="145" spans="1:13">
      <c r="A145">
        <v>144</v>
      </c>
      <c r="B145">
        <v>247</v>
      </c>
      <c r="C145">
        <v>10</v>
      </c>
      <c r="D145">
        <v>122</v>
      </c>
      <c r="E145">
        <v>68</v>
      </c>
      <c r="F145">
        <v>0</v>
      </c>
      <c r="G145">
        <v>0</v>
      </c>
      <c r="H145">
        <v>31.2</v>
      </c>
      <c r="I145">
        <v>0.25800000000000001</v>
      </c>
      <c r="J145">
        <v>41</v>
      </c>
      <c r="K145">
        <v>0</v>
      </c>
      <c r="L145">
        <f t="shared" si="20"/>
        <v>0</v>
      </c>
      <c r="M145">
        <f t="shared" si="21"/>
        <v>1</v>
      </c>
    </row>
    <row r="146" spans="1:13">
      <c r="A146">
        <v>145</v>
      </c>
      <c r="B146">
        <v>214</v>
      </c>
      <c r="C146">
        <v>0</v>
      </c>
      <c r="D146">
        <v>140</v>
      </c>
      <c r="E146">
        <v>65</v>
      </c>
      <c r="F146">
        <v>26</v>
      </c>
      <c r="G146">
        <v>130</v>
      </c>
      <c r="H146">
        <v>42.6</v>
      </c>
      <c r="I146">
        <v>0.43099999999999999</v>
      </c>
      <c r="J146">
        <v>24</v>
      </c>
      <c r="K146">
        <v>1</v>
      </c>
      <c r="L146">
        <f t="shared" si="20"/>
        <v>0</v>
      </c>
      <c r="M146">
        <f t="shared" si="21"/>
        <v>0</v>
      </c>
    </row>
    <row r="147" spans="1:13">
      <c r="A147">
        <v>146</v>
      </c>
      <c r="B147">
        <v>284</v>
      </c>
      <c r="C147">
        <v>7</v>
      </c>
      <c r="D147">
        <v>161</v>
      </c>
      <c r="E147">
        <v>86</v>
      </c>
      <c r="F147">
        <v>0</v>
      </c>
      <c r="G147">
        <v>0</v>
      </c>
      <c r="H147">
        <v>30.4</v>
      </c>
      <c r="I147">
        <v>0.16500000000000001</v>
      </c>
      <c r="J147">
        <v>47</v>
      </c>
      <c r="K147">
        <v>1</v>
      </c>
      <c r="L147">
        <f t="shared" si="20"/>
        <v>1</v>
      </c>
      <c r="M147">
        <f t="shared" si="21"/>
        <v>1</v>
      </c>
    </row>
    <row r="148" spans="1:13">
      <c r="A148">
        <v>147</v>
      </c>
      <c r="B148">
        <v>515</v>
      </c>
      <c r="C148">
        <v>3</v>
      </c>
      <c r="D148">
        <v>99</v>
      </c>
      <c r="E148">
        <v>54</v>
      </c>
      <c r="F148">
        <v>19</v>
      </c>
      <c r="G148">
        <v>86</v>
      </c>
      <c r="H148">
        <v>25.6</v>
      </c>
      <c r="I148">
        <v>0.154</v>
      </c>
      <c r="J148">
        <v>24</v>
      </c>
      <c r="K148">
        <v>0</v>
      </c>
      <c r="L148">
        <f t="shared" si="20"/>
        <v>0</v>
      </c>
      <c r="M148">
        <f t="shared" si="21"/>
        <v>1</v>
      </c>
    </row>
    <row r="149" spans="1:13">
      <c r="A149">
        <v>148</v>
      </c>
      <c r="B149">
        <v>205</v>
      </c>
      <c r="C149">
        <v>6</v>
      </c>
      <c r="D149">
        <v>103</v>
      </c>
      <c r="E149">
        <v>72</v>
      </c>
      <c r="F149">
        <v>32</v>
      </c>
      <c r="G149">
        <v>190</v>
      </c>
      <c r="H149">
        <v>37.700000000000003</v>
      </c>
      <c r="I149">
        <v>0.32400000000000001</v>
      </c>
      <c r="J149">
        <v>55</v>
      </c>
      <c r="K149">
        <v>0</v>
      </c>
      <c r="L149">
        <f t="shared" si="20"/>
        <v>0</v>
      </c>
      <c r="M149">
        <f t="shared" si="21"/>
        <v>1</v>
      </c>
    </row>
    <row r="150" spans="1:13">
      <c r="A150">
        <v>149</v>
      </c>
      <c r="B150">
        <v>383</v>
      </c>
      <c r="C150">
        <v>1</v>
      </c>
      <c r="D150">
        <v>109</v>
      </c>
      <c r="E150">
        <v>60</v>
      </c>
      <c r="F150">
        <v>8</v>
      </c>
      <c r="G150">
        <v>182</v>
      </c>
      <c r="H150">
        <v>25.4</v>
      </c>
      <c r="I150">
        <v>0.94699999999999995</v>
      </c>
      <c r="J150">
        <v>21</v>
      </c>
      <c r="K150">
        <v>0</v>
      </c>
      <c r="L150">
        <f t="shared" si="20"/>
        <v>0</v>
      </c>
      <c r="M150">
        <f t="shared" si="21"/>
        <v>1</v>
      </c>
    </row>
    <row r="151" spans="1:13">
      <c r="A151">
        <v>150</v>
      </c>
      <c r="B151">
        <v>319</v>
      </c>
      <c r="C151">
        <v>3</v>
      </c>
      <c r="D151">
        <v>115</v>
      </c>
      <c r="E151">
        <v>66</v>
      </c>
      <c r="F151">
        <v>39</v>
      </c>
      <c r="G151">
        <v>140</v>
      </c>
      <c r="H151">
        <v>38.1</v>
      </c>
      <c r="I151">
        <v>0.15</v>
      </c>
      <c r="J151">
        <v>28</v>
      </c>
      <c r="K151">
        <v>0</v>
      </c>
      <c r="L151">
        <f t="shared" si="20"/>
        <v>0</v>
      </c>
      <c r="M151">
        <f t="shared" si="21"/>
        <v>1</v>
      </c>
    </row>
    <row r="152" spans="1:13">
      <c r="A152">
        <v>151</v>
      </c>
      <c r="B152">
        <v>473</v>
      </c>
      <c r="C152">
        <v>0</v>
      </c>
      <c r="D152">
        <v>119</v>
      </c>
      <c r="E152">
        <v>66</v>
      </c>
      <c r="F152">
        <v>27</v>
      </c>
      <c r="G152">
        <v>0</v>
      </c>
      <c r="H152">
        <v>38.799999999999997</v>
      </c>
      <c r="I152">
        <v>0.25900000000000001</v>
      </c>
      <c r="J152">
        <v>22</v>
      </c>
      <c r="K152">
        <v>0</v>
      </c>
      <c r="L152">
        <f t="shared" si="20"/>
        <v>0</v>
      </c>
      <c r="M152">
        <f t="shared" si="21"/>
        <v>1</v>
      </c>
    </row>
    <row r="153" spans="1:13">
      <c r="A153">
        <v>152</v>
      </c>
      <c r="B153">
        <v>126</v>
      </c>
      <c r="C153">
        <v>1</v>
      </c>
      <c r="D153">
        <v>88</v>
      </c>
      <c r="E153">
        <v>30</v>
      </c>
      <c r="F153">
        <v>42</v>
      </c>
      <c r="G153">
        <v>99</v>
      </c>
      <c r="H153">
        <v>55</v>
      </c>
      <c r="I153">
        <v>0.496</v>
      </c>
      <c r="J153">
        <v>26</v>
      </c>
      <c r="K153">
        <v>1</v>
      </c>
      <c r="L153">
        <f t="shared" si="20"/>
        <v>0</v>
      </c>
      <c r="M153">
        <f t="shared" si="21"/>
        <v>0</v>
      </c>
    </row>
    <row r="154" spans="1:13">
      <c r="A154">
        <v>153</v>
      </c>
      <c r="B154">
        <v>483</v>
      </c>
      <c r="C154">
        <v>4</v>
      </c>
      <c r="D154">
        <v>85</v>
      </c>
      <c r="E154">
        <v>58</v>
      </c>
      <c r="F154">
        <v>22</v>
      </c>
      <c r="G154">
        <v>49</v>
      </c>
      <c r="H154">
        <v>27.8</v>
      </c>
      <c r="I154">
        <v>0.30599999999999999</v>
      </c>
      <c r="J154">
        <v>28</v>
      </c>
      <c r="K154">
        <v>0</v>
      </c>
      <c r="L154">
        <f t="shared" si="20"/>
        <v>0</v>
      </c>
      <c r="M154">
        <f t="shared" si="21"/>
        <v>1</v>
      </c>
    </row>
    <row r="155" spans="1:13">
      <c r="A155">
        <v>154</v>
      </c>
      <c r="B155">
        <v>395</v>
      </c>
      <c r="C155">
        <v>4</v>
      </c>
      <c r="D155">
        <v>158</v>
      </c>
      <c r="E155">
        <v>78</v>
      </c>
      <c r="F155">
        <v>0</v>
      </c>
      <c r="G155">
        <v>0</v>
      </c>
      <c r="H155">
        <v>32.9</v>
      </c>
      <c r="I155">
        <v>0.80300000000000005</v>
      </c>
      <c r="J155">
        <v>31</v>
      </c>
      <c r="K155">
        <v>1</v>
      </c>
      <c r="L155">
        <f t="shared" si="20"/>
        <v>1</v>
      </c>
      <c r="M155">
        <f t="shared" si="21"/>
        <v>1</v>
      </c>
    </row>
    <row r="156" spans="1:13">
      <c r="A156">
        <v>155</v>
      </c>
      <c r="B156">
        <v>17</v>
      </c>
      <c r="C156">
        <v>0</v>
      </c>
      <c r="D156">
        <v>118</v>
      </c>
      <c r="E156">
        <v>84</v>
      </c>
      <c r="F156">
        <v>47</v>
      </c>
      <c r="G156">
        <v>230</v>
      </c>
      <c r="H156">
        <v>45.8</v>
      </c>
      <c r="I156">
        <v>0.55100000000000005</v>
      </c>
      <c r="J156">
        <v>31</v>
      </c>
      <c r="K156">
        <v>1</v>
      </c>
      <c r="L156">
        <f t="shared" si="20"/>
        <v>0</v>
      </c>
      <c r="M156">
        <f t="shared" si="21"/>
        <v>0</v>
      </c>
    </row>
    <row r="157" spans="1:13">
      <c r="A157">
        <v>156</v>
      </c>
      <c r="B157">
        <v>205</v>
      </c>
      <c r="C157">
        <v>6</v>
      </c>
      <c r="D157">
        <v>103</v>
      </c>
      <c r="E157">
        <v>72</v>
      </c>
      <c r="F157">
        <v>32</v>
      </c>
      <c r="G157">
        <v>190</v>
      </c>
      <c r="H157">
        <v>37.700000000000003</v>
      </c>
      <c r="I157">
        <v>0.32400000000000001</v>
      </c>
      <c r="J157">
        <v>55</v>
      </c>
      <c r="K157">
        <v>0</v>
      </c>
      <c r="L157">
        <f t="shared" si="20"/>
        <v>0</v>
      </c>
      <c r="M157">
        <f t="shared" si="21"/>
        <v>1</v>
      </c>
    </row>
    <row r="158" spans="1:13">
      <c r="A158">
        <v>157</v>
      </c>
      <c r="B158">
        <v>130</v>
      </c>
      <c r="C158">
        <v>0</v>
      </c>
      <c r="D158">
        <v>105</v>
      </c>
      <c r="E158">
        <v>84</v>
      </c>
      <c r="F158">
        <v>0</v>
      </c>
      <c r="G158">
        <v>0</v>
      </c>
      <c r="H158">
        <v>27.9</v>
      </c>
      <c r="I158">
        <v>0.74099999999999999</v>
      </c>
      <c r="J158">
        <v>62</v>
      </c>
      <c r="K158">
        <v>1</v>
      </c>
      <c r="L158">
        <f t="shared" si="20"/>
        <v>0</v>
      </c>
      <c r="M158">
        <f t="shared" si="21"/>
        <v>0</v>
      </c>
    </row>
    <row r="159" spans="1:13">
      <c r="A159">
        <v>158</v>
      </c>
      <c r="B159">
        <v>203</v>
      </c>
      <c r="C159">
        <v>0</v>
      </c>
      <c r="D159">
        <v>108</v>
      </c>
      <c r="E159">
        <v>68</v>
      </c>
      <c r="F159">
        <v>20</v>
      </c>
      <c r="G159">
        <v>0</v>
      </c>
      <c r="H159">
        <v>27.3</v>
      </c>
      <c r="I159">
        <v>0.78700000000000003</v>
      </c>
      <c r="J159">
        <v>32</v>
      </c>
      <c r="K159">
        <v>0</v>
      </c>
      <c r="L159">
        <f t="shared" si="20"/>
        <v>0</v>
      </c>
      <c r="M159">
        <f t="shared" si="21"/>
        <v>1</v>
      </c>
    </row>
    <row r="160" spans="1:13">
      <c r="A160">
        <v>159</v>
      </c>
      <c r="B160">
        <v>667</v>
      </c>
      <c r="C160">
        <v>4</v>
      </c>
      <c r="D160">
        <v>145</v>
      </c>
      <c r="E160">
        <v>82</v>
      </c>
      <c r="F160">
        <v>18</v>
      </c>
      <c r="G160">
        <v>0</v>
      </c>
      <c r="H160">
        <v>32.5</v>
      </c>
      <c r="I160">
        <v>0.23499999999999999</v>
      </c>
      <c r="J160">
        <v>70</v>
      </c>
      <c r="K160">
        <v>1</v>
      </c>
      <c r="L160">
        <f t="shared" si="20"/>
        <v>0</v>
      </c>
      <c r="M160">
        <f t="shared" si="21"/>
        <v>0</v>
      </c>
    </row>
    <row r="161" spans="1:13">
      <c r="A161">
        <v>160</v>
      </c>
      <c r="B161">
        <v>548</v>
      </c>
      <c r="C161">
        <v>4</v>
      </c>
      <c r="D161">
        <v>131</v>
      </c>
      <c r="E161">
        <v>68</v>
      </c>
      <c r="F161">
        <v>21</v>
      </c>
      <c r="G161">
        <v>166</v>
      </c>
      <c r="H161">
        <v>33.1</v>
      </c>
      <c r="I161">
        <v>0.16</v>
      </c>
      <c r="J161">
        <v>28</v>
      </c>
      <c r="K161">
        <v>0</v>
      </c>
      <c r="L161">
        <f t="shared" si="20"/>
        <v>0</v>
      </c>
      <c r="M161">
        <f t="shared" si="21"/>
        <v>1</v>
      </c>
    </row>
    <row r="162" spans="1:13">
      <c r="A162">
        <v>161</v>
      </c>
      <c r="B162">
        <v>324</v>
      </c>
      <c r="C162">
        <v>13</v>
      </c>
      <c r="D162">
        <v>152</v>
      </c>
      <c r="E162">
        <v>90</v>
      </c>
      <c r="F162">
        <v>33</v>
      </c>
      <c r="G162">
        <v>29</v>
      </c>
      <c r="H162">
        <v>26.8</v>
      </c>
      <c r="I162">
        <v>0.73099999999999998</v>
      </c>
      <c r="J162">
        <v>43</v>
      </c>
      <c r="K162">
        <v>1</v>
      </c>
      <c r="L162">
        <f t="shared" si="20"/>
        <v>0</v>
      </c>
      <c r="M162">
        <f t="shared" si="21"/>
        <v>0</v>
      </c>
    </row>
    <row r="163" spans="1:13">
      <c r="A163">
        <v>162</v>
      </c>
      <c r="B163">
        <v>486</v>
      </c>
      <c r="C163">
        <v>0</v>
      </c>
      <c r="D163">
        <v>135</v>
      </c>
      <c r="E163">
        <v>68</v>
      </c>
      <c r="F163">
        <v>42</v>
      </c>
      <c r="G163">
        <v>250</v>
      </c>
      <c r="H163">
        <v>42.3</v>
      </c>
      <c r="I163">
        <v>0.36499999999999999</v>
      </c>
      <c r="J163">
        <v>24</v>
      </c>
      <c r="K163">
        <v>1</v>
      </c>
      <c r="L163">
        <f t="shared" si="20"/>
        <v>0</v>
      </c>
      <c r="M163">
        <f t="shared" si="21"/>
        <v>0</v>
      </c>
    </row>
    <row r="164" spans="1:13">
      <c r="A164">
        <v>163</v>
      </c>
      <c r="B164">
        <v>1</v>
      </c>
      <c r="C164">
        <v>6</v>
      </c>
      <c r="D164">
        <v>148</v>
      </c>
      <c r="E164">
        <v>72</v>
      </c>
      <c r="F164">
        <v>35</v>
      </c>
      <c r="G164">
        <v>0</v>
      </c>
      <c r="H164">
        <v>33.6</v>
      </c>
      <c r="I164">
        <v>0.627</v>
      </c>
      <c r="J164">
        <v>50</v>
      </c>
      <c r="K164">
        <v>1</v>
      </c>
      <c r="L164">
        <f t="shared" si="20"/>
        <v>0</v>
      </c>
      <c r="M164">
        <f t="shared" si="21"/>
        <v>0</v>
      </c>
    </row>
    <row r="165" spans="1:13">
      <c r="A165">
        <v>164</v>
      </c>
      <c r="B165">
        <v>666</v>
      </c>
      <c r="C165">
        <v>1</v>
      </c>
      <c r="D165">
        <v>112</v>
      </c>
      <c r="E165">
        <v>80</v>
      </c>
      <c r="F165">
        <v>45</v>
      </c>
      <c r="G165">
        <v>132</v>
      </c>
      <c r="H165">
        <v>34.799999999999997</v>
      </c>
      <c r="I165">
        <v>0.217</v>
      </c>
      <c r="J165">
        <v>24</v>
      </c>
      <c r="K165">
        <v>0</v>
      </c>
      <c r="L165">
        <f t="shared" si="20"/>
        <v>0</v>
      </c>
      <c r="M165">
        <f t="shared" si="21"/>
        <v>1</v>
      </c>
    </row>
    <row r="166" spans="1:13">
      <c r="A166">
        <v>165</v>
      </c>
      <c r="B166">
        <v>241</v>
      </c>
      <c r="C166">
        <v>1</v>
      </c>
      <c r="D166">
        <v>91</v>
      </c>
      <c r="E166">
        <v>64</v>
      </c>
      <c r="F166">
        <v>24</v>
      </c>
      <c r="G166">
        <v>0</v>
      </c>
      <c r="H166">
        <v>29.2</v>
      </c>
      <c r="I166">
        <v>0.192</v>
      </c>
      <c r="J166">
        <v>21</v>
      </c>
      <c r="K166">
        <v>0</v>
      </c>
      <c r="L166">
        <f t="shared" si="20"/>
        <v>0</v>
      </c>
      <c r="M166">
        <f t="shared" si="21"/>
        <v>1</v>
      </c>
    </row>
    <row r="167" spans="1:13">
      <c r="A167">
        <v>166</v>
      </c>
      <c r="B167">
        <v>286</v>
      </c>
      <c r="C167">
        <v>7</v>
      </c>
      <c r="D167">
        <v>136</v>
      </c>
      <c r="E167">
        <v>74</v>
      </c>
      <c r="F167">
        <v>26</v>
      </c>
      <c r="G167">
        <v>135</v>
      </c>
      <c r="H167">
        <v>26</v>
      </c>
      <c r="I167">
        <v>0.64700000000000002</v>
      </c>
      <c r="J167">
        <v>51</v>
      </c>
      <c r="K167">
        <v>0</v>
      </c>
      <c r="L167">
        <f t="shared" si="20"/>
        <v>0</v>
      </c>
      <c r="M167">
        <f t="shared" si="21"/>
        <v>1</v>
      </c>
    </row>
    <row r="168" spans="1:13">
      <c r="A168">
        <v>167</v>
      </c>
      <c r="B168">
        <v>522</v>
      </c>
      <c r="C168">
        <v>3</v>
      </c>
      <c r="D168">
        <v>124</v>
      </c>
      <c r="E168">
        <v>80</v>
      </c>
      <c r="F168">
        <v>33</v>
      </c>
      <c r="G168">
        <v>130</v>
      </c>
      <c r="H168">
        <v>33.200000000000003</v>
      </c>
      <c r="I168">
        <v>0.30499999999999999</v>
      </c>
      <c r="J168">
        <v>26</v>
      </c>
      <c r="K168">
        <v>0</v>
      </c>
      <c r="L168">
        <f t="shared" si="20"/>
        <v>0</v>
      </c>
      <c r="M168">
        <f t="shared" si="21"/>
        <v>1</v>
      </c>
    </row>
    <row r="169" spans="1:13">
      <c r="A169">
        <v>168</v>
      </c>
      <c r="B169">
        <v>404</v>
      </c>
      <c r="C169">
        <v>9</v>
      </c>
      <c r="D169">
        <v>72</v>
      </c>
      <c r="E169">
        <v>78</v>
      </c>
      <c r="F169">
        <v>25</v>
      </c>
      <c r="G169">
        <v>0</v>
      </c>
      <c r="H169">
        <v>31.6</v>
      </c>
      <c r="I169">
        <v>0.28000000000000003</v>
      </c>
      <c r="J169">
        <v>38</v>
      </c>
      <c r="K169">
        <v>0</v>
      </c>
      <c r="L169">
        <f t="shared" si="20"/>
        <v>0</v>
      </c>
      <c r="M169">
        <f t="shared" si="21"/>
        <v>1</v>
      </c>
    </row>
    <row r="170" spans="1:13">
      <c r="A170">
        <v>169</v>
      </c>
      <c r="B170">
        <v>51</v>
      </c>
      <c r="C170">
        <v>1</v>
      </c>
      <c r="D170">
        <v>103</v>
      </c>
      <c r="E170">
        <v>80</v>
      </c>
      <c r="F170">
        <v>11</v>
      </c>
      <c r="G170">
        <v>82</v>
      </c>
      <c r="H170">
        <v>19.399999999999999</v>
      </c>
      <c r="I170">
        <v>0.49099999999999999</v>
      </c>
      <c r="J170">
        <v>22</v>
      </c>
      <c r="K170">
        <v>0</v>
      </c>
      <c r="L170">
        <f t="shared" si="20"/>
        <v>0</v>
      </c>
      <c r="M170">
        <f t="shared" si="21"/>
        <v>1</v>
      </c>
    </row>
    <row r="171" spans="1:13">
      <c r="A171">
        <v>170</v>
      </c>
      <c r="B171">
        <v>758</v>
      </c>
      <c r="C171">
        <v>0</v>
      </c>
      <c r="D171">
        <v>123</v>
      </c>
      <c r="E171">
        <v>72</v>
      </c>
      <c r="F171">
        <v>0</v>
      </c>
      <c r="G171">
        <v>0</v>
      </c>
      <c r="H171">
        <v>36.299999999999997</v>
      </c>
      <c r="I171">
        <v>0.25800000000000001</v>
      </c>
      <c r="J171">
        <v>52</v>
      </c>
      <c r="K171">
        <v>1</v>
      </c>
      <c r="L171">
        <f t="shared" si="20"/>
        <v>0</v>
      </c>
      <c r="M171">
        <f t="shared" si="21"/>
        <v>0</v>
      </c>
    </row>
    <row r="172" spans="1:13">
      <c r="A172">
        <v>171</v>
      </c>
      <c r="B172">
        <v>584</v>
      </c>
      <c r="C172">
        <v>8</v>
      </c>
      <c r="D172">
        <v>100</v>
      </c>
      <c r="E172">
        <v>76</v>
      </c>
      <c r="F172">
        <v>0</v>
      </c>
      <c r="G172">
        <v>0</v>
      </c>
      <c r="H172">
        <v>38.700000000000003</v>
      </c>
      <c r="I172">
        <v>0.19</v>
      </c>
      <c r="J172">
        <v>42</v>
      </c>
      <c r="K172">
        <v>0</v>
      </c>
      <c r="L172">
        <f t="shared" si="20"/>
        <v>0</v>
      </c>
      <c r="M172">
        <f t="shared" si="21"/>
        <v>1</v>
      </c>
    </row>
    <row r="173" spans="1:13">
      <c r="A173">
        <v>172</v>
      </c>
      <c r="B173">
        <v>286</v>
      </c>
      <c r="C173">
        <v>7</v>
      </c>
      <c r="D173">
        <v>136</v>
      </c>
      <c r="E173">
        <v>74</v>
      </c>
      <c r="F173">
        <v>26</v>
      </c>
      <c r="G173">
        <v>135</v>
      </c>
      <c r="H173">
        <v>26</v>
      </c>
      <c r="I173">
        <v>0.64700000000000002</v>
      </c>
      <c r="J173">
        <v>51</v>
      </c>
      <c r="K173">
        <v>0</v>
      </c>
      <c r="L173">
        <f t="shared" si="20"/>
        <v>0</v>
      </c>
      <c r="M173">
        <f t="shared" si="21"/>
        <v>1</v>
      </c>
    </row>
    <row r="174" spans="1:13">
      <c r="A174">
        <v>173</v>
      </c>
      <c r="B174">
        <v>689</v>
      </c>
      <c r="C174">
        <v>1</v>
      </c>
      <c r="D174">
        <v>140</v>
      </c>
      <c r="E174">
        <v>74</v>
      </c>
      <c r="F174">
        <v>26</v>
      </c>
      <c r="G174">
        <v>180</v>
      </c>
      <c r="H174">
        <v>24.1</v>
      </c>
      <c r="I174">
        <v>0.82799999999999996</v>
      </c>
      <c r="J174">
        <v>23</v>
      </c>
      <c r="K174">
        <v>0</v>
      </c>
      <c r="L174">
        <f t="shared" si="20"/>
        <v>0</v>
      </c>
      <c r="M174">
        <f t="shared" si="21"/>
        <v>1</v>
      </c>
    </row>
    <row r="175" spans="1:13">
      <c r="A175">
        <v>174</v>
      </c>
      <c r="B175">
        <v>235</v>
      </c>
      <c r="C175">
        <v>3</v>
      </c>
      <c r="D175">
        <v>74</v>
      </c>
      <c r="E175">
        <v>68</v>
      </c>
      <c r="F175">
        <v>28</v>
      </c>
      <c r="G175">
        <v>45</v>
      </c>
      <c r="H175">
        <v>29.7</v>
      </c>
      <c r="I175">
        <v>0.29299999999999998</v>
      </c>
      <c r="J175">
        <v>23</v>
      </c>
      <c r="K175">
        <v>0</v>
      </c>
      <c r="L175">
        <f t="shared" si="20"/>
        <v>0</v>
      </c>
      <c r="M175">
        <f t="shared" si="21"/>
        <v>1</v>
      </c>
    </row>
    <row r="176" spans="1:13">
      <c r="A176">
        <v>175</v>
      </c>
      <c r="B176">
        <v>553</v>
      </c>
      <c r="C176">
        <v>6</v>
      </c>
      <c r="D176">
        <v>114</v>
      </c>
      <c r="E176">
        <v>88</v>
      </c>
      <c r="F176">
        <v>0</v>
      </c>
      <c r="G176">
        <v>0</v>
      </c>
      <c r="H176">
        <v>27.8</v>
      </c>
      <c r="I176">
        <v>0.247</v>
      </c>
      <c r="J176">
        <v>66</v>
      </c>
      <c r="K176">
        <v>0</v>
      </c>
      <c r="L176">
        <f t="shared" si="20"/>
        <v>0</v>
      </c>
      <c r="M176">
        <f t="shared" si="21"/>
        <v>1</v>
      </c>
    </row>
    <row r="177" spans="1:13">
      <c r="A177">
        <v>176</v>
      </c>
      <c r="B177">
        <v>519</v>
      </c>
      <c r="C177">
        <v>13</v>
      </c>
      <c r="D177">
        <v>76</v>
      </c>
      <c r="E177">
        <v>60</v>
      </c>
      <c r="F177">
        <v>0</v>
      </c>
      <c r="G177">
        <v>0</v>
      </c>
      <c r="H177">
        <v>32.799999999999997</v>
      </c>
      <c r="I177">
        <v>0.18</v>
      </c>
      <c r="J177">
        <v>41</v>
      </c>
      <c r="K177">
        <v>0</v>
      </c>
      <c r="L177">
        <f t="shared" si="20"/>
        <v>0</v>
      </c>
      <c r="M177">
        <f t="shared" si="21"/>
        <v>1</v>
      </c>
    </row>
    <row r="178" spans="1:13">
      <c r="A178">
        <v>177</v>
      </c>
      <c r="B178">
        <v>572</v>
      </c>
      <c r="C178">
        <v>2</v>
      </c>
      <c r="D178">
        <v>130</v>
      </c>
      <c r="E178">
        <v>96</v>
      </c>
      <c r="F178">
        <v>0</v>
      </c>
      <c r="G178">
        <v>0</v>
      </c>
      <c r="H178">
        <v>22.6</v>
      </c>
      <c r="I178">
        <v>0.26800000000000002</v>
      </c>
      <c r="J178">
        <v>21</v>
      </c>
      <c r="K178">
        <v>0</v>
      </c>
      <c r="L178">
        <f t="shared" si="20"/>
        <v>0</v>
      </c>
      <c r="M178">
        <f t="shared" si="21"/>
        <v>1</v>
      </c>
    </row>
    <row r="179" spans="1:13">
      <c r="A179">
        <v>178</v>
      </c>
      <c r="B179">
        <v>380</v>
      </c>
      <c r="C179">
        <v>0</v>
      </c>
      <c r="D179">
        <v>93</v>
      </c>
      <c r="E179">
        <v>100</v>
      </c>
      <c r="F179">
        <v>39</v>
      </c>
      <c r="G179">
        <v>72</v>
      </c>
      <c r="H179">
        <v>43.4</v>
      </c>
      <c r="I179">
        <v>1.0209999999999999</v>
      </c>
      <c r="J179">
        <v>35</v>
      </c>
      <c r="K179">
        <v>0</v>
      </c>
      <c r="L179">
        <f t="shared" si="20"/>
        <v>0</v>
      </c>
      <c r="M179">
        <f t="shared" si="21"/>
        <v>1</v>
      </c>
    </row>
    <row r="180" spans="1:13">
      <c r="A180">
        <v>179</v>
      </c>
      <c r="B180">
        <v>371</v>
      </c>
      <c r="C180">
        <v>3</v>
      </c>
      <c r="D180">
        <v>173</v>
      </c>
      <c r="E180">
        <v>82</v>
      </c>
      <c r="F180">
        <v>48</v>
      </c>
      <c r="G180">
        <v>465</v>
      </c>
      <c r="H180">
        <v>38.4</v>
      </c>
      <c r="I180">
        <v>2.137</v>
      </c>
      <c r="J180">
        <v>25</v>
      </c>
      <c r="K180">
        <v>1</v>
      </c>
      <c r="L180">
        <f t="shared" si="20"/>
        <v>1</v>
      </c>
      <c r="M180">
        <f t="shared" si="21"/>
        <v>1</v>
      </c>
    </row>
    <row r="181" spans="1:13">
      <c r="A181">
        <v>180</v>
      </c>
      <c r="B181">
        <v>177</v>
      </c>
      <c r="C181">
        <v>6</v>
      </c>
      <c r="D181">
        <v>85</v>
      </c>
      <c r="E181">
        <v>78</v>
      </c>
      <c r="F181">
        <v>0</v>
      </c>
      <c r="G181">
        <v>0</v>
      </c>
      <c r="H181">
        <v>31.2</v>
      </c>
      <c r="I181">
        <v>0.38200000000000001</v>
      </c>
      <c r="J181">
        <v>42</v>
      </c>
      <c r="K181">
        <v>0</v>
      </c>
      <c r="L181">
        <f t="shared" si="20"/>
        <v>0</v>
      </c>
      <c r="M181">
        <f t="shared" si="21"/>
        <v>1</v>
      </c>
    </row>
    <row r="182" spans="1:13">
      <c r="A182">
        <v>181</v>
      </c>
      <c r="B182">
        <v>558</v>
      </c>
      <c r="C182">
        <v>8</v>
      </c>
      <c r="D182">
        <v>110</v>
      </c>
      <c r="E182">
        <v>76</v>
      </c>
      <c r="F182">
        <v>0</v>
      </c>
      <c r="G182">
        <v>0</v>
      </c>
      <c r="H182">
        <v>27.8</v>
      </c>
      <c r="I182">
        <v>0.23699999999999999</v>
      </c>
      <c r="J182">
        <v>58</v>
      </c>
      <c r="K182">
        <v>0</v>
      </c>
      <c r="L182">
        <f t="shared" si="20"/>
        <v>0</v>
      </c>
      <c r="M182">
        <f t="shared" si="21"/>
        <v>1</v>
      </c>
    </row>
    <row r="183" spans="1:13">
      <c r="A183">
        <v>182</v>
      </c>
      <c r="B183">
        <v>671</v>
      </c>
      <c r="C183">
        <v>6</v>
      </c>
      <c r="D183">
        <v>165</v>
      </c>
      <c r="E183">
        <v>68</v>
      </c>
      <c r="F183">
        <v>26</v>
      </c>
      <c r="G183">
        <v>168</v>
      </c>
      <c r="H183">
        <v>33.6</v>
      </c>
      <c r="I183">
        <v>0.63100000000000001</v>
      </c>
      <c r="J183">
        <v>49</v>
      </c>
      <c r="K183">
        <v>0</v>
      </c>
      <c r="L183">
        <f t="shared" si="20"/>
        <v>1</v>
      </c>
      <c r="M183">
        <f t="shared" si="21"/>
        <v>0</v>
      </c>
    </row>
    <row r="184" spans="1:13">
      <c r="A184">
        <v>183</v>
      </c>
      <c r="B184">
        <v>10</v>
      </c>
      <c r="C184">
        <v>8</v>
      </c>
      <c r="D184">
        <v>125</v>
      </c>
      <c r="E184">
        <v>96</v>
      </c>
      <c r="F184">
        <v>0</v>
      </c>
      <c r="G184">
        <v>0</v>
      </c>
      <c r="H184">
        <v>0</v>
      </c>
      <c r="I184">
        <v>0.23200000000000001</v>
      </c>
      <c r="J184">
        <v>54</v>
      </c>
      <c r="K184">
        <v>1</v>
      </c>
      <c r="L184">
        <f t="shared" si="20"/>
        <v>0</v>
      </c>
      <c r="M184">
        <f t="shared" si="21"/>
        <v>0</v>
      </c>
    </row>
    <row r="185" spans="1:13">
      <c r="A185">
        <v>184</v>
      </c>
      <c r="B185">
        <v>108</v>
      </c>
      <c r="C185">
        <v>4</v>
      </c>
      <c r="D185">
        <v>144</v>
      </c>
      <c r="E185">
        <v>58</v>
      </c>
      <c r="F185">
        <v>28</v>
      </c>
      <c r="G185">
        <v>140</v>
      </c>
      <c r="H185">
        <v>29.5</v>
      </c>
      <c r="I185">
        <v>0.28699999999999998</v>
      </c>
      <c r="J185">
        <v>37</v>
      </c>
      <c r="K185">
        <v>0</v>
      </c>
      <c r="L185">
        <f t="shared" si="20"/>
        <v>0</v>
      </c>
      <c r="M185">
        <f t="shared" si="21"/>
        <v>1</v>
      </c>
    </row>
    <row r="186" spans="1:13">
      <c r="A186">
        <v>185</v>
      </c>
      <c r="B186">
        <v>435</v>
      </c>
      <c r="C186">
        <v>1</v>
      </c>
      <c r="D186">
        <v>90</v>
      </c>
      <c r="E186">
        <v>68</v>
      </c>
      <c r="F186">
        <v>8</v>
      </c>
      <c r="G186">
        <v>0</v>
      </c>
      <c r="H186">
        <v>24.5</v>
      </c>
      <c r="I186">
        <v>1.1379999999999999</v>
      </c>
      <c r="J186">
        <v>36</v>
      </c>
      <c r="K186">
        <v>0</v>
      </c>
      <c r="L186">
        <f t="shared" si="20"/>
        <v>0</v>
      </c>
      <c r="M186">
        <f t="shared" si="21"/>
        <v>1</v>
      </c>
    </row>
    <row r="187" spans="1:13">
      <c r="A187">
        <v>186</v>
      </c>
      <c r="B187">
        <v>41</v>
      </c>
      <c r="C187">
        <v>3</v>
      </c>
      <c r="D187">
        <v>180</v>
      </c>
      <c r="E187">
        <v>64</v>
      </c>
      <c r="F187">
        <v>25</v>
      </c>
      <c r="G187">
        <v>70</v>
      </c>
      <c r="H187">
        <v>34</v>
      </c>
      <c r="I187">
        <v>0.27100000000000002</v>
      </c>
      <c r="J187">
        <v>26</v>
      </c>
      <c r="K187">
        <v>0</v>
      </c>
      <c r="L187">
        <f t="shared" si="20"/>
        <v>1</v>
      </c>
      <c r="M187">
        <f t="shared" si="21"/>
        <v>0</v>
      </c>
    </row>
    <row r="188" spans="1:13">
      <c r="A188">
        <v>187</v>
      </c>
      <c r="B188">
        <v>208</v>
      </c>
      <c r="C188">
        <v>5</v>
      </c>
      <c r="D188">
        <v>162</v>
      </c>
      <c r="E188">
        <v>104</v>
      </c>
      <c r="F188">
        <v>0</v>
      </c>
      <c r="G188">
        <v>0</v>
      </c>
      <c r="H188">
        <v>37.700000000000003</v>
      </c>
      <c r="I188">
        <v>0.151</v>
      </c>
      <c r="J188">
        <v>52</v>
      </c>
      <c r="K188">
        <v>1</v>
      </c>
      <c r="L188">
        <f t="shared" si="20"/>
        <v>1</v>
      </c>
      <c r="M188">
        <f t="shared" si="21"/>
        <v>1</v>
      </c>
    </row>
    <row r="189" spans="1:13">
      <c r="A189">
        <v>188</v>
      </c>
      <c r="B189">
        <v>379</v>
      </c>
      <c r="C189">
        <v>4</v>
      </c>
      <c r="D189">
        <v>156</v>
      </c>
      <c r="E189">
        <v>75</v>
      </c>
      <c r="F189">
        <v>0</v>
      </c>
      <c r="G189">
        <v>0</v>
      </c>
      <c r="H189">
        <v>48.3</v>
      </c>
      <c r="I189">
        <v>0.23799999999999999</v>
      </c>
      <c r="J189">
        <v>32</v>
      </c>
      <c r="K189">
        <v>1</v>
      </c>
      <c r="L189">
        <f t="shared" si="20"/>
        <v>1</v>
      </c>
      <c r="M189">
        <f t="shared" si="21"/>
        <v>1</v>
      </c>
    </row>
    <row r="190" spans="1:13">
      <c r="A190">
        <v>189</v>
      </c>
      <c r="B190">
        <v>178</v>
      </c>
      <c r="C190">
        <v>0</v>
      </c>
      <c r="D190">
        <v>129</v>
      </c>
      <c r="E190">
        <v>110</v>
      </c>
      <c r="F190">
        <v>46</v>
      </c>
      <c r="G190">
        <v>130</v>
      </c>
      <c r="H190">
        <v>67.099999999999994</v>
      </c>
      <c r="I190">
        <v>0.31900000000000001</v>
      </c>
      <c r="J190">
        <v>26</v>
      </c>
      <c r="K190">
        <v>1</v>
      </c>
      <c r="L190">
        <f t="shared" si="20"/>
        <v>0</v>
      </c>
      <c r="M190">
        <f t="shared" si="21"/>
        <v>0</v>
      </c>
    </row>
    <row r="191" spans="1:13">
      <c r="A191">
        <v>190</v>
      </c>
      <c r="B191">
        <v>38</v>
      </c>
      <c r="C191">
        <v>9</v>
      </c>
      <c r="D191">
        <v>102</v>
      </c>
      <c r="E191">
        <v>76</v>
      </c>
      <c r="F191">
        <v>37</v>
      </c>
      <c r="G191">
        <v>0</v>
      </c>
      <c r="H191">
        <v>32.9</v>
      </c>
      <c r="I191">
        <v>0.66500000000000004</v>
      </c>
      <c r="J191">
        <v>46</v>
      </c>
      <c r="K191">
        <v>1</v>
      </c>
      <c r="L191">
        <f t="shared" si="20"/>
        <v>0</v>
      </c>
      <c r="M191">
        <f t="shared" si="21"/>
        <v>0</v>
      </c>
    </row>
    <row r="192" spans="1:13">
      <c r="A192">
        <v>191</v>
      </c>
      <c r="B192">
        <v>221</v>
      </c>
      <c r="C192">
        <v>0</v>
      </c>
      <c r="D192">
        <v>177</v>
      </c>
      <c r="E192">
        <v>60</v>
      </c>
      <c r="F192">
        <v>29</v>
      </c>
      <c r="G192">
        <v>478</v>
      </c>
      <c r="H192">
        <v>34.6</v>
      </c>
      <c r="I192">
        <v>1.0720000000000001</v>
      </c>
      <c r="J192">
        <v>21</v>
      </c>
      <c r="K192">
        <v>1</v>
      </c>
      <c r="L192">
        <f t="shared" si="20"/>
        <v>1</v>
      </c>
      <c r="M192">
        <f t="shared" si="21"/>
        <v>1</v>
      </c>
    </row>
    <row r="193" spans="1:13">
      <c r="A193">
        <v>192</v>
      </c>
      <c r="B193">
        <v>284</v>
      </c>
      <c r="C193">
        <v>7</v>
      </c>
      <c r="D193">
        <v>161</v>
      </c>
      <c r="E193">
        <v>86</v>
      </c>
      <c r="F193">
        <v>0</v>
      </c>
      <c r="G193">
        <v>0</v>
      </c>
      <c r="H193">
        <v>30.4</v>
      </c>
      <c r="I193">
        <v>0.16500000000000001</v>
      </c>
      <c r="J193">
        <v>47</v>
      </c>
      <c r="K193">
        <v>1</v>
      </c>
      <c r="L193">
        <f t="shared" si="20"/>
        <v>1</v>
      </c>
      <c r="M193">
        <f t="shared" si="21"/>
        <v>1</v>
      </c>
    </row>
    <row r="194" spans="1:13">
      <c r="A194">
        <v>193</v>
      </c>
      <c r="B194">
        <v>436</v>
      </c>
      <c r="C194">
        <v>0</v>
      </c>
      <c r="D194">
        <v>141</v>
      </c>
      <c r="E194">
        <v>0</v>
      </c>
      <c r="F194">
        <v>0</v>
      </c>
      <c r="G194">
        <v>0</v>
      </c>
      <c r="H194">
        <v>42.4</v>
      </c>
      <c r="I194">
        <v>0.20499999999999999</v>
      </c>
      <c r="J194">
        <v>29</v>
      </c>
      <c r="K194">
        <v>1</v>
      </c>
      <c r="L194">
        <f t="shared" si="20"/>
        <v>0</v>
      </c>
      <c r="M194">
        <f t="shared" si="21"/>
        <v>0</v>
      </c>
    </row>
    <row r="195" spans="1:13">
      <c r="A195">
        <v>194</v>
      </c>
      <c r="B195">
        <v>739</v>
      </c>
      <c r="C195">
        <v>2</v>
      </c>
      <c r="D195">
        <v>99</v>
      </c>
      <c r="E195">
        <v>60</v>
      </c>
      <c r="F195">
        <v>17</v>
      </c>
      <c r="G195">
        <v>160</v>
      </c>
      <c r="H195">
        <v>36.6</v>
      </c>
      <c r="I195">
        <v>0.45300000000000001</v>
      </c>
      <c r="J195">
        <v>21</v>
      </c>
      <c r="K195">
        <v>0</v>
      </c>
      <c r="L195">
        <f t="shared" ref="L195:L258" si="22">IF(D195&lt;=154.5,IF(H195&lt;=27.849999,IF(D195&lt;=107.5,0,0),IF(I195&lt;=1.105,0,1)),IF(I195&lt;=0.2745,1,IF(G195&lt;=171.5,1,1)))</f>
        <v>0</v>
      </c>
      <c r="M195">
        <f t="shared" ref="M195:M258" si="23">IF(L195=K195,1,0)</f>
        <v>1</v>
      </c>
    </row>
    <row r="196" spans="1:13">
      <c r="A196">
        <v>195</v>
      </c>
      <c r="B196">
        <v>574</v>
      </c>
      <c r="C196">
        <v>2</v>
      </c>
      <c r="D196">
        <v>98</v>
      </c>
      <c r="E196">
        <v>60</v>
      </c>
      <c r="F196">
        <v>17</v>
      </c>
      <c r="G196">
        <v>120</v>
      </c>
      <c r="H196">
        <v>34.700000000000003</v>
      </c>
      <c r="I196">
        <v>0.19800000000000001</v>
      </c>
      <c r="J196">
        <v>22</v>
      </c>
      <c r="K196">
        <v>0</v>
      </c>
      <c r="L196">
        <f t="shared" si="22"/>
        <v>0</v>
      </c>
      <c r="M196">
        <f t="shared" si="23"/>
        <v>1</v>
      </c>
    </row>
    <row r="197" spans="1:13">
      <c r="A197">
        <v>196</v>
      </c>
      <c r="B197">
        <v>476</v>
      </c>
      <c r="C197">
        <v>0</v>
      </c>
      <c r="D197">
        <v>137</v>
      </c>
      <c r="E197">
        <v>84</v>
      </c>
      <c r="F197">
        <v>27</v>
      </c>
      <c r="G197">
        <v>0</v>
      </c>
      <c r="H197">
        <v>27.3</v>
      </c>
      <c r="I197">
        <v>0.23100000000000001</v>
      </c>
      <c r="J197">
        <v>59</v>
      </c>
      <c r="K197">
        <v>0</v>
      </c>
      <c r="L197">
        <f t="shared" si="22"/>
        <v>0</v>
      </c>
      <c r="M197">
        <f t="shared" si="23"/>
        <v>1</v>
      </c>
    </row>
    <row r="198" spans="1:13">
      <c r="A198">
        <v>197</v>
      </c>
      <c r="B198">
        <v>350</v>
      </c>
      <c r="C198">
        <v>5</v>
      </c>
      <c r="D198">
        <v>0</v>
      </c>
      <c r="E198">
        <v>80</v>
      </c>
      <c r="F198">
        <v>32</v>
      </c>
      <c r="G198">
        <v>0</v>
      </c>
      <c r="H198">
        <v>41</v>
      </c>
      <c r="I198">
        <v>0.34599999999999997</v>
      </c>
      <c r="J198">
        <v>37</v>
      </c>
      <c r="K198">
        <v>1</v>
      </c>
      <c r="L198">
        <f t="shared" si="22"/>
        <v>0</v>
      </c>
      <c r="M198">
        <f t="shared" si="23"/>
        <v>0</v>
      </c>
    </row>
    <row r="199" spans="1:13">
      <c r="A199">
        <v>198</v>
      </c>
      <c r="B199">
        <v>56</v>
      </c>
      <c r="C199">
        <v>1</v>
      </c>
      <c r="D199">
        <v>73</v>
      </c>
      <c r="E199">
        <v>50</v>
      </c>
      <c r="F199">
        <v>10</v>
      </c>
      <c r="G199">
        <v>0</v>
      </c>
      <c r="H199">
        <v>23</v>
      </c>
      <c r="I199">
        <v>0.248</v>
      </c>
      <c r="J199">
        <v>21</v>
      </c>
      <c r="K199">
        <v>0</v>
      </c>
      <c r="L199">
        <f t="shared" si="22"/>
        <v>0</v>
      </c>
      <c r="M199">
        <f t="shared" si="23"/>
        <v>1</v>
      </c>
    </row>
    <row r="200" spans="1:13">
      <c r="A200">
        <v>199</v>
      </c>
      <c r="B200">
        <v>219</v>
      </c>
      <c r="C200">
        <v>5</v>
      </c>
      <c r="D200">
        <v>85</v>
      </c>
      <c r="E200">
        <v>74</v>
      </c>
      <c r="F200">
        <v>22</v>
      </c>
      <c r="G200">
        <v>0</v>
      </c>
      <c r="H200">
        <v>29</v>
      </c>
      <c r="I200">
        <v>1.224</v>
      </c>
      <c r="J200">
        <v>32</v>
      </c>
      <c r="K200">
        <v>1</v>
      </c>
      <c r="L200">
        <f t="shared" si="22"/>
        <v>1</v>
      </c>
      <c r="M200">
        <f t="shared" si="23"/>
        <v>1</v>
      </c>
    </row>
    <row r="201" spans="1:13">
      <c r="A201">
        <v>200</v>
      </c>
      <c r="B201">
        <v>449</v>
      </c>
      <c r="C201">
        <v>0</v>
      </c>
      <c r="D201">
        <v>104</v>
      </c>
      <c r="E201">
        <v>64</v>
      </c>
      <c r="F201">
        <v>37</v>
      </c>
      <c r="G201">
        <v>64</v>
      </c>
      <c r="H201">
        <v>33.6</v>
      </c>
      <c r="I201">
        <v>0.51</v>
      </c>
      <c r="J201">
        <v>22</v>
      </c>
      <c r="K201">
        <v>1</v>
      </c>
      <c r="L201">
        <f t="shared" si="22"/>
        <v>0</v>
      </c>
      <c r="M201">
        <f t="shared" si="23"/>
        <v>0</v>
      </c>
    </row>
    <row r="202" spans="1:13">
      <c r="A202">
        <v>201</v>
      </c>
      <c r="B202">
        <v>484</v>
      </c>
      <c r="C202">
        <v>0</v>
      </c>
      <c r="D202">
        <v>84</v>
      </c>
      <c r="E202">
        <v>82</v>
      </c>
      <c r="F202">
        <v>31</v>
      </c>
      <c r="G202">
        <v>125</v>
      </c>
      <c r="H202">
        <v>38.200000000000003</v>
      </c>
      <c r="I202">
        <v>0.23300000000000001</v>
      </c>
      <c r="J202">
        <v>23</v>
      </c>
      <c r="K202">
        <v>0</v>
      </c>
      <c r="L202">
        <f t="shared" si="22"/>
        <v>0</v>
      </c>
      <c r="M202">
        <f t="shared" si="23"/>
        <v>1</v>
      </c>
    </row>
    <row r="203" spans="1:13">
      <c r="A203">
        <v>202</v>
      </c>
      <c r="B203">
        <v>118</v>
      </c>
      <c r="C203">
        <v>5</v>
      </c>
      <c r="D203">
        <v>78</v>
      </c>
      <c r="E203">
        <v>48</v>
      </c>
      <c r="F203">
        <v>0</v>
      </c>
      <c r="G203">
        <v>0</v>
      </c>
      <c r="H203">
        <v>33.700000000000003</v>
      </c>
      <c r="I203">
        <v>0.65400000000000003</v>
      </c>
      <c r="J203">
        <v>25</v>
      </c>
      <c r="K203">
        <v>0</v>
      </c>
      <c r="L203">
        <f t="shared" si="22"/>
        <v>0</v>
      </c>
      <c r="M203">
        <f t="shared" si="23"/>
        <v>1</v>
      </c>
    </row>
    <row r="204" spans="1:13">
      <c r="A204">
        <v>203</v>
      </c>
      <c r="B204">
        <v>358</v>
      </c>
      <c r="C204">
        <v>13</v>
      </c>
      <c r="D204">
        <v>129</v>
      </c>
      <c r="E204">
        <v>0</v>
      </c>
      <c r="F204">
        <v>30</v>
      </c>
      <c r="G204">
        <v>0</v>
      </c>
      <c r="H204">
        <v>39.9</v>
      </c>
      <c r="I204">
        <v>0.56899999999999995</v>
      </c>
      <c r="J204">
        <v>44</v>
      </c>
      <c r="K204">
        <v>1</v>
      </c>
      <c r="L204">
        <f t="shared" si="22"/>
        <v>0</v>
      </c>
      <c r="M204">
        <f t="shared" si="23"/>
        <v>0</v>
      </c>
    </row>
    <row r="205" spans="1:13">
      <c r="A205">
        <v>204</v>
      </c>
      <c r="B205">
        <v>621</v>
      </c>
      <c r="C205">
        <v>2</v>
      </c>
      <c r="D205">
        <v>112</v>
      </c>
      <c r="E205">
        <v>86</v>
      </c>
      <c r="F205">
        <v>42</v>
      </c>
      <c r="G205">
        <v>160</v>
      </c>
      <c r="H205">
        <v>38.4</v>
      </c>
      <c r="I205">
        <v>0.246</v>
      </c>
      <c r="J205">
        <v>28</v>
      </c>
      <c r="K205">
        <v>0</v>
      </c>
      <c r="L205">
        <f t="shared" si="22"/>
        <v>0</v>
      </c>
      <c r="M205">
        <f t="shared" si="23"/>
        <v>1</v>
      </c>
    </row>
    <row r="206" spans="1:13">
      <c r="A206">
        <v>205</v>
      </c>
      <c r="B206">
        <v>68</v>
      </c>
      <c r="C206">
        <v>2</v>
      </c>
      <c r="D206">
        <v>109</v>
      </c>
      <c r="E206">
        <v>92</v>
      </c>
      <c r="F206">
        <v>0</v>
      </c>
      <c r="G206">
        <v>0</v>
      </c>
      <c r="H206">
        <v>42.7</v>
      </c>
      <c r="I206">
        <v>0.84499999999999997</v>
      </c>
      <c r="J206">
        <v>54</v>
      </c>
      <c r="K206">
        <v>0</v>
      </c>
      <c r="L206">
        <f t="shared" si="22"/>
        <v>0</v>
      </c>
      <c r="M206">
        <f t="shared" si="23"/>
        <v>1</v>
      </c>
    </row>
    <row r="207" spans="1:13">
      <c r="A207">
        <v>206</v>
      </c>
      <c r="B207">
        <v>13</v>
      </c>
      <c r="C207">
        <v>10</v>
      </c>
      <c r="D207">
        <v>139</v>
      </c>
      <c r="E207">
        <v>80</v>
      </c>
      <c r="F207">
        <v>0</v>
      </c>
      <c r="G207">
        <v>0</v>
      </c>
      <c r="H207">
        <v>27.1</v>
      </c>
      <c r="I207">
        <v>1.4410000000000001</v>
      </c>
      <c r="J207">
        <v>57</v>
      </c>
      <c r="K207">
        <v>0</v>
      </c>
      <c r="L207">
        <f t="shared" si="22"/>
        <v>0</v>
      </c>
      <c r="M207">
        <f t="shared" si="23"/>
        <v>1</v>
      </c>
    </row>
    <row r="208" spans="1:13">
      <c r="A208">
        <v>207</v>
      </c>
      <c r="B208">
        <v>543</v>
      </c>
      <c r="C208">
        <v>10</v>
      </c>
      <c r="D208">
        <v>90</v>
      </c>
      <c r="E208">
        <v>85</v>
      </c>
      <c r="F208">
        <v>32</v>
      </c>
      <c r="G208">
        <v>0</v>
      </c>
      <c r="H208">
        <v>34.9</v>
      </c>
      <c r="I208">
        <v>0.82499999999999996</v>
      </c>
      <c r="J208">
        <v>56</v>
      </c>
      <c r="K208">
        <v>1</v>
      </c>
      <c r="L208">
        <f t="shared" si="22"/>
        <v>0</v>
      </c>
      <c r="M208">
        <f t="shared" si="23"/>
        <v>0</v>
      </c>
    </row>
    <row r="209" spans="1:13">
      <c r="A209">
        <v>208</v>
      </c>
      <c r="B209">
        <v>227</v>
      </c>
      <c r="C209">
        <v>0</v>
      </c>
      <c r="D209">
        <v>101</v>
      </c>
      <c r="E209">
        <v>76</v>
      </c>
      <c r="F209">
        <v>0</v>
      </c>
      <c r="G209">
        <v>0</v>
      </c>
      <c r="H209">
        <v>35.700000000000003</v>
      </c>
      <c r="I209">
        <v>0.19800000000000001</v>
      </c>
      <c r="J209">
        <v>26</v>
      </c>
      <c r="K209">
        <v>0</v>
      </c>
      <c r="L209">
        <f t="shared" si="22"/>
        <v>0</v>
      </c>
      <c r="M209">
        <f t="shared" si="23"/>
        <v>1</v>
      </c>
    </row>
    <row r="210" spans="1:13">
      <c r="A210">
        <v>209</v>
      </c>
      <c r="B210">
        <v>703</v>
      </c>
      <c r="C210">
        <v>1</v>
      </c>
      <c r="D210">
        <v>168</v>
      </c>
      <c r="E210">
        <v>88</v>
      </c>
      <c r="F210">
        <v>29</v>
      </c>
      <c r="G210">
        <v>0</v>
      </c>
      <c r="H210">
        <v>35</v>
      </c>
      <c r="I210">
        <v>0.90500000000000003</v>
      </c>
      <c r="J210">
        <v>52</v>
      </c>
      <c r="K210">
        <v>1</v>
      </c>
      <c r="L210">
        <f t="shared" si="22"/>
        <v>1</v>
      </c>
      <c r="M210">
        <f t="shared" si="23"/>
        <v>1</v>
      </c>
    </row>
    <row r="211" spans="1:13">
      <c r="A211">
        <v>210</v>
      </c>
      <c r="B211">
        <v>766</v>
      </c>
      <c r="C211">
        <v>5</v>
      </c>
      <c r="D211">
        <v>121</v>
      </c>
      <c r="E211">
        <v>72</v>
      </c>
      <c r="F211">
        <v>23</v>
      </c>
      <c r="G211">
        <v>112</v>
      </c>
      <c r="H211">
        <v>26.2</v>
      </c>
      <c r="I211">
        <v>0.245</v>
      </c>
      <c r="J211">
        <v>30</v>
      </c>
      <c r="K211">
        <v>0</v>
      </c>
      <c r="L211">
        <f t="shared" si="22"/>
        <v>0</v>
      </c>
      <c r="M211">
        <f t="shared" si="23"/>
        <v>1</v>
      </c>
    </row>
    <row r="212" spans="1:13">
      <c r="A212">
        <v>211</v>
      </c>
      <c r="B212">
        <v>421</v>
      </c>
      <c r="C212">
        <v>1</v>
      </c>
      <c r="D212">
        <v>119</v>
      </c>
      <c r="E212">
        <v>88</v>
      </c>
      <c r="F212">
        <v>41</v>
      </c>
      <c r="G212">
        <v>170</v>
      </c>
      <c r="H212">
        <v>45.3</v>
      </c>
      <c r="I212">
        <v>0.50700000000000001</v>
      </c>
      <c r="J212">
        <v>26</v>
      </c>
      <c r="K212">
        <v>0</v>
      </c>
      <c r="L212">
        <f t="shared" si="22"/>
        <v>0</v>
      </c>
      <c r="M212">
        <f t="shared" si="23"/>
        <v>1</v>
      </c>
    </row>
    <row r="213" spans="1:13">
      <c r="A213">
        <v>212</v>
      </c>
      <c r="B213">
        <v>288</v>
      </c>
      <c r="C213">
        <v>1</v>
      </c>
      <c r="D213">
        <v>119</v>
      </c>
      <c r="E213">
        <v>86</v>
      </c>
      <c r="F213">
        <v>39</v>
      </c>
      <c r="G213">
        <v>220</v>
      </c>
      <c r="H213">
        <v>45.6</v>
      </c>
      <c r="I213">
        <v>0.80800000000000005</v>
      </c>
      <c r="J213">
        <v>29</v>
      </c>
      <c r="K213">
        <v>1</v>
      </c>
      <c r="L213">
        <f t="shared" si="22"/>
        <v>0</v>
      </c>
      <c r="M213">
        <f t="shared" si="23"/>
        <v>0</v>
      </c>
    </row>
    <row r="214" spans="1:13">
      <c r="A214">
        <v>213</v>
      </c>
      <c r="B214">
        <v>520</v>
      </c>
      <c r="C214">
        <v>6</v>
      </c>
      <c r="D214">
        <v>129</v>
      </c>
      <c r="E214">
        <v>90</v>
      </c>
      <c r="F214">
        <v>7</v>
      </c>
      <c r="G214">
        <v>326</v>
      </c>
      <c r="H214">
        <v>19.600000000000001</v>
      </c>
      <c r="I214">
        <v>0.58199999999999996</v>
      </c>
      <c r="J214">
        <v>60</v>
      </c>
      <c r="K214">
        <v>0</v>
      </c>
      <c r="L214">
        <f t="shared" si="22"/>
        <v>0</v>
      </c>
      <c r="M214">
        <f t="shared" si="23"/>
        <v>1</v>
      </c>
    </row>
    <row r="215" spans="1:13">
      <c r="A215">
        <v>214</v>
      </c>
      <c r="B215">
        <v>605</v>
      </c>
      <c r="C215">
        <v>4</v>
      </c>
      <c r="D215">
        <v>183</v>
      </c>
      <c r="E215">
        <v>0</v>
      </c>
      <c r="F215">
        <v>0</v>
      </c>
      <c r="G215">
        <v>0</v>
      </c>
      <c r="H215">
        <v>28.4</v>
      </c>
      <c r="I215">
        <v>0.21199999999999999</v>
      </c>
      <c r="J215">
        <v>36</v>
      </c>
      <c r="K215">
        <v>1</v>
      </c>
      <c r="L215">
        <f t="shared" si="22"/>
        <v>1</v>
      </c>
      <c r="M215">
        <f t="shared" si="23"/>
        <v>1</v>
      </c>
    </row>
    <row r="216" spans="1:13">
      <c r="A216">
        <v>215</v>
      </c>
      <c r="B216">
        <v>589</v>
      </c>
      <c r="C216">
        <v>3</v>
      </c>
      <c r="D216">
        <v>176</v>
      </c>
      <c r="E216">
        <v>86</v>
      </c>
      <c r="F216">
        <v>27</v>
      </c>
      <c r="G216">
        <v>156</v>
      </c>
      <c r="H216">
        <v>33.299999999999997</v>
      </c>
      <c r="I216">
        <v>1.1539999999999999</v>
      </c>
      <c r="J216">
        <v>52</v>
      </c>
      <c r="K216">
        <v>1</v>
      </c>
      <c r="L216">
        <f t="shared" si="22"/>
        <v>1</v>
      </c>
      <c r="M216">
        <f t="shared" si="23"/>
        <v>1</v>
      </c>
    </row>
    <row r="217" spans="1:13">
      <c r="A217">
        <v>216</v>
      </c>
      <c r="B217">
        <v>46</v>
      </c>
      <c r="C217">
        <v>0</v>
      </c>
      <c r="D217">
        <v>180</v>
      </c>
      <c r="E217">
        <v>66</v>
      </c>
      <c r="F217">
        <v>39</v>
      </c>
      <c r="G217">
        <v>0</v>
      </c>
      <c r="H217">
        <v>42</v>
      </c>
      <c r="I217">
        <v>1.893</v>
      </c>
      <c r="J217">
        <v>25</v>
      </c>
      <c r="K217">
        <v>1</v>
      </c>
      <c r="L217">
        <f t="shared" si="22"/>
        <v>1</v>
      </c>
      <c r="M217">
        <f t="shared" si="23"/>
        <v>1</v>
      </c>
    </row>
    <row r="218" spans="1:13">
      <c r="A218">
        <v>217</v>
      </c>
      <c r="B218">
        <v>541</v>
      </c>
      <c r="C218">
        <v>8</v>
      </c>
      <c r="D218">
        <v>100</v>
      </c>
      <c r="E218">
        <v>74</v>
      </c>
      <c r="F218">
        <v>40</v>
      </c>
      <c r="G218">
        <v>215</v>
      </c>
      <c r="H218">
        <v>39.4</v>
      </c>
      <c r="I218">
        <v>0.66100000000000003</v>
      </c>
      <c r="J218">
        <v>43</v>
      </c>
      <c r="K218">
        <v>1</v>
      </c>
      <c r="L218">
        <f t="shared" si="22"/>
        <v>0</v>
      </c>
      <c r="M218">
        <f t="shared" si="23"/>
        <v>0</v>
      </c>
    </row>
    <row r="219" spans="1:13">
      <c r="A219">
        <v>218</v>
      </c>
      <c r="B219">
        <v>387</v>
      </c>
      <c r="C219">
        <v>5</v>
      </c>
      <c r="D219">
        <v>116</v>
      </c>
      <c r="E219">
        <v>74</v>
      </c>
      <c r="F219">
        <v>29</v>
      </c>
      <c r="G219">
        <v>0</v>
      </c>
      <c r="H219">
        <v>32.299999999999997</v>
      </c>
      <c r="I219">
        <v>0.66</v>
      </c>
      <c r="J219">
        <v>35</v>
      </c>
      <c r="K219">
        <v>1</v>
      </c>
      <c r="L219">
        <f t="shared" si="22"/>
        <v>0</v>
      </c>
      <c r="M219">
        <f t="shared" si="23"/>
        <v>0</v>
      </c>
    </row>
    <row r="220" spans="1:13">
      <c r="A220">
        <v>219</v>
      </c>
      <c r="B220">
        <v>527</v>
      </c>
      <c r="C220">
        <v>1</v>
      </c>
      <c r="D220">
        <v>97</v>
      </c>
      <c r="E220">
        <v>64</v>
      </c>
      <c r="F220">
        <v>19</v>
      </c>
      <c r="G220">
        <v>82</v>
      </c>
      <c r="H220">
        <v>18.2</v>
      </c>
      <c r="I220">
        <v>0.29899999999999999</v>
      </c>
      <c r="J220">
        <v>21</v>
      </c>
      <c r="K220">
        <v>0</v>
      </c>
      <c r="L220">
        <f t="shared" si="22"/>
        <v>0</v>
      </c>
      <c r="M220">
        <f t="shared" si="23"/>
        <v>1</v>
      </c>
    </row>
    <row r="221" spans="1:13">
      <c r="A221">
        <v>220</v>
      </c>
      <c r="B221">
        <v>740</v>
      </c>
      <c r="C221">
        <v>1</v>
      </c>
      <c r="D221">
        <v>102</v>
      </c>
      <c r="E221">
        <v>74</v>
      </c>
      <c r="F221">
        <v>0</v>
      </c>
      <c r="G221">
        <v>0</v>
      </c>
      <c r="H221">
        <v>39.5</v>
      </c>
      <c r="I221">
        <v>0.29299999999999998</v>
      </c>
      <c r="J221">
        <v>42</v>
      </c>
      <c r="K221">
        <v>1</v>
      </c>
      <c r="L221">
        <f t="shared" si="22"/>
        <v>0</v>
      </c>
      <c r="M221">
        <f t="shared" si="23"/>
        <v>0</v>
      </c>
    </row>
    <row r="222" spans="1:13">
      <c r="A222">
        <v>221</v>
      </c>
      <c r="B222">
        <v>171</v>
      </c>
      <c r="C222">
        <v>6</v>
      </c>
      <c r="D222">
        <v>102</v>
      </c>
      <c r="E222">
        <v>82</v>
      </c>
      <c r="F222">
        <v>0</v>
      </c>
      <c r="G222">
        <v>0</v>
      </c>
      <c r="H222">
        <v>30.8</v>
      </c>
      <c r="I222">
        <v>0.18</v>
      </c>
      <c r="J222">
        <v>36</v>
      </c>
      <c r="K222">
        <v>1</v>
      </c>
      <c r="L222">
        <f t="shared" si="22"/>
        <v>0</v>
      </c>
      <c r="M222">
        <f t="shared" si="23"/>
        <v>0</v>
      </c>
    </row>
    <row r="223" spans="1:13">
      <c r="A223">
        <v>222</v>
      </c>
      <c r="B223">
        <v>466</v>
      </c>
      <c r="C223">
        <v>0</v>
      </c>
      <c r="D223">
        <v>124</v>
      </c>
      <c r="E223">
        <v>56</v>
      </c>
      <c r="F223">
        <v>13</v>
      </c>
      <c r="G223">
        <v>105</v>
      </c>
      <c r="H223">
        <v>21.8</v>
      </c>
      <c r="I223">
        <v>0.45200000000000001</v>
      </c>
      <c r="J223">
        <v>21</v>
      </c>
      <c r="K223">
        <v>0</v>
      </c>
      <c r="L223">
        <f t="shared" si="22"/>
        <v>0</v>
      </c>
      <c r="M223">
        <f t="shared" si="23"/>
        <v>1</v>
      </c>
    </row>
    <row r="224" spans="1:13">
      <c r="A224">
        <v>223</v>
      </c>
      <c r="B224">
        <v>447</v>
      </c>
      <c r="C224">
        <v>1</v>
      </c>
      <c r="D224">
        <v>100</v>
      </c>
      <c r="E224">
        <v>72</v>
      </c>
      <c r="F224">
        <v>12</v>
      </c>
      <c r="G224">
        <v>70</v>
      </c>
      <c r="H224">
        <v>25.3</v>
      </c>
      <c r="I224">
        <v>0.65800000000000003</v>
      </c>
      <c r="J224">
        <v>28</v>
      </c>
      <c r="K224">
        <v>0</v>
      </c>
      <c r="L224">
        <f t="shared" si="22"/>
        <v>0</v>
      </c>
      <c r="M224">
        <f t="shared" si="23"/>
        <v>1</v>
      </c>
    </row>
    <row r="225" spans="1:13">
      <c r="A225">
        <v>224</v>
      </c>
      <c r="B225">
        <v>660</v>
      </c>
      <c r="C225">
        <v>3</v>
      </c>
      <c r="D225">
        <v>80</v>
      </c>
      <c r="E225">
        <v>82</v>
      </c>
      <c r="F225">
        <v>31</v>
      </c>
      <c r="G225">
        <v>70</v>
      </c>
      <c r="H225">
        <v>34.200000000000003</v>
      </c>
      <c r="I225">
        <v>1.292</v>
      </c>
      <c r="J225">
        <v>27</v>
      </c>
      <c r="K225">
        <v>1</v>
      </c>
      <c r="L225">
        <f t="shared" si="22"/>
        <v>1</v>
      </c>
      <c r="M225">
        <f t="shared" si="23"/>
        <v>1</v>
      </c>
    </row>
    <row r="226" spans="1:13">
      <c r="A226">
        <v>225</v>
      </c>
      <c r="B226">
        <v>687</v>
      </c>
      <c r="C226">
        <v>3</v>
      </c>
      <c r="D226">
        <v>130</v>
      </c>
      <c r="E226">
        <v>64</v>
      </c>
      <c r="F226">
        <v>0</v>
      </c>
      <c r="G226">
        <v>0</v>
      </c>
      <c r="H226">
        <v>23.1</v>
      </c>
      <c r="I226">
        <v>0.314</v>
      </c>
      <c r="J226">
        <v>22</v>
      </c>
      <c r="K226">
        <v>0</v>
      </c>
      <c r="L226">
        <f t="shared" si="22"/>
        <v>0</v>
      </c>
      <c r="M226">
        <f t="shared" si="23"/>
        <v>1</v>
      </c>
    </row>
    <row r="227" spans="1:13">
      <c r="A227">
        <v>226</v>
      </c>
      <c r="B227">
        <v>101</v>
      </c>
      <c r="C227">
        <v>1</v>
      </c>
      <c r="D227">
        <v>163</v>
      </c>
      <c r="E227">
        <v>72</v>
      </c>
      <c r="F227">
        <v>0</v>
      </c>
      <c r="G227">
        <v>0</v>
      </c>
      <c r="H227">
        <v>39</v>
      </c>
      <c r="I227">
        <v>1.222</v>
      </c>
      <c r="J227">
        <v>33</v>
      </c>
      <c r="K227">
        <v>1</v>
      </c>
      <c r="L227">
        <f t="shared" si="22"/>
        <v>1</v>
      </c>
      <c r="M227">
        <f t="shared" si="23"/>
        <v>1</v>
      </c>
    </row>
    <row r="228" spans="1:13">
      <c r="A228">
        <v>227</v>
      </c>
      <c r="B228">
        <v>703</v>
      </c>
      <c r="C228">
        <v>1</v>
      </c>
      <c r="D228">
        <v>168</v>
      </c>
      <c r="E228">
        <v>88</v>
      </c>
      <c r="F228">
        <v>29</v>
      </c>
      <c r="G228">
        <v>0</v>
      </c>
      <c r="H228">
        <v>35</v>
      </c>
      <c r="I228">
        <v>0.90500000000000003</v>
      </c>
      <c r="J228">
        <v>52</v>
      </c>
      <c r="K228">
        <v>1</v>
      </c>
      <c r="L228">
        <f t="shared" si="22"/>
        <v>1</v>
      </c>
      <c r="M228">
        <f t="shared" si="23"/>
        <v>1</v>
      </c>
    </row>
    <row r="229" spans="1:13">
      <c r="A229">
        <v>228</v>
      </c>
      <c r="B229">
        <v>211</v>
      </c>
      <c r="C229">
        <v>2</v>
      </c>
      <c r="D229">
        <v>81</v>
      </c>
      <c r="E229">
        <v>60</v>
      </c>
      <c r="F229">
        <v>22</v>
      </c>
      <c r="G229">
        <v>0</v>
      </c>
      <c r="H229">
        <v>27.7</v>
      </c>
      <c r="I229">
        <v>0.28999999999999998</v>
      </c>
      <c r="J229">
        <v>25</v>
      </c>
      <c r="K229">
        <v>0</v>
      </c>
      <c r="L229">
        <f t="shared" si="22"/>
        <v>0</v>
      </c>
      <c r="M229">
        <f t="shared" si="23"/>
        <v>1</v>
      </c>
    </row>
    <row r="230" spans="1:13">
      <c r="A230">
        <v>229</v>
      </c>
      <c r="B230">
        <v>589</v>
      </c>
      <c r="C230">
        <v>3</v>
      </c>
      <c r="D230">
        <v>176</v>
      </c>
      <c r="E230">
        <v>86</v>
      </c>
      <c r="F230">
        <v>27</v>
      </c>
      <c r="G230">
        <v>156</v>
      </c>
      <c r="H230">
        <v>33.299999999999997</v>
      </c>
      <c r="I230">
        <v>1.1539999999999999</v>
      </c>
      <c r="J230">
        <v>52</v>
      </c>
      <c r="K230">
        <v>1</v>
      </c>
      <c r="L230">
        <f t="shared" si="22"/>
        <v>1</v>
      </c>
      <c r="M230">
        <f t="shared" si="23"/>
        <v>1</v>
      </c>
    </row>
    <row r="231" spans="1:13">
      <c r="A231">
        <v>230</v>
      </c>
      <c r="B231">
        <v>223</v>
      </c>
      <c r="C231">
        <v>7</v>
      </c>
      <c r="D231">
        <v>119</v>
      </c>
      <c r="E231">
        <v>0</v>
      </c>
      <c r="F231">
        <v>0</v>
      </c>
      <c r="G231">
        <v>0</v>
      </c>
      <c r="H231">
        <v>25.2</v>
      </c>
      <c r="I231">
        <v>0.20899999999999999</v>
      </c>
      <c r="J231">
        <v>37</v>
      </c>
      <c r="K231">
        <v>0</v>
      </c>
      <c r="L231">
        <f t="shared" si="22"/>
        <v>0</v>
      </c>
      <c r="M231">
        <f t="shared" si="23"/>
        <v>1</v>
      </c>
    </row>
    <row r="232" spans="1:13">
      <c r="A232">
        <v>231</v>
      </c>
      <c r="B232">
        <v>146</v>
      </c>
      <c r="C232">
        <v>0</v>
      </c>
      <c r="D232">
        <v>102</v>
      </c>
      <c r="E232">
        <v>75</v>
      </c>
      <c r="F232">
        <v>23</v>
      </c>
      <c r="G232">
        <v>0</v>
      </c>
      <c r="H232">
        <v>0</v>
      </c>
      <c r="I232">
        <v>0.57199999999999995</v>
      </c>
      <c r="J232">
        <v>21</v>
      </c>
      <c r="K232">
        <v>0</v>
      </c>
      <c r="L232">
        <f t="shared" si="22"/>
        <v>0</v>
      </c>
      <c r="M232">
        <f t="shared" si="23"/>
        <v>1</v>
      </c>
    </row>
    <row r="233" spans="1:13">
      <c r="A233">
        <v>232</v>
      </c>
      <c r="B233">
        <v>621</v>
      </c>
      <c r="C233">
        <v>2</v>
      </c>
      <c r="D233">
        <v>112</v>
      </c>
      <c r="E233">
        <v>86</v>
      </c>
      <c r="F233">
        <v>42</v>
      </c>
      <c r="G233">
        <v>160</v>
      </c>
      <c r="H233">
        <v>38.4</v>
      </c>
      <c r="I233">
        <v>0.246</v>
      </c>
      <c r="J233">
        <v>28</v>
      </c>
      <c r="K233">
        <v>0</v>
      </c>
      <c r="L233">
        <f t="shared" si="22"/>
        <v>0</v>
      </c>
      <c r="M233">
        <f t="shared" si="23"/>
        <v>1</v>
      </c>
    </row>
    <row r="234" spans="1:13">
      <c r="A234">
        <v>233</v>
      </c>
      <c r="B234">
        <v>480</v>
      </c>
      <c r="C234">
        <v>4</v>
      </c>
      <c r="D234">
        <v>132</v>
      </c>
      <c r="E234">
        <v>86</v>
      </c>
      <c r="F234">
        <v>31</v>
      </c>
      <c r="G234">
        <v>0</v>
      </c>
      <c r="H234">
        <v>28</v>
      </c>
      <c r="I234">
        <v>0.41899999999999998</v>
      </c>
      <c r="J234">
        <v>63</v>
      </c>
      <c r="K234">
        <v>0</v>
      </c>
      <c r="L234">
        <f t="shared" si="22"/>
        <v>0</v>
      </c>
      <c r="M234">
        <f t="shared" si="23"/>
        <v>1</v>
      </c>
    </row>
    <row r="235" spans="1:13">
      <c r="A235">
        <v>234</v>
      </c>
      <c r="B235">
        <v>112</v>
      </c>
      <c r="C235">
        <v>8</v>
      </c>
      <c r="D235">
        <v>155</v>
      </c>
      <c r="E235">
        <v>62</v>
      </c>
      <c r="F235">
        <v>26</v>
      </c>
      <c r="G235">
        <v>495</v>
      </c>
      <c r="H235">
        <v>34</v>
      </c>
      <c r="I235">
        <v>0.54300000000000004</v>
      </c>
      <c r="J235">
        <v>46</v>
      </c>
      <c r="K235">
        <v>1</v>
      </c>
      <c r="L235">
        <f t="shared" si="22"/>
        <v>1</v>
      </c>
      <c r="M235">
        <f t="shared" si="23"/>
        <v>1</v>
      </c>
    </row>
    <row r="236" spans="1:13">
      <c r="A236">
        <v>235</v>
      </c>
      <c r="B236">
        <v>102</v>
      </c>
      <c r="C236">
        <v>1</v>
      </c>
      <c r="D236">
        <v>151</v>
      </c>
      <c r="E236">
        <v>60</v>
      </c>
      <c r="F236">
        <v>0</v>
      </c>
      <c r="G236">
        <v>0</v>
      </c>
      <c r="H236">
        <v>26.1</v>
      </c>
      <c r="I236">
        <v>0.17899999999999999</v>
      </c>
      <c r="J236">
        <v>22</v>
      </c>
      <c r="K236">
        <v>0</v>
      </c>
      <c r="L236">
        <f t="shared" si="22"/>
        <v>0</v>
      </c>
      <c r="M236">
        <f t="shared" si="23"/>
        <v>1</v>
      </c>
    </row>
    <row r="237" spans="1:13">
      <c r="A237">
        <v>236</v>
      </c>
      <c r="B237">
        <v>173</v>
      </c>
      <c r="C237">
        <v>2</v>
      </c>
      <c r="D237">
        <v>87</v>
      </c>
      <c r="E237">
        <v>0</v>
      </c>
      <c r="F237">
        <v>23</v>
      </c>
      <c r="G237">
        <v>0</v>
      </c>
      <c r="H237">
        <v>28.9</v>
      </c>
      <c r="I237">
        <v>0.77300000000000002</v>
      </c>
      <c r="J237">
        <v>25</v>
      </c>
      <c r="K237">
        <v>0</v>
      </c>
      <c r="L237">
        <f t="shared" si="22"/>
        <v>0</v>
      </c>
      <c r="M237">
        <f t="shared" si="23"/>
        <v>1</v>
      </c>
    </row>
    <row r="238" spans="1:13">
      <c r="A238">
        <v>237</v>
      </c>
      <c r="B238">
        <v>300</v>
      </c>
      <c r="C238">
        <v>8</v>
      </c>
      <c r="D238">
        <v>112</v>
      </c>
      <c r="E238">
        <v>72</v>
      </c>
      <c r="F238">
        <v>0</v>
      </c>
      <c r="G238">
        <v>0</v>
      </c>
      <c r="H238">
        <v>23.6</v>
      </c>
      <c r="I238">
        <v>0.84</v>
      </c>
      <c r="J238">
        <v>58</v>
      </c>
      <c r="K238">
        <v>0</v>
      </c>
      <c r="L238">
        <f t="shared" si="22"/>
        <v>0</v>
      </c>
      <c r="M238">
        <f t="shared" si="23"/>
        <v>1</v>
      </c>
    </row>
    <row r="239" spans="1:13">
      <c r="A239">
        <v>238</v>
      </c>
      <c r="B239">
        <v>510</v>
      </c>
      <c r="C239">
        <v>8</v>
      </c>
      <c r="D239">
        <v>120</v>
      </c>
      <c r="E239">
        <v>78</v>
      </c>
      <c r="F239">
        <v>0</v>
      </c>
      <c r="G239">
        <v>0</v>
      </c>
      <c r="H239">
        <v>25</v>
      </c>
      <c r="I239">
        <v>0.40899999999999997</v>
      </c>
      <c r="J239">
        <v>64</v>
      </c>
      <c r="K239">
        <v>0</v>
      </c>
      <c r="L239">
        <f t="shared" si="22"/>
        <v>0</v>
      </c>
      <c r="M239">
        <f t="shared" si="23"/>
        <v>1</v>
      </c>
    </row>
    <row r="240" spans="1:13">
      <c r="A240">
        <v>239</v>
      </c>
      <c r="B240">
        <v>515</v>
      </c>
      <c r="C240">
        <v>3</v>
      </c>
      <c r="D240">
        <v>99</v>
      </c>
      <c r="E240">
        <v>54</v>
      </c>
      <c r="F240">
        <v>19</v>
      </c>
      <c r="G240">
        <v>86</v>
      </c>
      <c r="H240">
        <v>25.6</v>
      </c>
      <c r="I240">
        <v>0.154</v>
      </c>
      <c r="J240">
        <v>24</v>
      </c>
      <c r="K240">
        <v>0</v>
      </c>
      <c r="L240">
        <f t="shared" si="22"/>
        <v>0</v>
      </c>
      <c r="M240">
        <f t="shared" si="23"/>
        <v>1</v>
      </c>
    </row>
    <row r="241" spans="1:13">
      <c r="A241">
        <v>240</v>
      </c>
      <c r="B241">
        <v>732</v>
      </c>
      <c r="C241">
        <v>8</v>
      </c>
      <c r="D241">
        <v>120</v>
      </c>
      <c r="E241">
        <v>86</v>
      </c>
      <c r="F241">
        <v>0</v>
      </c>
      <c r="G241">
        <v>0</v>
      </c>
      <c r="H241">
        <v>28.4</v>
      </c>
      <c r="I241">
        <v>0.25900000000000001</v>
      </c>
      <c r="J241">
        <v>22</v>
      </c>
      <c r="K241">
        <v>1</v>
      </c>
      <c r="L241">
        <f t="shared" si="22"/>
        <v>0</v>
      </c>
      <c r="M241">
        <f t="shared" si="23"/>
        <v>0</v>
      </c>
    </row>
    <row r="242" spans="1:13">
      <c r="A242">
        <v>241</v>
      </c>
      <c r="B242">
        <v>511</v>
      </c>
      <c r="C242">
        <v>12</v>
      </c>
      <c r="D242">
        <v>84</v>
      </c>
      <c r="E242">
        <v>72</v>
      </c>
      <c r="F242">
        <v>31</v>
      </c>
      <c r="G242">
        <v>0</v>
      </c>
      <c r="H242">
        <v>29.7</v>
      </c>
      <c r="I242">
        <v>0.29699999999999999</v>
      </c>
      <c r="J242">
        <v>46</v>
      </c>
      <c r="K242">
        <v>1</v>
      </c>
      <c r="L242">
        <f t="shared" si="22"/>
        <v>0</v>
      </c>
      <c r="M242">
        <f t="shared" si="23"/>
        <v>0</v>
      </c>
    </row>
    <row r="243" spans="1:13">
      <c r="A243">
        <v>242</v>
      </c>
      <c r="B243">
        <v>37</v>
      </c>
      <c r="C243">
        <v>11</v>
      </c>
      <c r="D243">
        <v>138</v>
      </c>
      <c r="E243">
        <v>76</v>
      </c>
      <c r="F243">
        <v>0</v>
      </c>
      <c r="G243">
        <v>0</v>
      </c>
      <c r="H243">
        <v>33.200000000000003</v>
      </c>
      <c r="I243">
        <v>0.42</v>
      </c>
      <c r="J243">
        <v>35</v>
      </c>
      <c r="K243">
        <v>0</v>
      </c>
      <c r="L243">
        <f t="shared" si="22"/>
        <v>0</v>
      </c>
      <c r="M243">
        <f t="shared" si="23"/>
        <v>1</v>
      </c>
    </row>
    <row r="244" spans="1:13">
      <c r="A244">
        <v>243</v>
      </c>
      <c r="B244">
        <v>739</v>
      </c>
      <c r="C244">
        <v>2</v>
      </c>
      <c r="D244">
        <v>99</v>
      </c>
      <c r="E244">
        <v>60</v>
      </c>
      <c r="F244">
        <v>17</v>
      </c>
      <c r="G244">
        <v>160</v>
      </c>
      <c r="H244">
        <v>36.6</v>
      </c>
      <c r="I244">
        <v>0.45300000000000001</v>
      </c>
      <c r="J244">
        <v>21</v>
      </c>
      <c r="K244">
        <v>0</v>
      </c>
      <c r="L244">
        <f t="shared" si="22"/>
        <v>0</v>
      </c>
      <c r="M244">
        <f t="shared" si="23"/>
        <v>1</v>
      </c>
    </row>
    <row r="245" spans="1:13">
      <c r="A245">
        <v>244</v>
      </c>
      <c r="B245">
        <v>174</v>
      </c>
      <c r="C245">
        <v>1</v>
      </c>
      <c r="D245">
        <v>79</v>
      </c>
      <c r="E245">
        <v>60</v>
      </c>
      <c r="F245">
        <v>42</v>
      </c>
      <c r="G245">
        <v>48</v>
      </c>
      <c r="H245">
        <v>43.5</v>
      </c>
      <c r="I245">
        <v>0.67800000000000005</v>
      </c>
      <c r="J245">
        <v>23</v>
      </c>
      <c r="K245">
        <v>0</v>
      </c>
      <c r="L245">
        <f t="shared" si="22"/>
        <v>0</v>
      </c>
      <c r="M245">
        <f t="shared" si="23"/>
        <v>1</v>
      </c>
    </row>
    <row r="246" spans="1:13">
      <c r="A246">
        <v>245</v>
      </c>
      <c r="B246">
        <v>313</v>
      </c>
      <c r="C246">
        <v>2</v>
      </c>
      <c r="D246">
        <v>155</v>
      </c>
      <c r="E246">
        <v>74</v>
      </c>
      <c r="F246">
        <v>17</v>
      </c>
      <c r="G246">
        <v>96</v>
      </c>
      <c r="H246">
        <v>26.6</v>
      </c>
      <c r="I246">
        <v>0.433</v>
      </c>
      <c r="J246">
        <v>27</v>
      </c>
      <c r="K246">
        <v>1</v>
      </c>
      <c r="L246">
        <f t="shared" si="22"/>
        <v>1</v>
      </c>
      <c r="M246">
        <f t="shared" si="23"/>
        <v>1</v>
      </c>
    </row>
    <row r="247" spans="1:13">
      <c r="A247">
        <v>246</v>
      </c>
      <c r="B247">
        <v>553</v>
      </c>
      <c r="C247">
        <v>6</v>
      </c>
      <c r="D247">
        <v>114</v>
      </c>
      <c r="E247">
        <v>88</v>
      </c>
      <c r="F247">
        <v>0</v>
      </c>
      <c r="G247">
        <v>0</v>
      </c>
      <c r="H247">
        <v>27.8</v>
      </c>
      <c r="I247">
        <v>0.247</v>
      </c>
      <c r="J247">
        <v>66</v>
      </c>
      <c r="K247">
        <v>0</v>
      </c>
      <c r="L247">
        <f t="shared" si="22"/>
        <v>0</v>
      </c>
      <c r="M247">
        <f t="shared" si="23"/>
        <v>1</v>
      </c>
    </row>
    <row r="248" spans="1:13">
      <c r="A248">
        <v>247</v>
      </c>
      <c r="B248">
        <v>172</v>
      </c>
      <c r="C248">
        <v>6</v>
      </c>
      <c r="D248">
        <v>134</v>
      </c>
      <c r="E248">
        <v>70</v>
      </c>
      <c r="F248">
        <v>23</v>
      </c>
      <c r="G248">
        <v>130</v>
      </c>
      <c r="H248">
        <v>35.4</v>
      </c>
      <c r="I248">
        <v>0.54200000000000004</v>
      </c>
      <c r="J248">
        <v>29</v>
      </c>
      <c r="K248">
        <v>1</v>
      </c>
      <c r="L248">
        <f t="shared" si="22"/>
        <v>0</v>
      </c>
      <c r="M248">
        <f t="shared" si="23"/>
        <v>0</v>
      </c>
    </row>
    <row r="249" spans="1:13">
      <c r="A249">
        <v>248</v>
      </c>
      <c r="B249">
        <v>146</v>
      </c>
      <c r="C249">
        <v>0</v>
      </c>
      <c r="D249">
        <v>102</v>
      </c>
      <c r="E249">
        <v>75</v>
      </c>
      <c r="F249">
        <v>23</v>
      </c>
      <c r="G249">
        <v>0</v>
      </c>
      <c r="H249">
        <v>0</v>
      </c>
      <c r="I249">
        <v>0.57199999999999995</v>
      </c>
      <c r="J249">
        <v>21</v>
      </c>
      <c r="K249">
        <v>0</v>
      </c>
      <c r="L249">
        <f t="shared" si="22"/>
        <v>0</v>
      </c>
      <c r="M249">
        <f t="shared" si="23"/>
        <v>1</v>
      </c>
    </row>
    <row r="250" spans="1:13">
      <c r="A250">
        <v>249</v>
      </c>
      <c r="B250">
        <v>182</v>
      </c>
      <c r="C250">
        <v>0</v>
      </c>
      <c r="D250">
        <v>119</v>
      </c>
      <c r="E250">
        <v>64</v>
      </c>
      <c r="F250">
        <v>18</v>
      </c>
      <c r="G250">
        <v>92</v>
      </c>
      <c r="H250">
        <v>34.9</v>
      </c>
      <c r="I250">
        <v>0.72499999999999998</v>
      </c>
      <c r="J250">
        <v>23</v>
      </c>
      <c r="K250">
        <v>0</v>
      </c>
      <c r="L250">
        <f t="shared" si="22"/>
        <v>0</v>
      </c>
      <c r="M250">
        <f t="shared" si="23"/>
        <v>1</v>
      </c>
    </row>
    <row r="251" spans="1:13">
      <c r="A251">
        <v>250</v>
      </c>
      <c r="B251">
        <v>56</v>
      </c>
      <c r="C251">
        <v>1</v>
      </c>
      <c r="D251">
        <v>73</v>
      </c>
      <c r="E251">
        <v>50</v>
      </c>
      <c r="F251">
        <v>10</v>
      </c>
      <c r="G251">
        <v>0</v>
      </c>
      <c r="H251">
        <v>23</v>
      </c>
      <c r="I251">
        <v>0.248</v>
      </c>
      <c r="J251">
        <v>21</v>
      </c>
      <c r="K251">
        <v>0</v>
      </c>
      <c r="L251">
        <f t="shared" si="22"/>
        <v>0</v>
      </c>
      <c r="M251">
        <f t="shared" si="23"/>
        <v>1</v>
      </c>
    </row>
    <row r="252" spans="1:13">
      <c r="A252">
        <v>251</v>
      </c>
      <c r="B252">
        <v>96</v>
      </c>
      <c r="C252">
        <v>6</v>
      </c>
      <c r="D252">
        <v>144</v>
      </c>
      <c r="E252">
        <v>72</v>
      </c>
      <c r="F252">
        <v>27</v>
      </c>
      <c r="G252">
        <v>228</v>
      </c>
      <c r="H252">
        <v>33.9</v>
      </c>
      <c r="I252">
        <v>0.255</v>
      </c>
      <c r="J252">
        <v>40</v>
      </c>
      <c r="K252">
        <v>0</v>
      </c>
      <c r="L252">
        <f t="shared" si="22"/>
        <v>0</v>
      </c>
      <c r="M252">
        <f t="shared" si="23"/>
        <v>1</v>
      </c>
    </row>
    <row r="253" spans="1:13">
      <c r="A253">
        <v>252</v>
      </c>
      <c r="B253">
        <v>138</v>
      </c>
      <c r="C253">
        <v>0</v>
      </c>
      <c r="D253">
        <v>93</v>
      </c>
      <c r="E253">
        <v>60</v>
      </c>
      <c r="F253">
        <v>25</v>
      </c>
      <c r="G253">
        <v>92</v>
      </c>
      <c r="H253">
        <v>28.7</v>
      </c>
      <c r="I253">
        <v>0.53200000000000003</v>
      </c>
      <c r="J253">
        <v>22</v>
      </c>
      <c r="K253">
        <v>0</v>
      </c>
      <c r="L253">
        <f t="shared" si="22"/>
        <v>0</v>
      </c>
      <c r="M253">
        <f t="shared" si="23"/>
        <v>1</v>
      </c>
    </row>
    <row r="254" spans="1:13">
      <c r="A254">
        <v>253</v>
      </c>
      <c r="B254">
        <v>19</v>
      </c>
      <c r="C254">
        <v>1</v>
      </c>
      <c r="D254">
        <v>103</v>
      </c>
      <c r="E254">
        <v>30</v>
      </c>
      <c r="F254">
        <v>38</v>
      </c>
      <c r="G254">
        <v>83</v>
      </c>
      <c r="H254">
        <v>43.3</v>
      </c>
      <c r="I254">
        <v>0.183</v>
      </c>
      <c r="J254">
        <v>33</v>
      </c>
      <c r="K254">
        <v>0</v>
      </c>
      <c r="L254">
        <f t="shared" si="22"/>
        <v>0</v>
      </c>
      <c r="M254">
        <f t="shared" si="23"/>
        <v>1</v>
      </c>
    </row>
    <row r="255" spans="1:13">
      <c r="A255">
        <v>254</v>
      </c>
      <c r="B255">
        <v>49</v>
      </c>
      <c r="C255">
        <v>7</v>
      </c>
      <c r="D255">
        <v>103</v>
      </c>
      <c r="E255">
        <v>66</v>
      </c>
      <c r="F255">
        <v>32</v>
      </c>
      <c r="G255">
        <v>0</v>
      </c>
      <c r="H255">
        <v>39.1</v>
      </c>
      <c r="I255">
        <v>0.34399999999999997</v>
      </c>
      <c r="J255">
        <v>31</v>
      </c>
      <c r="K255">
        <v>1</v>
      </c>
      <c r="L255">
        <f t="shared" si="22"/>
        <v>0</v>
      </c>
      <c r="M255">
        <f t="shared" si="23"/>
        <v>0</v>
      </c>
    </row>
    <row r="256" spans="1:13">
      <c r="A256">
        <v>255</v>
      </c>
      <c r="B256">
        <v>307</v>
      </c>
      <c r="C256">
        <v>10</v>
      </c>
      <c r="D256">
        <v>161</v>
      </c>
      <c r="E256">
        <v>68</v>
      </c>
      <c r="F256">
        <v>23</v>
      </c>
      <c r="G256">
        <v>132</v>
      </c>
      <c r="H256">
        <v>25.5</v>
      </c>
      <c r="I256">
        <v>0.32600000000000001</v>
      </c>
      <c r="J256">
        <v>47</v>
      </c>
      <c r="K256">
        <v>1</v>
      </c>
      <c r="L256">
        <f t="shared" si="22"/>
        <v>1</v>
      </c>
      <c r="M256">
        <f t="shared" si="23"/>
        <v>1</v>
      </c>
    </row>
    <row r="257" spans="1:13">
      <c r="A257">
        <v>256</v>
      </c>
      <c r="B257">
        <v>637</v>
      </c>
      <c r="C257">
        <v>5</v>
      </c>
      <c r="D257">
        <v>104</v>
      </c>
      <c r="E257">
        <v>74</v>
      </c>
      <c r="F257">
        <v>0</v>
      </c>
      <c r="G257">
        <v>0</v>
      </c>
      <c r="H257">
        <v>28.8</v>
      </c>
      <c r="I257">
        <v>0.153</v>
      </c>
      <c r="J257">
        <v>48</v>
      </c>
      <c r="K257">
        <v>0</v>
      </c>
      <c r="L257">
        <f t="shared" si="22"/>
        <v>0</v>
      </c>
      <c r="M257">
        <f t="shared" si="23"/>
        <v>1</v>
      </c>
    </row>
    <row r="258" spans="1:13">
      <c r="A258">
        <v>257</v>
      </c>
      <c r="B258">
        <v>647</v>
      </c>
      <c r="C258">
        <v>1</v>
      </c>
      <c r="D258">
        <v>167</v>
      </c>
      <c r="E258">
        <v>74</v>
      </c>
      <c r="F258">
        <v>17</v>
      </c>
      <c r="G258">
        <v>144</v>
      </c>
      <c r="H258">
        <v>23.4</v>
      </c>
      <c r="I258">
        <v>0.44700000000000001</v>
      </c>
      <c r="J258">
        <v>33</v>
      </c>
      <c r="K258">
        <v>1</v>
      </c>
      <c r="L258">
        <f t="shared" si="22"/>
        <v>1</v>
      </c>
      <c r="M258">
        <f t="shared" si="23"/>
        <v>1</v>
      </c>
    </row>
    <row r="259" spans="1:13">
      <c r="A259">
        <v>258</v>
      </c>
      <c r="B259">
        <v>753</v>
      </c>
      <c r="C259">
        <v>3</v>
      </c>
      <c r="D259">
        <v>108</v>
      </c>
      <c r="E259">
        <v>62</v>
      </c>
      <c r="F259">
        <v>24</v>
      </c>
      <c r="G259">
        <v>0</v>
      </c>
      <c r="H259">
        <v>26</v>
      </c>
      <c r="I259">
        <v>0.223</v>
      </c>
      <c r="J259">
        <v>25</v>
      </c>
      <c r="K259">
        <v>0</v>
      </c>
      <c r="L259">
        <f t="shared" ref="L259:L322" si="24">IF(D259&lt;=154.5,IF(H259&lt;=27.849999,IF(D259&lt;=107.5,0,0),IF(I259&lt;=1.105,0,1)),IF(I259&lt;=0.2745,1,IF(G259&lt;=171.5,1,1)))</f>
        <v>0</v>
      </c>
      <c r="M259">
        <f t="shared" ref="M259:M322" si="25">IF(L259=K259,1,0)</f>
        <v>1</v>
      </c>
    </row>
    <row r="260" spans="1:13">
      <c r="A260">
        <v>259</v>
      </c>
      <c r="B260">
        <v>187</v>
      </c>
      <c r="C260">
        <v>8</v>
      </c>
      <c r="D260">
        <v>181</v>
      </c>
      <c r="E260">
        <v>68</v>
      </c>
      <c r="F260">
        <v>36</v>
      </c>
      <c r="G260">
        <v>495</v>
      </c>
      <c r="H260">
        <v>30.1</v>
      </c>
      <c r="I260">
        <v>0.61499999999999999</v>
      </c>
      <c r="J260">
        <v>60</v>
      </c>
      <c r="K260">
        <v>1</v>
      </c>
      <c r="L260">
        <f t="shared" si="24"/>
        <v>1</v>
      </c>
      <c r="M260">
        <f t="shared" si="25"/>
        <v>1</v>
      </c>
    </row>
    <row r="261" spans="1:13">
      <c r="A261">
        <v>260</v>
      </c>
      <c r="B261">
        <v>130</v>
      </c>
      <c r="C261">
        <v>0</v>
      </c>
      <c r="D261">
        <v>105</v>
      </c>
      <c r="E261">
        <v>84</v>
      </c>
      <c r="F261">
        <v>0</v>
      </c>
      <c r="G261">
        <v>0</v>
      </c>
      <c r="H261">
        <v>27.9</v>
      </c>
      <c r="I261">
        <v>0.74099999999999999</v>
      </c>
      <c r="J261">
        <v>62</v>
      </c>
      <c r="K261">
        <v>1</v>
      </c>
      <c r="L261">
        <f t="shared" si="24"/>
        <v>0</v>
      </c>
      <c r="M261">
        <f t="shared" si="25"/>
        <v>0</v>
      </c>
    </row>
    <row r="262" spans="1:13">
      <c r="A262">
        <v>261</v>
      </c>
      <c r="B262">
        <v>669</v>
      </c>
      <c r="C262">
        <v>6</v>
      </c>
      <c r="D262">
        <v>98</v>
      </c>
      <c r="E262">
        <v>58</v>
      </c>
      <c r="F262">
        <v>33</v>
      </c>
      <c r="G262">
        <v>190</v>
      </c>
      <c r="H262">
        <v>34</v>
      </c>
      <c r="I262">
        <v>0.43</v>
      </c>
      <c r="J262">
        <v>43</v>
      </c>
      <c r="K262">
        <v>0</v>
      </c>
      <c r="L262">
        <f t="shared" si="24"/>
        <v>0</v>
      </c>
      <c r="M262">
        <f t="shared" si="25"/>
        <v>1</v>
      </c>
    </row>
    <row r="263" spans="1:13">
      <c r="A263">
        <v>262</v>
      </c>
      <c r="B263">
        <v>138</v>
      </c>
      <c r="C263">
        <v>0</v>
      </c>
      <c r="D263">
        <v>93</v>
      </c>
      <c r="E263">
        <v>60</v>
      </c>
      <c r="F263">
        <v>25</v>
      </c>
      <c r="G263">
        <v>92</v>
      </c>
      <c r="H263">
        <v>28.7</v>
      </c>
      <c r="I263">
        <v>0.53200000000000003</v>
      </c>
      <c r="J263">
        <v>22</v>
      </c>
      <c r="K263">
        <v>0</v>
      </c>
      <c r="L263">
        <f t="shared" si="24"/>
        <v>0</v>
      </c>
      <c r="M263">
        <f t="shared" si="25"/>
        <v>1</v>
      </c>
    </row>
    <row r="264" spans="1:13">
      <c r="A264">
        <v>263</v>
      </c>
      <c r="B264">
        <v>695</v>
      </c>
      <c r="C264">
        <v>2</v>
      </c>
      <c r="D264">
        <v>90</v>
      </c>
      <c r="E264">
        <v>60</v>
      </c>
      <c r="F264">
        <v>0</v>
      </c>
      <c r="G264">
        <v>0</v>
      </c>
      <c r="H264">
        <v>23.5</v>
      </c>
      <c r="I264">
        <v>0.191</v>
      </c>
      <c r="J264">
        <v>25</v>
      </c>
      <c r="K264">
        <v>0</v>
      </c>
      <c r="L264">
        <f t="shared" si="24"/>
        <v>0</v>
      </c>
      <c r="M264">
        <f t="shared" si="25"/>
        <v>1</v>
      </c>
    </row>
    <row r="265" spans="1:13">
      <c r="A265">
        <v>264</v>
      </c>
      <c r="B265">
        <v>639</v>
      </c>
      <c r="C265">
        <v>7</v>
      </c>
      <c r="D265">
        <v>97</v>
      </c>
      <c r="E265">
        <v>76</v>
      </c>
      <c r="F265">
        <v>32</v>
      </c>
      <c r="G265">
        <v>91</v>
      </c>
      <c r="H265">
        <v>40.9</v>
      </c>
      <c r="I265">
        <v>0.871</v>
      </c>
      <c r="J265">
        <v>32</v>
      </c>
      <c r="K265">
        <v>1</v>
      </c>
      <c r="L265">
        <f t="shared" si="24"/>
        <v>0</v>
      </c>
      <c r="M265">
        <f t="shared" si="25"/>
        <v>0</v>
      </c>
    </row>
    <row r="266" spans="1:13">
      <c r="A266">
        <v>265</v>
      </c>
      <c r="B266">
        <v>309</v>
      </c>
      <c r="C266">
        <v>0</v>
      </c>
      <c r="D266">
        <v>128</v>
      </c>
      <c r="E266">
        <v>68</v>
      </c>
      <c r="F266">
        <v>19</v>
      </c>
      <c r="G266">
        <v>180</v>
      </c>
      <c r="H266">
        <v>30.5</v>
      </c>
      <c r="I266">
        <v>1.391</v>
      </c>
      <c r="J266">
        <v>25</v>
      </c>
      <c r="K266">
        <v>1</v>
      </c>
      <c r="L266">
        <f t="shared" si="24"/>
        <v>1</v>
      </c>
      <c r="M266">
        <f t="shared" si="25"/>
        <v>1</v>
      </c>
    </row>
    <row r="267" spans="1:13">
      <c r="A267">
        <v>266</v>
      </c>
      <c r="B267">
        <v>278</v>
      </c>
      <c r="C267">
        <v>0</v>
      </c>
      <c r="D267">
        <v>104</v>
      </c>
      <c r="E267">
        <v>64</v>
      </c>
      <c r="F267">
        <v>23</v>
      </c>
      <c r="G267">
        <v>116</v>
      </c>
      <c r="H267">
        <v>27.8</v>
      </c>
      <c r="I267">
        <v>0.45400000000000001</v>
      </c>
      <c r="J267">
        <v>23</v>
      </c>
      <c r="K267">
        <v>0</v>
      </c>
      <c r="L267">
        <f t="shared" si="24"/>
        <v>0</v>
      </c>
      <c r="M267">
        <f t="shared" si="25"/>
        <v>1</v>
      </c>
    </row>
    <row r="268" spans="1:13">
      <c r="A268">
        <v>267</v>
      </c>
      <c r="B268">
        <v>511</v>
      </c>
      <c r="C268">
        <v>12</v>
      </c>
      <c r="D268">
        <v>84</v>
      </c>
      <c r="E268">
        <v>72</v>
      </c>
      <c r="F268">
        <v>31</v>
      </c>
      <c r="G268">
        <v>0</v>
      </c>
      <c r="H268">
        <v>29.7</v>
      </c>
      <c r="I268">
        <v>0.29699999999999999</v>
      </c>
      <c r="J268">
        <v>46</v>
      </c>
      <c r="K268">
        <v>1</v>
      </c>
      <c r="L268">
        <f t="shared" si="24"/>
        <v>0</v>
      </c>
      <c r="M268">
        <f t="shared" si="25"/>
        <v>0</v>
      </c>
    </row>
    <row r="269" spans="1:13">
      <c r="A269">
        <v>268</v>
      </c>
      <c r="B269">
        <v>361</v>
      </c>
      <c r="C269">
        <v>5</v>
      </c>
      <c r="D269">
        <v>189</v>
      </c>
      <c r="E269">
        <v>64</v>
      </c>
      <c r="F269">
        <v>33</v>
      </c>
      <c r="G269">
        <v>325</v>
      </c>
      <c r="H269">
        <v>31.2</v>
      </c>
      <c r="I269">
        <v>0.58299999999999996</v>
      </c>
      <c r="J269">
        <v>29</v>
      </c>
      <c r="K269">
        <v>1</v>
      </c>
      <c r="L269">
        <f t="shared" si="24"/>
        <v>1</v>
      </c>
      <c r="M269">
        <f t="shared" si="25"/>
        <v>1</v>
      </c>
    </row>
    <row r="270" spans="1:13">
      <c r="A270">
        <v>269</v>
      </c>
      <c r="B270">
        <v>527</v>
      </c>
      <c r="C270">
        <v>1</v>
      </c>
      <c r="D270">
        <v>97</v>
      </c>
      <c r="E270">
        <v>64</v>
      </c>
      <c r="F270">
        <v>19</v>
      </c>
      <c r="G270">
        <v>82</v>
      </c>
      <c r="H270">
        <v>18.2</v>
      </c>
      <c r="I270">
        <v>0.29899999999999999</v>
      </c>
      <c r="J270">
        <v>21</v>
      </c>
      <c r="K270">
        <v>0</v>
      </c>
      <c r="L270">
        <f t="shared" si="24"/>
        <v>0</v>
      </c>
      <c r="M270">
        <f t="shared" si="25"/>
        <v>1</v>
      </c>
    </row>
    <row r="271" spans="1:13">
      <c r="A271">
        <v>270</v>
      </c>
      <c r="B271">
        <v>68</v>
      </c>
      <c r="C271">
        <v>2</v>
      </c>
      <c r="D271">
        <v>109</v>
      </c>
      <c r="E271">
        <v>92</v>
      </c>
      <c r="F271">
        <v>0</v>
      </c>
      <c r="G271">
        <v>0</v>
      </c>
      <c r="H271">
        <v>42.7</v>
      </c>
      <c r="I271">
        <v>0.84499999999999997</v>
      </c>
      <c r="J271">
        <v>54</v>
      </c>
      <c r="K271">
        <v>0</v>
      </c>
      <c r="L271">
        <f t="shared" si="24"/>
        <v>0</v>
      </c>
      <c r="M271">
        <f t="shared" si="25"/>
        <v>1</v>
      </c>
    </row>
    <row r="272" spans="1:13">
      <c r="A272">
        <v>271</v>
      </c>
      <c r="B272">
        <v>112</v>
      </c>
      <c r="C272">
        <v>8</v>
      </c>
      <c r="D272">
        <v>155</v>
      </c>
      <c r="E272">
        <v>62</v>
      </c>
      <c r="F272">
        <v>26</v>
      </c>
      <c r="G272">
        <v>495</v>
      </c>
      <c r="H272">
        <v>34</v>
      </c>
      <c r="I272">
        <v>0.54300000000000004</v>
      </c>
      <c r="J272">
        <v>46</v>
      </c>
      <c r="K272">
        <v>1</v>
      </c>
      <c r="L272">
        <f t="shared" si="24"/>
        <v>1</v>
      </c>
      <c r="M272">
        <f t="shared" si="25"/>
        <v>1</v>
      </c>
    </row>
    <row r="273" spans="1:13">
      <c r="A273">
        <v>272</v>
      </c>
      <c r="B273">
        <v>329</v>
      </c>
      <c r="C273">
        <v>2</v>
      </c>
      <c r="D273">
        <v>102</v>
      </c>
      <c r="E273">
        <v>86</v>
      </c>
      <c r="F273">
        <v>36</v>
      </c>
      <c r="G273">
        <v>120</v>
      </c>
      <c r="H273">
        <v>45.5</v>
      </c>
      <c r="I273">
        <v>0.127</v>
      </c>
      <c r="J273">
        <v>23</v>
      </c>
      <c r="K273">
        <v>1</v>
      </c>
      <c r="L273">
        <f t="shared" si="24"/>
        <v>0</v>
      </c>
      <c r="M273">
        <f t="shared" si="25"/>
        <v>0</v>
      </c>
    </row>
    <row r="274" spans="1:13">
      <c r="A274">
        <v>273</v>
      </c>
      <c r="B274">
        <v>375</v>
      </c>
      <c r="C274">
        <v>2</v>
      </c>
      <c r="D274">
        <v>122</v>
      </c>
      <c r="E274">
        <v>52</v>
      </c>
      <c r="F274">
        <v>43</v>
      </c>
      <c r="G274">
        <v>158</v>
      </c>
      <c r="H274">
        <v>36.200000000000003</v>
      </c>
      <c r="I274">
        <v>0.81599999999999995</v>
      </c>
      <c r="J274">
        <v>28</v>
      </c>
      <c r="K274">
        <v>0</v>
      </c>
      <c r="L274">
        <f t="shared" si="24"/>
        <v>0</v>
      </c>
      <c r="M274">
        <f t="shared" si="25"/>
        <v>1</v>
      </c>
    </row>
    <row r="275" spans="1:13">
      <c r="A275">
        <v>274</v>
      </c>
      <c r="B275">
        <v>10</v>
      </c>
      <c r="C275">
        <v>8</v>
      </c>
      <c r="D275">
        <v>125</v>
      </c>
      <c r="E275">
        <v>96</v>
      </c>
      <c r="F275">
        <v>0</v>
      </c>
      <c r="G275">
        <v>0</v>
      </c>
      <c r="H275">
        <v>0</v>
      </c>
      <c r="I275">
        <v>0.23200000000000001</v>
      </c>
      <c r="J275">
        <v>54</v>
      </c>
      <c r="K275">
        <v>1</v>
      </c>
      <c r="L275">
        <f t="shared" si="24"/>
        <v>0</v>
      </c>
      <c r="M275">
        <f t="shared" si="25"/>
        <v>0</v>
      </c>
    </row>
    <row r="276" spans="1:13">
      <c r="A276">
        <v>275</v>
      </c>
      <c r="B276">
        <v>130</v>
      </c>
      <c r="C276">
        <v>0</v>
      </c>
      <c r="D276">
        <v>105</v>
      </c>
      <c r="E276">
        <v>84</v>
      </c>
      <c r="F276">
        <v>0</v>
      </c>
      <c r="G276">
        <v>0</v>
      </c>
      <c r="H276">
        <v>27.9</v>
      </c>
      <c r="I276">
        <v>0.74099999999999999</v>
      </c>
      <c r="J276">
        <v>62</v>
      </c>
      <c r="K276">
        <v>1</v>
      </c>
      <c r="L276">
        <f t="shared" si="24"/>
        <v>0</v>
      </c>
      <c r="M276">
        <f t="shared" si="25"/>
        <v>0</v>
      </c>
    </row>
    <row r="277" spans="1:13">
      <c r="A277">
        <v>276</v>
      </c>
      <c r="B277">
        <v>258</v>
      </c>
      <c r="C277">
        <v>2</v>
      </c>
      <c r="D277">
        <v>114</v>
      </c>
      <c r="E277">
        <v>68</v>
      </c>
      <c r="F277">
        <v>22</v>
      </c>
      <c r="G277">
        <v>0</v>
      </c>
      <c r="H277">
        <v>28.7</v>
      </c>
      <c r="I277">
        <v>9.1999999999999998E-2</v>
      </c>
      <c r="J277">
        <v>25</v>
      </c>
      <c r="K277">
        <v>0</v>
      </c>
      <c r="L277">
        <f t="shared" si="24"/>
        <v>0</v>
      </c>
      <c r="M277">
        <f t="shared" si="25"/>
        <v>1</v>
      </c>
    </row>
    <row r="278" spans="1:13">
      <c r="A278">
        <v>277</v>
      </c>
      <c r="B278">
        <v>240</v>
      </c>
      <c r="C278">
        <v>0</v>
      </c>
      <c r="D278">
        <v>104</v>
      </c>
      <c r="E278">
        <v>76</v>
      </c>
      <c r="F278">
        <v>0</v>
      </c>
      <c r="G278">
        <v>0</v>
      </c>
      <c r="H278">
        <v>18.399999999999999</v>
      </c>
      <c r="I278">
        <v>0.58199999999999996</v>
      </c>
      <c r="J278">
        <v>27</v>
      </c>
      <c r="K278">
        <v>0</v>
      </c>
      <c r="L278">
        <f t="shared" si="24"/>
        <v>0</v>
      </c>
      <c r="M278">
        <f t="shared" si="25"/>
        <v>1</v>
      </c>
    </row>
    <row r="279" spans="1:13">
      <c r="A279">
        <v>278</v>
      </c>
      <c r="B279">
        <v>547</v>
      </c>
      <c r="C279">
        <v>5</v>
      </c>
      <c r="D279">
        <v>187</v>
      </c>
      <c r="E279">
        <v>76</v>
      </c>
      <c r="F279">
        <v>27</v>
      </c>
      <c r="G279">
        <v>207</v>
      </c>
      <c r="H279">
        <v>43.6</v>
      </c>
      <c r="I279">
        <v>1.034</v>
      </c>
      <c r="J279">
        <v>53</v>
      </c>
      <c r="K279">
        <v>1</v>
      </c>
      <c r="L279">
        <f t="shared" si="24"/>
        <v>1</v>
      </c>
      <c r="M279">
        <f t="shared" si="25"/>
        <v>1</v>
      </c>
    </row>
    <row r="280" spans="1:13">
      <c r="A280">
        <v>279</v>
      </c>
      <c r="B280">
        <v>196</v>
      </c>
      <c r="C280">
        <v>5</v>
      </c>
      <c r="D280">
        <v>158</v>
      </c>
      <c r="E280">
        <v>84</v>
      </c>
      <c r="F280">
        <v>41</v>
      </c>
      <c r="G280">
        <v>210</v>
      </c>
      <c r="H280">
        <v>39.4</v>
      </c>
      <c r="I280">
        <v>0.39500000000000002</v>
      </c>
      <c r="J280">
        <v>29</v>
      </c>
      <c r="K280">
        <v>1</v>
      </c>
      <c r="L280">
        <f t="shared" si="24"/>
        <v>1</v>
      </c>
      <c r="M280">
        <f t="shared" si="25"/>
        <v>1</v>
      </c>
    </row>
    <row r="281" spans="1:13">
      <c r="A281">
        <v>280</v>
      </c>
      <c r="B281">
        <v>740</v>
      </c>
      <c r="C281">
        <v>1</v>
      </c>
      <c r="D281">
        <v>102</v>
      </c>
      <c r="E281">
        <v>74</v>
      </c>
      <c r="F281">
        <v>0</v>
      </c>
      <c r="G281">
        <v>0</v>
      </c>
      <c r="H281">
        <v>39.5</v>
      </c>
      <c r="I281">
        <v>0.29299999999999998</v>
      </c>
      <c r="J281">
        <v>42</v>
      </c>
      <c r="K281">
        <v>1</v>
      </c>
      <c r="L281">
        <f t="shared" si="24"/>
        <v>0</v>
      </c>
      <c r="M281">
        <f t="shared" si="25"/>
        <v>0</v>
      </c>
    </row>
    <row r="282" spans="1:13">
      <c r="A282">
        <v>281</v>
      </c>
      <c r="B282">
        <v>177</v>
      </c>
      <c r="C282">
        <v>6</v>
      </c>
      <c r="D282">
        <v>85</v>
      </c>
      <c r="E282">
        <v>78</v>
      </c>
      <c r="F282">
        <v>0</v>
      </c>
      <c r="G282">
        <v>0</v>
      </c>
      <c r="H282">
        <v>31.2</v>
      </c>
      <c r="I282">
        <v>0.38200000000000001</v>
      </c>
      <c r="J282">
        <v>42</v>
      </c>
      <c r="K282">
        <v>0</v>
      </c>
      <c r="L282">
        <f t="shared" si="24"/>
        <v>0</v>
      </c>
      <c r="M282">
        <f t="shared" si="25"/>
        <v>1</v>
      </c>
    </row>
    <row r="283" spans="1:13">
      <c r="A283">
        <v>282</v>
      </c>
      <c r="B283">
        <v>359</v>
      </c>
      <c r="C283">
        <v>12</v>
      </c>
      <c r="D283">
        <v>88</v>
      </c>
      <c r="E283">
        <v>74</v>
      </c>
      <c r="F283">
        <v>40</v>
      </c>
      <c r="G283">
        <v>54</v>
      </c>
      <c r="H283">
        <v>35.299999999999997</v>
      </c>
      <c r="I283">
        <v>0.378</v>
      </c>
      <c r="J283">
        <v>48</v>
      </c>
      <c r="K283">
        <v>0</v>
      </c>
      <c r="L283">
        <f t="shared" si="24"/>
        <v>0</v>
      </c>
      <c r="M283">
        <f t="shared" si="25"/>
        <v>1</v>
      </c>
    </row>
    <row r="284" spans="1:13">
      <c r="A284">
        <v>283</v>
      </c>
      <c r="B284">
        <v>577</v>
      </c>
      <c r="C284">
        <v>6</v>
      </c>
      <c r="D284">
        <v>108</v>
      </c>
      <c r="E284">
        <v>44</v>
      </c>
      <c r="F284">
        <v>20</v>
      </c>
      <c r="G284">
        <v>130</v>
      </c>
      <c r="H284">
        <v>24</v>
      </c>
      <c r="I284">
        <v>0.81299999999999994</v>
      </c>
      <c r="J284">
        <v>35</v>
      </c>
      <c r="K284">
        <v>0</v>
      </c>
      <c r="L284">
        <f t="shared" si="24"/>
        <v>0</v>
      </c>
      <c r="M284">
        <f t="shared" si="25"/>
        <v>1</v>
      </c>
    </row>
    <row r="285" spans="1:13">
      <c r="A285">
        <v>284</v>
      </c>
      <c r="B285">
        <v>211</v>
      </c>
      <c r="C285">
        <v>2</v>
      </c>
      <c r="D285">
        <v>81</v>
      </c>
      <c r="E285">
        <v>60</v>
      </c>
      <c r="F285">
        <v>22</v>
      </c>
      <c r="G285">
        <v>0</v>
      </c>
      <c r="H285">
        <v>27.7</v>
      </c>
      <c r="I285">
        <v>0.28999999999999998</v>
      </c>
      <c r="J285">
        <v>25</v>
      </c>
      <c r="K285">
        <v>0</v>
      </c>
      <c r="L285">
        <f t="shared" si="24"/>
        <v>0</v>
      </c>
      <c r="M285">
        <f t="shared" si="25"/>
        <v>1</v>
      </c>
    </row>
    <row r="286" spans="1:13">
      <c r="A286">
        <v>285</v>
      </c>
      <c r="B286">
        <v>272</v>
      </c>
      <c r="C286">
        <v>2</v>
      </c>
      <c r="D286">
        <v>108</v>
      </c>
      <c r="E286">
        <v>62</v>
      </c>
      <c r="F286">
        <v>32</v>
      </c>
      <c r="G286">
        <v>56</v>
      </c>
      <c r="H286">
        <v>25.2</v>
      </c>
      <c r="I286">
        <v>0.128</v>
      </c>
      <c r="J286">
        <v>21</v>
      </c>
      <c r="K286">
        <v>0</v>
      </c>
      <c r="L286">
        <f t="shared" si="24"/>
        <v>0</v>
      </c>
      <c r="M286">
        <f t="shared" si="25"/>
        <v>1</v>
      </c>
    </row>
    <row r="287" spans="1:13">
      <c r="A287">
        <v>286</v>
      </c>
      <c r="B287">
        <v>736</v>
      </c>
      <c r="C287">
        <v>4</v>
      </c>
      <c r="D287">
        <v>95</v>
      </c>
      <c r="E287">
        <v>60</v>
      </c>
      <c r="F287">
        <v>32</v>
      </c>
      <c r="G287">
        <v>0</v>
      </c>
      <c r="H287">
        <v>35.4</v>
      </c>
      <c r="I287">
        <v>0.28399999999999997</v>
      </c>
      <c r="J287">
        <v>28</v>
      </c>
      <c r="K287">
        <v>0</v>
      </c>
      <c r="L287">
        <f t="shared" si="24"/>
        <v>0</v>
      </c>
      <c r="M287">
        <f t="shared" si="25"/>
        <v>1</v>
      </c>
    </row>
    <row r="288" spans="1:13">
      <c r="A288">
        <v>287</v>
      </c>
      <c r="B288">
        <v>54</v>
      </c>
      <c r="C288">
        <v>8</v>
      </c>
      <c r="D288">
        <v>176</v>
      </c>
      <c r="E288">
        <v>90</v>
      </c>
      <c r="F288">
        <v>34</v>
      </c>
      <c r="G288">
        <v>300</v>
      </c>
      <c r="H288">
        <v>33.700000000000003</v>
      </c>
      <c r="I288">
        <v>0.46700000000000003</v>
      </c>
      <c r="J288">
        <v>58</v>
      </c>
      <c r="K288">
        <v>1</v>
      </c>
      <c r="L288">
        <f t="shared" si="24"/>
        <v>1</v>
      </c>
      <c r="M288">
        <f t="shared" si="25"/>
        <v>1</v>
      </c>
    </row>
    <row r="289" spans="1:13">
      <c r="A289">
        <v>288</v>
      </c>
      <c r="B289">
        <v>217</v>
      </c>
      <c r="C289">
        <v>5</v>
      </c>
      <c r="D289">
        <v>109</v>
      </c>
      <c r="E289">
        <v>62</v>
      </c>
      <c r="F289">
        <v>41</v>
      </c>
      <c r="G289">
        <v>129</v>
      </c>
      <c r="H289">
        <v>35.799999999999997</v>
      </c>
      <c r="I289">
        <v>0.51400000000000001</v>
      </c>
      <c r="J289">
        <v>25</v>
      </c>
      <c r="K289">
        <v>1</v>
      </c>
      <c r="L289">
        <f t="shared" si="24"/>
        <v>0</v>
      </c>
      <c r="M289">
        <f t="shared" si="25"/>
        <v>0</v>
      </c>
    </row>
    <row r="290" spans="1:13">
      <c r="A290">
        <v>289</v>
      </c>
      <c r="B290">
        <v>510</v>
      </c>
      <c r="C290">
        <v>8</v>
      </c>
      <c r="D290">
        <v>120</v>
      </c>
      <c r="E290">
        <v>78</v>
      </c>
      <c r="F290">
        <v>0</v>
      </c>
      <c r="G290">
        <v>0</v>
      </c>
      <c r="H290">
        <v>25</v>
      </c>
      <c r="I290">
        <v>0.40899999999999997</v>
      </c>
      <c r="J290">
        <v>64</v>
      </c>
      <c r="K290">
        <v>0</v>
      </c>
      <c r="L290">
        <f t="shared" si="24"/>
        <v>0</v>
      </c>
      <c r="M290">
        <f t="shared" si="25"/>
        <v>1</v>
      </c>
    </row>
    <row r="291" spans="1:13">
      <c r="A291">
        <v>290</v>
      </c>
      <c r="B291">
        <v>77</v>
      </c>
      <c r="C291">
        <v>7</v>
      </c>
      <c r="D291">
        <v>62</v>
      </c>
      <c r="E291">
        <v>78</v>
      </c>
      <c r="F291">
        <v>0</v>
      </c>
      <c r="G291">
        <v>0</v>
      </c>
      <c r="H291">
        <v>32.6</v>
      </c>
      <c r="I291">
        <v>0.39100000000000001</v>
      </c>
      <c r="J291">
        <v>41</v>
      </c>
      <c r="K291">
        <v>0</v>
      </c>
      <c r="L291">
        <f t="shared" si="24"/>
        <v>0</v>
      </c>
      <c r="M291">
        <f t="shared" si="25"/>
        <v>1</v>
      </c>
    </row>
    <row r="292" spans="1:13">
      <c r="A292">
        <v>291</v>
      </c>
      <c r="B292">
        <v>50</v>
      </c>
      <c r="C292">
        <v>7</v>
      </c>
      <c r="D292">
        <v>105</v>
      </c>
      <c r="E292">
        <v>0</v>
      </c>
      <c r="F292">
        <v>0</v>
      </c>
      <c r="G292">
        <v>0</v>
      </c>
      <c r="H292">
        <v>0</v>
      </c>
      <c r="I292">
        <v>0.30499999999999999</v>
      </c>
      <c r="J292">
        <v>24</v>
      </c>
      <c r="K292">
        <v>0</v>
      </c>
      <c r="L292">
        <f t="shared" si="24"/>
        <v>0</v>
      </c>
      <c r="M292">
        <f t="shared" si="25"/>
        <v>1</v>
      </c>
    </row>
    <row r="293" spans="1:13">
      <c r="A293">
        <v>292</v>
      </c>
      <c r="B293">
        <v>264</v>
      </c>
      <c r="C293">
        <v>3</v>
      </c>
      <c r="D293">
        <v>142</v>
      </c>
      <c r="E293">
        <v>80</v>
      </c>
      <c r="F293">
        <v>15</v>
      </c>
      <c r="G293">
        <v>0</v>
      </c>
      <c r="H293">
        <v>32.4</v>
      </c>
      <c r="I293">
        <v>0.2</v>
      </c>
      <c r="J293">
        <v>63</v>
      </c>
      <c r="K293">
        <v>0</v>
      </c>
      <c r="L293">
        <f t="shared" si="24"/>
        <v>0</v>
      </c>
      <c r="M293">
        <f t="shared" si="25"/>
        <v>1</v>
      </c>
    </row>
    <row r="294" spans="1:13">
      <c r="A294">
        <v>293</v>
      </c>
      <c r="B294">
        <v>15</v>
      </c>
      <c r="C294">
        <v>5</v>
      </c>
      <c r="D294">
        <v>166</v>
      </c>
      <c r="E294">
        <v>72</v>
      </c>
      <c r="F294">
        <v>19</v>
      </c>
      <c r="G294">
        <v>175</v>
      </c>
      <c r="H294">
        <v>25.8</v>
      </c>
      <c r="I294">
        <v>0.58699999999999997</v>
      </c>
      <c r="J294">
        <v>51</v>
      </c>
      <c r="K294">
        <v>1</v>
      </c>
      <c r="L294">
        <f t="shared" si="24"/>
        <v>1</v>
      </c>
      <c r="M294">
        <f t="shared" si="25"/>
        <v>1</v>
      </c>
    </row>
    <row r="295" spans="1:13">
      <c r="A295">
        <v>294</v>
      </c>
      <c r="B295">
        <v>595</v>
      </c>
      <c r="C295">
        <v>6</v>
      </c>
      <c r="D295">
        <v>123</v>
      </c>
      <c r="E295">
        <v>72</v>
      </c>
      <c r="F295">
        <v>45</v>
      </c>
      <c r="G295">
        <v>230</v>
      </c>
      <c r="H295">
        <v>33.6</v>
      </c>
      <c r="I295">
        <v>0.73299999999999998</v>
      </c>
      <c r="J295">
        <v>34</v>
      </c>
      <c r="K295">
        <v>0</v>
      </c>
      <c r="L295">
        <f t="shared" si="24"/>
        <v>0</v>
      </c>
      <c r="M295">
        <f t="shared" si="25"/>
        <v>1</v>
      </c>
    </row>
    <row r="296" spans="1:13">
      <c r="A296">
        <v>295</v>
      </c>
      <c r="B296">
        <v>187</v>
      </c>
      <c r="C296">
        <v>8</v>
      </c>
      <c r="D296">
        <v>181</v>
      </c>
      <c r="E296">
        <v>68</v>
      </c>
      <c r="F296">
        <v>36</v>
      </c>
      <c r="G296">
        <v>495</v>
      </c>
      <c r="H296">
        <v>30.1</v>
      </c>
      <c r="I296">
        <v>0.61499999999999999</v>
      </c>
      <c r="J296">
        <v>60</v>
      </c>
      <c r="K296">
        <v>1</v>
      </c>
      <c r="L296">
        <f t="shared" si="24"/>
        <v>1</v>
      </c>
      <c r="M296">
        <f t="shared" si="25"/>
        <v>1</v>
      </c>
    </row>
    <row r="297" spans="1:13">
      <c r="A297">
        <v>296</v>
      </c>
      <c r="B297">
        <v>445</v>
      </c>
      <c r="C297">
        <v>4</v>
      </c>
      <c r="D297">
        <v>117</v>
      </c>
      <c r="E297">
        <v>62</v>
      </c>
      <c r="F297">
        <v>12</v>
      </c>
      <c r="G297">
        <v>0</v>
      </c>
      <c r="H297">
        <v>29.7</v>
      </c>
      <c r="I297">
        <v>0.38</v>
      </c>
      <c r="J297">
        <v>30</v>
      </c>
      <c r="K297">
        <v>1</v>
      </c>
      <c r="L297">
        <f t="shared" si="24"/>
        <v>0</v>
      </c>
      <c r="M297">
        <f t="shared" si="25"/>
        <v>0</v>
      </c>
    </row>
    <row r="298" spans="1:13">
      <c r="A298">
        <v>297</v>
      </c>
      <c r="B298">
        <v>132</v>
      </c>
      <c r="C298">
        <v>9</v>
      </c>
      <c r="D298">
        <v>122</v>
      </c>
      <c r="E298">
        <v>56</v>
      </c>
      <c r="F298">
        <v>0</v>
      </c>
      <c r="G298">
        <v>0</v>
      </c>
      <c r="H298">
        <v>33.299999999999997</v>
      </c>
      <c r="I298">
        <v>1.1140000000000001</v>
      </c>
      <c r="J298">
        <v>33</v>
      </c>
      <c r="K298">
        <v>1</v>
      </c>
      <c r="L298">
        <f t="shared" si="24"/>
        <v>1</v>
      </c>
      <c r="M298">
        <f t="shared" si="25"/>
        <v>1</v>
      </c>
    </row>
    <row r="299" spans="1:13">
      <c r="A299">
        <v>298</v>
      </c>
      <c r="B299">
        <v>765</v>
      </c>
      <c r="C299">
        <v>2</v>
      </c>
      <c r="D299">
        <v>122</v>
      </c>
      <c r="E299">
        <v>70</v>
      </c>
      <c r="F299">
        <v>27</v>
      </c>
      <c r="G299">
        <v>0</v>
      </c>
      <c r="H299">
        <v>36.799999999999997</v>
      </c>
      <c r="I299">
        <v>0.34</v>
      </c>
      <c r="J299">
        <v>27</v>
      </c>
      <c r="K299">
        <v>0</v>
      </c>
      <c r="L299">
        <f t="shared" si="24"/>
        <v>0</v>
      </c>
      <c r="M299">
        <f t="shared" si="25"/>
        <v>1</v>
      </c>
    </row>
    <row r="300" spans="1:13">
      <c r="A300">
        <v>299</v>
      </c>
      <c r="B300">
        <v>126</v>
      </c>
      <c r="C300">
        <v>1</v>
      </c>
      <c r="D300">
        <v>88</v>
      </c>
      <c r="E300">
        <v>30</v>
      </c>
      <c r="F300">
        <v>42</v>
      </c>
      <c r="G300">
        <v>99</v>
      </c>
      <c r="H300">
        <v>55</v>
      </c>
      <c r="I300">
        <v>0.496</v>
      </c>
      <c r="J300">
        <v>26</v>
      </c>
      <c r="K300">
        <v>1</v>
      </c>
      <c r="L300">
        <f t="shared" si="24"/>
        <v>0</v>
      </c>
      <c r="M300">
        <f t="shared" si="25"/>
        <v>0</v>
      </c>
    </row>
    <row r="301" spans="1:13">
      <c r="A301">
        <v>300</v>
      </c>
      <c r="B301">
        <v>726</v>
      </c>
      <c r="C301">
        <v>4</v>
      </c>
      <c r="D301">
        <v>112</v>
      </c>
      <c r="E301">
        <v>78</v>
      </c>
      <c r="F301">
        <v>40</v>
      </c>
      <c r="G301">
        <v>0</v>
      </c>
      <c r="H301">
        <v>39.4</v>
      </c>
      <c r="I301">
        <v>0.23599999999999999</v>
      </c>
      <c r="J301">
        <v>38</v>
      </c>
      <c r="K301">
        <v>0</v>
      </c>
      <c r="L301">
        <f t="shared" si="24"/>
        <v>0</v>
      </c>
      <c r="M301">
        <f t="shared" si="25"/>
        <v>1</v>
      </c>
    </row>
    <row r="302" spans="1:13">
      <c r="A302">
        <v>301</v>
      </c>
      <c r="B302">
        <v>37</v>
      </c>
      <c r="C302">
        <v>11</v>
      </c>
      <c r="D302">
        <v>138</v>
      </c>
      <c r="E302">
        <v>76</v>
      </c>
      <c r="F302">
        <v>0</v>
      </c>
      <c r="G302">
        <v>0</v>
      </c>
      <c r="H302">
        <v>33.200000000000003</v>
      </c>
      <c r="I302">
        <v>0.42</v>
      </c>
      <c r="J302">
        <v>35</v>
      </c>
      <c r="K302">
        <v>0</v>
      </c>
      <c r="L302">
        <f t="shared" si="24"/>
        <v>0</v>
      </c>
      <c r="M302">
        <f t="shared" si="25"/>
        <v>1</v>
      </c>
    </row>
    <row r="303" spans="1:13">
      <c r="A303">
        <v>302</v>
      </c>
      <c r="B303">
        <v>47</v>
      </c>
      <c r="C303">
        <v>1</v>
      </c>
      <c r="D303">
        <v>146</v>
      </c>
      <c r="E303">
        <v>56</v>
      </c>
      <c r="F303">
        <v>0</v>
      </c>
      <c r="G303">
        <v>0</v>
      </c>
      <c r="H303">
        <v>29.7</v>
      </c>
      <c r="I303">
        <v>0.56399999999999995</v>
      </c>
      <c r="J303">
        <v>29</v>
      </c>
      <c r="K303">
        <v>0</v>
      </c>
      <c r="L303">
        <f t="shared" si="24"/>
        <v>0</v>
      </c>
      <c r="M303">
        <f t="shared" si="25"/>
        <v>1</v>
      </c>
    </row>
    <row r="304" spans="1:13">
      <c r="A304">
        <v>303</v>
      </c>
      <c r="B304">
        <v>285</v>
      </c>
      <c r="C304">
        <v>2</v>
      </c>
      <c r="D304">
        <v>108</v>
      </c>
      <c r="E304">
        <v>80</v>
      </c>
      <c r="F304">
        <v>0</v>
      </c>
      <c r="G304">
        <v>0</v>
      </c>
      <c r="H304">
        <v>27</v>
      </c>
      <c r="I304">
        <v>0.25900000000000001</v>
      </c>
      <c r="J304">
        <v>52</v>
      </c>
      <c r="K304">
        <v>1</v>
      </c>
      <c r="L304">
        <f t="shared" si="24"/>
        <v>0</v>
      </c>
      <c r="M304">
        <f t="shared" si="25"/>
        <v>0</v>
      </c>
    </row>
    <row r="305" spans="1:13">
      <c r="A305">
        <v>304</v>
      </c>
      <c r="B305">
        <v>264</v>
      </c>
      <c r="C305">
        <v>3</v>
      </c>
      <c r="D305">
        <v>142</v>
      </c>
      <c r="E305">
        <v>80</v>
      </c>
      <c r="F305">
        <v>15</v>
      </c>
      <c r="G305">
        <v>0</v>
      </c>
      <c r="H305">
        <v>32.4</v>
      </c>
      <c r="I305">
        <v>0.2</v>
      </c>
      <c r="J305">
        <v>63</v>
      </c>
      <c r="K305">
        <v>0</v>
      </c>
      <c r="L305">
        <f t="shared" si="24"/>
        <v>0</v>
      </c>
      <c r="M305">
        <f t="shared" si="25"/>
        <v>1</v>
      </c>
    </row>
    <row r="306" spans="1:13">
      <c r="A306">
        <v>305</v>
      </c>
      <c r="B306">
        <v>110</v>
      </c>
      <c r="C306">
        <v>0</v>
      </c>
      <c r="D306">
        <v>95</v>
      </c>
      <c r="E306">
        <v>85</v>
      </c>
      <c r="F306">
        <v>25</v>
      </c>
      <c r="G306">
        <v>36</v>
      </c>
      <c r="H306">
        <v>37.4</v>
      </c>
      <c r="I306">
        <v>0.247</v>
      </c>
      <c r="J306">
        <v>24</v>
      </c>
      <c r="K306">
        <v>1</v>
      </c>
      <c r="L306">
        <f t="shared" si="24"/>
        <v>0</v>
      </c>
      <c r="M306">
        <f t="shared" si="25"/>
        <v>0</v>
      </c>
    </row>
    <row r="307" spans="1:13">
      <c r="A307">
        <v>306</v>
      </c>
      <c r="B307">
        <v>428</v>
      </c>
      <c r="C307">
        <v>1</v>
      </c>
      <c r="D307">
        <v>181</v>
      </c>
      <c r="E307">
        <v>64</v>
      </c>
      <c r="F307">
        <v>30</v>
      </c>
      <c r="G307">
        <v>180</v>
      </c>
      <c r="H307">
        <v>34.1</v>
      </c>
      <c r="I307">
        <v>0.32800000000000001</v>
      </c>
      <c r="J307">
        <v>38</v>
      </c>
      <c r="K307">
        <v>1</v>
      </c>
      <c r="L307">
        <f t="shared" si="24"/>
        <v>1</v>
      </c>
      <c r="M307">
        <f t="shared" si="25"/>
        <v>1</v>
      </c>
    </row>
    <row r="308" spans="1:13">
      <c r="A308">
        <v>307</v>
      </c>
      <c r="B308">
        <v>402</v>
      </c>
      <c r="C308">
        <v>6</v>
      </c>
      <c r="D308">
        <v>137</v>
      </c>
      <c r="E308">
        <v>61</v>
      </c>
      <c r="F308">
        <v>0</v>
      </c>
      <c r="G308">
        <v>0</v>
      </c>
      <c r="H308">
        <v>24.2</v>
      </c>
      <c r="I308">
        <v>0.151</v>
      </c>
      <c r="J308">
        <v>55</v>
      </c>
      <c r="K308">
        <v>0</v>
      </c>
      <c r="L308">
        <f t="shared" si="24"/>
        <v>0</v>
      </c>
      <c r="M308">
        <f t="shared" si="25"/>
        <v>1</v>
      </c>
    </row>
    <row r="309" spans="1:13">
      <c r="A309">
        <v>308</v>
      </c>
      <c r="B309">
        <v>505</v>
      </c>
      <c r="C309">
        <v>3</v>
      </c>
      <c r="D309">
        <v>96</v>
      </c>
      <c r="E309">
        <v>78</v>
      </c>
      <c r="F309">
        <v>39</v>
      </c>
      <c r="G309">
        <v>0</v>
      </c>
      <c r="H309">
        <v>37.299999999999997</v>
      </c>
      <c r="I309">
        <v>0.23799999999999999</v>
      </c>
      <c r="J309">
        <v>40</v>
      </c>
      <c r="K309">
        <v>0</v>
      </c>
      <c r="L309">
        <f t="shared" si="24"/>
        <v>0</v>
      </c>
      <c r="M309">
        <f t="shared" si="25"/>
        <v>1</v>
      </c>
    </row>
    <row r="310" spans="1:13">
      <c r="A310">
        <v>309</v>
      </c>
      <c r="B310">
        <v>484</v>
      </c>
      <c r="C310">
        <v>0</v>
      </c>
      <c r="D310">
        <v>84</v>
      </c>
      <c r="E310">
        <v>82</v>
      </c>
      <c r="F310">
        <v>31</v>
      </c>
      <c r="G310">
        <v>125</v>
      </c>
      <c r="H310">
        <v>38.200000000000003</v>
      </c>
      <c r="I310">
        <v>0.23300000000000001</v>
      </c>
      <c r="J310">
        <v>23</v>
      </c>
      <c r="K310">
        <v>0</v>
      </c>
      <c r="L310">
        <f t="shared" si="24"/>
        <v>0</v>
      </c>
      <c r="M310">
        <f t="shared" si="25"/>
        <v>1</v>
      </c>
    </row>
    <row r="311" spans="1:13">
      <c r="A311">
        <v>310</v>
      </c>
      <c r="B311">
        <v>235</v>
      </c>
      <c r="C311">
        <v>3</v>
      </c>
      <c r="D311">
        <v>74</v>
      </c>
      <c r="E311">
        <v>68</v>
      </c>
      <c r="F311">
        <v>28</v>
      </c>
      <c r="G311">
        <v>45</v>
      </c>
      <c r="H311">
        <v>29.7</v>
      </c>
      <c r="I311">
        <v>0.29299999999999998</v>
      </c>
      <c r="J311">
        <v>23</v>
      </c>
      <c r="K311">
        <v>0</v>
      </c>
      <c r="L311">
        <f t="shared" si="24"/>
        <v>0</v>
      </c>
      <c r="M311">
        <f t="shared" si="25"/>
        <v>1</v>
      </c>
    </row>
    <row r="312" spans="1:13">
      <c r="A312">
        <v>311</v>
      </c>
      <c r="B312">
        <v>626</v>
      </c>
      <c r="C312">
        <v>4</v>
      </c>
      <c r="D312">
        <v>90</v>
      </c>
      <c r="E312">
        <v>88</v>
      </c>
      <c r="F312">
        <v>47</v>
      </c>
      <c r="G312">
        <v>54</v>
      </c>
      <c r="H312">
        <v>37.700000000000003</v>
      </c>
      <c r="I312">
        <v>0.36199999999999999</v>
      </c>
      <c r="J312">
        <v>29</v>
      </c>
      <c r="K312">
        <v>0</v>
      </c>
      <c r="L312">
        <f t="shared" si="24"/>
        <v>0</v>
      </c>
      <c r="M312">
        <f t="shared" si="25"/>
        <v>1</v>
      </c>
    </row>
    <row r="313" spans="1:13">
      <c r="A313">
        <v>312</v>
      </c>
      <c r="B313">
        <v>491</v>
      </c>
      <c r="C313">
        <v>2</v>
      </c>
      <c r="D313">
        <v>83</v>
      </c>
      <c r="E313">
        <v>65</v>
      </c>
      <c r="F313">
        <v>28</v>
      </c>
      <c r="G313">
        <v>66</v>
      </c>
      <c r="H313">
        <v>36.799999999999997</v>
      </c>
      <c r="I313">
        <v>0.629</v>
      </c>
      <c r="J313">
        <v>24</v>
      </c>
      <c r="K313">
        <v>0</v>
      </c>
      <c r="L313">
        <f t="shared" si="24"/>
        <v>0</v>
      </c>
      <c r="M313">
        <f t="shared" si="25"/>
        <v>1</v>
      </c>
    </row>
    <row r="314" spans="1:13">
      <c r="A314">
        <v>313</v>
      </c>
      <c r="B314">
        <v>195</v>
      </c>
      <c r="C314">
        <v>8</v>
      </c>
      <c r="D314">
        <v>85</v>
      </c>
      <c r="E314">
        <v>55</v>
      </c>
      <c r="F314">
        <v>20</v>
      </c>
      <c r="G314">
        <v>0</v>
      </c>
      <c r="H314">
        <v>24.4</v>
      </c>
      <c r="I314">
        <v>0.13600000000000001</v>
      </c>
      <c r="J314">
        <v>42</v>
      </c>
      <c r="K314">
        <v>0</v>
      </c>
      <c r="L314">
        <f t="shared" si="24"/>
        <v>0</v>
      </c>
      <c r="M314">
        <f t="shared" si="25"/>
        <v>1</v>
      </c>
    </row>
    <row r="315" spans="1:13">
      <c r="A315">
        <v>314</v>
      </c>
      <c r="B315">
        <v>207</v>
      </c>
      <c r="C315">
        <v>8</v>
      </c>
      <c r="D315">
        <v>196</v>
      </c>
      <c r="E315">
        <v>76</v>
      </c>
      <c r="F315">
        <v>29</v>
      </c>
      <c r="G315">
        <v>280</v>
      </c>
      <c r="H315">
        <v>37.5</v>
      </c>
      <c r="I315">
        <v>0.60499999999999998</v>
      </c>
      <c r="J315">
        <v>57</v>
      </c>
      <c r="K315">
        <v>1</v>
      </c>
      <c r="L315">
        <f t="shared" si="24"/>
        <v>1</v>
      </c>
      <c r="M315">
        <f t="shared" si="25"/>
        <v>1</v>
      </c>
    </row>
    <row r="316" spans="1:13">
      <c r="A316">
        <v>315</v>
      </c>
      <c r="B316">
        <v>93</v>
      </c>
      <c r="C316">
        <v>7</v>
      </c>
      <c r="D316">
        <v>81</v>
      </c>
      <c r="E316">
        <v>78</v>
      </c>
      <c r="F316">
        <v>40</v>
      </c>
      <c r="G316">
        <v>48</v>
      </c>
      <c r="H316">
        <v>46.7</v>
      </c>
      <c r="I316">
        <v>0.26100000000000001</v>
      </c>
      <c r="J316">
        <v>42</v>
      </c>
      <c r="K316">
        <v>0</v>
      </c>
      <c r="L316">
        <f t="shared" si="24"/>
        <v>0</v>
      </c>
      <c r="M316">
        <f t="shared" si="25"/>
        <v>1</v>
      </c>
    </row>
    <row r="317" spans="1:13">
      <c r="A317">
        <v>316</v>
      </c>
      <c r="B317">
        <v>237</v>
      </c>
      <c r="C317">
        <v>7</v>
      </c>
      <c r="D317">
        <v>181</v>
      </c>
      <c r="E317">
        <v>84</v>
      </c>
      <c r="F317">
        <v>21</v>
      </c>
      <c r="G317">
        <v>192</v>
      </c>
      <c r="H317">
        <v>35.9</v>
      </c>
      <c r="I317">
        <v>0.58599999999999997</v>
      </c>
      <c r="J317">
        <v>51</v>
      </c>
      <c r="K317">
        <v>1</v>
      </c>
      <c r="L317">
        <f t="shared" si="24"/>
        <v>1</v>
      </c>
      <c r="M317">
        <f t="shared" si="25"/>
        <v>1</v>
      </c>
    </row>
    <row r="318" spans="1:13">
      <c r="A318">
        <v>317</v>
      </c>
      <c r="B318">
        <v>551</v>
      </c>
      <c r="C318">
        <v>1</v>
      </c>
      <c r="D318">
        <v>116</v>
      </c>
      <c r="E318">
        <v>70</v>
      </c>
      <c r="F318">
        <v>28</v>
      </c>
      <c r="G318">
        <v>0</v>
      </c>
      <c r="H318">
        <v>27.4</v>
      </c>
      <c r="I318">
        <v>0.20399999999999999</v>
      </c>
      <c r="J318">
        <v>21</v>
      </c>
      <c r="K318">
        <v>0</v>
      </c>
      <c r="L318">
        <f t="shared" si="24"/>
        <v>0</v>
      </c>
      <c r="M318">
        <f t="shared" si="25"/>
        <v>1</v>
      </c>
    </row>
    <row r="319" spans="1:13">
      <c r="A319">
        <v>318</v>
      </c>
      <c r="B319">
        <v>361</v>
      </c>
      <c r="C319">
        <v>5</v>
      </c>
      <c r="D319">
        <v>189</v>
      </c>
      <c r="E319">
        <v>64</v>
      </c>
      <c r="F319">
        <v>33</v>
      </c>
      <c r="G319">
        <v>325</v>
      </c>
      <c r="H319">
        <v>31.2</v>
      </c>
      <c r="I319">
        <v>0.58299999999999996</v>
      </c>
      <c r="J319">
        <v>29</v>
      </c>
      <c r="K319">
        <v>1</v>
      </c>
      <c r="L319">
        <f t="shared" si="24"/>
        <v>1</v>
      </c>
      <c r="M319">
        <f t="shared" si="25"/>
        <v>1</v>
      </c>
    </row>
    <row r="320" spans="1:13">
      <c r="A320">
        <v>319</v>
      </c>
      <c r="B320">
        <v>339</v>
      </c>
      <c r="C320">
        <v>9</v>
      </c>
      <c r="D320">
        <v>152</v>
      </c>
      <c r="E320">
        <v>78</v>
      </c>
      <c r="F320">
        <v>34</v>
      </c>
      <c r="G320">
        <v>171</v>
      </c>
      <c r="H320">
        <v>34.200000000000003</v>
      </c>
      <c r="I320">
        <v>0.89300000000000002</v>
      </c>
      <c r="J320">
        <v>33</v>
      </c>
      <c r="K320">
        <v>1</v>
      </c>
      <c r="L320">
        <f t="shared" si="24"/>
        <v>0</v>
      </c>
      <c r="M320">
        <f t="shared" si="25"/>
        <v>0</v>
      </c>
    </row>
    <row r="321" spans="1:13">
      <c r="A321">
        <v>320</v>
      </c>
      <c r="B321">
        <v>3</v>
      </c>
      <c r="C321">
        <v>8</v>
      </c>
      <c r="D321">
        <v>183</v>
      </c>
      <c r="E321">
        <v>64</v>
      </c>
      <c r="F321">
        <v>0</v>
      </c>
      <c r="G321">
        <v>0</v>
      </c>
      <c r="H321">
        <v>23.3</v>
      </c>
      <c r="I321">
        <v>0.67200000000000004</v>
      </c>
      <c r="J321">
        <v>32</v>
      </c>
      <c r="K321">
        <v>1</v>
      </c>
      <c r="L321">
        <f t="shared" si="24"/>
        <v>1</v>
      </c>
      <c r="M321">
        <f t="shared" si="25"/>
        <v>1</v>
      </c>
    </row>
    <row r="322" spans="1:13">
      <c r="A322">
        <v>321</v>
      </c>
      <c r="B322">
        <v>642</v>
      </c>
      <c r="C322">
        <v>4</v>
      </c>
      <c r="D322">
        <v>128</v>
      </c>
      <c r="E322">
        <v>70</v>
      </c>
      <c r="F322">
        <v>0</v>
      </c>
      <c r="G322">
        <v>0</v>
      </c>
      <c r="H322">
        <v>34.299999999999997</v>
      </c>
      <c r="I322">
        <v>0.30299999999999999</v>
      </c>
      <c r="J322">
        <v>24</v>
      </c>
      <c r="K322">
        <v>0</v>
      </c>
      <c r="L322">
        <f t="shared" si="24"/>
        <v>0</v>
      </c>
      <c r="M322">
        <f t="shared" si="25"/>
        <v>1</v>
      </c>
    </row>
    <row r="323" spans="1:13">
      <c r="A323">
        <v>322</v>
      </c>
      <c r="B323">
        <v>184</v>
      </c>
      <c r="C323">
        <v>5</v>
      </c>
      <c r="D323">
        <v>73</v>
      </c>
      <c r="E323">
        <v>60</v>
      </c>
      <c r="F323">
        <v>0</v>
      </c>
      <c r="G323">
        <v>0</v>
      </c>
      <c r="H323">
        <v>26.8</v>
      </c>
      <c r="I323">
        <v>0.26800000000000002</v>
      </c>
      <c r="J323">
        <v>27</v>
      </c>
      <c r="K323">
        <v>0</v>
      </c>
      <c r="L323">
        <f t="shared" ref="L323:L386" si="26">IF(D323&lt;=154.5,IF(H323&lt;=27.849999,IF(D323&lt;=107.5,0,0),IF(I323&lt;=1.105,0,1)),IF(I323&lt;=0.2745,1,IF(G323&lt;=171.5,1,1)))</f>
        <v>0</v>
      </c>
      <c r="M323">
        <f t="shared" ref="M323:M386" si="27">IF(L323=K323,1,0)</f>
        <v>1</v>
      </c>
    </row>
    <row r="324" spans="1:13">
      <c r="A324">
        <v>323</v>
      </c>
      <c r="B324">
        <v>758</v>
      </c>
      <c r="C324">
        <v>0</v>
      </c>
      <c r="D324">
        <v>123</v>
      </c>
      <c r="E324">
        <v>72</v>
      </c>
      <c r="F324">
        <v>0</v>
      </c>
      <c r="G324">
        <v>0</v>
      </c>
      <c r="H324">
        <v>36.299999999999997</v>
      </c>
      <c r="I324">
        <v>0.25800000000000001</v>
      </c>
      <c r="J324">
        <v>52</v>
      </c>
      <c r="K324">
        <v>1</v>
      </c>
      <c r="L324">
        <f t="shared" si="26"/>
        <v>0</v>
      </c>
      <c r="M324">
        <f t="shared" si="27"/>
        <v>0</v>
      </c>
    </row>
    <row r="325" spans="1:13">
      <c r="A325">
        <v>324</v>
      </c>
      <c r="B325">
        <v>641</v>
      </c>
      <c r="C325">
        <v>0</v>
      </c>
      <c r="D325">
        <v>102</v>
      </c>
      <c r="E325">
        <v>86</v>
      </c>
      <c r="F325">
        <v>17</v>
      </c>
      <c r="G325">
        <v>105</v>
      </c>
      <c r="H325">
        <v>29.3</v>
      </c>
      <c r="I325">
        <v>0.69499999999999995</v>
      </c>
      <c r="J325">
        <v>27</v>
      </c>
      <c r="K325">
        <v>0</v>
      </c>
      <c r="L325">
        <f t="shared" si="26"/>
        <v>0</v>
      </c>
      <c r="M325">
        <f t="shared" si="27"/>
        <v>1</v>
      </c>
    </row>
    <row r="326" spans="1:13">
      <c r="A326">
        <v>325</v>
      </c>
      <c r="B326">
        <v>537</v>
      </c>
      <c r="C326">
        <v>0</v>
      </c>
      <c r="D326">
        <v>105</v>
      </c>
      <c r="E326">
        <v>90</v>
      </c>
      <c r="F326">
        <v>0</v>
      </c>
      <c r="G326">
        <v>0</v>
      </c>
      <c r="H326">
        <v>29.6</v>
      </c>
      <c r="I326">
        <v>0.19700000000000001</v>
      </c>
      <c r="J326">
        <v>46</v>
      </c>
      <c r="K326">
        <v>0</v>
      </c>
      <c r="L326">
        <f t="shared" si="26"/>
        <v>0</v>
      </c>
      <c r="M326">
        <f t="shared" si="27"/>
        <v>1</v>
      </c>
    </row>
    <row r="327" spans="1:13">
      <c r="A327">
        <v>326</v>
      </c>
      <c r="B327">
        <v>329</v>
      </c>
      <c r="C327">
        <v>2</v>
      </c>
      <c r="D327">
        <v>102</v>
      </c>
      <c r="E327">
        <v>86</v>
      </c>
      <c r="F327">
        <v>36</v>
      </c>
      <c r="G327">
        <v>120</v>
      </c>
      <c r="H327">
        <v>45.5</v>
      </c>
      <c r="I327">
        <v>0.127</v>
      </c>
      <c r="J327">
        <v>23</v>
      </c>
      <c r="K327">
        <v>1</v>
      </c>
      <c r="L327">
        <f t="shared" si="26"/>
        <v>0</v>
      </c>
      <c r="M327">
        <f t="shared" si="27"/>
        <v>0</v>
      </c>
    </row>
    <row r="328" spans="1:13">
      <c r="A328">
        <v>327</v>
      </c>
      <c r="B328">
        <v>635</v>
      </c>
      <c r="C328">
        <v>10</v>
      </c>
      <c r="D328">
        <v>92</v>
      </c>
      <c r="E328">
        <v>62</v>
      </c>
      <c r="F328">
        <v>0</v>
      </c>
      <c r="G328">
        <v>0</v>
      </c>
      <c r="H328">
        <v>25.9</v>
      </c>
      <c r="I328">
        <v>0.16700000000000001</v>
      </c>
      <c r="J328">
        <v>31</v>
      </c>
      <c r="K328">
        <v>0</v>
      </c>
      <c r="L328">
        <f t="shared" si="26"/>
        <v>0</v>
      </c>
      <c r="M328">
        <f t="shared" si="27"/>
        <v>1</v>
      </c>
    </row>
    <row r="329" spans="1:13">
      <c r="A329">
        <v>328</v>
      </c>
      <c r="B329">
        <v>110</v>
      </c>
      <c r="C329">
        <v>0</v>
      </c>
      <c r="D329">
        <v>95</v>
      </c>
      <c r="E329">
        <v>85</v>
      </c>
      <c r="F329">
        <v>25</v>
      </c>
      <c r="G329">
        <v>36</v>
      </c>
      <c r="H329">
        <v>37.4</v>
      </c>
      <c r="I329">
        <v>0.247</v>
      </c>
      <c r="J329">
        <v>24</v>
      </c>
      <c r="K329">
        <v>1</v>
      </c>
      <c r="L329">
        <f t="shared" si="26"/>
        <v>0</v>
      </c>
      <c r="M329">
        <f t="shared" si="27"/>
        <v>0</v>
      </c>
    </row>
    <row r="330" spans="1:13">
      <c r="A330">
        <v>329</v>
      </c>
      <c r="B330">
        <v>696</v>
      </c>
      <c r="C330">
        <v>7</v>
      </c>
      <c r="D330">
        <v>142</v>
      </c>
      <c r="E330">
        <v>90</v>
      </c>
      <c r="F330">
        <v>24</v>
      </c>
      <c r="G330">
        <v>480</v>
      </c>
      <c r="H330">
        <v>30.4</v>
      </c>
      <c r="I330">
        <v>0.128</v>
      </c>
      <c r="J330">
        <v>43</v>
      </c>
      <c r="K330">
        <v>1</v>
      </c>
      <c r="L330">
        <f t="shared" si="26"/>
        <v>0</v>
      </c>
      <c r="M330">
        <f t="shared" si="27"/>
        <v>0</v>
      </c>
    </row>
    <row r="331" spans="1:13">
      <c r="A331">
        <v>330</v>
      </c>
      <c r="B331">
        <v>257</v>
      </c>
      <c r="C331">
        <v>3</v>
      </c>
      <c r="D331">
        <v>111</v>
      </c>
      <c r="E331">
        <v>56</v>
      </c>
      <c r="F331">
        <v>39</v>
      </c>
      <c r="G331">
        <v>0</v>
      </c>
      <c r="H331">
        <v>30.1</v>
      </c>
      <c r="I331">
        <v>0.55700000000000005</v>
      </c>
      <c r="J331">
        <v>30</v>
      </c>
      <c r="K331">
        <v>0</v>
      </c>
      <c r="L331">
        <f t="shared" si="26"/>
        <v>0</v>
      </c>
      <c r="M331">
        <f t="shared" si="27"/>
        <v>1</v>
      </c>
    </row>
    <row r="332" spans="1:13">
      <c r="A332">
        <v>331</v>
      </c>
      <c r="B332">
        <v>522</v>
      </c>
      <c r="C332">
        <v>3</v>
      </c>
      <c r="D332">
        <v>124</v>
      </c>
      <c r="E332">
        <v>80</v>
      </c>
      <c r="F332">
        <v>33</v>
      </c>
      <c r="G332">
        <v>130</v>
      </c>
      <c r="H332">
        <v>33.200000000000003</v>
      </c>
      <c r="I332">
        <v>0.30499999999999999</v>
      </c>
      <c r="J332">
        <v>26</v>
      </c>
      <c r="K332">
        <v>0</v>
      </c>
      <c r="L332">
        <f t="shared" si="26"/>
        <v>0</v>
      </c>
      <c r="M332">
        <f t="shared" si="27"/>
        <v>1</v>
      </c>
    </row>
    <row r="333" spans="1:13">
      <c r="A333">
        <v>332</v>
      </c>
      <c r="B333">
        <v>326</v>
      </c>
      <c r="C333">
        <v>1</v>
      </c>
      <c r="D333">
        <v>157</v>
      </c>
      <c r="E333">
        <v>72</v>
      </c>
      <c r="F333">
        <v>21</v>
      </c>
      <c r="G333">
        <v>168</v>
      </c>
      <c r="H333">
        <v>25.6</v>
      </c>
      <c r="I333">
        <v>0.123</v>
      </c>
      <c r="J333">
        <v>24</v>
      </c>
      <c r="K333">
        <v>0</v>
      </c>
      <c r="L333">
        <f t="shared" si="26"/>
        <v>1</v>
      </c>
      <c r="M333">
        <f t="shared" si="27"/>
        <v>0</v>
      </c>
    </row>
    <row r="334" spans="1:13">
      <c r="A334">
        <v>333</v>
      </c>
      <c r="B334">
        <v>197</v>
      </c>
      <c r="C334">
        <v>1</v>
      </c>
      <c r="D334">
        <v>105</v>
      </c>
      <c r="E334">
        <v>58</v>
      </c>
      <c r="F334">
        <v>0</v>
      </c>
      <c r="G334">
        <v>0</v>
      </c>
      <c r="H334">
        <v>24.3</v>
      </c>
      <c r="I334">
        <v>0.187</v>
      </c>
      <c r="J334">
        <v>21</v>
      </c>
      <c r="K334">
        <v>0</v>
      </c>
      <c r="L334">
        <f t="shared" si="26"/>
        <v>0</v>
      </c>
      <c r="M334">
        <f t="shared" si="27"/>
        <v>1</v>
      </c>
    </row>
    <row r="335" spans="1:13">
      <c r="A335">
        <v>334</v>
      </c>
      <c r="B335">
        <v>761</v>
      </c>
      <c r="C335">
        <v>2</v>
      </c>
      <c r="D335">
        <v>88</v>
      </c>
      <c r="E335">
        <v>58</v>
      </c>
      <c r="F335">
        <v>26</v>
      </c>
      <c r="G335">
        <v>16</v>
      </c>
      <c r="H335">
        <v>28.4</v>
      </c>
      <c r="I335">
        <v>0.76600000000000001</v>
      </c>
      <c r="J335">
        <v>22</v>
      </c>
      <c r="K335">
        <v>0</v>
      </c>
      <c r="L335">
        <f t="shared" si="26"/>
        <v>0</v>
      </c>
      <c r="M335">
        <f t="shared" si="27"/>
        <v>1</v>
      </c>
    </row>
    <row r="336" spans="1:13">
      <c r="A336">
        <v>335</v>
      </c>
      <c r="B336">
        <v>97</v>
      </c>
      <c r="C336">
        <v>2</v>
      </c>
      <c r="D336">
        <v>92</v>
      </c>
      <c r="E336">
        <v>62</v>
      </c>
      <c r="F336">
        <v>28</v>
      </c>
      <c r="G336">
        <v>0</v>
      </c>
      <c r="H336">
        <v>31.6</v>
      </c>
      <c r="I336">
        <v>0.13</v>
      </c>
      <c r="J336">
        <v>24</v>
      </c>
      <c r="K336">
        <v>0</v>
      </c>
      <c r="L336">
        <f t="shared" si="26"/>
        <v>0</v>
      </c>
      <c r="M336">
        <f t="shared" si="27"/>
        <v>1</v>
      </c>
    </row>
    <row r="337" spans="1:13">
      <c r="A337">
        <v>336</v>
      </c>
      <c r="B337">
        <v>264</v>
      </c>
      <c r="C337">
        <v>3</v>
      </c>
      <c r="D337">
        <v>142</v>
      </c>
      <c r="E337">
        <v>80</v>
      </c>
      <c r="F337">
        <v>15</v>
      </c>
      <c r="G337">
        <v>0</v>
      </c>
      <c r="H337">
        <v>32.4</v>
      </c>
      <c r="I337">
        <v>0.2</v>
      </c>
      <c r="J337">
        <v>63</v>
      </c>
      <c r="K337">
        <v>0</v>
      </c>
      <c r="L337">
        <f t="shared" si="26"/>
        <v>0</v>
      </c>
      <c r="M337">
        <f t="shared" si="27"/>
        <v>1</v>
      </c>
    </row>
    <row r="338" spans="1:13">
      <c r="A338">
        <v>337</v>
      </c>
      <c r="B338">
        <v>193</v>
      </c>
      <c r="C338">
        <v>7</v>
      </c>
      <c r="D338">
        <v>159</v>
      </c>
      <c r="E338">
        <v>66</v>
      </c>
      <c r="F338">
        <v>0</v>
      </c>
      <c r="G338">
        <v>0</v>
      </c>
      <c r="H338">
        <v>30.4</v>
      </c>
      <c r="I338">
        <v>0.38300000000000001</v>
      </c>
      <c r="J338">
        <v>36</v>
      </c>
      <c r="K338">
        <v>1</v>
      </c>
      <c r="L338">
        <f t="shared" si="26"/>
        <v>1</v>
      </c>
      <c r="M338">
        <f t="shared" si="27"/>
        <v>1</v>
      </c>
    </row>
    <row r="339" spans="1:13">
      <c r="A339">
        <v>338</v>
      </c>
      <c r="B339">
        <v>211</v>
      </c>
      <c r="C339">
        <v>2</v>
      </c>
      <c r="D339">
        <v>81</v>
      </c>
      <c r="E339">
        <v>60</v>
      </c>
      <c r="F339">
        <v>22</v>
      </c>
      <c r="G339">
        <v>0</v>
      </c>
      <c r="H339">
        <v>27.7</v>
      </c>
      <c r="I339">
        <v>0.28999999999999998</v>
      </c>
      <c r="J339">
        <v>25</v>
      </c>
      <c r="K339">
        <v>0</v>
      </c>
      <c r="L339">
        <f t="shared" si="26"/>
        <v>0</v>
      </c>
      <c r="M339">
        <f t="shared" si="27"/>
        <v>1</v>
      </c>
    </row>
    <row r="340" spans="1:13">
      <c r="A340">
        <v>339</v>
      </c>
      <c r="B340">
        <v>315</v>
      </c>
      <c r="C340">
        <v>7</v>
      </c>
      <c r="D340">
        <v>109</v>
      </c>
      <c r="E340">
        <v>80</v>
      </c>
      <c r="F340">
        <v>31</v>
      </c>
      <c r="G340">
        <v>0</v>
      </c>
      <c r="H340">
        <v>35.9</v>
      </c>
      <c r="I340">
        <v>1.127</v>
      </c>
      <c r="J340">
        <v>43</v>
      </c>
      <c r="K340">
        <v>1</v>
      </c>
      <c r="L340">
        <f t="shared" si="26"/>
        <v>1</v>
      </c>
      <c r="M340">
        <f t="shared" si="27"/>
        <v>1</v>
      </c>
    </row>
    <row r="341" spans="1:13">
      <c r="A341">
        <v>340</v>
      </c>
      <c r="B341">
        <v>320</v>
      </c>
      <c r="C341">
        <v>6</v>
      </c>
      <c r="D341">
        <v>194</v>
      </c>
      <c r="E341">
        <v>78</v>
      </c>
      <c r="F341">
        <v>0</v>
      </c>
      <c r="G341">
        <v>0</v>
      </c>
      <c r="H341">
        <v>23.5</v>
      </c>
      <c r="I341">
        <v>0.129</v>
      </c>
      <c r="J341">
        <v>59</v>
      </c>
      <c r="K341">
        <v>1</v>
      </c>
      <c r="L341">
        <f t="shared" si="26"/>
        <v>1</v>
      </c>
      <c r="M341">
        <f t="shared" si="27"/>
        <v>1</v>
      </c>
    </row>
    <row r="342" spans="1:13">
      <c r="A342">
        <v>341</v>
      </c>
      <c r="B342">
        <v>551</v>
      </c>
      <c r="C342">
        <v>1</v>
      </c>
      <c r="D342">
        <v>116</v>
      </c>
      <c r="E342">
        <v>70</v>
      </c>
      <c r="F342">
        <v>28</v>
      </c>
      <c r="G342">
        <v>0</v>
      </c>
      <c r="H342">
        <v>27.4</v>
      </c>
      <c r="I342">
        <v>0.20399999999999999</v>
      </c>
      <c r="J342">
        <v>21</v>
      </c>
      <c r="K342">
        <v>0</v>
      </c>
      <c r="L342">
        <f t="shared" si="26"/>
        <v>0</v>
      </c>
      <c r="M342">
        <f t="shared" si="27"/>
        <v>1</v>
      </c>
    </row>
    <row r="343" spans="1:13">
      <c r="A343">
        <v>342</v>
      </c>
      <c r="B343">
        <v>247</v>
      </c>
      <c r="C343">
        <v>10</v>
      </c>
      <c r="D343">
        <v>122</v>
      </c>
      <c r="E343">
        <v>68</v>
      </c>
      <c r="F343">
        <v>0</v>
      </c>
      <c r="G343">
        <v>0</v>
      </c>
      <c r="H343">
        <v>31.2</v>
      </c>
      <c r="I343">
        <v>0.25800000000000001</v>
      </c>
      <c r="J343">
        <v>41</v>
      </c>
      <c r="K343">
        <v>0</v>
      </c>
      <c r="L343">
        <f t="shared" si="26"/>
        <v>0</v>
      </c>
      <c r="M343">
        <f t="shared" si="27"/>
        <v>1</v>
      </c>
    </row>
    <row r="344" spans="1:13">
      <c r="A344">
        <v>343</v>
      </c>
      <c r="B344">
        <v>369</v>
      </c>
      <c r="C344">
        <v>3</v>
      </c>
      <c r="D344">
        <v>81</v>
      </c>
      <c r="E344">
        <v>86</v>
      </c>
      <c r="F344">
        <v>16</v>
      </c>
      <c r="G344">
        <v>66</v>
      </c>
      <c r="H344">
        <v>27.5</v>
      </c>
      <c r="I344">
        <v>0.30599999999999999</v>
      </c>
      <c r="J344">
        <v>22</v>
      </c>
      <c r="K344">
        <v>0</v>
      </c>
      <c r="L344">
        <f t="shared" si="26"/>
        <v>0</v>
      </c>
      <c r="M344">
        <f t="shared" si="27"/>
        <v>1</v>
      </c>
    </row>
    <row r="345" spans="1:13">
      <c r="A345">
        <v>344</v>
      </c>
      <c r="B345">
        <v>767</v>
      </c>
      <c r="C345">
        <v>1</v>
      </c>
      <c r="D345">
        <v>126</v>
      </c>
      <c r="E345">
        <v>60</v>
      </c>
      <c r="F345">
        <v>0</v>
      </c>
      <c r="G345">
        <v>0</v>
      </c>
      <c r="H345">
        <v>30.1</v>
      </c>
      <c r="I345">
        <v>0.34899999999999998</v>
      </c>
      <c r="J345">
        <v>47</v>
      </c>
      <c r="K345">
        <v>1</v>
      </c>
      <c r="L345">
        <f t="shared" si="26"/>
        <v>0</v>
      </c>
      <c r="M345">
        <f t="shared" si="27"/>
        <v>0</v>
      </c>
    </row>
    <row r="346" spans="1:13">
      <c r="A346">
        <v>345</v>
      </c>
      <c r="B346">
        <v>66</v>
      </c>
      <c r="C346">
        <v>5</v>
      </c>
      <c r="D346">
        <v>99</v>
      </c>
      <c r="E346">
        <v>74</v>
      </c>
      <c r="F346">
        <v>27</v>
      </c>
      <c r="G346">
        <v>0</v>
      </c>
      <c r="H346">
        <v>29</v>
      </c>
      <c r="I346">
        <v>0.20300000000000001</v>
      </c>
      <c r="J346">
        <v>32</v>
      </c>
      <c r="K346">
        <v>0</v>
      </c>
      <c r="L346">
        <f t="shared" si="26"/>
        <v>0</v>
      </c>
      <c r="M346">
        <f t="shared" si="27"/>
        <v>1</v>
      </c>
    </row>
    <row r="347" spans="1:13">
      <c r="A347">
        <v>346</v>
      </c>
      <c r="B347">
        <v>101</v>
      </c>
      <c r="C347">
        <v>1</v>
      </c>
      <c r="D347">
        <v>163</v>
      </c>
      <c r="E347">
        <v>72</v>
      </c>
      <c r="F347">
        <v>0</v>
      </c>
      <c r="G347">
        <v>0</v>
      </c>
      <c r="H347">
        <v>39</v>
      </c>
      <c r="I347">
        <v>1.222</v>
      </c>
      <c r="J347">
        <v>33</v>
      </c>
      <c r="K347">
        <v>1</v>
      </c>
      <c r="L347">
        <f t="shared" si="26"/>
        <v>1</v>
      </c>
      <c r="M347">
        <f t="shared" si="27"/>
        <v>1</v>
      </c>
    </row>
    <row r="348" spans="1:13">
      <c r="A348">
        <v>347</v>
      </c>
      <c r="B348">
        <v>314</v>
      </c>
      <c r="C348">
        <v>3</v>
      </c>
      <c r="D348">
        <v>113</v>
      </c>
      <c r="E348">
        <v>50</v>
      </c>
      <c r="F348">
        <v>10</v>
      </c>
      <c r="G348">
        <v>85</v>
      </c>
      <c r="H348">
        <v>29.5</v>
      </c>
      <c r="I348">
        <v>0.626</v>
      </c>
      <c r="J348">
        <v>25</v>
      </c>
      <c r="K348">
        <v>0</v>
      </c>
      <c r="L348">
        <f t="shared" si="26"/>
        <v>0</v>
      </c>
      <c r="M348">
        <f t="shared" si="27"/>
        <v>1</v>
      </c>
    </row>
    <row r="349" spans="1:13">
      <c r="A349">
        <v>348</v>
      </c>
      <c r="B349">
        <v>101</v>
      </c>
      <c r="C349">
        <v>1</v>
      </c>
      <c r="D349">
        <v>163</v>
      </c>
      <c r="E349">
        <v>72</v>
      </c>
      <c r="F349">
        <v>0</v>
      </c>
      <c r="G349">
        <v>0</v>
      </c>
      <c r="H349">
        <v>39</v>
      </c>
      <c r="I349">
        <v>1.222</v>
      </c>
      <c r="J349">
        <v>33</v>
      </c>
      <c r="K349">
        <v>1</v>
      </c>
      <c r="L349">
        <f t="shared" si="26"/>
        <v>1</v>
      </c>
      <c r="M349">
        <f t="shared" si="27"/>
        <v>1</v>
      </c>
    </row>
    <row r="350" spans="1:13">
      <c r="A350">
        <v>349</v>
      </c>
      <c r="B350">
        <v>379</v>
      </c>
      <c r="C350">
        <v>4</v>
      </c>
      <c r="D350">
        <v>156</v>
      </c>
      <c r="E350">
        <v>75</v>
      </c>
      <c r="F350">
        <v>0</v>
      </c>
      <c r="G350">
        <v>0</v>
      </c>
      <c r="H350">
        <v>48.3</v>
      </c>
      <c r="I350">
        <v>0.23799999999999999</v>
      </c>
      <c r="J350">
        <v>32</v>
      </c>
      <c r="K350">
        <v>1</v>
      </c>
      <c r="L350">
        <f t="shared" si="26"/>
        <v>1</v>
      </c>
      <c r="M350">
        <f t="shared" si="27"/>
        <v>1</v>
      </c>
    </row>
    <row r="351" spans="1:13">
      <c r="A351">
        <v>350</v>
      </c>
      <c r="B351">
        <v>548</v>
      </c>
      <c r="C351">
        <v>4</v>
      </c>
      <c r="D351">
        <v>131</v>
      </c>
      <c r="E351">
        <v>68</v>
      </c>
      <c r="F351">
        <v>21</v>
      </c>
      <c r="G351">
        <v>166</v>
      </c>
      <c r="H351">
        <v>33.1</v>
      </c>
      <c r="I351">
        <v>0.16</v>
      </c>
      <c r="J351">
        <v>28</v>
      </c>
      <c r="K351">
        <v>0</v>
      </c>
      <c r="L351">
        <f t="shared" si="26"/>
        <v>0</v>
      </c>
      <c r="M351">
        <f t="shared" si="27"/>
        <v>1</v>
      </c>
    </row>
    <row r="352" spans="1:13">
      <c r="A352">
        <v>351</v>
      </c>
      <c r="B352">
        <v>126</v>
      </c>
      <c r="C352">
        <v>1</v>
      </c>
      <c r="D352">
        <v>88</v>
      </c>
      <c r="E352">
        <v>30</v>
      </c>
      <c r="F352">
        <v>42</v>
      </c>
      <c r="G352">
        <v>99</v>
      </c>
      <c r="H352">
        <v>55</v>
      </c>
      <c r="I352">
        <v>0.496</v>
      </c>
      <c r="J352">
        <v>26</v>
      </c>
      <c r="K352">
        <v>1</v>
      </c>
      <c r="L352">
        <f t="shared" si="26"/>
        <v>0</v>
      </c>
      <c r="M352">
        <f t="shared" si="27"/>
        <v>0</v>
      </c>
    </row>
    <row r="353" spans="1:13">
      <c r="A353">
        <v>352</v>
      </c>
      <c r="B353">
        <v>760</v>
      </c>
      <c r="C353">
        <v>6</v>
      </c>
      <c r="D353">
        <v>190</v>
      </c>
      <c r="E353">
        <v>92</v>
      </c>
      <c r="F353">
        <v>0</v>
      </c>
      <c r="G353">
        <v>0</v>
      </c>
      <c r="H353">
        <v>35.5</v>
      </c>
      <c r="I353">
        <v>0.27800000000000002</v>
      </c>
      <c r="J353">
        <v>66</v>
      </c>
      <c r="K353">
        <v>1</v>
      </c>
      <c r="L353">
        <f t="shared" si="26"/>
        <v>1</v>
      </c>
      <c r="M353">
        <f t="shared" si="27"/>
        <v>1</v>
      </c>
    </row>
    <row r="354" spans="1:13">
      <c r="A354">
        <v>353</v>
      </c>
      <c r="B354">
        <v>380</v>
      </c>
      <c r="C354">
        <v>0</v>
      </c>
      <c r="D354">
        <v>93</v>
      </c>
      <c r="E354">
        <v>100</v>
      </c>
      <c r="F354">
        <v>39</v>
      </c>
      <c r="G354">
        <v>72</v>
      </c>
      <c r="H354">
        <v>43.4</v>
      </c>
      <c r="I354">
        <v>1.0209999999999999</v>
      </c>
      <c r="J354">
        <v>35</v>
      </c>
      <c r="K354">
        <v>0</v>
      </c>
      <c r="L354">
        <f t="shared" si="26"/>
        <v>0</v>
      </c>
      <c r="M354">
        <f t="shared" si="27"/>
        <v>1</v>
      </c>
    </row>
    <row r="355" spans="1:13">
      <c r="A355">
        <v>354</v>
      </c>
      <c r="B355">
        <v>320</v>
      </c>
      <c r="C355">
        <v>6</v>
      </c>
      <c r="D355">
        <v>194</v>
      </c>
      <c r="E355">
        <v>78</v>
      </c>
      <c r="F355">
        <v>0</v>
      </c>
      <c r="G355">
        <v>0</v>
      </c>
      <c r="H355">
        <v>23.5</v>
      </c>
      <c r="I355">
        <v>0.129</v>
      </c>
      <c r="J355">
        <v>59</v>
      </c>
      <c r="K355">
        <v>1</v>
      </c>
      <c r="L355">
        <f t="shared" si="26"/>
        <v>1</v>
      </c>
      <c r="M355">
        <f t="shared" si="27"/>
        <v>1</v>
      </c>
    </row>
    <row r="356" spans="1:13">
      <c r="A356">
        <v>355</v>
      </c>
      <c r="B356">
        <v>86</v>
      </c>
      <c r="C356">
        <v>2</v>
      </c>
      <c r="D356">
        <v>110</v>
      </c>
      <c r="E356">
        <v>74</v>
      </c>
      <c r="F356">
        <v>29</v>
      </c>
      <c r="G356">
        <v>125</v>
      </c>
      <c r="H356">
        <v>32.4</v>
      </c>
      <c r="I356">
        <v>0.69799999999999995</v>
      </c>
      <c r="J356">
        <v>27</v>
      </c>
      <c r="K356">
        <v>0</v>
      </c>
      <c r="L356">
        <f t="shared" si="26"/>
        <v>0</v>
      </c>
      <c r="M356">
        <f t="shared" si="27"/>
        <v>1</v>
      </c>
    </row>
    <row r="357" spans="1:13">
      <c r="A357">
        <v>356</v>
      </c>
      <c r="B357">
        <v>46</v>
      </c>
      <c r="C357">
        <v>0</v>
      </c>
      <c r="D357">
        <v>180</v>
      </c>
      <c r="E357">
        <v>66</v>
      </c>
      <c r="F357">
        <v>39</v>
      </c>
      <c r="G357">
        <v>0</v>
      </c>
      <c r="H357">
        <v>42</v>
      </c>
      <c r="I357">
        <v>1.893</v>
      </c>
      <c r="J357">
        <v>25</v>
      </c>
      <c r="K357">
        <v>1</v>
      </c>
      <c r="L357">
        <f t="shared" si="26"/>
        <v>1</v>
      </c>
      <c r="M357">
        <f t="shared" si="27"/>
        <v>1</v>
      </c>
    </row>
    <row r="358" spans="1:13">
      <c r="A358">
        <v>357</v>
      </c>
      <c r="B358">
        <v>435</v>
      </c>
      <c r="C358">
        <v>1</v>
      </c>
      <c r="D358">
        <v>90</v>
      </c>
      <c r="E358">
        <v>68</v>
      </c>
      <c r="F358">
        <v>8</v>
      </c>
      <c r="G358">
        <v>0</v>
      </c>
      <c r="H358">
        <v>24.5</v>
      </c>
      <c r="I358">
        <v>1.1379999999999999</v>
      </c>
      <c r="J358">
        <v>36</v>
      </c>
      <c r="K358">
        <v>0</v>
      </c>
      <c r="L358">
        <f t="shared" si="26"/>
        <v>0</v>
      </c>
      <c r="M358">
        <f t="shared" si="27"/>
        <v>1</v>
      </c>
    </row>
    <row r="359" spans="1:13">
      <c r="A359">
        <v>358</v>
      </c>
      <c r="B359">
        <v>498</v>
      </c>
      <c r="C359">
        <v>2</v>
      </c>
      <c r="D359">
        <v>81</v>
      </c>
      <c r="E359">
        <v>72</v>
      </c>
      <c r="F359">
        <v>15</v>
      </c>
      <c r="G359">
        <v>76</v>
      </c>
      <c r="H359">
        <v>30.1</v>
      </c>
      <c r="I359">
        <v>0.54700000000000004</v>
      </c>
      <c r="J359">
        <v>25</v>
      </c>
      <c r="K359">
        <v>0</v>
      </c>
      <c r="L359">
        <f t="shared" si="26"/>
        <v>0</v>
      </c>
      <c r="M359">
        <f t="shared" si="27"/>
        <v>1</v>
      </c>
    </row>
    <row r="360" spans="1:13">
      <c r="A360">
        <v>359</v>
      </c>
      <c r="B360">
        <v>31</v>
      </c>
      <c r="C360">
        <v>5</v>
      </c>
      <c r="D360">
        <v>109</v>
      </c>
      <c r="E360">
        <v>75</v>
      </c>
      <c r="F360">
        <v>26</v>
      </c>
      <c r="G360">
        <v>0</v>
      </c>
      <c r="H360">
        <v>36</v>
      </c>
      <c r="I360">
        <v>0.54600000000000004</v>
      </c>
      <c r="J360">
        <v>60</v>
      </c>
      <c r="K360">
        <v>0</v>
      </c>
      <c r="L360">
        <f t="shared" si="26"/>
        <v>0</v>
      </c>
      <c r="M360">
        <f t="shared" si="27"/>
        <v>1</v>
      </c>
    </row>
    <row r="361" spans="1:13">
      <c r="A361">
        <v>360</v>
      </c>
      <c r="B361">
        <v>562</v>
      </c>
      <c r="C361">
        <v>0</v>
      </c>
      <c r="D361">
        <v>198</v>
      </c>
      <c r="E361">
        <v>66</v>
      </c>
      <c r="F361">
        <v>32</v>
      </c>
      <c r="G361">
        <v>274</v>
      </c>
      <c r="H361">
        <v>41.3</v>
      </c>
      <c r="I361">
        <v>0.502</v>
      </c>
      <c r="J361">
        <v>28</v>
      </c>
      <c r="K361">
        <v>1</v>
      </c>
      <c r="L361">
        <f t="shared" si="26"/>
        <v>1</v>
      </c>
      <c r="M361">
        <f t="shared" si="27"/>
        <v>1</v>
      </c>
    </row>
    <row r="362" spans="1:13">
      <c r="A362">
        <v>361</v>
      </c>
      <c r="B362">
        <v>635</v>
      </c>
      <c r="C362">
        <v>10</v>
      </c>
      <c r="D362">
        <v>92</v>
      </c>
      <c r="E362">
        <v>62</v>
      </c>
      <c r="F362">
        <v>0</v>
      </c>
      <c r="G362">
        <v>0</v>
      </c>
      <c r="H362">
        <v>25.9</v>
      </c>
      <c r="I362">
        <v>0.16700000000000001</v>
      </c>
      <c r="J362">
        <v>31</v>
      </c>
      <c r="K362">
        <v>0</v>
      </c>
      <c r="L362">
        <f t="shared" si="26"/>
        <v>0</v>
      </c>
      <c r="M362">
        <f t="shared" si="27"/>
        <v>1</v>
      </c>
    </row>
    <row r="363" spans="1:13">
      <c r="A363">
        <v>362</v>
      </c>
      <c r="B363">
        <v>748</v>
      </c>
      <c r="C363">
        <v>1</v>
      </c>
      <c r="D363">
        <v>81</v>
      </c>
      <c r="E363">
        <v>74</v>
      </c>
      <c r="F363">
        <v>41</v>
      </c>
      <c r="G363">
        <v>57</v>
      </c>
      <c r="H363">
        <v>46.3</v>
      </c>
      <c r="I363">
        <v>1.0960000000000001</v>
      </c>
      <c r="J363">
        <v>32</v>
      </c>
      <c r="K363">
        <v>0</v>
      </c>
      <c r="L363">
        <f t="shared" si="26"/>
        <v>0</v>
      </c>
      <c r="M363">
        <f t="shared" si="27"/>
        <v>1</v>
      </c>
    </row>
    <row r="364" spans="1:13">
      <c r="A364">
        <v>363</v>
      </c>
      <c r="B364">
        <v>136</v>
      </c>
      <c r="C364">
        <v>2</v>
      </c>
      <c r="D364">
        <v>125</v>
      </c>
      <c r="E364">
        <v>60</v>
      </c>
      <c r="F364">
        <v>20</v>
      </c>
      <c r="G364">
        <v>140</v>
      </c>
      <c r="H364">
        <v>33.799999999999997</v>
      </c>
      <c r="I364">
        <v>8.7999999999999995E-2</v>
      </c>
      <c r="J364">
        <v>31</v>
      </c>
      <c r="K364">
        <v>0</v>
      </c>
      <c r="L364">
        <f t="shared" si="26"/>
        <v>0</v>
      </c>
      <c r="M364">
        <f t="shared" si="27"/>
        <v>1</v>
      </c>
    </row>
    <row r="365" spans="1:13">
      <c r="A365">
        <v>364</v>
      </c>
      <c r="B365">
        <v>284</v>
      </c>
      <c r="C365">
        <v>7</v>
      </c>
      <c r="D365">
        <v>161</v>
      </c>
      <c r="E365">
        <v>86</v>
      </c>
      <c r="F365">
        <v>0</v>
      </c>
      <c r="G365">
        <v>0</v>
      </c>
      <c r="H365">
        <v>30.4</v>
      </c>
      <c r="I365">
        <v>0.16500000000000001</v>
      </c>
      <c r="J365">
        <v>47</v>
      </c>
      <c r="K365">
        <v>1</v>
      </c>
      <c r="L365">
        <f t="shared" si="26"/>
        <v>1</v>
      </c>
      <c r="M365">
        <f t="shared" si="27"/>
        <v>1</v>
      </c>
    </row>
    <row r="366" spans="1:13">
      <c r="A366">
        <v>365</v>
      </c>
      <c r="B366">
        <v>383</v>
      </c>
      <c r="C366">
        <v>1</v>
      </c>
      <c r="D366">
        <v>109</v>
      </c>
      <c r="E366">
        <v>60</v>
      </c>
      <c r="F366">
        <v>8</v>
      </c>
      <c r="G366">
        <v>182</v>
      </c>
      <c r="H366">
        <v>25.4</v>
      </c>
      <c r="I366">
        <v>0.94699999999999995</v>
      </c>
      <c r="J366">
        <v>21</v>
      </c>
      <c r="K366">
        <v>0</v>
      </c>
      <c r="L366">
        <f t="shared" si="26"/>
        <v>0</v>
      </c>
      <c r="M366">
        <f t="shared" si="27"/>
        <v>1</v>
      </c>
    </row>
    <row r="367" spans="1:13">
      <c r="A367">
        <v>366</v>
      </c>
      <c r="B367">
        <v>621</v>
      </c>
      <c r="C367">
        <v>2</v>
      </c>
      <c r="D367">
        <v>112</v>
      </c>
      <c r="E367">
        <v>86</v>
      </c>
      <c r="F367">
        <v>42</v>
      </c>
      <c r="G367">
        <v>160</v>
      </c>
      <c r="H367">
        <v>38.4</v>
      </c>
      <c r="I367">
        <v>0.246</v>
      </c>
      <c r="J367">
        <v>28</v>
      </c>
      <c r="K367">
        <v>0</v>
      </c>
      <c r="L367">
        <f t="shared" si="26"/>
        <v>0</v>
      </c>
      <c r="M367">
        <f t="shared" si="27"/>
        <v>1</v>
      </c>
    </row>
    <row r="368" spans="1:13">
      <c r="A368">
        <v>367</v>
      </c>
      <c r="B368">
        <v>46</v>
      </c>
      <c r="C368">
        <v>0</v>
      </c>
      <c r="D368">
        <v>180</v>
      </c>
      <c r="E368">
        <v>66</v>
      </c>
      <c r="F368">
        <v>39</v>
      </c>
      <c r="G368">
        <v>0</v>
      </c>
      <c r="H368">
        <v>42</v>
      </c>
      <c r="I368">
        <v>1.893</v>
      </c>
      <c r="J368">
        <v>25</v>
      </c>
      <c r="K368">
        <v>1</v>
      </c>
      <c r="L368">
        <f t="shared" si="26"/>
        <v>1</v>
      </c>
      <c r="M368">
        <f t="shared" si="27"/>
        <v>1</v>
      </c>
    </row>
    <row r="369" spans="1:13">
      <c r="A369">
        <v>368</v>
      </c>
      <c r="B369">
        <v>379</v>
      </c>
      <c r="C369">
        <v>4</v>
      </c>
      <c r="D369">
        <v>156</v>
      </c>
      <c r="E369">
        <v>75</v>
      </c>
      <c r="F369">
        <v>0</v>
      </c>
      <c r="G369">
        <v>0</v>
      </c>
      <c r="H369">
        <v>48.3</v>
      </c>
      <c r="I369">
        <v>0.23799999999999999</v>
      </c>
      <c r="J369">
        <v>32</v>
      </c>
      <c r="K369">
        <v>1</v>
      </c>
      <c r="L369">
        <f t="shared" si="26"/>
        <v>1</v>
      </c>
      <c r="M369">
        <f t="shared" si="27"/>
        <v>1</v>
      </c>
    </row>
    <row r="370" spans="1:13">
      <c r="A370">
        <v>369</v>
      </c>
      <c r="B370">
        <v>605</v>
      </c>
      <c r="C370">
        <v>4</v>
      </c>
      <c r="D370">
        <v>183</v>
      </c>
      <c r="E370">
        <v>0</v>
      </c>
      <c r="F370">
        <v>0</v>
      </c>
      <c r="G370">
        <v>0</v>
      </c>
      <c r="H370">
        <v>28.4</v>
      </c>
      <c r="I370">
        <v>0.21199999999999999</v>
      </c>
      <c r="J370">
        <v>36</v>
      </c>
      <c r="K370">
        <v>1</v>
      </c>
      <c r="L370">
        <f t="shared" si="26"/>
        <v>1</v>
      </c>
      <c r="M370">
        <f t="shared" si="27"/>
        <v>1</v>
      </c>
    </row>
    <row r="371" spans="1:13">
      <c r="A371">
        <v>370</v>
      </c>
      <c r="B371">
        <v>31</v>
      </c>
      <c r="C371">
        <v>5</v>
      </c>
      <c r="D371">
        <v>109</v>
      </c>
      <c r="E371">
        <v>75</v>
      </c>
      <c r="F371">
        <v>26</v>
      </c>
      <c r="G371">
        <v>0</v>
      </c>
      <c r="H371">
        <v>36</v>
      </c>
      <c r="I371">
        <v>0.54600000000000004</v>
      </c>
      <c r="J371">
        <v>60</v>
      </c>
      <c r="K371">
        <v>0</v>
      </c>
      <c r="L371">
        <f t="shared" si="26"/>
        <v>0</v>
      </c>
      <c r="M371">
        <f t="shared" si="27"/>
        <v>1</v>
      </c>
    </row>
    <row r="372" spans="1:13">
      <c r="A372">
        <v>371</v>
      </c>
      <c r="B372">
        <v>600</v>
      </c>
      <c r="C372">
        <v>1</v>
      </c>
      <c r="D372">
        <v>109</v>
      </c>
      <c r="E372">
        <v>38</v>
      </c>
      <c r="F372">
        <v>18</v>
      </c>
      <c r="G372">
        <v>120</v>
      </c>
      <c r="H372">
        <v>23.1</v>
      </c>
      <c r="I372">
        <v>0.40699999999999997</v>
      </c>
      <c r="J372">
        <v>26</v>
      </c>
      <c r="K372">
        <v>0</v>
      </c>
      <c r="L372">
        <f t="shared" si="26"/>
        <v>0</v>
      </c>
      <c r="M372">
        <f t="shared" si="27"/>
        <v>1</v>
      </c>
    </row>
    <row r="373" spans="1:13">
      <c r="A373">
        <v>372</v>
      </c>
      <c r="B373">
        <v>589</v>
      </c>
      <c r="C373">
        <v>3</v>
      </c>
      <c r="D373">
        <v>176</v>
      </c>
      <c r="E373">
        <v>86</v>
      </c>
      <c r="F373">
        <v>27</v>
      </c>
      <c r="G373">
        <v>156</v>
      </c>
      <c r="H373">
        <v>33.299999999999997</v>
      </c>
      <c r="I373">
        <v>1.1539999999999999</v>
      </c>
      <c r="J373">
        <v>52</v>
      </c>
      <c r="K373">
        <v>1</v>
      </c>
      <c r="L373">
        <f t="shared" si="26"/>
        <v>1</v>
      </c>
      <c r="M373">
        <f t="shared" si="27"/>
        <v>1</v>
      </c>
    </row>
    <row r="374" spans="1:13">
      <c r="A374">
        <v>373</v>
      </c>
      <c r="B374">
        <v>36</v>
      </c>
      <c r="C374">
        <v>4</v>
      </c>
      <c r="D374">
        <v>103</v>
      </c>
      <c r="E374">
        <v>60</v>
      </c>
      <c r="F374">
        <v>33</v>
      </c>
      <c r="G374">
        <v>192</v>
      </c>
      <c r="H374">
        <v>24</v>
      </c>
      <c r="I374">
        <v>0.96599999999999997</v>
      </c>
      <c r="J374">
        <v>33</v>
      </c>
      <c r="K374">
        <v>0</v>
      </c>
      <c r="L374">
        <f t="shared" si="26"/>
        <v>0</v>
      </c>
      <c r="M374">
        <f t="shared" si="27"/>
        <v>1</v>
      </c>
    </row>
    <row r="375" spans="1:13">
      <c r="A375">
        <v>374</v>
      </c>
      <c r="B375">
        <v>753</v>
      </c>
      <c r="C375">
        <v>3</v>
      </c>
      <c r="D375">
        <v>108</v>
      </c>
      <c r="E375">
        <v>62</v>
      </c>
      <c r="F375">
        <v>24</v>
      </c>
      <c r="G375">
        <v>0</v>
      </c>
      <c r="H375">
        <v>26</v>
      </c>
      <c r="I375">
        <v>0.223</v>
      </c>
      <c r="J375">
        <v>25</v>
      </c>
      <c r="K375">
        <v>0</v>
      </c>
      <c r="L375">
        <f t="shared" si="26"/>
        <v>0</v>
      </c>
      <c r="M375">
        <f t="shared" si="27"/>
        <v>1</v>
      </c>
    </row>
    <row r="376" spans="1:13">
      <c r="A376">
        <v>375</v>
      </c>
      <c r="B376">
        <v>307</v>
      </c>
      <c r="C376">
        <v>10</v>
      </c>
      <c r="D376">
        <v>161</v>
      </c>
      <c r="E376">
        <v>68</v>
      </c>
      <c r="F376">
        <v>23</v>
      </c>
      <c r="G376">
        <v>132</v>
      </c>
      <c r="H376">
        <v>25.5</v>
      </c>
      <c r="I376">
        <v>0.32600000000000001</v>
      </c>
      <c r="J376">
        <v>47</v>
      </c>
      <c r="K376">
        <v>1</v>
      </c>
      <c r="L376">
        <f t="shared" si="26"/>
        <v>1</v>
      </c>
      <c r="M376">
        <f t="shared" si="27"/>
        <v>1</v>
      </c>
    </row>
    <row r="377" spans="1:13">
      <c r="A377">
        <v>376</v>
      </c>
      <c r="B377">
        <v>688</v>
      </c>
      <c r="C377">
        <v>1</v>
      </c>
      <c r="D377">
        <v>107</v>
      </c>
      <c r="E377">
        <v>50</v>
      </c>
      <c r="F377">
        <v>19</v>
      </c>
      <c r="G377">
        <v>0</v>
      </c>
      <c r="H377">
        <v>28.3</v>
      </c>
      <c r="I377">
        <v>0.18099999999999999</v>
      </c>
      <c r="J377">
        <v>29</v>
      </c>
      <c r="K377">
        <v>0</v>
      </c>
      <c r="L377">
        <f t="shared" si="26"/>
        <v>0</v>
      </c>
      <c r="M377">
        <f t="shared" si="27"/>
        <v>1</v>
      </c>
    </row>
    <row r="378" spans="1:13">
      <c r="A378">
        <v>377</v>
      </c>
      <c r="B378">
        <v>219</v>
      </c>
      <c r="C378">
        <v>5</v>
      </c>
      <c r="D378">
        <v>85</v>
      </c>
      <c r="E378">
        <v>74</v>
      </c>
      <c r="F378">
        <v>22</v>
      </c>
      <c r="G378">
        <v>0</v>
      </c>
      <c r="H378">
        <v>29</v>
      </c>
      <c r="I378">
        <v>1.224</v>
      </c>
      <c r="J378">
        <v>32</v>
      </c>
      <c r="K378">
        <v>1</v>
      </c>
      <c r="L378">
        <f t="shared" si="26"/>
        <v>1</v>
      </c>
      <c r="M378">
        <f t="shared" si="27"/>
        <v>1</v>
      </c>
    </row>
    <row r="379" spans="1:13">
      <c r="A379">
        <v>378</v>
      </c>
      <c r="B379">
        <v>745</v>
      </c>
      <c r="C379">
        <v>13</v>
      </c>
      <c r="D379">
        <v>153</v>
      </c>
      <c r="E379">
        <v>88</v>
      </c>
      <c r="F379">
        <v>37</v>
      </c>
      <c r="G379">
        <v>140</v>
      </c>
      <c r="H379">
        <v>40.6</v>
      </c>
      <c r="I379">
        <v>1.1739999999999999</v>
      </c>
      <c r="J379">
        <v>39</v>
      </c>
      <c r="K379">
        <v>0</v>
      </c>
      <c r="L379">
        <f t="shared" si="26"/>
        <v>1</v>
      </c>
      <c r="M379">
        <f t="shared" si="27"/>
        <v>0</v>
      </c>
    </row>
    <row r="380" spans="1:13">
      <c r="A380">
        <v>379</v>
      </c>
      <c r="B380">
        <v>554</v>
      </c>
      <c r="C380">
        <v>1</v>
      </c>
      <c r="D380">
        <v>88</v>
      </c>
      <c r="E380">
        <v>62</v>
      </c>
      <c r="F380">
        <v>24</v>
      </c>
      <c r="G380">
        <v>44</v>
      </c>
      <c r="H380">
        <v>29.9</v>
      </c>
      <c r="I380">
        <v>0.42199999999999999</v>
      </c>
      <c r="J380">
        <v>23</v>
      </c>
      <c r="K380">
        <v>0</v>
      </c>
      <c r="L380">
        <f t="shared" si="26"/>
        <v>0</v>
      </c>
      <c r="M380">
        <f t="shared" si="27"/>
        <v>1</v>
      </c>
    </row>
    <row r="381" spans="1:13">
      <c r="A381">
        <v>380</v>
      </c>
      <c r="B381">
        <v>238</v>
      </c>
      <c r="C381">
        <v>0</v>
      </c>
      <c r="D381">
        <v>179</v>
      </c>
      <c r="E381">
        <v>90</v>
      </c>
      <c r="F381">
        <v>27</v>
      </c>
      <c r="G381">
        <v>0</v>
      </c>
      <c r="H381">
        <v>44.1</v>
      </c>
      <c r="I381">
        <v>0.68600000000000005</v>
      </c>
      <c r="J381">
        <v>23</v>
      </c>
      <c r="K381">
        <v>1</v>
      </c>
      <c r="L381">
        <f t="shared" si="26"/>
        <v>1</v>
      </c>
      <c r="M381">
        <f t="shared" si="27"/>
        <v>1</v>
      </c>
    </row>
    <row r="382" spans="1:13">
      <c r="A382">
        <v>381</v>
      </c>
      <c r="B382">
        <v>80</v>
      </c>
      <c r="C382">
        <v>2</v>
      </c>
      <c r="D382">
        <v>112</v>
      </c>
      <c r="E382">
        <v>66</v>
      </c>
      <c r="F382">
        <v>22</v>
      </c>
      <c r="G382">
        <v>0</v>
      </c>
      <c r="H382">
        <v>25</v>
      </c>
      <c r="I382">
        <v>0.307</v>
      </c>
      <c r="J382">
        <v>24</v>
      </c>
      <c r="K382">
        <v>0</v>
      </c>
      <c r="L382">
        <f t="shared" si="26"/>
        <v>0</v>
      </c>
      <c r="M382">
        <f t="shared" si="27"/>
        <v>1</v>
      </c>
    </row>
    <row r="383" spans="1:13">
      <c r="A383">
        <v>382</v>
      </c>
      <c r="B383">
        <v>596</v>
      </c>
      <c r="C383">
        <v>0</v>
      </c>
      <c r="D383">
        <v>188</v>
      </c>
      <c r="E383">
        <v>82</v>
      </c>
      <c r="F383">
        <v>14</v>
      </c>
      <c r="G383">
        <v>185</v>
      </c>
      <c r="H383">
        <v>32</v>
      </c>
      <c r="I383">
        <v>0.68200000000000005</v>
      </c>
      <c r="J383">
        <v>22</v>
      </c>
      <c r="K383">
        <v>1</v>
      </c>
      <c r="L383">
        <f t="shared" si="26"/>
        <v>1</v>
      </c>
      <c r="M383">
        <f t="shared" si="27"/>
        <v>1</v>
      </c>
    </row>
    <row r="384" spans="1:13">
      <c r="A384">
        <v>383</v>
      </c>
      <c r="B384">
        <v>339</v>
      </c>
      <c r="C384">
        <v>9</v>
      </c>
      <c r="D384">
        <v>152</v>
      </c>
      <c r="E384">
        <v>78</v>
      </c>
      <c r="F384">
        <v>34</v>
      </c>
      <c r="G384">
        <v>171</v>
      </c>
      <c r="H384">
        <v>34.200000000000003</v>
      </c>
      <c r="I384">
        <v>0.89300000000000002</v>
      </c>
      <c r="J384">
        <v>33</v>
      </c>
      <c r="K384">
        <v>1</v>
      </c>
      <c r="L384">
        <f t="shared" si="26"/>
        <v>0</v>
      </c>
      <c r="M384">
        <f t="shared" si="27"/>
        <v>0</v>
      </c>
    </row>
    <row r="385" spans="1:13">
      <c r="A385">
        <v>384</v>
      </c>
      <c r="B385">
        <v>318</v>
      </c>
      <c r="C385">
        <v>3</v>
      </c>
      <c r="D385">
        <v>182</v>
      </c>
      <c r="E385">
        <v>74</v>
      </c>
      <c r="F385">
        <v>0</v>
      </c>
      <c r="G385">
        <v>0</v>
      </c>
      <c r="H385">
        <v>30.5</v>
      </c>
      <c r="I385">
        <v>0.34499999999999997</v>
      </c>
      <c r="J385">
        <v>29</v>
      </c>
      <c r="K385">
        <v>1</v>
      </c>
      <c r="L385">
        <f t="shared" si="26"/>
        <v>1</v>
      </c>
      <c r="M385">
        <f t="shared" si="27"/>
        <v>1</v>
      </c>
    </row>
    <row r="386" spans="1:13">
      <c r="A386">
        <v>385</v>
      </c>
      <c r="B386">
        <v>174</v>
      </c>
      <c r="C386">
        <v>1</v>
      </c>
      <c r="D386">
        <v>79</v>
      </c>
      <c r="E386">
        <v>60</v>
      </c>
      <c r="F386">
        <v>42</v>
      </c>
      <c r="G386">
        <v>48</v>
      </c>
      <c r="H386">
        <v>43.5</v>
      </c>
      <c r="I386">
        <v>0.67800000000000005</v>
      </c>
      <c r="J386">
        <v>23</v>
      </c>
      <c r="K386">
        <v>0</v>
      </c>
      <c r="L386">
        <f t="shared" si="26"/>
        <v>0</v>
      </c>
      <c r="M386">
        <f t="shared" si="27"/>
        <v>1</v>
      </c>
    </row>
    <row r="387" spans="1:13">
      <c r="A387">
        <v>386</v>
      </c>
      <c r="B387">
        <v>435</v>
      </c>
      <c r="C387">
        <v>1</v>
      </c>
      <c r="D387">
        <v>90</v>
      </c>
      <c r="E387">
        <v>68</v>
      </c>
      <c r="F387">
        <v>8</v>
      </c>
      <c r="G387">
        <v>0</v>
      </c>
      <c r="H387">
        <v>24.5</v>
      </c>
      <c r="I387">
        <v>1.1379999999999999</v>
      </c>
      <c r="J387">
        <v>36</v>
      </c>
      <c r="K387">
        <v>0</v>
      </c>
      <c r="L387">
        <f t="shared" ref="L387:L450" si="28">IF(D387&lt;=154.5,IF(H387&lt;=27.849999,IF(D387&lt;=107.5,0,0),IF(I387&lt;=1.105,0,1)),IF(I387&lt;=0.2745,1,IF(G387&lt;=171.5,1,1)))</f>
        <v>0</v>
      </c>
      <c r="M387">
        <f t="shared" ref="M387:M450" si="29">IF(L387=K387,1,0)</f>
        <v>1</v>
      </c>
    </row>
    <row r="388" spans="1:13">
      <c r="A388">
        <v>387</v>
      </c>
      <c r="B388">
        <v>379</v>
      </c>
      <c r="C388">
        <v>4</v>
      </c>
      <c r="D388">
        <v>156</v>
      </c>
      <c r="E388">
        <v>75</v>
      </c>
      <c r="F388">
        <v>0</v>
      </c>
      <c r="G388">
        <v>0</v>
      </c>
      <c r="H388">
        <v>48.3</v>
      </c>
      <c r="I388">
        <v>0.23799999999999999</v>
      </c>
      <c r="J388">
        <v>32</v>
      </c>
      <c r="K388">
        <v>1</v>
      </c>
      <c r="L388">
        <f t="shared" si="28"/>
        <v>1</v>
      </c>
      <c r="M388">
        <f t="shared" si="29"/>
        <v>1</v>
      </c>
    </row>
    <row r="389" spans="1:13">
      <c r="A389">
        <v>388</v>
      </c>
      <c r="B389">
        <v>641</v>
      </c>
      <c r="C389">
        <v>0</v>
      </c>
      <c r="D389">
        <v>102</v>
      </c>
      <c r="E389">
        <v>86</v>
      </c>
      <c r="F389">
        <v>17</v>
      </c>
      <c r="G389">
        <v>105</v>
      </c>
      <c r="H389">
        <v>29.3</v>
      </c>
      <c r="I389">
        <v>0.69499999999999995</v>
      </c>
      <c r="J389">
        <v>27</v>
      </c>
      <c r="K389">
        <v>0</v>
      </c>
      <c r="L389">
        <f t="shared" si="28"/>
        <v>0</v>
      </c>
      <c r="M389">
        <f t="shared" si="29"/>
        <v>1</v>
      </c>
    </row>
    <row r="390" spans="1:13">
      <c r="A390">
        <v>389</v>
      </c>
      <c r="B390">
        <v>68</v>
      </c>
      <c r="C390">
        <v>2</v>
      </c>
      <c r="D390">
        <v>109</v>
      </c>
      <c r="E390">
        <v>92</v>
      </c>
      <c r="F390">
        <v>0</v>
      </c>
      <c r="G390">
        <v>0</v>
      </c>
      <c r="H390">
        <v>42.7</v>
      </c>
      <c r="I390">
        <v>0.84499999999999997</v>
      </c>
      <c r="J390">
        <v>54</v>
      </c>
      <c r="K390">
        <v>0</v>
      </c>
      <c r="L390">
        <f t="shared" si="28"/>
        <v>0</v>
      </c>
      <c r="M390">
        <f t="shared" si="29"/>
        <v>1</v>
      </c>
    </row>
    <row r="391" spans="1:13">
      <c r="A391">
        <v>390</v>
      </c>
      <c r="B391">
        <v>86</v>
      </c>
      <c r="C391">
        <v>2</v>
      </c>
      <c r="D391">
        <v>110</v>
      </c>
      <c r="E391">
        <v>74</v>
      </c>
      <c r="F391">
        <v>29</v>
      </c>
      <c r="G391">
        <v>125</v>
      </c>
      <c r="H391">
        <v>32.4</v>
      </c>
      <c r="I391">
        <v>0.69799999999999995</v>
      </c>
      <c r="J391">
        <v>27</v>
      </c>
      <c r="K391">
        <v>0</v>
      </c>
      <c r="L391">
        <f t="shared" si="28"/>
        <v>0</v>
      </c>
      <c r="M391">
        <f t="shared" si="29"/>
        <v>1</v>
      </c>
    </row>
    <row r="392" spans="1:13">
      <c r="A392">
        <v>391</v>
      </c>
      <c r="B392">
        <v>366</v>
      </c>
      <c r="C392">
        <v>5</v>
      </c>
      <c r="D392">
        <v>99</v>
      </c>
      <c r="E392">
        <v>54</v>
      </c>
      <c r="F392">
        <v>28</v>
      </c>
      <c r="G392">
        <v>83</v>
      </c>
      <c r="H392">
        <v>34</v>
      </c>
      <c r="I392">
        <v>0.499</v>
      </c>
      <c r="J392">
        <v>30</v>
      </c>
      <c r="K392">
        <v>0</v>
      </c>
      <c r="L392">
        <f t="shared" si="28"/>
        <v>0</v>
      </c>
      <c r="M392">
        <f t="shared" si="29"/>
        <v>1</v>
      </c>
    </row>
    <row r="393" spans="1:13">
      <c r="A393">
        <v>392</v>
      </c>
      <c r="B393">
        <v>376</v>
      </c>
      <c r="C393">
        <v>12</v>
      </c>
      <c r="D393">
        <v>140</v>
      </c>
      <c r="E393">
        <v>82</v>
      </c>
      <c r="F393">
        <v>43</v>
      </c>
      <c r="G393">
        <v>325</v>
      </c>
      <c r="H393">
        <v>39.200000000000003</v>
      </c>
      <c r="I393">
        <v>0.52800000000000002</v>
      </c>
      <c r="J393">
        <v>58</v>
      </c>
      <c r="K393">
        <v>1</v>
      </c>
      <c r="L393">
        <f t="shared" si="28"/>
        <v>0</v>
      </c>
      <c r="M393">
        <f t="shared" si="29"/>
        <v>0</v>
      </c>
    </row>
    <row r="394" spans="1:13">
      <c r="A394">
        <v>393</v>
      </c>
      <c r="B394">
        <v>40</v>
      </c>
      <c r="C394">
        <v>4</v>
      </c>
      <c r="D394">
        <v>111</v>
      </c>
      <c r="E394">
        <v>72</v>
      </c>
      <c r="F394">
        <v>47</v>
      </c>
      <c r="G394">
        <v>207</v>
      </c>
      <c r="H394">
        <v>37.1</v>
      </c>
      <c r="I394">
        <v>1.39</v>
      </c>
      <c r="J394">
        <v>56</v>
      </c>
      <c r="K394">
        <v>1</v>
      </c>
      <c r="L394">
        <f t="shared" si="28"/>
        <v>1</v>
      </c>
      <c r="M394">
        <f t="shared" si="29"/>
        <v>1</v>
      </c>
    </row>
    <row r="395" spans="1:13">
      <c r="A395">
        <v>394</v>
      </c>
      <c r="B395">
        <v>289</v>
      </c>
      <c r="C395">
        <v>4</v>
      </c>
      <c r="D395">
        <v>96</v>
      </c>
      <c r="E395">
        <v>56</v>
      </c>
      <c r="F395">
        <v>17</v>
      </c>
      <c r="G395">
        <v>49</v>
      </c>
      <c r="H395">
        <v>20.8</v>
      </c>
      <c r="I395">
        <v>0.34</v>
      </c>
      <c r="J395">
        <v>26</v>
      </c>
      <c r="K395">
        <v>0</v>
      </c>
      <c r="L395">
        <f t="shared" si="28"/>
        <v>0</v>
      </c>
      <c r="M395">
        <f t="shared" si="29"/>
        <v>1</v>
      </c>
    </row>
    <row r="396" spans="1:13">
      <c r="A396">
        <v>395</v>
      </c>
      <c r="B396">
        <v>376</v>
      </c>
      <c r="C396">
        <v>12</v>
      </c>
      <c r="D396">
        <v>140</v>
      </c>
      <c r="E396">
        <v>82</v>
      </c>
      <c r="F396">
        <v>43</v>
      </c>
      <c r="G396">
        <v>325</v>
      </c>
      <c r="H396">
        <v>39.200000000000003</v>
      </c>
      <c r="I396">
        <v>0.52800000000000002</v>
      </c>
      <c r="J396">
        <v>58</v>
      </c>
      <c r="K396">
        <v>1</v>
      </c>
      <c r="L396">
        <f t="shared" si="28"/>
        <v>0</v>
      </c>
      <c r="M396">
        <f t="shared" si="29"/>
        <v>0</v>
      </c>
    </row>
    <row r="397" spans="1:13">
      <c r="A397">
        <v>396</v>
      </c>
      <c r="B397">
        <v>335</v>
      </c>
      <c r="C397">
        <v>1</v>
      </c>
      <c r="D397">
        <v>95</v>
      </c>
      <c r="E397">
        <v>60</v>
      </c>
      <c r="F397">
        <v>18</v>
      </c>
      <c r="G397">
        <v>58</v>
      </c>
      <c r="H397">
        <v>23.9</v>
      </c>
      <c r="I397">
        <v>0.26</v>
      </c>
      <c r="J397">
        <v>22</v>
      </c>
      <c r="K397">
        <v>0</v>
      </c>
      <c r="L397">
        <f t="shared" si="28"/>
        <v>0</v>
      </c>
      <c r="M397">
        <f t="shared" si="29"/>
        <v>1</v>
      </c>
    </row>
    <row r="398" spans="1:13">
      <c r="A398">
        <v>397</v>
      </c>
      <c r="B398">
        <v>663</v>
      </c>
      <c r="C398">
        <v>8</v>
      </c>
      <c r="D398">
        <v>167</v>
      </c>
      <c r="E398">
        <v>106</v>
      </c>
      <c r="F398">
        <v>46</v>
      </c>
      <c r="G398">
        <v>231</v>
      </c>
      <c r="H398">
        <v>37.6</v>
      </c>
      <c r="I398">
        <v>0.16500000000000001</v>
      </c>
      <c r="J398">
        <v>43</v>
      </c>
      <c r="K398">
        <v>1</v>
      </c>
      <c r="L398">
        <f t="shared" si="28"/>
        <v>1</v>
      </c>
      <c r="M398">
        <f t="shared" si="29"/>
        <v>1</v>
      </c>
    </row>
    <row r="399" spans="1:13">
      <c r="A399">
        <v>398</v>
      </c>
      <c r="B399">
        <v>10</v>
      </c>
      <c r="C399">
        <v>8</v>
      </c>
      <c r="D399">
        <v>125</v>
      </c>
      <c r="E399">
        <v>96</v>
      </c>
      <c r="F399">
        <v>0</v>
      </c>
      <c r="G399">
        <v>0</v>
      </c>
      <c r="H399">
        <v>0</v>
      </c>
      <c r="I399">
        <v>0.23200000000000001</v>
      </c>
      <c r="J399">
        <v>54</v>
      </c>
      <c r="K399">
        <v>1</v>
      </c>
      <c r="L399">
        <f t="shared" si="28"/>
        <v>0</v>
      </c>
      <c r="M399">
        <f t="shared" si="29"/>
        <v>0</v>
      </c>
    </row>
    <row r="400" spans="1:13">
      <c r="A400">
        <v>399</v>
      </c>
      <c r="B400">
        <v>193</v>
      </c>
      <c r="C400">
        <v>7</v>
      </c>
      <c r="D400">
        <v>159</v>
      </c>
      <c r="E400">
        <v>66</v>
      </c>
      <c r="F400">
        <v>0</v>
      </c>
      <c r="G400">
        <v>0</v>
      </c>
      <c r="H400">
        <v>30.4</v>
      </c>
      <c r="I400">
        <v>0.38300000000000001</v>
      </c>
      <c r="J400">
        <v>36</v>
      </c>
      <c r="K400">
        <v>1</v>
      </c>
      <c r="L400">
        <f t="shared" si="28"/>
        <v>1</v>
      </c>
      <c r="M400">
        <f t="shared" si="29"/>
        <v>1</v>
      </c>
    </row>
    <row r="401" spans="1:13">
      <c r="A401">
        <v>400</v>
      </c>
      <c r="B401">
        <v>678</v>
      </c>
      <c r="C401">
        <v>0</v>
      </c>
      <c r="D401">
        <v>93</v>
      </c>
      <c r="E401">
        <v>60</v>
      </c>
      <c r="F401">
        <v>0</v>
      </c>
      <c r="G401">
        <v>0</v>
      </c>
      <c r="H401">
        <v>35.299999999999997</v>
      </c>
      <c r="I401">
        <v>0.26300000000000001</v>
      </c>
      <c r="J401">
        <v>25</v>
      </c>
      <c r="K401">
        <v>0</v>
      </c>
      <c r="L401">
        <f t="shared" si="28"/>
        <v>0</v>
      </c>
      <c r="M401">
        <f t="shared" si="29"/>
        <v>1</v>
      </c>
    </row>
    <row r="402" spans="1:13">
      <c r="A402">
        <v>401</v>
      </c>
      <c r="B402">
        <v>258</v>
      </c>
      <c r="C402">
        <v>2</v>
      </c>
      <c r="D402">
        <v>114</v>
      </c>
      <c r="E402">
        <v>68</v>
      </c>
      <c r="F402">
        <v>22</v>
      </c>
      <c r="G402">
        <v>0</v>
      </c>
      <c r="H402">
        <v>28.7</v>
      </c>
      <c r="I402">
        <v>9.1999999999999998E-2</v>
      </c>
      <c r="J402">
        <v>25</v>
      </c>
      <c r="K402">
        <v>0</v>
      </c>
      <c r="L402">
        <f t="shared" si="28"/>
        <v>0</v>
      </c>
      <c r="M402">
        <f t="shared" si="29"/>
        <v>1</v>
      </c>
    </row>
    <row r="403" spans="1:13">
      <c r="A403">
        <v>402</v>
      </c>
      <c r="B403">
        <v>428</v>
      </c>
      <c r="C403">
        <v>1</v>
      </c>
      <c r="D403">
        <v>181</v>
      </c>
      <c r="E403">
        <v>64</v>
      </c>
      <c r="F403">
        <v>30</v>
      </c>
      <c r="G403">
        <v>180</v>
      </c>
      <c r="H403">
        <v>34.1</v>
      </c>
      <c r="I403">
        <v>0.32800000000000001</v>
      </c>
      <c r="J403">
        <v>38</v>
      </c>
      <c r="K403">
        <v>1</v>
      </c>
      <c r="L403">
        <f t="shared" si="28"/>
        <v>1</v>
      </c>
      <c r="M403">
        <f t="shared" si="29"/>
        <v>1</v>
      </c>
    </row>
    <row r="404" spans="1:13">
      <c r="A404">
        <v>403</v>
      </c>
      <c r="B404">
        <v>41</v>
      </c>
      <c r="C404">
        <v>3</v>
      </c>
      <c r="D404">
        <v>180</v>
      </c>
      <c r="E404">
        <v>64</v>
      </c>
      <c r="F404">
        <v>25</v>
      </c>
      <c r="G404">
        <v>70</v>
      </c>
      <c r="H404">
        <v>34</v>
      </c>
      <c r="I404">
        <v>0.27100000000000002</v>
      </c>
      <c r="J404">
        <v>26</v>
      </c>
      <c r="K404">
        <v>0</v>
      </c>
      <c r="L404">
        <f t="shared" si="28"/>
        <v>1</v>
      </c>
      <c r="M404">
        <f t="shared" si="29"/>
        <v>0</v>
      </c>
    </row>
    <row r="405" spans="1:13">
      <c r="A405">
        <v>404</v>
      </c>
      <c r="B405">
        <v>231</v>
      </c>
      <c r="C405">
        <v>4</v>
      </c>
      <c r="D405">
        <v>142</v>
      </c>
      <c r="E405">
        <v>86</v>
      </c>
      <c r="F405">
        <v>0</v>
      </c>
      <c r="G405">
        <v>0</v>
      </c>
      <c r="H405">
        <v>44</v>
      </c>
      <c r="I405">
        <v>0.64500000000000002</v>
      </c>
      <c r="J405">
        <v>22</v>
      </c>
      <c r="K405">
        <v>1</v>
      </c>
      <c r="L405">
        <f t="shared" si="28"/>
        <v>0</v>
      </c>
      <c r="M405">
        <f t="shared" si="29"/>
        <v>0</v>
      </c>
    </row>
    <row r="406" spans="1:13">
      <c r="A406">
        <v>405</v>
      </c>
      <c r="B406">
        <v>77</v>
      </c>
      <c r="C406">
        <v>7</v>
      </c>
      <c r="D406">
        <v>62</v>
      </c>
      <c r="E406">
        <v>78</v>
      </c>
      <c r="F406">
        <v>0</v>
      </c>
      <c r="G406">
        <v>0</v>
      </c>
      <c r="H406">
        <v>32.6</v>
      </c>
      <c r="I406">
        <v>0.39100000000000001</v>
      </c>
      <c r="J406">
        <v>41</v>
      </c>
      <c r="K406">
        <v>0</v>
      </c>
      <c r="L406">
        <f t="shared" si="28"/>
        <v>0</v>
      </c>
      <c r="M406">
        <f t="shared" si="29"/>
        <v>1</v>
      </c>
    </row>
    <row r="407" spans="1:13">
      <c r="A407">
        <v>406</v>
      </c>
      <c r="B407">
        <v>608</v>
      </c>
      <c r="C407">
        <v>1</v>
      </c>
      <c r="D407">
        <v>92</v>
      </c>
      <c r="E407">
        <v>62</v>
      </c>
      <c r="F407">
        <v>25</v>
      </c>
      <c r="G407">
        <v>41</v>
      </c>
      <c r="H407">
        <v>19.5</v>
      </c>
      <c r="I407">
        <v>0.48199999999999998</v>
      </c>
      <c r="J407">
        <v>25</v>
      </c>
      <c r="K407">
        <v>0</v>
      </c>
      <c r="L407">
        <f t="shared" si="28"/>
        <v>0</v>
      </c>
      <c r="M407">
        <f t="shared" si="29"/>
        <v>1</v>
      </c>
    </row>
    <row r="408" spans="1:13">
      <c r="A408">
        <v>407</v>
      </c>
      <c r="B408">
        <v>401</v>
      </c>
      <c r="C408">
        <v>4</v>
      </c>
      <c r="D408">
        <v>95</v>
      </c>
      <c r="E408">
        <v>64</v>
      </c>
      <c r="F408">
        <v>0</v>
      </c>
      <c r="G408">
        <v>0</v>
      </c>
      <c r="H408">
        <v>32</v>
      </c>
      <c r="I408">
        <v>0.161</v>
      </c>
      <c r="J408">
        <v>31</v>
      </c>
      <c r="K408">
        <v>1</v>
      </c>
      <c r="L408">
        <f t="shared" si="28"/>
        <v>0</v>
      </c>
      <c r="M408">
        <f t="shared" si="29"/>
        <v>0</v>
      </c>
    </row>
    <row r="409" spans="1:13">
      <c r="A409">
        <v>408</v>
      </c>
      <c r="B409">
        <v>36</v>
      </c>
      <c r="C409">
        <v>4</v>
      </c>
      <c r="D409">
        <v>103</v>
      </c>
      <c r="E409">
        <v>60</v>
      </c>
      <c r="F409">
        <v>33</v>
      </c>
      <c r="G409">
        <v>192</v>
      </c>
      <c r="H409">
        <v>24</v>
      </c>
      <c r="I409">
        <v>0.96599999999999997</v>
      </c>
      <c r="J409">
        <v>33</v>
      </c>
      <c r="K409">
        <v>0</v>
      </c>
      <c r="L409">
        <f t="shared" si="28"/>
        <v>0</v>
      </c>
      <c r="M409">
        <f t="shared" si="29"/>
        <v>1</v>
      </c>
    </row>
    <row r="410" spans="1:13">
      <c r="A410">
        <v>409</v>
      </c>
      <c r="B410">
        <v>726</v>
      </c>
      <c r="C410">
        <v>4</v>
      </c>
      <c r="D410">
        <v>112</v>
      </c>
      <c r="E410">
        <v>78</v>
      </c>
      <c r="F410">
        <v>40</v>
      </c>
      <c r="G410">
        <v>0</v>
      </c>
      <c r="H410">
        <v>39.4</v>
      </c>
      <c r="I410">
        <v>0.23599999999999999</v>
      </c>
      <c r="J410">
        <v>38</v>
      </c>
      <c r="K410">
        <v>0</v>
      </c>
      <c r="L410">
        <f t="shared" si="28"/>
        <v>0</v>
      </c>
      <c r="M410">
        <f t="shared" si="29"/>
        <v>1</v>
      </c>
    </row>
    <row r="411" spans="1:13">
      <c r="A411">
        <v>410</v>
      </c>
      <c r="B411">
        <v>118</v>
      </c>
      <c r="C411">
        <v>5</v>
      </c>
      <c r="D411">
        <v>78</v>
      </c>
      <c r="E411">
        <v>48</v>
      </c>
      <c r="F411">
        <v>0</v>
      </c>
      <c r="G411">
        <v>0</v>
      </c>
      <c r="H411">
        <v>33.700000000000003</v>
      </c>
      <c r="I411">
        <v>0.65400000000000003</v>
      </c>
      <c r="J411">
        <v>25</v>
      </c>
      <c r="K411">
        <v>0</v>
      </c>
      <c r="L411">
        <f t="shared" si="28"/>
        <v>0</v>
      </c>
      <c r="M411">
        <f t="shared" si="29"/>
        <v>1</v>
      </c>
    </row>
    <row r="412" spans="1:13">
      <c r="A412">
        <v>411</v>
      </c>
      <c r="B412">
        <v>751</v>
      </c>
      <c r="C412">
        <v>4</v>
      </c>
      <c r="D412">
        <v>136</v>
      </c>
      <c r="E412">
        <v>70</v>
      </c>
      <c r="F412">
        <v>0</v>
      </c>
      <c r="G412">
        <v>0</v>
      </c>
      <c r="H412">
        <v>31.2</v>
      </c>
      <c r="I412">
        <v>1.1819999999999999</v>
      </c>
      <c r="J412">
        <v>22</v>
      </c>
      <c r="K412">
        <v>1</v>
      </c>
      <c r="L412">
        <f t="shared" si="28"/>
        <v>1</v>
      </c>
      <c r="M412">
        <f t="shared" si="29"/>
        <v>1</v>
      </c>
    </row>
    <row r="413" spans="1:13">
      <c r="A413">
        <v>412</v>
      </c>
      <c r="B413">
        <v>138</v>
      </c>
      <c r="C413">
        <v>0</v>
      </c>
      <c r="D413">
        <v>93</v>
      </c>
      <c r="E413">
        <v>60</v>
      </c>
      <c r="F413">
        <v>25</v>
      </c>
      <c r="G413">
        <v>92</v>
      </c>
      <c r="H413">
        <v>28.7</v>
      </c>
      <c r="I413">
        <v>0.53200000000000003</v>
      </c>
      <c r="J413">
        <v>22</v>
      </c>
      <c r="K413">
        <v>0</v>
      </c>
      <c r="L413">
        <f t="shared" si="28"/>
        <v>0</v>
      </c>
      <c r="M413">
        <f t="shared" si="29"/>
        <v>1</v>
      </c>
    </row>
    <row r="414" spans="1:13">
      <c r="A414">
        <v>413</v>
      </c>
      <c r="B414">
        <v>230</v>
      </c>
      <c r="C414">
        <v>0</v>
      </c>
      <c r="D414">
        <v>117</v>
      </c>
      <c r="E414">
        <v>80</v>
      </c>
      <c r="F414">
        <v>31</v>
      </c>
      <c r="G414">
        <v>53</v>
      </c>
      <c r="H414">
        <v>45.2</v>
      </c>
      <c r="I414">
        <v>8.8999999999999996E-2</v>
      </c>
      <c r="J414">
        <v>24</v>
      </c>
      <c r="K414">
        <v>0</v>
      </c>
      <c r="L414">
        <f t="shared" si="28"/>
        <v>0</v>
      </c>
      <c r="M414">
        <f t="shared" si="29"/>
        <v>1</v>
      </c>
    </row>
    <row r="415" spans="1:13">
      <c r="A415">
        <v>414</v>
      </c>
      <c r="B415">
        <v>126</v>
      </c>
      <c r="C415">
        <v>1</v>
      </c>
      <c r="D415">
        <v>88</v>
      </c>
      <c r="E415">
        <v>30</v>
      </c>
      <c r="F415">
        <v>42</v>
      </c>
      <c r="G415">
        <v>99</v>
      </c>
      <c r="H415">
        <v>55</v>
      </c>
      <c r="I415">
        <v>0.496</v>
      </c>
      <c r="J415">
        <v>26</v>
      </c>
      <c r="K415">
        <v>1</v>
      </c>
      <c r="L415">
        <f t="shared" si="28"/>
        <v>0</v>
      </c>
      <c r="M415">
        <f t="shared" si="29"/>
        <v>0</v>
      </c>
    </row>
    <row r="416" spans="1:13">
      <c r="A416">
        <v>415</v>
      </c>
      <c r="B416">
        <v>475</v>
      </c>
      <c r="C416">
        <v>4</v>
      </c>
      <c r="D416">
        <v>114</v>
      </c>
      <c r="E416">
        <v>64</v>
      </c>
      <c r="F416">
        <v>0</v>
      </c>
      <c r="G416">
        <v>0</v>
      </c>
      <c r="H416">
        <v>28.9</v>
      </c>
      <c r="I416">
        <v>0.126</v>
      </c>
      <c r="J416">
        <v>24</v>
      </c>
      <c r="K416">
        <v>0</v>
      </c>
      <c r="L416">
        <f t="shared" si="28"/>
        <v>0</v>
      </c>
      <c r="M416">
        <f t="shared" si="29"/>
        <v>1</v>
      </c>
    </row>
    <row r="417" spans="1:13">
      <c r="A417">
        <v>416</v>
      </c>
      <c r="B417">
        <v>652</v>
      </c>
      <c r="C417">
        <v>1</v>
      </c>
      <c r="D417">
        <v>117</v>
      </c>
      <c r="E417">
        <v>60</v>
      </c>
      <c r="F417">
        <v>23</v>
      </c>
      <c r="G417">
        <v>106</v>
      </c>
      <c r="H417">
        <v>33.799999999999997</v>
      </c>
      <c r="I417">
        <v>0.46600000000000003</v>
      </c>
      <c r="J417">
        <v>27</v>
      </c>
      <c r="K417">
        <v>0</v>
      </c>
      <c r="L417">
        <f t="shared" si="28"/>
        <v>0</v>
      </c>
      <c r="M417">
        <f t="shared" si="29"/>
        <v>1</v>
      </c>
    </row>
    <row r="418" spans="1:13">
      <c r="A418">
        <v>417</v>
      </c>
      <c r="B418">
        <v>105</v>
      </c>
      <c r="C418">
        <v>2</v>
      </c>
      <c r="D418">
        <v>85</v>
      </c>
      <c r="E418">
        <v>65</v>
      </c>
      <c r="F418">
        <v>0</v>
      </c>
      <c r="G418">
        <v>0</v>
      </c>
      <c r="H418">
        <v>39.6</v>
      </c>
      <c r="I418">
        <v>0.93</v>
      </c>
      <c r="J418">
        <v>27</v>
      </c>
      <c r="K418">
        <v>0</v>
      </c>
      <c r="L418">
        <f t="shared" si="28"/>
        <v>0</v>
      </c>
      <c r="M418">
        <f t="shared" si="29"/>
        <v>1</v>
      </c>
    </row>
    <row r="419" spans="1:13">
      <c r="A419">
        <v>418</v>
      </c>
      <c r="B419">
        <v>623</v>
      </c>
      <c r="C419">
        <v>6</v>
      </c>
      <c r="D419">
        <v>183</v>
      </c>
      <c r="E419">
        <v>94</v>
      </c>
      <c r="F419">
        <v>0</v>
      </c>
      <c r="G419">
        <v>0</v>
      </c>
      <c r="H419">
        <v>40.799999999999997</v>
      </c>
      <c r="I419">
        <v>1.4610000000000001</v>
      </c>
      <c r="J419">
        <v>45</v>
      </c>
      <c r="K419">
        <v>0</v>
      </c>
      <c r="L419">
        <f t="shared" si="28"/>
        <v>1</v>
      </c>
      <c r="M419">
        <f t="shared" si="29"/>
        <v>0</v>
      </c>
    </row>
    <row r="420" spans="1:13">
      <c r="A420">
        <v>419</v>
      </c>
      <c r="B420">
        <v>424</v>
      </c>
      <c r="C420">
        <v>2</v>
      </c>
      <c r="D420">
        <v>115</v>
      </c>
      <c r="E420">
        <v>64</v>
      </c>
      <c r="F420">
        <v>22</v>
      </c>
      <c r="G420">
        <v>0</v>
      </c>
      <c r="H420">
        <v>30.8</v>
      </c>
      <c r="I420">
        <v>0.42099999999999999</v>
      </c>
      <c r="J420">
        <v>21</v>
      </c>
      <c r="K420">
        <v>0</v>
      </c>
      <c r="L420">
        <f t="shared" si="28"/>
        <v>0</v>
      </c>
      <c r="M420">
        <f t="shared" si="29"/>
        <v>1</v>
      </c>
    </row>
    <row r="421" spans="1:13">
      <c r="A421">
        <v>420</v>
      </c>
      <c r="B421">
        <v>249</v>
      </c>
      <c r="C421">
        <v>9</v>
      </c>
      <c r="D421">
        <v>124</v>
      </c>
      <c r="E421">
        <v>70</v>
      </c>
      <c r="F421">
        <v>33</v>
      </c>
      <c r="G421">
        <v>402</v>
      </c>
      <c r="H421">
        <v>35.4</v>
      </c>
      <c r="I421">
        <v>0.28199999999999997</v>
      </c>
      <c r="J421">
        <v>34</v>
      </c>
      <c r="K421">
        <v>0</v>
      </c>
      <c r="L421">
        <f t="shared" si="28"/>
        <v>0</v>
      </c>
      <c r="M421">
        <f t="shared" si="29"/>
        <v>1</v>
      </c>
    </row>
    <row r="422" spans="1:13">
      <c r="A422">
        <v>421</v>
      </c>
      <c r="B422">
        <v>656</v>
      </c>
      <c r="C422">
        <v>2</v>
      </c>
      <c r="D422">
        <v>155</v>
      </c>
      <c r="E422">
        <v>52</v>
      </c>
      <c r="F422">
        <v>27</v>
      </c>
      <c r="G422">
        <v>540</v>
      </c>
      <c r="H422">
        <v>38.700000000000003</v>
      </c>
      <c r="I422">
        <v>0.24</v>
      </c>
      <c r="J422">
        <v>25</v>
      </c>
      <c r="K422">
        <v>1</v>
      </c>
      <c r="L422">
        <f t="shared" si="28"/>
        <v>1</v>
      </c>
      <c r="M422">
        <f t="shared" si="29"/>
        <v>1</v>
      </c>
    </row>
    <row r="423" spans="1:13">
      <c r="A423">
        <v>422</v>
      </c>
      <c r="B423">
        <v>278</v>
      </c>
      <c r="C423">
        <v>0</v>
      </c>
      <c r="D423">
        <v>104</v>
      </c>
      <c r="E423">
        <v>64</v>
      </c>
      <c r="F423">
        <v>23</v>
      </c>
      <c r="G423">
        <v>116</v>
      </c>
      <c r="H423">
        <v>27.8</v>
      </c>
      <c r="I423">
        <v>0.45400000000000001</v>
      </c>
      <c r="J423">
        <v>23</v>
      </c>
      <c r="K423">
        <v>0</v>
      </c>
      <c r="L423">
        <f t="shared" si="28"/>
        <v>0</v>
      </c>
      <c r="M423">
        <f t="shared" si="29"/>
        <v>1</v>
      </c>
    </row>
    <row r="424" spans="1:13">
      <c r="A424">
        <v>423</v>
      </c>
      <c r="B424">
        <v>278</v>
      </c>
      <c r="C424">
        <v>0</v>
      </c>
      <c r="D424">
        <v>104</v>
      </c>
      <c r="E424">
        <v>64</v>
      </c>
      <c r="F424">
        <v>23</v>
      </c>
      <c r="G424">
        <v>116</v>
      </c>
      <c r="H424">
        <v>27.8</v>
      </c>
      <c r="I424">
        <v>0.45400000000000001</v>
      </c>
      <c r="J424">
        <v>23</v>
      </c>
      <c r="K424">
        <v>0</v>
      </c>
      <c r="L424">
        <f t="shared" si="28"/>
        <v>0</v>
      </c>
      <c r="M424">
        <f t="shared" si="29"/>
        <v>1</v>
      </c>
    </row>
    <row r="425" spans="1:13">
      <c r="A425">
        <v>424</v>
      </c>
      <c r="B425">
        <v>450</v>
      </c>
      <c r="C425">
        <v>0</v>
      </c>
      <c r="D425">
        <v>120</v>
      </c>
      <c r="E425">
        <v>74</v>
      </c>
      <c r="F425">
        <v>18</v>
      </c>
      <c r="G425">
        <v>63</v>
      </c>
      <c r="H425">
        <v>30.5</v>
      </c>
      <c r="I425">
        <v>0.28499999999999998</v>
      </c>
      <c r="J425">
        <v>26</v>
      </c>
      <c r="K425">
        <v>0</v>
      </c>
      <c r="L425">
        <f t="shared" si="28"/>
        <v>0</v>
      </c>
      <c r="M425">
        <f t="shared" si="29"/>
        <v>1</v>
      </c>
    </row>
    <row r="426" spans="1:13">
      <c r="A426">
        <v>425</v>
      </c>
      <c r="B426">
        <v>660</v>
      </c>
      <c r="C426">
        <v>3</v>
      </c>
      <c r="D426">
        <v>80</v>
      </c>
      <c r="E426">
        <v>82</v>
      </c>
      <c r="F426">
        <v>31</v>
      </c>
      <c r="G426">
        <v>70</v>
      </c>
      <c r="H426">
        <v>34.200000000000003</v>
      </c>
      <c r="I426">
        <v>1.292</v>
      </c>
      <c r="J426">
        <v>27</v>
      </c>
      <c r="K426">
        <v>1</v>
      </c>
      <c r="L426">
        <f t="shared" si="28"/>
        <v>1</v>
      </c>
      <c r="M426">
        <f t="shared" si="29"/>
        <v>1</v>
      </c>
    </row>
    <row r="427" spans="1:13">
      <c r="A427">
        <v>426</v>
      </c>
      <c r="B427">
        <v>691</v>
      </c>
      <c r="C427">
        <v>8</v>
      </c>
      <c r="D427">
        <v>107</v>
      </c>
      <c r="E427">
        <v>80</v>
      </c>
      <c r="F427">
        <v>0</v>
      </c>
      <c r="G427">
        <v>0</v>
      </c>
      <c r="H427">
        <v>24.6</v>
      </c>
      <c r="I427">
        <v>0.85599999999999998</v>
      </c>
      <c r="J427">
        <v>34</v>
      </c>
      <c r="K427">
        <v>0</v>
      </c>
      <c r="L427">
        <f t="shared" si="28"/>
        <v>0</v>
      </c>
      <c r="M427">
        <f t="shared" si="29"/>
        <v>1</v>
      </c>
    </row>
    <row r="428" spans="1:13">
      <c r="A428">
        <v>427</v>
      </c>
      <c r="B428">
        <v>177</v>
      </c>
      <c r="C428">
        <v>6</v>
      </c>
      <c r="D428">
        <v>85</v>
      </c>
      <c r="E428">
        <v>78</v>
      </c>
      <c r="F428">
        <v>0</v>
      </c>
      <c r="G428">
        <v>0</v>
      </c>
      <c r="H428">
        <v>31.2</v>
      </c>
      <c r="I428">
        <v>0.38200000000000001</v>
      </c>
      <c r="J428">
        <v>42</v>
      </c>
      <c r="K428">
        <v>0</v>
      </c>
      <c r="L428">
        <f t="shared" si="28"/>
        <v>0</v>
      </c>
      <c r="M428">
        <f t="shared" si="29"/>
        <v>1</v>
      </c>
    </row>
    <row r="429" spans="1:13">
      <c r="A429">
        <v>428</v>
      </c>
      <c r="B429">
        <v>155</v>
      </c>
      <c r="C429">
        <v>8</v>
      </c>
      <c r="D429">
        <v>188</v>
      </c>
      <c r="E429">
        <v>78</v>
      </c>
      <c r="F429">
        <v>0</v>
      </c>
      <c r="G429">
        <v>0</v>
      </c>
      <c r="H429">
        <v>47.9</v>
      </c>
      <c r="I429">
        <v>0.13700000000000001</v>
      </c>
      <c r="J429">
        <v>43</v>
      </c>
      <c r="K429">
        <v>1</v>
      </c>
      <c r="L429">
        <f t="shared" si="28"/>
        <v>1</v>
      </c>
      <c r="M429">
        <f t="shared" si="29"/>
        <v>1</v>
      </c>
    </row>
    <row r="430" spans="1:13">
      <c r="A430">
        <v>429</v>
      </c>
      <c r="B430">
        <v>363</v>
      </c>
      <c r="C430">
        <v>5</v>
      </c>
      <c r="D430">
        <v>103</v>
      </c>
      <c r="E430">
        <v>108</v>
      </c>
      <c r="F430">
        <v>37</v>
      </c>
      <c r="G430">
        <v>0</v>
      </c>
      <c r="H430">
        <v>39.200000000000003</v>
      </c>
      <c r="I430">
        <v>0.30499999999999999</v>
      </c>
      <c r="J430">
        <v>65</v>
      </c>
      <c r="K430">
        <v>0</v>
      </c>
      <c r="L430">
        <f t="shared" si="28"/>
        <v>0</v>
      </c>
      <c r="M430">
        <f t="shared" si="29"/>
        <v>1</v>
      </c>
    </row>
    <row r="431" spans="1:13">
      <c r="A431">
        <v>430</v>
      </c>
      <c r="B431">
        <v>321</v>
      </c>
      <c r="C431">
        <v>4</v>
      </c>
      <c r="D431">
        <v>129</v>
      </c>
      <c r="E431">
        <v>60</v>
      </c>
      <c r="F431">
        <v>12</v>
      </c>
      <c r="G431">
        <v>231</v>
      </c>
      <c r="H431">
        <v>27.5</v>
      </c>
      <c r="I431">
        <v>0.52700000000000002</v>
      </c>
      <c r="J431">
        <v>31</v>
      </c>
      <c r="K431">
        <v>0</v>
      </c>
      <c r="L431">
        <f t="shared" si="28"/>
        <v>0</v>
      </c>
      <c r="M431">
        <f t="shared" si="29"/>
        <v>1</v>
      </c>
    </row>
    <row r="432" spans="1:13">
      <c r="A432">
        <v>431</v>
      </c>
      <c r="B432">
        <v>47</v>
      </c>
      <c r="C432">
        <v>1</v>
      </c>
      <c r="D432">
        <v>146</v>
      </c>
      <c r="E432">
        <v>56</v>
      </c>
      <c r="F432">
        <v>0</v>
      </c>
      <c r="G432">
        <v>0</v>
      </c>
      <c r="H432">
        <v>29.7</v>
      </c>
      <c r="I432">
        <v>0.56399999999999995</v>
      </c>
      <c r="J432">
        <v>29</v>
      </c>
      <c r="K432">
        <v>0</v>
      </c>
      <c r="L432">
        <f t="shared" si="28"/>
        <v>0</v>
      </c>
      <c r="M432">
        <f t="shared" si="29"/>
        <v>1</v>
      </c>
    </row>
    <row r="433" spans="1:13">
      <c r="A433">
        <v>432</v>
      </c>
      <c r="B433">
        <v>745</v>
      </c>
      <c r="C433">
        <v>13</v>
      </c>
      <c r="D433">
        <v>153</v>
      </c>
      <c r="E433">
        <v>88</v>
      </c>
      <c r="F433">
        <v>37</v>
      </c>
      <c r="G433">
        <v>140</v>
      </c>
      <c r="H433">
        <v>40.6</v>
      </c>
      <c r="I433">
        <v>1.1739999999999999</v>
      </c>
      <c r="J433">
        <v>39</v>
      </c>
      <c r="K433">
        <v>0</v>
      </c>
      <c r="L433">
        <f t="shared" si="28"/>
        <v>1</v>
      </c>
      <c r="M433">
        <f t="shared" si="29"/>
        <v>0</v>
      </c>
    </row>
    <row r="434" spans="1:13">
      <c r="A434">
        <v>433</v>
      </c>
      <c r="B434">
        <v>42</v>
      </c>
      <c r="C434">
        <v>7</v>
      </c>
      <c r="D434">
        <v>133</v>
      </c>
      <c r="E434">
        <v>84</v>
      </c>
      <c r="F434">
        <v>0</v>
      </c>
      <c r="G434">
        <v>0</v>
      </c>
      <c r="H434">
        <v>40.200000000000003</v>
      </c>
      <c r="I434">
        <v>0.69599999999999995</v>
      </c>
      <c r="J434">
        <v>37</v>
      </c>
      <c r="K434">
        <v>0</v>
      </c>
      <c r="L434">
        <f t="shared" si="28"/>
        <v>0</v>
      </c>
      <c r="M434">
        <f t="shared" si="29"/>
        <v>1</v>
      </c>
    </row>
    <row r="435" spans="1:13">
      <c r="A435">
        <v>434</v>
      </c>
      <c r="B435">
        <v>361</v>
      </c>
      <c r="C435">
        <v>5</v>
      </c>
      <c r="D435">
        <v>189</v>
      </c>
      <c r="E435">
        <v>64</v>
      </c>
      <c r="F435">
        <v>33</v>
      </c>
      <c r="G435">
        <v>325</v>
      </c>
      <c r="H435">
        <v>31.2</v>
      </c>
      <c r="I435">
        <v>0.58299999999999996</v>
      </c>
      <c r="J435">
        <v>29</v>
      </c>
      <c r="K435">
        <v>1</v>
      </c>
      <c r="L435">
        <f t="shared" si="28"/>
        <v>1</v>
      </c>
      <c r="M435">
        <f t="shared" si="29"/>
        <v>1</v>
      </c>
    </row>
    <row r="436" spans="1:13">
      <c r="A436">
        <v>435</v>
      </c>
      <c r="B436">
        <v>298</v>
      </c>
      <c r="C436">
        <v>0</v>
      </c>
      <c r="D436">
        <v>126</v>
      </c>
      <c r="E436">
        <v>84</v>
      </c>
      <c r="F436">
        <v>29</v>
      </c>
      <c r="G436">
        <v>215</v>
      </c>
      <c r="H436">
        <v>30.7</v>
      </c>
      <c r="I436">
        <v>0.52</v>
      </c>
      <c r="J436">
        <v>24</v>
      </c>
      <c r="K436">
        <v>0</v>
      </c>
      <c r="L436">
        <f t="shared" si="28"/>
        <v>0</v>
      </c>
      <c r="M436">
        <f t="shared" si="29"/>
        <v>1</v>
      </c>
    </row>
    <row r="437" spans="1:13">
      <c r="A437">
        <v>436</v>
      </c>
      <c r="B437">
        <v>255</v>
      </c>
      <c r="C437">
        <v>12</v>
      </c>
      <c r="D437">
        <v>92</v>
      </c>
      <c r="E437">
        <v>62</v>
      </c>
      <c r="F437">
        <v>7</v>
      </c>
      <c r="G437">
        <v>258</v>
      </c>
      <c r="H437">
        <v>27.6</v>
      </c>
      <c r="I437">
        <v>0.92600000000000005</v>
      </c>
      <c r="J437">
        <v>44</v>
      </c>
      <c r="K437">
        <v>1</v>
      </c>
      <c r="L437">
        <f t="shared" si="28"/>
        <v>0</v>
      </c>
      <c r="M437">
        <f t="shared" si="29"/>
        <v>0</v>
      </c>
    </row>
    <row r="438" spans="1:13">
      <c r="A438">
        <v>437</v>
      </c>
      <c r="B438">
        <v>10</v>
      </c>
      <c r="C438">
        <v>8</v>
      </c>
      <c r="D438">
        <v>125</v>
      </c>
      <c r="E438">
        <v>96</v>
      </c>
      <c r="F438">
        <v>0</v>
      </c>
      <c r="G438">
        <v>0</v>
      </c>
      <c r="H438">
        <v>0</v>
      </c>
      <c r="I438">
        <v>0.23200000000000001</v>
      </c>
      <c r="J438">
        <v>54</v>
      </c>
      <c r="K438">
        <v>1</v>
      </c>
      <c r="L438">
        <f t="shared" si="28"/>
        <v>0</v>
      </c>
      <c r="M438">
        <f t="shared" si="29"/>
        <v>0</v>
      </c>
    </row>
    <row r="439" spans="1:13">
      <c r="A439">
        <v>438</v>
      </c>
      <c r="B439">
        <v>721</v>
      </c>
      <c r="C439">
        <v>4</v>
      </c>
      <c r="D439">
        <v>83</v>
      </c>
      <c r="E439">
        <v>86</v>
      </c>
      <c r="F439">
        <v>19</v>
      </c>
      <c r="G439">
        <v>0</v>
      </c>
      <c r="H439">
        <v>29.3</v>
      </c>
      <c r="I439">
        <v>0.317</v>
      </c>
      <c r="J439">
        <v>34</v>
      </c>
      <c r="K439">
        <v>0</v>
      </c>
      <c r="L439">
        <f t="shared" si="28"/>
        <v>0</v>
      </c>
      <c r="M439">
        <f t="shared" si="29"/>
        <v>1</v>
      </c>
    </row>
    <row r="440" spans="1:13">
      <c r="A440">
        <v>439</v>
      </c>
      <c r="B440">
        <v>632</v>
      </c>
      <c r="C440">
        <v>0</v>
      </c>
      <c r="D440">
        <v>102</v>
      </c>
      <c r="E440">
        <v>78</v>
      </c>
      <c r="F440">
        <v>40</v>
      </c>
      <c r="G440">
        <v>90</v>
      </c>
      <c r="H440">
        <v>34.5</v>
      </c>
      <c r="I440">
        <v>0.23799999999999999</v>
      </c>
      <c r="J440">
        <v>24</v>
      </c>
      <c r="K440">
        <v>0</v>
      </c>
      <c r="L440">
        <f t="shared" si="28"/>
        <v>0</v>
      </c>
      <c r="M440">
        <f t="shared" si="29"/>
        <v>1</v>
      </c>
    </row>
    <row r="441" spans="1:13">
      <c r="A441">
        <v>440</v>
      </c>
      <c r="B441">
        <v>189</v>
      </c>
      <c r="C441">
        <v>8</v>
      </c>
      <c r="D441">
        <v>109</v>
      </c>
      <c r="E441">
        <v>76</v>
      </c>
      <c r="F441">
        <v>39</v>
      </c>
      <c r="G441">
        <v>114</v>
      </c>
      <c r="H441">
        <v>27.9</v>
      </c>
      <c r="I441">
        <v>0.64</v>
      </c>
      <c r="J441">
        <v>31</v>
      </c>
      <c r="K441">
        <v>1</v>
      </c>
      <c r="L441">
        <f t="shared" si="28"/>
        <v>0</v>
      </c>
      <c r="M441">
        <f t="shared" si="29"/>
        <v>0</v>
      </c>
    </row>
    <row r="442" spans="1:13">
      <c r="A442">
        <v>441</v>
      </c>
      <c r="B442">
        <v>147</v>
      </c>
      <c r="C442">
        <v>9</v>
      </c>
      <c r="D442">
        <v>57</v>
      </c>
      <c r="E442">
        <v>80</v>
      </c>
      <c r="F442">
        <v>37</v>
      </c>
      <c r="G442">
        <v>0</v>
      </c>
      <c r="H442">
        <v>32.799999999999997</v>
      </c>
      <c r="I442">
        <v>9.6000000000000002E-2</v>
      </c>
      <c r="J442">
        <v>41</v>
      </c>
      <c r="K442">
        <v>0</v>
      </c>
      <c r="L442">
        <f t="shared" si="28"/>
        <v>0</v>
      </c>
      <c r="M442">
        <f t="shared" si="29"/>
        <v>1</v>
      </c>
    </row>
    <row r="443" spans="1:13">
      <c r="A443">
        <v>442</v>
      </c>
      <c r="B443">
        <v>232</v>
      </c>
      <c r="C443">
        <v>6</v>
      </c>
      <c r="D443">
        <v>134</v>
      </c>
      <c r="E443">
        <v>80</v>
      </c>
      <c r="F443">
        <v>37</v>
      </c>
      <c r="G443">
        <v>370</v>
      </c>
      <c r="H443">
        <v>46.2</v>
      </c>
      <c r="I443">
        <v>0.23799999999999999</v>
      </c>
      <c r="J443">
        <v>46</v>
      </c>
      <c r="K443">
        <v>1</v>
      </c>
      <c r="L443">
        <f t="shared" si="28"/>
        <v>0</v>
      </c>
      <c r="M443">
        <f t="shared" si="29"/>
        <v>0</v>
      </c>
    </row>
    <row r="444" spans="1:13">
      <c r="A444">
        <v>443</v>
      </c>
      <c r="B444">
        <v>644</v>
      </c>
      <c r="C444">
        <v>4</v>
      </c>
      <c r="D444">
        <v>90</v>
      </c>
      <c r="E444">
        <v>0</v>
      </c>
      <c r="F444">
        <v>0</v>
      </c>
      <c r="G444">
        <v>0</v>
      </c>
      <c r="H444">
        <v>28</v>
      </c>
      <c r="I444">
        <v>0.61</v>
      </c>
      <c r="J444">
        <v>31</v>
      </c>
      <c r="K444">
        <v>0</v>
      </c>
      <c r="L444">
        <f t="shared" si="28"/>
        <v>0</v>
      </c>
      <c r="M444">
        <f t="shared" si="29"/>
        <v>1</v>
      </c>
    </row>
    <row r="445" spans="1:13">
      <c r="A445">
        <v>444</v>
      </c>
      <c r="B445">
        <v>16</v>
      </c>
      <c r="C445">
        <v>7</v>
      </c>
      <c r="D445">
        <v>100</v>
      </c>
      <c r="E445">
        <v>0</v>
      </c>
      <c r="F445">
        <v>0</v>
      </c>
      <c r="G445">
        <v>0</v>
      </c>
      <c r="H445">
        <v>30</v>
      </c>
      <c r="I445">
        <v>0.48399999999999999</v>
      </c>
      <c r="J445">
        <v>32</v>
      </c>
      <c r="K445">
        <v>1</v>
      </c>
      <c r="L445">
        <f t="shared" si="28"/>
        <v>0</v>
      </c>
      <c r="M445">
        <f t="shared" si="29"/>
        <v>0</v>
      </c>
    </row>
    <row r="446" spans="1:13">
      <c r="A446">
        <v>445</v>
      </c>
      <c r="B446">
        <v>494</v>
      </c>
      <c r="C446">
        <v>4</v>
      </c>
      <c r="D446">
        <v>125</v>
      </c>
      <c r="E446">
        <v>70</v>
      </c>
      <c r="F446">
        <v>18</v>
      </c>
      <c r="G446">
        <v>122</v>
      </c>
      <c r="H446">
        <v>28.9</v>
      </c>
      <c r="I446">
        <v>1.1439999999999999</v>
      </c>
      <c r="J446">
        <v>45</v>
      </c>
      <c r="K446">
        <v>1</v>
      </c>
      <c r="L446">
        <f t="shared" si="28"/>
        <v>1</v>
      </c>
      <c r="M446">
        <f t="shared" si="29"/>
        <v>1</v>
      </c>
    </row>
    <row r="447" spans="1:13">
      <c r="A447">
        <v>446</v>
      </c>
      <c r="B447">
        <v>415</v>
      </c>
      <c r="C447">
        <v>0</v>
      </c>
      <c r="D447">
        <v>138</v>
      </c>
      <c r="E447">
        <v>60</v>
      </c>
      <c r="F447">
        <v>35</v>
      </c>
      <c r="G447">
        <v>167</v>
      </c>
      <c r="H447">
        <v>34.6</v>
      </c>
      <c r="I447">
        <v>0.53400000000000003</v>
      </c>
      <c r="J447">
        <v>21</v>
      </c>
      <c r="K447">
        <v>1</v>
      </c>
      <c r="L447">
        <f t="shared" si="28"/>
        <v>0</v>
      </c>
      <c r="M447">
        <f t="shared" si="29"/>
        <v>0</v>
      </c>
    </row>
    <row r="448" spans="1:13">
      <c r="A448">
        <v>447</v>
      </c>
      <c r="B448">
        <v>529</v>
      </c>
      <c r="C448">
        <v>0</v>
      </c>
      <c r="D448">
        <v>117</v>
      </c>
      <c r="E448">
        <v>66</v>
      </c>
      <c r="F448">
        <v>31</v>
      </c>
      <c r="G448">
        <v>188</v>
      </c>
      <c r="H448">
        <v>30.8</v>
      </c>
      <c r="I448">
        <v>0.49299999999999999</v>
      </c>
      <c r="J448">
        <v>22</v>
      </c>
      <c r="K448">
        <v>0</v>
      </c>
      <c r="L448">
        <f t="shared" si="28"/>
        <v>0</v>
      </c>
      <c r="M448">
        <f t="shared" si="29"/>
        <v>1</v>
      </c>
    </row>
    <row r="449" spans="1:13">
      <c r="A449">
        <v>448</v>
      </c>
      <c r="B449">
        <v>378</v>
      </c>
      <c r="C449">
        <v>1</v>
      </c>
      <c r="D449">
        <v>87</v>
      </c>
      <c r="E449">
        <v>60</v>
      </c>
      <c r="F449">
        <v>37</v>
      </c>
      <c r="G449">
        <v>75</v>
      </c>
      <c r="H449">
        <v>37.200000000000003</v>
      </c>
      <c r="I449">
        <v>0.50900000000000001</v>
      </c>
      <c r="J449">
        <v>22</v>
      </c>
      <c r="K449">
        <v>0</v>
      </c>
      <c r="L449">
        <f t="shared" si="28"/>
        <v>0</v>
      </c>
      <c r="M449">
        <f t="shared" si="29"/>
        <v>1</v>
      </c>
    </row>
    <row r="450" spans="1:13">
      <c r="A450">
        <v>449</v>
      </c>
      <c r="B450">
        <v>763</v>
      </c>
      <c r="C450">
        <v>9</v>
      </c>
      <c r="D450">
        <v>89</v>
      </c>
      <c r="E450">
        <v>62</v>
      </c>
      <c r="F450">
        <v>0</v>
      </c>
      <c r="G450">
        <v>0</v>
      </c>
      <c r="H450">
        <v>22.5</v>
      </c>
      <c r="I450">
        <v>0.14199999999999999</v>
      </c>
      <c r="J450">
        <v>33</v>
      </c>
      <c r="K450">
        <v>0</v>
      </c>
      <c r="L450">
        <f t="shared" si="28"/>
        <v>0</v>
      </c>
      <c r="M450">
        <f t="shared" si="29"/>
        <v>1</v>
      </c>
    </row>
    <row r="451" spans="1:13">
      <c r="A451">
        <v>450</v>
      </c>
      <c r="B451">
        <v>748</v>
      </c>
      <c r="C451">
        <v>1</v>
      </c>
      <c r="D451">
        <v>81</v>
      </c>
      <c r="E451">
        <v>74</v>
      </c>
      <c r="F451">
        <v>41</v>
      </c>
      <c r="G451">
        <v>57</v>
      </c>
      <c r="H451">
        <v>46.3</v>
      </c>
      <c r="I451">
        <v>1.0960000000000001</v>
      </c>
      <c r="J451">
        <v>32</v>
      </c>
      <c r="K451">
        <v>0</v>
      </c>
      <c r="L451">
        <f t="shared" ref="L451:L514" si="30">IF(D451&lt;=154.5,IF(H451&lt;=27.849999,IF(D451&lt;=107.5,0,0),IF(I451&lt;=1.105,0,1)),IF(I451&lt;=0.2745,1,IF(G451&lt;=171.5,1,1)))</f>
        <v>0</v>
      </c>
      <c r="M451">
        <f t="shared" ref="M451:M514" si="31">IF(L451=K451,1,0)</f>
        <v>1</v>
      </c>
    </row>
    <row r="452" spans="1:13">
      <c r="A452">
        <v>451</v>
      </c>
      <c r="B452">
        <v>677</v>
      </c>
      <c r="C452">
        <v>9</v>
      </c>
      <c r="D452">
        <v>156</v>
      </c>
      <c r="E452">
        <v>86</v>
      </c>
      <c r="F452">
        <v>0</v>
      </c>
      <c r="G452">
        <v>0</v>
      </c>
      <c r="H452">
        <v>24.8</v>
      </c>
      <c r="I452">
        <v>0.23</v>
      </c>
      <c r="J452">
        <v>53</v>
      </c>
      <c r="K452">
        <v>1</v>
      </c>
      <c r="L452">
        <f t="shared" si="30"/>
        <v>1</v>
      </c>
      <c r="M452">
        <f t="shared" si="31"/>
        <v>1</v>
      </c>
    </row>
    <row r="453" spans="1:13">
      <c r="A453">
        <v>452</v>
      </c>
      <c r="B453">
        <v>377</v>
      </c>
      <c r="C453">
        <v>0</v>
      </c>
      <c r="D453">
        <v>98</v>
      </c>
      <c r="E453">
        <v>82</v>
      </c>
      <c r="F453">
        <v>15</v>
      </c>
      <c r="G453">
        <v>84</v>
      </c>
      <c r="H453">
        <v>25.2</v>
      </c>
      <c r="I453">
        <v>0.29899999999999999</v>
      </c>
      <c r="J453">
        <v>22</v>
      </c>
      <c r="K453">
        <v>0</v>
      </c>
      <c r="L453">
        <f t="shared" si="30"/>
        <v>0</v>
      </c>
      <c r="M453">
        <f t="shared" si="31"/>
        <v>1</v>
      </c>
    </row>
    <row r="454" spans="1:13">
      <c r="A454">
        <v>453</v>
      </c>
      <c r="B454">
        <v>257</v>
      </c>
      <c r="C454">
        <v>3</v>
      </c>
      <c r="D454">
        <v>111</v>
      </c>
      <c r="E454">
        <v>56</v>
      </c>
      <c r="F454">
        <v>39</v>
      </c>
      <c r="G454">
        <v>0</v>
      </c>
      <c r="H454">
        <v>30.1</v>
      </c>
      <c r="I454">
        <v>0.55700000000000005</v>
      </c>
      <c r="J454">
        <v>30</v>
      </c>
      <c r="K454">
        <v>0</v>
      </c>
      <c r="L454">
        <f t="shared" si="30"/>
        <v>0</v>
      </c>
      <c r="M454">
        <f t="shared" si="31"/>
        <v>1</v>
      </c>
    </row>
    <row r="455" spans="1:13">
      <c r="A455">
        <v>454</v>
      </c>
      <c r="B455">
        <v>396</v>
      </c>
      <c r="C455">
        <v>2</v>
      </c>
      <c r="D455">
        <v>127</v>
      </c>
      <c r="E455">
        <v>58</v>
      </c>
      <c r="F455">
        <v>24</v>
      </c>
      <c r="G455">
        <v>275</v>
      </c>
      <c r="H455">
        <v>27.7</v>
      </c>
      <c r="I455">
        <v>1.6</v>
      </c>
      <c r="J455">
        <v>25</v>
      </c>
      <c r="K455">
        <v>0</v>
      </c>
      <c r="L455">
        <f t="shared" si="30"/>
        <v>0</v>
      </c>
      <c r="M455">
        <f t="shared" si="31"/>
        <v>1</v>
      </c>
    </row>
    <row r="456" spans="1:13">
      <c r="A456">
        <v>455</v>
      </c>
      <c r="B456">
        <v>251</v>
      </c>
      <c r="C456">
        <v>9</v>
      </c>
      <c r="D456">
        <v>106</v>
      </c>
      <c r="E456">
        <v>52</v>
      </c>
      <c r="F456">
        <v>0</v>
      </c>
      <c r="G456">
        <v>0</v>
      </c>
      <c r="H456">
        <v>31.2</v>
      </c>
      <c r="I456">
        <v>0.38</v>
      </c>
      <c r="J456">
        <v>42</v>
      </c>
      <c r="K456">
        <v>0</v>
      </c>
      <c r="L456">
        <f t="shared" si="30"/>
        <v>0</v>
      </c>
      <c r="M456">
        <f t="shared" si="31"/>
        <v>1</v>
      </c>
    </row>
    <row r="457" spans="1:13">
      <c r="A457">
        <v>456</v>
      </c>
      <c r="B457">
        <v>54</v>
      </c>
      <c r="C457">
        <v>8</v>
      </c>
      <c r="D457">
        <v>176</v>
      </c>
      <c r="E457">
        <v>90</v>
      </c>
      <c r="F457">
        <v>34</v>
      </c>
      <c r="G457">
        <v>300</v>
      </c>
      <c r="H457">
        <v>33.700000000000003</v>
      </c>
      <c r="I457">
        <v>0.46700000000000003</v>
      </c>
      <c r="J457">
        <v>58</v>
      </c>
      <c r="K457">
        <v>1</v>
      </c>
      <c r="L457">
        <f t="shared" si="30"/>
        <v>1</v>
      </c>
      <c r="M457">
        <f t="shared" si="31"/>
        <v>1</v>
      </c>
    </row>
    <row r="458" spans="1:13">
      <c r="A458">
        <v>457</v>
      </c>
      <c r="B458">
        <v>451</v>
      </c>
      <c r="C458">
        <v>1</v>
      </c>
      <c r="D458">
        <v>82</v>
      </c>
      <c r="E458">
        <v>64</v>
      </c>
      <c r="F458">
        <v>13</v>
      </c>
      <c r="G458">
        <v>95</v>
      </c>
      <c r="H458">
        <v>21.2</v>
      </c>
      <c r="I458">
        <v>0.41499999999999998</v>
      </c>
      <c r="J458">
        <v>23</v>
      </c>
      <c r="K458">
        <v>0</v>
      </c>
      <c r="L458">
        <f t="shared" si="30"/>
        <v>0</v>
      </c>
      <c r="M458">
        <f t="shared" si="31"/>
        <v>1</v>
      </c>
    </row>
    <row r="459" spans="1:13">
      <c r="A459">
        <v>458</v>
      </c>
      <c r="B459">
        <v>766</v>
      </c>
      <c r="C459">
        <v>5</v>
      </c>
      <c r="D459">
        <v>121</v>
      </c>
      <c r="E459">
        <v>72</v>
      </c>
      <c r="F459">
        <v>23</v>
      </c>
      <c r="G459">
        <v>112</v>
      </c>
      <c r="H459">
        <v>26.2</v>
      </c>
      <c r="I459">
        <v>0.245</v>
      </c>
      <c r="J459">
        <v>30</v>
      </c>
      <c r="K459">
        <v>0</v>
      </c>
      <c r="L459">
        <f t="shared" si="30"/>
        <v>0</v>
      </c>
      <c r="M459">
        <f t="shared" si="31"/>
        <v>1</v>
      </c>
    </row>
    <row r="460" spans="1:13">
      <c r="A460">
        <v>459</v>
      </c>
      <c r="B460">
        <v>543</v>
      </c>
      <c r="C460">
        <v>10</v>
      </c>
      <c r="D460">
        <v>90</v>
      </c>
      <c r="E460">
        <v>85</v>
      </c>
      <c r="F460">
        <v>32</v>
      </c>
      <c r="G460">
        <v>0</v>
      </c>
      <c r="H460">
        <v>34.9</v>
      </c>
      <c r="I460">
        <v>0.82499999999999996</v>
      </c>
      <c r="J460">
        <v>56</v>
      </c>
      <c r="K460">
        <v>1</v>
      </c>
      <c r="L460">
        <f t="shared" si="30"/>
        <v>0</v>
      </c>
      <c r="M460">
        <f t="shared" si="31"/>
        <v>0</v>
      </c>
    </row>
    <row r="461" spans="1:13">
      <c r="A461">
        <v>460</v>
      </c>
      <c r="B461">
        <v>329</v>
      </c>
      <c r="C461">
        <v>2</v>
      </c>
      <c r="D461">
        <v>102</v>
      </c>
      <c r="E461">
        <v>86</v>
      </c>
      <c r="F461">
        <v>36</v>
      </c>
      <c r="G461">
        <v>120</v>
      </c>
      <c r="H461">
        <v>45.5</v>
      </c>
      <c r="I461">
        <v>0.127</v>
      </c>
      <c r="J461">
        <v>23</v>
      </c>
      <c r="K461">
        <v>1</v>
      </c>
      <c r="L461">
        <f t="shared" si="30"/>
        <v>0</v>
      </c>
      <c r="M461">
        <f t="shared" si="31"/>
        <v>0</v>
      </c>
    </row>
    <row r="462" spans="1:13">
      <c r="A462">
        <v>461</v>
      </c>
      <c r="B462">
        <v>70</v>
      </c>
      <c r="C462">
        <v>4</v>
      </c>
      <c r="D462">
        <v>146</v>
      </c>
      <c r="E462">
        <v>85</v>
      </c>
      <c r="F462">
        <v>27</v>
      </c>
      <c r="G462">
        <v>100</v>
      </c>
      <c r="H462">
        <v>28.9</v>
      </c>
      <c r="I462">
        <v>0.189</v>
      </c>
      <c r="J462">
        <v>27</v>
      </c>
      <c r="K462">
        <v>0</v>
      </c>
      <c r="L462">
        <f t="shared" si="30"/>
        <v>0</v>
      </c>
      <c r="M462">
        <f t="shared" si="31"/>
        <v>1</v>
      </c>
    </row>
    <row r="463" spans="1:13">
      <c r="A463">
        <v>462</v>
      </c>
      <c r="B463">
        <v>181</v>
      </c>
      <c r="C463">
        <v>6</v>
      </c>
      <c r="D463">
        <v>87</v>
      </c>
      <c r="E463">
        <v>80</v>
      </c>
      <c r="F463">
        <v>0</v>
      </c>
      <c r="G463">
        <v>0</v>
      </c>
      <c r="H463">
        <v>23.2</v>
      </c>
      <c r="I463">
        <v>8.4000000000000005E-2</v>
      </c>
      <c r="J463">
        <v>32</v>
      </c>
      <c r="K463">
        <v>0</v>
      </c>
      <c r="L463">
        <f t="shared" si="30"/>
        <v>0</v>
      </c>
      <c r="M463">
        <f t="shared" si="31"/>
        <v>1</v>
      </c>
    </row>
    <row r="464" spans="1:13">
      <c r="A464">
        <v>463</v>
      </c>
      <c r="B464">
        <v>131</v>
      </c>
      <c r="C464">
        <v>4</v>
      </c>
      <c r="D464">
        <v>173</v>
      </c>
      <c r="E464">
        <v>70</v>
      </c>
      <c r="F464">
        <v>14</v>
      </c>
      <c r="G464">
        <v>168</v>
      </c>
      <c r="H464">
        <v>29.7</v>
      </c>
      <c r="I464">
        <v>0.36099999999999999</v>
      </c>
      <c r="J464">
        <v>33</v>
      </c>
      <c r="K464">
        <v>1</v>
      </c>
      <c r="L464">
        <f t="shared" si="30"/>
        <v>1</v>
      </c>
      <c r="M464">
        <f t="shared" si="31"/>
        <v>1</v>
      </c>
    </row>
    <row r="465" spans="1:13">
      <c r="A465">
        <v>464</v>
      </c>
      <c r="B465">
        <v>657</v>
      </c>
      <c r="C465">
        <v>2</v>
      </c>
      <c r="D465">
        <v>101</v>
      </c>
      <c r="E465">
        <v>58</v>
      </c>
      <c r="F465">
        <v>35</v>
      </c>
      <c r="G465">
        <v>90</v>
      </c>
      <c r="H465">
        <v>21.8</v>
      </c>
      <c r="I465">
        <v>0.155</v>
      </c>
      <c r="J465">
        <v>22</v>
      </c>
      <c r="K465">
        <v>0</v>
      </c>
      <c r="L465">
        <f t="shared" si="30"/>
        <v>0</v>
      </c>
      <c r="M465">
        <f t="shared" si="31"/>
        <v>1</v>
      </c>
    </row>
    <row r="466" spans="1:13">
      <c r="A466">
        <v>465</v>
      </c>
      <c r="B466">
        <v>611</v>
      </c>
      <c r="C466">
        <v>3</v>
      </c>
      <c r="D466">
        <v>106</v>
      </c>
      <c r="E466">
        <v>54</v>
      </c>
      <c r="F466">
        <v>21</v>
      </c>
      <c r="G466">
        <v>158</v>
      </c>
      <c r="H466">
        <v>30.9</v>
      </c>
      <c r="I466">
        <v>0.29199999999999998</v>
      </c>
      <c r="J466">
        <v>24</v>
      </c>
      <c r="K466">
        <v>0</v>
      </c>
      <c r="L466">
        <f t="shared" si="30"/>
        <v>0</v>
      </c>
      <c r="M466">
        <f t="shared" si="31"/>
        <v>1</v>
      </c>
    </row>
    <row r="467" spans="1:13">
      <c r="A467">
        <v>466</v>
      </c>
      <c r="B467">
        <v>298</v>
      </c>
      <c r="C467">
        <v>0</v>
      </c>
      <c r="D467">
        <v>126</v>
      </c>
      <c r="E467">
        <v>84</v>
      </c>
      <c r="F467">
        <v>29</v>
      </c>
      <c r="G467">
        <v>215</v>
      </c>
      <c r="H467">
        <v>30.7</v>
      </c>
      <c r="I467">
        <v>0.52</v>
      </c>
      <c r="J467">
        <v>24</v>
      </c>
      <c r="K467">
        <v>0</v>
      </c>
      <c r="L467">
        <f t="shared" si="30"/>
        <v>0</v>
      </c>
      <c r="M467">
        <f t="shared" si="31"/>
        <v>1</v>
      </c>
    </row>
    <row r="468" spans="1:13">
      <c r="A468">
        <v>467</v>
      </c>
      <c r="B468">
        <v>281</v>
      </c>
      <c r="C468">
        <v>0</v>
      </c>
      <c r="D468">
        <v>146</v>
      </c>
      <c r="E468">
        <v>70</v>
      </c>
      <c r="F468">
        <v>0</v>
      </c>
      <c r="G468">
        <v>0</v>
      </c>
      <c r="H468">
        <v>37.9</v>
      </c>
      <c r="I468">
        <v>0.33400000000000002</v>
      </c>
      <c r="J468">
        <v>28</v>
      </c>
      <c r="K468">
        <v>1</v>
      </c>
      <c r="L468">
        <f t="shared" si="30"/>
        <v>0</v>
      </c>
      <c r="M468">
        <f t="shared" si="31"/>
        <v>0</v>
      </c>
    </row>
    <row r="469" spans="1:13">
      <c r="A469">
        <v>468</v>
      </c>
      <c r="B469">
        <v>42</v>
      </c>
      <c r="C469">
        <v>7</v>
      </c>
      <c r="D469">
        <v>133</v>
      </c>
      <c r="E469">
        <v>84</v>
      </c>
      <c r="F469">
        <v>0</v>
      </c>
      <c r="G469">
        <v>0</v>
      </c>
      <c r="H469">
        <v>40.200000000000003</v>
      </c>
      <c r="I469">
        <v>0.69599999999999995</v>
      </c>
      <c r="J469">
        <v>37</v>
      </c>
      <c r="K469">
        <v>0</v>
      </c>
      <c r="L469">
        <f t="shared" si="30"/>
        <v>0</v>
      </c>
      <c r="M469">
        <f t="shared" si="31"/>
        <v>1</v>
      </c>
    </row>
    <row r="470" spans="1:13">
      <c r="A470">
        <v>469</v>
      </c>
      <c r="B470">
        <v>362</v>
      </c>
      <c r="C470">
        <v>5</v>
      </c>
      <c r="D470">
        <v>158</v>
      </c>
      <c r="E470">
        <v>70</v>
      </c>
      <c r="F470">
        <v>0</v>
      </c>
      <c r="G470">
        <v>0</v>
      </c>
      <c r="H470">
        <v>29.8</v>
      </c>
      <c r="I470">
        <v>0.20699999999999999</v>
      </c>
      <c r="J470">
        <v>63</v>
      </c>
      <c r="K470">
        <v>0</v>
      </c>
      <c r="L470">
        <f t="shared" si="30"/>
        <v>1</v>
      </c>
      <c r="M470">
        <f t="shared" si="31"/>
        <v>0</v>
      </c>
    </row>
    <row r="471" spans="1:13">
      <c r="A471">
        <v>470</v>
      </c>
      <c r="B471">
        <v>237</v>
      </c>
      <c r="C471">
        <v>7</v>
      </c>
      <c r="D471">
        <v>181</v>
      </c>
      <c r="E471">
        <v>84</v>
      </c>
      <c r="F471">
        <v>21</v>
      </c>
      <c r="G471">
        <v>192</v>
      </c>
      <c r="H471">
        <v>35.9</v>
      </c>
      <c r="I471">
        <v>0.58599999999999997</v>
      </c>
      <c r="J471">
        <v>51</v>
      </c>
      <c r="K471">
        <v>1</v>
      </c>
      <c r="L471">
        <f t="shared" si="30"/>
        <v>1</v>
      </c>
      <c r="M471">
        <f t="shared" si="31"/>
        <v>1</v>
      </c>
    </row>
    <row r="472" spans="1:13">
      <c r="A472">
        <v>471</v>
      </c>
      <c r="B472">
        <v>620</v>
      </c>
      <c r="C472">
        <v>0</v>
      </c>
      <c r="D472">
        <v>119</v>
      </c>
      <c r="E472">
        <v>0</v>
      </c>
      <c r="F472">
        <v>0</v>
      </c>
      <c r="G472">
        <v>0</v>
      </c>
      <c r="H472">
        <v>32.4</v>
      </c>
      <c r="I472">
        <v>0.14099999999999999</v>
      </c>
      <c r="J472">
        <v>24</v>
      </c>
      <c r="K472">
        <v>1</v>
      </c>
      <c r="L472">
        <f t="shared" si="30"/>
        <v>0</v>
      </c>
      <c r="M472">
        <f t="shared" si="31"/>
        <v>0</v>
      </c>
    </row>
    <row r="473" spans="1:13">
      <c r="A473">
        <v>472</v>
      </c>
      <c r="B473">
        <v>285</v>
      </c>
      <c r="C473">
        <v>2</v>
      </c>
      <c r="D473">
        <v>108</v>
      </c>
      <c r="E473">
        <v>80</v>
      </c>
      <c r="F473">
        <v>0</v>
      </c>
      <c r="G473">
        <v>0</v>
      </c>
      <c r="H473">
        <v>27</v>
      </c>
      <c r="I473">
        <v>0.25900000000000001</v>
      </c>
      <c r="J473">
        <v>52</v>
      </c>
      <c r="K473">
        <v>1</v>
      </c>
      <c r="L473">
        <f t="shared" si="30"/>
        <v>0</v>
      </c>
      <c r="M473">
        <f t="shared" si="31"/>
        <v>0</v>
      </c>
    </row>
    <row r="474" spans="1:13">
      <c r="A474">
        <v>473</v>
      </c>
      <c r="B474">
        <v>146</v>
      </c>
      <c r="C474">
        <v>0</v>
      </c>
      <c r="D474">
        <v>102</v>
      </c>
      <c r="E474">
        <v>75</v>
      </c>
      <c r="F474">
        <v>23</v>
      </c>
      <c r="G474">
        <v>0</v>
      </c>
      <c r="H474">
        <v>0</v>
      </c>
      <c r="I474">
        <v>0.57199999999999995</v>
      </c>
      <c r="J474">
        <v>21</v>
      </c>
      <c r="K474">
        <v>0</v>
      </c>
      <c r="L474">
        <f t="shared" si="30"/>
        <v>0</v>
      </c>
      <c r="M474">
        <f t="shared" si="31"/>
        <v>1</v>
      </c>
    </row>
    <row r="475" spans="1:13">
      <c r="A475">
        <v>474</v>
      </c>
      <c r="B475">
        <v>134</v>
      </c>
      <c r="C475">
        <v>8</v>
      </c>
      <c r="D475">
        <v>84</v>
      </c>
      <c r="E475">
        <v>74</v>
      </c>
      <c r="F475">
        <v>31</v>
      </c>
      <c r="G475">
        <v>0</v>
      </c>
      <c r="H475">
        <v>38.299999999999997</v>
      </c>
      <c r="I475">
        <v>0.45700000000000002</v>
      </c>
      <c r="J475">
        <v>39</v>
      </c>
      <c r="K475">
        <v>0</v>
      </c>
      <c r="L475">
        <f t="shared" si="30"/>
        <v>0</v>
      </c>
      <c r="M475">
        <f t="shared" si="31"/>
        <v>1</v>
      </c>
    </row>
    <row r="476" spans="1:13">
      <c r="A476">
        <v>475</v>
      </c>
      <c r="B476">
        <v>596</v>
      </c>
      <c r="C476">
        <v>0</v>
      </c>
      <c r="D476">
        <v>188</v>
      </c>
      <c r="E476">
        <v>82</v>
      </c>
      <c r="F476">
        <v>14</v>
      </c>
      <c r="G476">
        <v>185</v>
      </c>
      <c r="H476">
        <v>32</v>
      </c>
      <c r="I476">
        <v>0.68200000000000005</v>
      </c>
      <c r="J476">
        <v>22</v>
      </c>
      <c r="K476">
        <v>1</v>
      </c>
      <c r="L476">
        <f t="shared" si="30"/>
        <v>1</v>
      </c>
      <c r="M476">
        <f t="shared" si="31"/>
        <v>1</v>
      </c>
    </row>
    <row r="477" spans="1:13">
      <c r="A477">
        <v>476</v>
      </c>
      <c r="B477">
        <v>107</v>
      </c>
      <c r="C477">
        <v>1</v>
      </c>
      <c r="D477">
        <v>96</v>
      </c>
      <c r="E477">
        <v>122</v>
      </c>
      <c r="F477">
        <v>0</v>
      </c>
      <c r="G477">
        <v>0</v>
      </c>
      <c r="H477">
        <v>22.4</v>
      </c>
      <c r="I477">
        <v>0.20699999999999999</v>
      </c>
      <c r="J477">
        <v>27</v>
      </c>
      <c r="K477">
        <v>0</v>
      </c>
      <c r="L477">
        <f t="shared" si="30"/>
        <v>0</v>
      </c>
      <c r="M477">
        <f t="shared" si="31"/>
        <v>1</v>
      </c>
    </row>
    <row r="478" spans="1:13">
      <c r="A478">
        <v>477</v>
      </c>
      <c r="B478">
        <v>307</v>
      </c>
      <c r="C478">
        <v>10</v>
      </c>
      <c r="D478">
        <v>161</v>
      </c>
      <c r="E478">
        <v>68</v>
      </c>
      <c r="F478">
        <v>23</v>
      </c>
      <c r="G478">
        <v>132</v>
      </c>
      <c r="H478">
        <v>25.5</v>
      </c>
      <c r="I478">
        <v>0.32600000000000001</v>
      </c>
      <c r="J478">
        <v>47</v>
      </c>
      <c r="K478">
        <v>1</v>
      </c>
      <c r="L478">
        <f t="shared" si="30"/>
        <v>1</v>
      </c>
      <c r="M478">
        <f t="shared" si="31"/>
        <v>1</v>
      </c>
    </row>
    <row r="479" spans="1:13">
      <c r="A479">
        <v>478</v>
      </c>
      <c r="B479">
        <v>178</v>
      </c>
      <c r="C479">
        <v>0</v>
      </c>
      <c r="D479">
        <v>129</v>
      </c>
      <c r="E479">
        <v>110</v>
      </c>
      <c r="F479">
        <v>46</v>
      </c>
      <c r="G479">
        <v>130</v>
      </c>
      <c r="H479">
        <v>67.099999999999994</v>
      </c>
      <c r="I479">
        <v>0.31900000000000001</v>
      </c>
      <c r="J479">
        <v>26</v>
      </c>
      <c r="K479">
        <v>1</v>
      </c>
      <c r="L479">
        <f t="shared" si="30"/>
        <v>0</v>
      </c>
      <c r="M479">
        <f t="shared" si="31"/>
        <v>0</v>
      </c>
    </row>
    <row r="480" spans="1:13">
      <c r="A480">
        <v>479</v>
      </c>
      <c r="B480">
        <v>184</v>
      </c>
      <c r="C480">
        <v>5</v>
      </c>
      <c r="D480">
        <v>73</v>
      </c>
      <c r="E480">
        <v>60</v>
      </c>
      <c r="F480">
        <v>0</v>
      </c>
      <c r="G480">
        <v>0</v>
      </c>
      <c r="H480">
        <v>26.8</v>
      </c>
      <c r="I480">
        <v>0.26800000000000002</v>
      </c>
      <c r="J480">
        <v>27</v>
      </c>
      <c r="K480">
        <v>0</v>
      </c>
      <c r="L480">
        <f t="shared" si="30"/>
        <v>0</v>
      </c>
      <c r="M480">
        <f t="shared" si="31"/>
        <v>1</v>
      </c>
    </row>
    <row r="481" spans="1:13">
      <c r="A481">
        <v>480</v>
      </c>
      <c r="B481">
        <v>96</v>
      </c>
      <c r="C481">
        <v>6</v>
      </c>
      <c r="D481">
        <v>144</v>
      </c>
      <c r="E481">
        <v>72</v>
      </c>
      <c r="F481">
        <v>27</v>
      </c>
      <c r="G481">
        <v>228</v>
      </c>
      <c r="H481">
        <v>33.9</v>
      </c>
      <c r="I481">
        <v>0.255</v>
      </c>
      <c r="J481">
        <v>40</v>
      </c>
      <c r="K481">
        <v>0</v>
      </c>
      <c r="L481">
        <f t="shared" si="30"/>
        <v>0</v>
      </c>
      <c r="M481">
        <f t="shared" si="31"/>
        <v>1</v>
      </c>
    </row>
    <row r="482" spans="1:13">
      <c r="A482">
        <v>481</v>
      </c>
      <c r="B482">
        <v>407</v>
      </c>
      <c r="C482">
        <v>4</v>
      </c>
      <c r="D482">
        <v>115</v>
      </c>
      <c r="E482">
        <v>72</v>
      </c>
      <c r="F482">
        <v>0</v>
      </c>
      <c r="G482">
        <v>0</v>
      </c>
      <c r="H482">
        <v>28.9</v>
      </c>
      <c r="I482">
        <v>0.376</v>
      </c>
      <c r="J482">
        <v>46</v>
      </c>
      <c r="K482">
        <v>1</v>
      </c>
      <c r="L482">
        <f t="shared" si="30"/>
        <v>0</v>
      </c>
      <c r="M482">
        <f t="shared" si="31"/>
        <v>0</v>
      </c>
    </row>
    <row r="483" spans="1:13">
      <c r="A483">
        <v>482</v>
      </c>
      <c r="B483">
        <v>494</v>
      </c>
      <c r="C483">
        <v>4</v>
      </c>
      <c r="D483">
        <v>125</v>
      </c>
      <c r="E483">
        <v>70</v>
      </c>
      <c r="F483">
        <v>18</v>
      </c>
      <c r="G483">
        <v>122</v>
      </c>
      <c r="H483">
        <v>28.9</v>
      </c>
      <c r="I483">
        <v>1.1439999999999999</v>
      </c>
      <c r="J483">
        <v>45</v>
      </c>
      <c r="K483">
        <v>1</v>
      </c>
      <c r="L483">
        <f t="shared" si="30"/>
        <v>1</v>
      </c>
      <c r="M483">
        <f t="shared" si="31"/>
        <v>1</v>
      </c>
    </row>
    <row r="484" spans="1:13">
      <c r="A484">
        <v>483</v>
      </c>
      <c r="B484">
        <v>21</v>
      </c>
      <c r="C484">
        <v>3</v>
      </c>
      <c r="D484">
        <v>126</v>
      </c>
      <c r="E484">
        <v>88</v>
      </c>
      <c r="F484">
        <v>41</v>
      </c>
      <c r="G484">
        <v>235</v>
      </c>
      <c r="H484">
        <v>39.299999999999997</v>
      </c>
      <c r="I484">
        <v>0.70399999999999996</v>
      </c>
      <c r="J484">
        <v>27</v>
      </c>
      <c r="K484">
        <v>0</v>
      </c>
      <c r="L484">
        <f t="shared" si="30"/>
        <v>0</v>
      </c>
      <c r="M484">
        <f t="shared" si="31"/>
        <v>1</v>
      </c>
    </row>
    <row r="485" spans="1:13">
      <c r="A485">
        <v>484</v>
      </c>
      <c r="B485">
        <v>613</v>
      </c>
      <c r="C485">
        <v>7</v>
      </c>
      <c r="D485">
        <v>168</v>
      </c>
      <c r="E485">
        <v>88</v>
      </c>
      <c r="F485">
        <v>42</v>
      </c>
      <c r="G485">
        <v>321</v>
      </c>
      <c r="H485">
        <v>38.200000000000003</v>
      </c>
      <c r="I485">
        <v>0.78700000000000003</v>
      </c>
      <c r="J485">
        <v>40</v>
      </c>
      <c r="K485">
        <v>1</v>
      </c>
      <c r="L485">
        <f t="shared" si="30"/>
        <v>1</v>
      </c>
      <c r="M485">
        <f t="shared" si="31"/>
        <v>1</v>
      </c>
    </row>
    <row r="486" spans="1:13">
      <c r="A486">
        <v>485</v>
      </c>
      <c r="B486">
        <v>129</v>
      </c>
      <c r="C486">
        <v>1</v>
      </c>
      <c r="D486">
        <v>117</v>
      </c>
      <c r="E486">
        <v>88</v>
      </c>
      <c r="F486">
        <v>24</v>
      </c>
      <c r="G486">
        <v>145</v>
      </c>
      <c r="H486">
        <v>34.5</v>
      </c>
      <c r="I486">
        <v>0.40300000000000002</v>
      </c>
      <c r="J486">
        <v>40</v>
      </c>
      <c r="K486">
        <v>1</v>
      </c>
      <c r="L486">
        <f t="shared" si="30"/>
        <v>0</v>
      </c>
      <c r="M486">
        <f t="shared" si="31"/>
        <v>0</v>
      </c>
    </row>
    <row r="487" spans="1:13">
      <c r="A487">
        <v>486</v>
      </c>
      <c r="B487">
        <v>313</v>
      </c>
      <c r="C487">
        <v>2</v>
      </c>
      <c r="D487">
        <v>155</v>
      </c>
      <c r="E487">
        <v>74</v>
      </c>
      <c r="F487">
        <v>17</v>
      </c>
      <c r="G487">
        <v>96</v>
      </c>
      <c r="H487">
        <v>26.6</v>
      </c>
      <c r="I487">
        <v>0.433</v>
      </c>
      <c r="J487">
        <v>27</v>
      </c>
      <c r="K487">
        <v>1</v>
      </c>
      <c r="L487">
        <f t="shared" si="30"/>
        <v>1</v>
      </c>
      <c r="M487">
        <f t="shared" si="31"/>
        <v>1</v>
      </c>
    </row>
    <row r="488" spans="1:13">
      <c r="A488">
        <v>487</v>
      </c>
      <c r="B488">
        <v>449</v>
      </c>
      <c r="C488">
        <v>0</v>
      </c>
      <c r="D488">
        <v>104</v>
      </c>
      <c r="E488">
        <v>64</v>
      </c>
      <c r="F488">
        <v>37</v>
      </c>
      <c r="G488">
        <v>64</v>
      </c>
      <c r="H488">
        <v>33.6</v>
      </c>
      <c r="I488">
        <v>0.51</v>
      </c>
      <c r="J488">
        <v>22</v>
      </c>
      <c r="K488">
        <v>1</v>
      </c>
      <c r="L488">
        <f t="shared" si="30"/>
        <v>0</v>
      </c>
      <c r="M488">
        <f t="shared" si="31"/>
        <v>0</v>
      </c>
    </row>
    <row r="489" spans="1:13">
      <c r="A489">
        <v>488</v>
      </c>
      <c r="B489">
        <v>710</v>
      </c>
      <c r="C489">
        <v>2</v>
      </c>
      <c r="D489">
        <v>93</v>
      </c>
      <c r="E489">
        <v>64</v>
      </c>
      <c r="F489">
        <v>32</v>
      </c>
      <c r="G489">
        <v>160</v>
      </c>
      <c r="H489">
        <v>38</v>
      </c>
      <c r="I489">
        <v>0.67400000000000004</v>
      </c>
      <c r="J489">
        <v>23</v>
      </c>
      <c r="K489">
        <v>1</v>
      </c>
      <c r="L489">
        <f t="shared" si="30"/>
        <v>0</v>
      </c>
      <c r="M489">
        <f t="shared" si="31"/>
        <v>0</v>
      </c>
    </row>
    <row r="490" spans="1:13">
      <c r="A490">
        <v>489</v>
      </c>
      <c r="B490">
        <v>639</v>
      </c>
      <c r="C490">
        <v>7</v>
      </c>
      <c r="D490">
        <v>97</v>
      </c>
      <c r="E490">
        <v>76</v>
      </c>
      <c r="F490">
        <v>32</v>
      </c>
      <c r="G490">
        <v>91</v>
      </c>
      <c r="H490">
        <v>40.9</v>
      </c>
      <c r="I490">
        <v>0.871</v>
      </c>
      <c r="J490">
        <v>32</v>
      </c>
      <c r="K490">
        <v>1</v>
      </c>
      <c r="L490">
        <f t="shared" si="30"/>
        <v>0</v>
      </c>
      <c r="M490">
        <f t="shared" si="31"/>
        <v>0</v>
      </c>
    </row>
    <row r="491" spans="1:13">
      <c r="A491">
        <v>490</v>
      </c>
      <c r="B491">
        <v>479</v>
      </c>
      <c r="C491">
        <v>8</v>
      </c>
      <c r="D491">
        <v>126</v>
      </c>
      <c r="E491">
        <v>74</v>
      </c>
      <c r="F491">
        <v>38</v>
      </c>
      <c r="G491">
        <v>75</v>
      </c>
      <c r="H491">
        <v>25.9</v>
      </c>
      <c r="I491">
        <v>0.16200000000000001</v>
      </c>
      <c r="J491">
        <v>39</v>
      </c>
      <c r="K491">
        <v>0</v>
      </c>
      <c r="L491">
        <f t="shared" si="30"/>
        <v>0</v>
      </c>
      <c r="M491">
        <f t="shared" si="31"/>
        <v>1</v>
      </c>
    </row>
    <row r="492" spans="1:13">
      <c r="A492">
        <v>491</v>
      </c>
      <c r="B492">
        <v>357</v>
      </c>
      <c r="C492">
        <v>1</v>
      </c>
      <c r="D492">
        <v>125</v>
      </c>
      <c r="E492">
        <v>50</v>
      </c>
      <c r="F492">
        <v>40</v>
      </c>
      <c r="G492">
        <v>167</v>
      </c>
      <c r="H492">
        <v>33.299999999999997</v>
      </c>
      <c r="I492">
        <v>0.96199999999999997</v>
      </c>
      <c r="J492">
        <v>28</v>
      </c>
      <c r="K492">
        <v>1</v>
      </c>
      <c r="L492">
        <f t="shared" si="30"/>
        <v>0</v>
      </c>
      <c r="M492">
        <f t="shared" si="31"/>
        <v>0</v>
      </c>
    </row>
    <row r="493" spans="1:13">
      <c r="A493">
        <v>492</v>
      </c>
      <c r="B493">
        <v>293</v>
      </c>
      <c r="C493">
        <v>2</v>
      </c>
      <c r="D493">
        <v>128</v>
      </c>
      <c r="E493">
        <v>78</v>
      </c>
      <c r="F493">
        <v>37</v>
      </c>
      <c r="G493">
        <v>182</v>
      </c>
      <c r="H493">
        <v>43.3</v>
      </c>
      <c r="I493">
        <v>1.224</v>
      </c>
      <c r="J493">
        <v>31</v>
      </c>
      <c r="K493">
        <v>1</v>
      </c>
      <c r="L493">
        <f t="shared" si="30"/>
        <v>1</v>
      </c>
      <c r="M493">
        <f t="shared" si="31"/>
        <v>1</v>
      </c>
    </row>
    <row r="494" spans="1:13">
      <c r="A494">
        <v>493</v>
      </c>
      <c r="B494">
        <v>156</v>
      </c>
      <c r="C494">
        <v>7</v>
      </c>
      <c r="D494">
        <v>152</v>
      </c>
      <c r="E494">
        <v>88</v>
      </c>
      <c r="F494">
        <v>44</v>
      </c>
      <c r="G494">
        <v>0</v>
      </c>
      <c r="H494">
        <v>50</v>
      </c>
      <c r="I494">
        <v>0.33700000000000002</v>
      </c>
      <c r="J494">
        <v>36</v>
      </c>
      <c r="K494">
        <v>1</v>
      </c>
      <c r="L494">
        <f t="shared" si="30"/>
        <v>0</v>
      </c>
      <c r="M494">
        <f t="shared" si="31"/>
        <v>0</v>
      </c>
    </row>
    <row r="495" spans="1:13">
      <c r="A495">
        <v>494</v>
      </c>
      <c r="B495">
        <v>190</v>
      </c>
      <c r="C495">
        <v>5</v>
      </c>
      <c r="D495">
        <v>139</v>
      </c>
      <c r="E495">
        <v>80</v>
      </c>
      <c r="F495">
        <v>35</v>
      </c>
      <c r="G495">
        <v>160</v>
      </c>
      <c r="H495">
        <v>31.6</v>
      </c>
      <c r="I495">
        <v>0.36099999999999999</v>
      </c>
      <c r="J495">
        <v>25</v>
      </c>
      <c r="K495">
        <v>1</v>
      </c>
      <c r="L495">
        <f t="shared" si="30"/>
        <v>0</v>
      </c>
      <c r="M495">
        <f t="shared" si="31"/>
        <v>0</v>
      </c>
    </row>
    <row r="496" spans="1:13">
      <c r="A496">
        <v>495</v>
      </c>
      <c r="B496">
        <v>471</v>
      </c>
      <c r="C496">
        <v>1</v>
      </c>
      <c r="D496">
        <v>144</v>
      </c>
      <c r="E496">
        <v>82</v>
      </c>
      <c r="F496">
        <v>40</v>
      </c>
      <c r="G496">
        <v>0</v>
      </c>
      <c r="H496">
        <v>41.3</v>
      </c>
      <c r="I496">
        <v>0.60699999999999998</v>
      </c>
      <c r="J496">
        <v>28</v>
      </c>
      <c r="K496">
        <v>0</v>
      </c>
      <c r="L496">
        <f t="shared" si="30"/>
        <v>0</v>
      </c>
      <c r="M496">
        <f t="shared" si="31"/>
        <v>1</v>
      </c>
    </row>
    <row r="497" spans="1:13">
      <c r="A497">
        <v>496</v>
      </c>
      <c r="B497">
        <v>85</v>
      </c>
      <c r="C497">
        <v>5</v>
      </c>
      <c r="D497">
        <v>137</v>
      </c>
      <c r="E497">
        <v>108</v>
      </c>
      <c r="F497">
        <v>0</v>
      </c>
      <c r="G497">
        <v>0</v>
      </c>
      <c r="H497">
        <v>48.8</v>
      </c>
      <c r="I497">
        <v>0.22700000000000001</v>
      </c>
      <c r="J497">
        <v>37</v>
      </c>
      <c r="K497">
        <v>1</v>
      </c>
      <c r="L497">
        <f t="shared" si="30"/>
        <v>0</v>
      </c>
      <c r="M497">
        <f t="shared" si="31"/>
        <v>0</v>
      </c>
    </row>
    <row r="498" spans="1:13">
      <c r="A498">
        <v>497</v>
      </c>
      <c r="B498">
        <v>705</v>
      </c>
      <c r="C498">
        <v>4</v>
      </c>
      <c r="D498">
        <v>110</v>
      </c>
      <c r="E498">
        <v>76</v>
      </c>
      <c r="F498">
        <v>20</v>
      </c>
      <c r="G498">
        <v>100</v>
      </c>
      <c r="H498">
        <v>28.4</v>
      </c>
      <c r="I498">
        <v>0.11799999999999999</v>
      </c>
      <c r="J498">
        <v>27</v>
      </c>
      <c r="K498">
        <v>0</v>
      </c>
      <c r="L498">
        <f t="shared" si="30"/>
        <v>0</v>
      </c>
      <c r="M498">
        <f t="shared" si="31"/>
        <v>1</v>
      </c>
    </row>
    <row r="499" spans="1:13">
      <c r="A499">
        <v>498</v>
      </c>
      <c r="B499">
        <v>59</v>
      </c>
      <c r="C499">
        <v>0</v>
      </c>
      <c r="D499">
        <v>146</v>
      </c>
      <c r="E499">
        <v>82</v>
      </c>
      <c r="F499">
        <v>0</v>
      </c>
      <c r="G499">
        <v>0</v>
      </c>
      <c r="H499">
        <v>40.5</v>
      </c>
      <c r="I499">
        <v>1.7809999999999999</v>
      </c>
      <c r="J499">
        <v>44</v>
      </c>
      <c r="K499">
        <v>0</v>
      </c>
      <c r="L499">
        <f t="shared" si="30"/>
        <v>1</v>
      </c>
      <c r="M499">
        <f t="shared" si="31"/>
        <v>0</v>
      </c>
    </row>
    <row r="500" spans="1:13">
      <c r="A500">
        <v>499</v>
      </c>
      <c r="B500">
        <v>510</v>
      </c>
      <c r="C500">
        <v>8</v>
      </c>
      <c r="D500">
        <v>120</v>
      </c>
      <c r="E500">
        <v>78</v>
      </c>
      <c r="F500">
        <v>0</v>
      </c>
      <c r="G500">
        <v>0</v>
      </c>
      <c r="H500">
        <v>25</v>
      </c>
      <c r="I500">
        <v>0.40899999999999997</v>
      </c>
      <c r="J500">
        <v>64</v>
      </c>
      <c r="K500">
        <v>0</v>
      </c>
      <c r="L500">
        <f t="shared" si="30"/>
        <v>0</v>
      </c>
      <c r="M500">
        <f t="shared" si="31"/>
        <v>1</v>
      </c>
    </row>
    <row r="501" spans="1:13">
      <c r="A501">
        <v>500</v>
      </c>
      <c r="B501">
        <v>745</v>
      </c>
      <c r="C501">
        <v>13</v>
      </c>
      <c r="D501">
        <v>153</v>
      </c>
      <c r="E501">
        <v>88</v>
      </c>
      <c r="F501">
        <v>37</v>
      </c>
      <c r="G501">
        <v>140</v>
      </c>
      <c r="H501">
        <v>40.6</v>
      </c>
      <c r="I501">
        <v>1.1739999999999999</v>
      </c>
      <c r="J501">
        <v>39</v>
      </c>
      <c r="K501">
        <v>0</v>
      </c>
      <c r="L501">
        <f t="shared" si="30"/>
        <v>1</v>
      </c>
      <c r="M501">
        <f t="shared" si="31"/>
        <v>0</v>
      </c>
    </row>
    <row r="502" spans="1:13">
      <c r="A502">
        <v>501</v>
      </c>
      <c r="B502">
        <v>547</v>
      </c>
      <c r="C502">
        <v>5</v>
      </c>
      <c r="D502">
        <v>187</v>
      </c>
      <c r="E502">
        <v>76</v>
      </c>
      <c r="F502">
        <v>27</v>
      </c>
      <c r="G502">
        <v>207</v>
      </c>
      <c r="H502">
        <v>43.6</v>
      </c>
      <c r="I502">
        <v>1.034</v>
      </c>
      <c r="J502">
        <v>53</v>
      </c>
      <c r="K502">
        <v>1</v>
      </c>
      <c r="L502">
        <f t="shared" si="30"/>
        <v>1</v>
      </c>
      <c r="M502">
        <f t="shared" si="31"/>
        <v>1</v>
      </c>
    </row>
    <row r="503" spans="1:13">
      <c r="A503">
        <v>502</v>
      </c>
      <c r="B503">
        <v>120</v>
      </c>
      <c r="C503">
        <v>4</v>
      </c>
      <c r="D503">
        <v>99</v>
      </c>
      <c r="E503">
        <v>76</v>
      </c>
      <c r="F503">
        <v>15</v>
      </c>
      <c r="G503">
        <v>51</v>
      </c>
      <c r="H503">
        <v>23.2</v>
      </c>
      <c r="I503">
        <v>0.223</v>
      </c>
      <c r="J503">
        <v>21</v>
      </c>
      <c r="K503">
        <v>0</v>
      </c>
      <c r="L503">
        <f t="shared" si="30"/>
        <v>0</v>
      </c>
      <c r="M503">
        <f t="shared" si="31"/>
        <v>1</v>
      </c>
    </row>
    <row r="504" spans="1:13">
      <c r="A504">
        <v>503</v>
      </c>
      <c r="B504">
        <v>751</v>
      </c>
      <c r="C504">
        <v>4</v>
      </c>
      <c r="D504">
        <v>136</v>
      </c>
      <c r="E504">
        <v>70</v>
      </c>
      <c r="F504">
        <v>0</v>
      </c>
      <c r="G504">
        <v>0</v>
      </c>
      <c r="H504">
        <v>31.2</v>
      </c>
      <c r="I504">
        <v>1.1819999999999999</v>
      </c>
      <c r="J504">
        <v>22</v>
      </c>
      <c r="K504">
        <v>1</v>
      </c>
      <c r="L504">
        <f t="shared" si="30"/>
        <v>1</v>
      </c>
      <c r="M504">
        <f t="shared" si="31"/>
        <v>1</v>
      </c>
    </row>
    <row r="505" spans="1:13">
      <c r="A505">
        <v>504</v>
      </c>
      <c r="B505">
        <v>568</v>
      </c>
      <c r="C505">
        <v>6</v>
      </c>
      <c r="D505">
        <v>92</v>
      </c>
      <c r="E505">
        <v>62</v>
      </c>
      <c r="F505">
        <v>32</v>
      </c>
      <c r="G505">
        <v>126</v>
      </c>
      <c r="H505">
        <v>32</v>
      </c>
      <c r="I505">
        <v>8.5000000000000006E-2</v>
      </c>
      <c r="J505">
        <v>46</v>
      </c>
      <c r="K505">
        <v>0</v>
      </c>
      <c r="L505">
        <f t="shared" si="30"/>
        <v>0</v>
      </c>
      <c r="M505">
        <f t="shared" si="31"/>
        <v>1</v>
      </c>
    </row>
    <row r="506" spans="1:13">
      <c r="A506">
        <v>505</v>
      </c>
      <c r="B506">
        <v>760</v>
      </c>
      <c r="C506">
        <v>6</v>
      </c>
      <c r="D506">
        <v>190</v>
      </c>
      <c r="E506">
        <v>92</v>
      </c>
      <c r="F506">
        <v>0</v>
      </c>
      <c r="G506">
        <v>0</v>
      </c>
      <c r="H506">
        <v>35.5</v>
      </c>
      <c r="I506">
        <v>0.27800000000000002</v>
      </c>
      <c r="J506">
        <v>66</v>
      </c>
      <c r="K506">
        <v>1</v>
      </c>
      <c r="L506">
        <f t="shared" si="30"/>
        <v>1</v>
      </c>
      <c r="M506">
        <f t="shared" si="31"/>
        <v>1</v>
      </c>
    </row>
    <row r="507" spans="1:13">
      <c r="A507">
        <v>506</v>
      </c>
      <c r="B507">
        <v>385</v>
      </c>
      <c r="C507">
        <v>1</v>
      </c>
      <c r="D507">
        <v>125</v>
      </c>
      <c r="E507">
        <v>70</v>
      </c>
      <c r="F507">
        <v>24</v>
      </c>
      <c r="G507">
        <v>110</v>
      </c>
      <c r="H507">
        <v>24.3</v>
      </c>
      <c r="I507">
        <v>0.221</v>
      </c>
      <c r="J507">
        <v>25</v>
      </c>
      <c r="K507">
        <v>0</v>
      </c>
      <c r="L507">
        <f t="shared" si="30"/>
        <v>0</v>
      </c>
      <c r="M507">
        <f t="shared" si="31"/>
        <v>1</v>
      </c>
    </row>
    <row r="508" spans="1:13">
      <c r="A508">
        <v>507</v>
      </c>
      <c r="B508">
        <v>682</v>
      </c>
      <c r="C508">
        <v>0</v>
      </c>
      <c r="D508">
        <v>162</v>
      </c>
      <c r="E508">
        <v>76</v>
      </c>
      <c r="F508">
        <v>36</v>
      </c>
      <c r="G508">
        <v>0</v>
      </c>
      <c r="H508">
        <v>49.6</v>
      </c>
      <c r="I508">
        <v>0.36399999999999999</v>
      </c>
      <c r="J508">
        <v>26</v>
      </c>
      <c r="K508">
        <v>1</v>
      </c>
      <c r="L508">
        <f t="shared" si="30"/>
        <v>1</v>
      </c>
      <c r="M508">
        <f t="shared" si="31"/>
        <v>1</v>
      </c>
    </row>
    <row r="509" spans="1:13">
      <c r="A509">
        <v>508</v>
      </c>
      <c r="B509">
        <v>74</v>
      </c>
      <c r="C509">
        <v>4</v>
      </c>
      <c r="D509">
        <v>129</v>
      </c>
      <c r="E509">
        <v>86</v>
      </c>
      <c r="F509">
        <v>20</v>
      </c>
      <c r="G509">
        <v>270</v>
      </c>
      <c r="H509">
        <v>35.1</v>
      </c>
      <c r="I509">
        <v>0.23100000000000001</v>
      </c>
      <c r="J509">
        <v>23</v>
      </c>
      <c r="K509">
        <v>0</v>
      </c>
      <c r="L509">
        <f t="shared" si="30"/>
        <v>0</v>
      </c>
      <c r="M509">
        <f t="shared" si="31"/>
        <v>1</v>
      </c>
    </row>
    <row r="510" spans="1:13">
      <c r="A510">
        <v>509</v>
      </c>
      <c r="B510">
        <v>415</v>
      </c>
      <c r="C510">
        <v>0</v>
      </c>
      <c r="D510">
        <v>138</v>
      </c>
      <c r="E510">
        <v>60</v>
      </c>
      <c r="F510">
        <v>35</v>
      </c>
      <c r="G510">
        <v>167</v>
      </c>
      <c r="H510">
        <v>34.6</v>
      </c>
      <c r="I510">
        <v>0.53400000000000003</v>
      </c>
      <c r="J510">
        <v>21</v>
      </c>
      <c r="K510">
        <v>1</v>
      </c>
      <c r="L510">
        <f t="shared" si="30"/>
        <v>0</v>
      </c>
      <c r="M510">
        <f t="shared" si="31"/>
        <v>0</v>
      </c>
    </row>
    <row r="511" spans="1:13">
      <c r="A511">
        <v>510</v>
      </c>
      <c r="B511">
        <v>109</v>
      </c>
      <c r="C511">
        <v>3</v>
      </c>
      <c r="D511">
        <v>83</v>
      </c>
      <c r="E511">
        <v>58</v>
      </c>
      <c r="F511">
        <v>31</v>
      </c>
      <c r="G511">
        <v>18</v>
      </c>
      <c r="H511">
        <v>34.299999999999997</v>
      </c>
      <c r="I511">
        <v>0.33600000000000002</v>
      </c>
      <c r="J511">
        <v>25</v>
      </c>
      <c r="K511">
        <v>0</v>
      </c>
      <c r="L511">
        <f t="shared" si="30"/>
        <v>0</v>
      </c>
      <c r="M511">
        <f t="shared" si="31"/>
        <v>1</v>
      </c>
    </row>
    <row r="512" spans="1:13">
      <c r="A512">
        <v>511</v>
      </c>
      <c r="B512">
        <v>187</v>
      </c>
      <c r="C512">
        <v>8</v>
      </c>
      <c r="D512">
        <v>181</v>
      </c>
      <c r="E512">
        <v>68</v>
      </c>
      <c r="F512">
        <v>36</v>
      </c>
      <c r="G512">
        <v>495</v>
      </c>
      <c r="H512">
        <v>30.1</v>
      </c>
      <c r="I512">
        <v>0.61499999999999999</v>
      </c>
      <c r="J512">
        <v>60</v>
      </c>
      <c r="K512">
        <v>1</v>
      </c>
      <c r="L512">
        <f t="shared" si="30"/>
        <v>1</v>
      </c>
      <c r="M512">
        <f t="shared" si="31"/>
        <v>1</v>
      </c>
    </row>
    <row r="513" spans="1:13">
      <c r="A513">
        <v>512</v>
      </c>
      <c r="B513">
        <v>539</v>
      </c>
      <c r="C513">
        <v>0</v>
      </c>
      <c r="D513">
        <v>127</v>
      </c>
      <c r="E513">
        <v>80</v>
      </c>
      <c r="F513">
        <v>37</v>
      </c>
      <c r="G513">
        <v>210</v>
      </c>
      <c r="H513">
        <v>36.299999999999997</v>
      </c>
      <c r="I513">
        <v>0.80400000000000005</v>
      </c>
      <c r="J513">
        <v>23</v>
      </c>
      <c r="K513">
        <v>0</v>
      </c>
      <c r="L513">
        <f t="shared" si="30"/>
        <v>0</v>
      </c>
      <c r="M513">
        <f t="shared" si="31"/>
        <v>1</v>
      </c>
    </row>
    <row r="514" spans="1:13">
      <c r="A514">
        <v>513</v>
      </c>
      <c r="B514">
        <v>476</v>
      </c>
      <c r="C514">
        <v>0</v>
      </c>
      <c r="D514">
        <v>137</v>
      </c>
      <c r="E514">
        <v>84</v>
      </c>
      <c r="F514">
        <v>27</v>
      </c>
      <c r="G514">
        <v>0</v>
      </c>
      <c r="H514">
        <v>27.3</v>
      </c>
      <c r="I514">
        <v>0.23100000000000001</v>
      </c>
      <c r="J514">
        <v>59</v>
      </c>
      <c r="K514">
        <v>0</v>
      </c>
      <c r="L514">
        <f t="shared" si="30"/>
        <v>0</v>
      </c>
      <c r="M514">
        <f t="shared" si="31"/>
        <v>1</v>
      </c>
    </row>
    <row r="515" spans="1:13">
      <c r="A515">
        <v>514</v>
      </c>
      <c r="B515">
        <v>591</v>
      </c>
      <c r="C515">
        <v>11</v>
      </c>
      <c r="D515">
        <v>111</v>
      </c>
      <c r="E515">
        <v>84</v>
      </c>
      <c r="F515">
        <v>40</v>
      </c>
      <c r="G515">
        <v>0</v>
      </c>
      <c r="H515">
        <v>46.8</v>
      </c>
      <c r="I515">
        <v>0.92500000000000004</v>
      </c>
      <c r="J515">
        <v>45</v>
      </c>
      <c r="K515">
        <v>1</v>
      </c>
      <c r="L515">
        <f t="shared" ref="L515:L538" si="32">IF(D515&lt;=154.5,IF(H515&lt;=27.849999,IF(D515&lt;=107.5,0,0),IF(I515&lt;=1.105,0,1)),IF(I515&lt;=0.2745,1,IF(G515&lt;=171.5,1,1)))</f>
        <v>0</v>
      </c>
      <c r="M515">
        <f t="shared" ref="M515:M538" si="33">IF(L515=K515,1,0)</f>
        <v>0</v>
      </c>
    </row>
    <row r="516" spans="1:13">
      <c r="A516">
        <v>515</v>
      </c>
      <c r="B516">
        <v>129</v>
      </c>
      <c r="C516">
        <v>1</v>
      </c>
      <c r="D516">
        <v>117</v>
      </c>
      <c r="E516">
        <v>88</v>
      </c>
      <c r="F516">
        <v>24</v>
      </c>
      <c r="G516">
        <v>145</v>
      </c>
      <c r="H516">
        <v>34.5</v>
      </c>
      <c r="I516">
        <v>0.40300000000000002</v>
      </c>
      <c r="J516">
        <v>40</v>
      </c>
      <c r="K516">
        <v>1</v>
      </c>
      <c r="L516">
        <f t="shared" si="32"/>
        <v>0</v>
      </c>
      <c r="M516">
        <f t="shared" si="33"/>
        <v>0</v>
      </c>
    </row>
    <row r="517" spans="1:13">
      <c r="A517">
        <v>516</v>
      </c>
      <c r="B517">
        <v>461</v>
      </c>
      <c r="C517">
        <v>9</v>
      </c>
      <c r="D517">
        <v>120</v>
      </c>
      <c r="E517">
        <v>72</v>
      </c>
      <c r="F517">
        <v>22</v>
      </c>
      <c r="G517">
        <v>56</v>
      </c>
      <c r="H517">
        <v>20.8</v>
      </c>
      <c r="I517">
        <v>0.73299999999999998</v>
      </c>
      <c r="J517">
        <v>48</v>
      </c>
      <c r="K517">
        <v>0</v>
      </c>
      <c r="L517">
        <f t="shared" si="32"/>
        <v>0</v>
      </c>
      <c r="M517">
        <f t="shared" si="33"/>
        <v>1</v>
      </c>
    </row>
    <row r="518" spans="1:13">
      <c r="A518">
        <v>517</v>
      </c>
      <c r="B518">
        <v>257</v>
      </c>
      <c r="C518">
        <v>3</v>
      </c>
      <c r="D518">
        <v>111</v>
      </c>
      <c r="E518">
        <v>56</v>
      </c>
      <c r="F518">
        <v>39</v>
      </c>
      <c r="G518">
        <v>0</v>
      </c>
      <c r="H518">
        <v>30.1</v>
      </c>
      <c r="I518">
        <v>0.55700000000000005</v>
      </c>
      <c r="J518">
        <v>30</v>
      </c>
      <c r="K518">
        <v>0</v>
      </c>
      <c r="L518">
        <f t="shared" si="32"/>
        <v>0</v>
      </c>
      <c r="M518">
        <f t="shared" si="33"/>
        <v>1</v>
      </c>
    </row>
    <row r="519" spans="1:13">
      <c r="A519">
        <v>518</v>
      </c>
      <c r="B519">
        <v>146</v>
      </c>
      <c r="C519">
        <v>0</v>
      </c>
      <c r="D519">
        <v>102</v>
      </c>
      <c r="E519">
        <v>75</v>
      </c>
      <c r="F519">
        <v>23</v>
      </c>
      <c r="G519">
        <v>0</v>
      </c>
      <c r="H519">
        <v>0</v>
      </c>
      <c r="I519">
        <v>0.57199999999999995</v>
      </c>
      <c r="J519">
        <v>21</v>
      </c>
      <c r="K519">
        <v>0</v>
      </c>
      <c r="L519">
        <f t="shared" si="32"/>
        <v>0</v>
      </c>
      <c r="M519">
        <f t="shared" si="33"/>
        <v>1</v>
      </c>
    </row>
    <row r="520" spans="1:13">
      <c r="A520">
        <v>519</v>
      </c>
      <c r="B520">
        <v>730</v>
      </c>
      <c r="C520">
        <v>2</v>
      </c>
      <c r="D520">
        <v>92</v>
      </c>
      <c r="E520">
        <v>52</v>
      </c>
      <c r="F520">
        <v>0</v>
      </c>
      <c r="G520">
        <v>0</v>
      </c>
      <c r="H520">
        <v>30.1</v>
      </c>
      <c r="I520">
        <v>0.14099999999999999</v>
      </c>
      <c r="J520">
        <v>22</v>
      </c>
      <c r="K520">
        <v>0</v>
      </c>
      <c r="L520">
        <f t="shared" si="32"/>
        <v>0</v>
      </c>
      <c r="M520">
        <f t="shared" si="33"/>
        <v>1</v>
      </c>
    </row>
    <row r="521" spans="1:13">
      <c r="A521">
        <v>520</v>
      </c>
      <c r="B521">
        <v>46</v>
      </c>
      <c r="C521">
        <v>0</v>
      </c>
      <c r="D521">
        <v>180</v>
      </c>
      <c r="E521">
        <v>66</v>
      </c>
      <c r="F521">
        <v>39</v>
      </c>
      <c r="G521">
        <v>0</v>
      </c>
      <c r="H521">
        <v>42</v>
      </c>
      <c r="I521">
        <v>1.893</v>
      </c>
      <c r="J521">
        <v>25</v>
      </c>
      <c r="K521">
        <v>1</v>
      </c>
      <c r="L521">
        <f t="shared" si="32"/>
        <v>1</v>
      </c>
      <c r="M521">
        <f t="shared" si="33"/>
        <v>1</v>
      </c>
    </row>
    <row r="522" spans="1:13">
      <c r="A522">
        <v>521</v>
      </c>
      <c r="B522">
        <v>397</v>
      </c>
      <c r="C522">
        <v>3</v>
      </c>
      <c r="D522">
        <v>96</v>
      </c>
      <c r="E522">
        <v>56</v>
      </c>
      <c r="F522">
        <v>34</v>
      </c>
      <c r="G522">
        <v>115</v>
      </c>
      <c r="H522">
        <v>24.7</v>
      </c>
      <c r="I522">
        <v>0.94399999999999995</v>
      </c>
      <c r="J522">
        <v>39</v>
      </c>
      <c r="K522">
        <v>0</v>
      </c>
      <c r="L522">
        <f t="shared" si="32"/>
        <v>0</v>
      </c>
      <c r="M522">
        <f t="shared" si="33"/>
        <v>1</v>
      </c>
    </row>
    <row r="523" spans="1:13">
      <c r="A523">
        <v>522</v>
      </c>
      <c r="B523">
        <v>338</v>
      </c>
      <c r="C523">
        <v>5</v>
      </c>
      <c r="D523">
        <v>115</v>
      </c>
      <c r="E523">
        <v>76</v>
      </c>
      <c r="F523">
        <v>0</v>
      </c>
      <c r="G523">
        <v>0</v>
      </c>
      <c r="H523">
        <v>31.2</v>
      </c>
      <c r="I523">
        <v>0.34300000000000003</v>
      </c>
      <c r="J523">
        <v>44</v>
      </c>
      <c r="K523">
        <v>1</v>
      </c>
      <c r="L523">
        <f t="shared" si="32"/>
        <v>0</v>
      </c>
      <c r="M523">
        <f t="shared" si="33"/>
        <v>0</v>
      </c>
    </row>
    <row r="524" spans="1:13">
      <c r="A524">
        <v>523</v>
      </c>
      <c r="B524">
        <v>660</v>
      </c>
      <c r="C524">
        <v>3</v>
      </c>
      <c r="D524">
        <v>80</v>
      </c>
      <c r="E524">
        <v>82</v>
      </c>
      <c r="F524">
        <v>31</v>
      </c>
      <c r="G524">
        <v>70</v>
      </c>
      <c r="H524">
        <v>34.200000000000003</v>
      </c>
      <c r="I524">
        <v>1.292</v>
      </c>
      <c r="J524">
        <v>27</v>
      </c>
      <c r="K524">
        <v>1</v>
      </c>
      <c r="L524">
        <f t="shared" si="32"/>
        <v>1</v>
      </c>
      <c r="M524">
        <f t="shared" si="33"/>
        <v>1</v>
      </c>
    </row>
    <row r="525" spans="1:13">
      <c r="A525">
        <v>524</v>
      </c>
      <c r="B525">
        <v>104</v>
      </c>
      <c r="C525">
        <v>1</v>
      </c>
      <c r="D525">
        <v>81</v>
      </c>
      <c r="E525">
        <v>72</v>
      </c>
      <c r="F525">
        <v>18</v>
      </c>
      <c r="G525">
        <v>40</v>
      </c>
      <c r="H525">
        <v>26.6</v>
      </c>
      <c r="I525">
        <v>0.28299999999999997</v>
      </c>
      <c r="J525">
        <v>24</v>
      </c>
      <c r="K525">
        <v>0</v>
      </c>
      <c r="L525">
        <f t="shared" si="32"/>
        <v>0</v>
      </c>
      <c r="M525">
        <f t="shared" si="33"/>
        <v>1</v>
      </c>
    </row>
    <row r="526" spans="1:13">
      <c r="A526">
        <v>525</v>
      </c>
      <c r="B526">
        <v>193</v>
      </c>
      <c r="C526">
        <v>7</v>
      </c>
      <c r="D526">
        <v>159</v>
      </c>
      <c r="E526">
        <v>66</v>
      </c>
      <c r="F526">
        <v>0</v>
      </c>
      <c r="G526">
        <v>0</v>
      </c>
      <c r="H526">
        <v>30.4</v>
      </c>
      <c r="I526">
        <v>0.38300000000000001</v>
      </c>
      <c r="J526">
        <v>36</v>
      </c>
      <c r="K526">
        <v>1</v>
      </c>
      <c r="L526">
        <f t="shared" si="32"/>
        <v>1</v>
      </c>
      <c r="M526">
        <f t="shared" si="33"/>
        <v>1</v>
      </c>
    </row>
    <row r="527" spans="1:13">
      <c r="A527">
        <v>526</v>
      </c>
      <c r="B527">
        <v>609</v>
      </c>
      <c r="C527">
        <v>0</v>
      </c>
      <c r="D527">
        <v>152</v>
      </c>
      <c r="E527">
        <v>82</v>
      </c>
      <c r="F527">
        <v>39</v>
      </c>
      <c r="G527">
        <v>272</v>
      </c>
      <c r="H527">
        <v>41.5</v>
      </c>
      <c r="I527">
        <v>0.27</v>
      </c>
      <c r="J527">
        <v>27</v>
      </c>
      <c r="K527">
        <v>0</v>
      </c>
      <c r="L527">
        <f t="shared" si="32"/>
        <v>0</v>
      </c>
      <c r="M527">
        <f t="shared" si="33"/>
        <v>1</v>
      </c>
    </row>
    <row r="528" spans="1:13">
      <c r="A528">
        <v>527</v>
      </c>
      <c r="B528">
        <v>293</v>
      </c>
      <c r="C528">
        <v>2</v>
      </c>
      <c r="D528">
        <v>128</v>
      </c>
      <c r="E528">
        <v>78</v>
      </c>
      <c r="F528">
        <v>37</v>
      </c>
      <c r="G528">
        <v>182</v>
      </c>
      <c r="H528">
        <v>43.3</v>
      </c>
      <c r="I528">
        <v>1.224</v>
      </c>
      <c r="J528">
        <v>31</v>
      </c>
      <c r="K528">
        <v>1</v>
      </c>
      <c r="L528">
        <f t="shared" si="32"/>
        <v>1</v>
      </c>
      <c r="M528">
        <f t="shared" si="33"/>
        <v>1</v>
      </c>
    </row>
    <row r="529" spans="1:13">
      <c r="A529">
        <v>528</v>
      </c>
      <c r="B529">
        <v>146</v>
      </c>
      <c r="C529">
        <v>0</v>
      </c>
      <c r="D529">
        <v>102</v>
      </c>
      <c r="E529">
        <v>75</v>
      </c>
      <c r="F529">
        <v>23</v>
      </c>
      <c r="G529">
        <v>0</v>
      </c>
      <c r="H529">
        <v>0</v>
      </c>
      <c r="I529">
        <v>0.57199999999999995</v>
      </c>
      <c r="J529">
        <v>21</v>
      </c>
      <c r="K529">
        <v>0</v>
      </c>
      <c r="L529">
        <f t="shared" si="32"/>
        <v>0</v>
      </c>
      <c r="M529">
        <f t="shared" si="33"/>
        <v>1</v>
      </c>
    </row>
    <row r="530" spans="1:13">
      <c r="A530">
        <v>529</v>
      </c>
      <c r="B530">
        <v>658</v>
      </c>
      <c r="C530">
        <v>1</v>
      </c>
      <c r="D530">
        <v>120</v>
      </c>
      <c r="E530">
        <v>80</v>
      </c>
      <c r="F530">
        <v>48</v>
      </c>
      <c r="G530">
        <v>200</v>
      </c>
      <c r="H530">
        <v>38.9</v>
      </c>
      <c r="I530">
        <v>1.1619999999999999</v>
      </c>
      <c r="J530">
        <v>41</v>
      </c>
      <c r="K530">
        <v>0</v>
      </c>
      <c r="L530">
        <f t="shared" si="32"/>
        <v>1</v>
      </c>
      <c r="M530">
        <f t="shared" si="33"/>
        <v>0</v>
      </c>
    </row>
    <row r="531" spans="1:13">
      <c r="A531">
        <v>530</v>
      </c>
      <c r="B531">
        <v>338</v>
      </c>
      <c r="C531">
        <v>5</v>
      </c>
      <c r="D531">
        <v>115</v>
      </c>
      <c r="E531">
        <v>76</v>
      </c>
      <c r="F531">
        <v>0</v>
      </c>
      <c r="G531">
        <v>0</v>
      </c>
      <c r="H531">
        <v>31.2</v>
      </c>
      <c r="I531">
        <v>0.34300000000000003</v>
      </c>
      <c r="J531">
        <v>44</v>
      </c>
      <c r="K531">
        <v>1</v>
      </c>
      <c r="L531">
        <f t="shared" si="32"/>
        <v>0</v>
      </c>
      <c r="M531">
        <f t="shared" si="33"/>
        <v>0</v>
      </c>
    </row>
    <row r="532" spans="1:13">
      <c r="A532">
        <v>531</v>
      </c>
      <c r="B532">
        <v>756</v>
      </c>
      <c r="C532">
        <v>1</v>
      </c>
      <c r="D532">
        <v>128</v>
      </c>
      <c r="E532">
        <v>88</v>
      </c>
      <c r="F532">
        <v>39</v>
      </c>
      <c r="G532">
        <v>110</v>
      </c>
      <c r="H532">
        <v>36.5</v>
      </c>
      <c r="I532">
        <v>1.0569999999999999</v>
      </c>
      <c r="J532">
        <v>37</v>
      </c>
      <c r="K532">
        <v>1</v>
      </c>
      <c r="L532">
        <f t="shared" si="32"/>
        <v>0</v>
      </c>
      <c r="M532">
        <f t="shared" si="33"/>
        <v>0</v>
      </c>
    </row>
    <row r="533" spans="1:13">
      <c r="A533">
        <v>532</v>
      </c>
      <c r="B533">
        <v>717</v>
      </c>
      <c r="C533">
        <v>3</v>
      </c>
      <c r="D533">
        <v>173</v>
      </c>
      <c r="E533">
        <v>78</v>
      </c>
      <c r="F533">
        <v>39</v>
      </c>
      <c r="G533">
        <v>185</v>
      </c>
      <c r="H533">
        <v>33.799999999999997</v>
      </c>
      <c r="I533">
        <v>0.97</v>
      </c>
      <c r="J533">
        <v>31</v>
      </c>
      <c r="K533">
        <v>1</v>
      </c>
      <c r="L533">
        <f t="shared" si="32"/>
        <v>1</v>
      </c>
      <c r="M533">
        <f t="shared" si="33"/>
        <v>1</v>
      </c>
    </row>
    <row r="534" spans="1:13">
      <c r="A534">
        <v>533</v>
      </c>
      <c r="B534">
        <v>262</v>
      </c>
      <c r="C534">
        <v>3</v>
      </c>
      <c r="D534">
        <v>141</v>
      </c>
      <c r="E534">
        <v>0</v>
      </c>
      <c r="F534">
        <v>0</v>
      </c>
      <c r="G534">
        <v>0</v>
      </c>
      <c r="H534">
        <v>30</v>
      </c>
      <c r="I534">
        <v>0.76100000000000001</v>
      </c>
      <c r="J534">
        <v>27</v>
      </c>
      <c r="K534">
        <v>1</v>
      </c>
      <c r="L534">
        <f t="shared" si="32"/>
        <v>0</v>
      </c>
      <c r="M534">
        <f t="shared" si="33"/>
        <v>0</v>
      </c>
    </row>
    <row r="535" spans="1:13">
      <c r="A535">
        <v>534</v>
      </c>
      <c r="B535">
        <v>657</v>
      </c>
      <c r="C535">
        <v>2</v>
      </c>
      <c r="D535">
        <v>101</v>
      </c>
      <c r="E535">
        <v>58</v>
      </c>
      <c r="F535">
        <v>35</v>
      </c>
      <c r="G535">
        <v>90</v>
      </c>
      <c r="H535">
        <v>21.8</v>
      </c>
      <c r="I535">
        <v>0.155</v>
      </c>
      <c r="J535">
        <v>22</v>
      </c>
      <c r="K535">
        <v>0</v>
      </c>
      <c r="L535">
        <f t="shared" si="32"/>
        <v>0</v>
      </c>
      <c r="M535">
        <f t="shared" si="33"/>
        <v>1</v>
      </c>
    </row>
    <row r="536" spans="1:13">
      <c r="A536">
        <v>535</v>
      </c>
      <c r="B536">
        <v>430</v>
      </c>
      <c r="C536">
        <v>1</v>
      </c>
      <c r="D536">
        <v>95</v>
      </c>
      <c r="E536">
        <v>82</v>
      </c>
      <c r="F536">
        <v>25</v>
      </c>
      <c r="G536">
        <v>180</v>
      </c>
      <c r="H536">
        <v>35</v>
      </c>
      <c r="I536">
        <v>0.23300000000000001</v>
      </c>
      <c r="J536">
        <v>43</v>
      </c>
      <c r="K536">
        <v>1</v>
      </c>
      <c r="L536">
        <f t="shared" si="32"/>
        <v>0</v>
      </c>
      <c r="M536">
        <f t="shared" si="33"/>
        <v>0</v>
      </c>
    </row>
    <row r="537" spans="1:13">
      <c r="A537">
        <v>536</v>
      </c>
      <c r="B537">
        <v>643</v>
      </c>
      <c r="C537">
        <v>6</v>
      </c>
      <c r="D537">
        <v>147</v>
      </c>
      <c r="E537">
        <v>80</v>
      </c>
      <c r="F537">
        <v>0</v>
      </c>
      <c r="G537">
        <v>0</v>
      </c>
      <c r="H537">
        <v>29.5</v>
      </c>
      <c r="I537">
        <v>0.17799999999999999</v>
      </c>
      <c r="J537">
        <v>50</v>
      </c>
      <c r="K537">
        <v>1</v>
      </c>
      <c r="L537">
        <f t="shared" si="32"/>
        <v>0</v>
      </c>
      <c r="M537">
        <f t="shared" si="33"/>
        <v>0</v>
      </c>
    </row>
    <row r="538" spans="1:13">
      <c r="A538">
        <v>537</v>
      </c>
      <c r="B538">
        <v>155</v>
      </c>
      <c r="C538">
        <v>8</v>
      </c>
      <c r="D538">
        <v>188</v>
      </c>
      <c r="E538">
        <v>78</v>
      </c>
      <c r="F538">
        <v>0</v>
      </c>
      <c r="G538">
        <v>0</v>
      </c>
      <c r="H538">
        <v>47.9</v>
      </c>
      <c r="I538">
        <v>0.13700000000000001</v>
      </c>
      <c r="J538">
        <v>43</v>
      </c>
      <c r="K538">
        <v>1</v>
      </c>
      <c r="L538">
        <f t="shared" si="32"/>
        <v>1</v>
      </c>
      <c r="M538">
        <f t="shared" si="33"/>
        <v>1</v>
      </c>
    </row>
  </sheetData>
  <mergeCells count="1">
    <mergeCell ref="AA7:AJ7"/>
  </mergeCells>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538"/>
  <sheetViews>
    <sheetView topLeftCell="V1" workbookViewId="0">
      <selection activeCell="AK8" sqref="AK8:AO14"/>
    </sheetView>
  </sheetViews>
  <sheetFormatPr defaultRowHeight="14.4"/>
  <cols>
    <col min="15" max="15" width="42.21875" bestFit="1" customWidth="1"/>
  </cols>
  <sheetData>
    <row r="1" spans="1:41">
      <c r="A1" s="1" t="s">
        <v>0</v>
      </c>
      <c r="B1" s="1" t="s">
        <v>1</v>
      </c>
      <c r="C1" s="1" t="s">
        <v>2</v>
      </c>
      <c r="D1" s="1" t="s">
        <v>3</v>
      </c>
      <c r="E1" s="1" t="s">
        <v>4</v>
      </c>
      <c r="F1" s="1" t="s">
        <v>5</v>
      </c>
      <c r="G1" s="1" t="s">
        <v>6</v>
      </c>
      <c r="H1" s="1" t="s">
        <v>7</v>
      </c>
      <c r="I1" s="1" t="s">
        <v>8</v>
      </c>
      <c r="J1" s="1" t="s">
        <v>9</v>
      </c>
      <c r="K1" s="1" t="s">
        <v>10</v>
      </c>
      <c r="L1" s="3" t="s">
        <v>21</v>
      </c>
      <c r="M1" s="3" t="s">
        <v>29</v>
      </c>
    </row>
    <row r="2" spans="1:41">
      <c r="A2">
        <v>1</v>
      </c>
      <c r="B2">
        <v>287</v>
      </c>
      <c r="C2">
        <v>5</v>
      </c>
      <c r="D2">
        <v>155</v>
      </c>
      <c r="E2">
        <v>84</v>
      </c>
      <c r="F2">
        <v>44</v>
      </c>
      <c r="G2">
        <v>545</v>
      </c>
      <c r="H2">
        <v>38.700000000000003</v>
      </c>
      <c r="I2">
        <v>0.61899999999999999</v>
      </c>
      <c r="J2">
        <v>34</v>
      </c>
      <c r="K2">
        <v>0</v>
      </c>
      <c r="L2">
        <f>IF(D2&lt;=133.5,IF(J2&lt;=27.5,IF(H2&lt;=31.3,0,0),IF(H2&lt;=28.65,0,0)),IF(H2&lt;=29.4,0,IF(D2&lt;=155.5,1,1)))</f>
        <v>1</v>
      </c>
      <c r="M2">
        <f>IF(L2=K2,1,0)</f>
        <v>0</v>
      </c>
      <c r="O2" t="s">
        <v>298</v>
      </c>
      <c r="P2">
        <f>COUNTA($K$2:$K$769)</f>
        <v>537</v>
      </c>
    </row>
    <row r="3" spans="1:41">
      <c r="A3">
        <v>2</v>
      </c>
      <c r="B3">
        <v>73</v>
      </c>
      <c r="C3">
        <v>13</v>
      </c>
      <c r="D3">
        <v>126</v>
      </c>
      <c r="E3">
        <v>90</v>
      </c>
      <c r="F3">
        <v>0</v>
      </c>
      <c r="G3">
        <v>0</v>
      </c>
      <c r="H3">
        <v>43.4</v>
      </c>
      <c r="I3">
        <v>0.58299999999999996</v>
      </c>
      <c r="J3">
        <v>42</v>
      </c>
      <c r="K3">
        <v>1</v>
      </c>
      <c r="L3">
        <f t="shared" ref="L3:L66" si="0">IF(D3&lt;=133.5,IF(J3&lt;=27.5,IF(H3&lt;=31.3,0,0),IF(H3&lt;=28.65,0,0)),IF(H3&lt;=29.4,0,IF(D3&lt;=155.5,1,1)))</f>
        <v>0</v>
      </c>
      <c r="M3">
        <f t="shared" ref="M3:M66" si="1">IF(L3=K3,1,0)</f>
        <v>0</v>
      </c>
      <c r="O3" t="s">
        <v>299</v>
      </c>
      <c r="P3">
        <f>SUM($K$2:$K$769)</f>
        <v>187</v>
      </c>
    </row>
    <row r="4" spans="1:41">
      <c r="A4">
        <v>3</v>
      </c>
      <c r="B4">
        <v>326</v>
      </c>
      <c r="C4">
        <v>1</v>
      </c>
      <c r="D4">
        <v>157</v>
      </c>
      <c r="E4">
        <v>72</v>
      </c>
      <c r="F4">
        <v>21</v>
      </c>
      <c r="G4">
        <v>168</v>
      </c>
      <c r="H4">
        <v>25.6</v>
      </c>
      <c r="I4">
        <v>0.123</v>
      </c>
      <c r="J4">
        <v>24</v>
      </c>
      <c r="K4">
        <v>0</v>
      </c>
      <c r="L4">
        <f t="shared" si="0"/>
        <v>0</v>
      </c>
      <c r="M4">
        <f t="shared" si="1"/>
        <v>1</v>
      </c>
      <c r="O4" t="s">
        <v>246</v>
      </c>
      <c r="P4">
        <f>P3/P2</f>
        <v>0.34823091247672255</v>
      </c>
    </row>
    <row r="5" spans="1:41">
      <c r="A5">
        <v>4</v>
      </c>
      <c r="B5">
        <v>601</v>
      </c>
      <c r="C5">
        <v>1</v>
      </c>
      <c r="D5">
        <v>108</v>
      </c>
      <c r="E5">
        <v>88</v>
      </c>
      <c r="F5">
        <v>19</v>
      </c>
      <c r="G5">
        <v>0</v>
      </c>
      <c r="H5">
        <v>27.1</v>
      </c>
      <c r="I5">
        <v>0.4</v>
      </c>
      <c r="J5">
        <v>24</v>
      </c>
      <c r="K5">
        <v>0</v>
      </c>
      <c r="L5">
        <f t="shared" si="0"/>
        <v>0</v>
      </c>
      <c r="M5">
        <f t="shared" si="1"/>
        <v>1</v>
      </c>
      <c r="O5" t="s">
        <v>247</v>
      </c>
      <c r="P5">
        <f>2*P4*(1-P4)</f>
        <v>0.45393228814470349</v>
      </c>
    </row>
    <row r="6" spans="1:41" ht="15" thickBot="1">
      <c r="A6">
        <v>5</v>
      </c>
      <c r="B6">
        <v>412</v>
      </c>
      <c r="C6">
        <v>1</v>
      </c>
      <c r="D6">
        <v>112</v>
      </c>
      <c r="E6">
        <v>72</v>
      </c>
      <c r="F6">
        <v>30</v>
      </c>
      <c r="G6">
        <v>176</v>
      </c>
      <c r="H6">
        <v>34.4</v>
      </c>
      <c r="I6">
        <v>0.52800000000000002</v>
      </c>
      <c r="J6">
        <v>25</v>
      </c>
      <c r="K6">
        <v>0</v>
      </c>
      <c r="L6">
        <f t="shared" si="0"/>
        <v>0</v>
      </c>
      <c r="M6">
        <f t="shared" si="1"/>
        <v>1</v>
      </c>
    </row>
    <row r="7" spans="1:41" ht="15" thickBot="1">
      <c r="A7">
        <v>6</v>
      </c>
      <c r="B7">
        <v>268</v>
      </c>
      <c r="C7">
        <v>2</v>
      </c>
      <c r="D7">
        <v>128</v>
      </c>
      <c r="E7">
        <v>64</v>
      </c>
      <c r="F7">
        <v>42</v>
      </c>
      <c r="G7">
        <v>0</v>
      </c>
      <c r="H7">
        <v>40</v>
      </c>
      <c r="I7">
        <v>1.101</v>
      </c>
      <c r="J7">
        <v>24</v>
      </c>
      <c r="K7">
        <v>0</v>
      </c>
      <c r="L7">
        <f t="shared" si="0"/>
        <v>0</v>
      </c>
      <c r="M7">
        <f t="shared" si="1"/>
        <v>1</v>
      </c>
      <c r="AA7" s="44" t="s">
        <v>328</v>
      </c>
      <c r="AB7" s="45"/>
      <c r="AC7" s="45"/>
      <c r="AD7" s="45"/>
      <c r="AE7" s="45"/>
      <c r="AF7" s="45"/>
      <c r="AG7" s="45"/>
      <c r="AH7" s="45"/>
      <c r="AI7" s="45"/>
      <c r="AJ7" s="46"/>
    </row>
    <row r="8" spans="1:41">
      <c r="A8">
        <v>7</v>
      </c>
      <c r="B8">
        <v>303</v>
      </c>
      <c r="C8">
        <v>5</v>
      </c>
      <c r="D8">
        <v>77</v>
      </c>
      <c r="E8">
        <v>82</v>
      </c>
      <c r="F8">
        <v>41</v>
      </c>
      <c r="G8">
        <v>42</v>
      </c>
      <c r="H8">
        <v>35.799999999999997</v>
      </c>
      <c r="I8">
        <v>0.156</v>
      </c>
      <c r="J8">
        <v>35</v>
      </c>
      <c r="K8">
        <v>0</v>
      </c>
      <c r="L8">
        <f t="shared" si="0"/>
        <v>0</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271</v>
      </c>
      <c r="C9">
        <v>10</v>
      </c>
      <c r="D9">
        <v>101</v>
      </c>
      <c r="E9">
        <v>86</v>
      </c>
      <c r="F9">
        <v>37</v>
      </c>
      <c r="G9">
        <v>0</v>
      </c>
      <c r="H9">
        <v>45.6</v>
      </c>
      <c r="I9">
        <v>1.1359999999999999</v>
      </c>
      <c r="J9">
        <v>38</v>
      </c>
      <c r="K9">
        <v>1</v>
      </c>
      <c r="L9">
        <f t="shared" si="0"/>
        <v>0</v>
      </c>
      <c r="M9">
        <f t="shared" si="1"/>
        <v>0</v>
      </c>
      <c r="O9" t="s">
        <v>340</v>
      </c>
      <c r="P9">
        <f>COUNTIFS($D$2:$D$769,"&lt;=133.5")</f>
        <v>366</v>
      </c>
      <c r="Q9">
        <f>COUNTIFS($D$2:$D$769,"&lt;=133.5",$K$2:$K$769,1)</f>
        <v>66</v>
      </c>
      <c r="R9">
        <f>$P$2-P9</f>
        <v>171</v>
      </c>
      <c r="S9">
        <f>$P$3-Q9</f>
        <v>121</v>
      </c>
      <c r="T9" s="24">
        <f t="shared" ref="T9:T14" si="2">IF(P9=0,"",Q9/P9)</f>
        <v>0.18032786885245902</v>
      </c>
      <c r="U9" s="31">
        <f t="shared" ref="U9:U14" si="3">IF(R9=0,"",S9/R9)</f>
        <v>0.70760233918128657</v>
      </c>
      <c r="V9">
        <f t="shared" ref="V9:W14" si="4">IF(T9="","",2*T9*(1-T9))</f>
        <v>0.29561945713517873</v>
      </c>
      <c r="W9">
        <f t="shared" si="4"/>
        <v>0.41380253753291607</v>
      </c>
      <c r="X9">
        <f>IF(OR(V9="",W9=""),"",(P9/$P$2)*V9+(R9/$P$2)*W9)</f>
        <v>0.33325317547412303</v>
      </c>
      <c r="Y9">
        <f>IF(X9="","",$P$5-X9)</f>
        <v>0.12067911267058046</v>
      </c>
      <c r="Z9">
        <f>IF(Y9="","",(P9+R9)/$P$2*Y9)</f>
        <v>0.12067911267058046</v>
      </c>
      <c r="AA9">
        <f>$P$2</f>
        <v>537</v>
      </c>
      <c r="AB9">
        <f>$P$3</f>
        <v>187</v>
      </c>
      <c r="AC9">
        <f>$P$5</f>
        <v>0.45393228814470349</v>
      </c>
      <c r="AD9">
        <f>IF(OR(T9="",$P$4=0),"",T9/$P$4)</f>
        <v>0.51783992285438762</v>
      </c>
      <c r="AE9">
        <f>IF(OR(U9="",$P$4=0),"",U9/$P$4)</f>
        <v>2.0319917440660475</v>
      </c>
      <c r="AF9">
        <f>IF(OR(T9="",U9=""),"",ABS(T9-U9))</f>
        <v>0.52727447032882757</v>
      </c>
      <c r="AG9">
        <f>IF(V9="","",1-V9)</f>
        <v>0.70438054286482132</v>
      </c>
      <c r="AH9">
        <f>IF(W9="","",1-W9)</f>
        <v>0.58619746246708393</v>
      </c>
      <c r="AI9">
        <f>IF(T9="","",MAX(T9,1-T9))</f>
        <v>0.81967213114754101</v>
      </c>
      <c r="AJ9">
        <f>IF(U9="","",MAX(U9,1-U9))</f>
        <v>0.70760233918128657</v>
      </c>
      <c r="AK9">
        <f>(LEN($O9)-LEN(SUBSTITUTE($O9," AND ","")))/5</f>
        <v>0</v>
      </c>
      <c r="AL9" t="str">
        <f>IF(AK9=0, $O9, SUBSTITUTE($O9," AND ","|", AK9))</f>
        <v>plas ≤ 133.5</v>
      </c>
      <c r="AM9" t="str">
        <f>IF(AK9=0, AL9, TRIM(MID(AL9, FIND("|",AL9)+1, 999)))</f>
        <v>plas ≤ 133.5</v>
      </c>
      <c r="AN9" t="str">
        <f>LEFT(AM9, FIND(" ", AM9 &amp; " ") - 1)</f>
        <v>plas</v>
      </c>
      <c r="AO9">
        <f>Y9</f>
        <v>0.12067911267058046</v>
      </c>
    </row>
    <row r="10" spans="1:41">
      <c r="A10">
        <v>9</v>
      </c>
      <c r="B10">
        <v>155</v>
      </c>
      <c r="C10">
        <v>8</v>
      </c>
      <c r="D10">
        <v>188</v>
      </c>
      <c r="E10">
        <v>78</v>
      </c>
      <c r="F10">
        <v>0</v>
      </c>
      <c r="G10">
        <v>0</v>
      </c>
      <c r="H10">
        <v>47.9</v>
      </c>
      <c r="I10">
        <v>0.13700000000000001</v>
      </c>
      <c r="J10">
        <v>43</v>
      </c>
      <c r="K10">
        <v>1</v>
      </c>
      <c r="L10">
        <f t="shared" si="0"/>
        <v>1</v>
      </c>
      <c r="M10">
        <f t="shared" si="1"/>
        <v>1</v>
      </c>
      <c r="O10" t="s">
        <v>359</v>
      </c>
      <c r="P10">
        <f>COUNTIFS($D$2:$D$769,"&lt;=133.5",$J$2:$J$769,"&lt;=27.5")</f>
        <v>206</v>
      </c>
      <c r="Q10">
        <f>SUMIFS($K$2:$K$769,$D$2:$D$769,"&lt;=133.5",$J$2:$J$769,"&lt;=27.5")</f>
        <v>14</v>
      </c>
      <c r="R10">
        <f t="shared" ref="R10:S14" si="5">AA10-P10</f>
        <v>160</v>
      </c>
      <c r="S10">
        <f t="shared" si="5"/>
        <v>52</v>
      </c>
      <c r="T10">
        <f t="shared" si="2"/>
        <v>6.7961165048543687E-2</v>
      </c>
      <c r="U10">
        <f t="shared" si="3"/>
        <v>0.32500000000000001</v>
      </c>
      <c r="V10">
        <f t="shared" si="4"/>
        <v>0.12668489018757659</v>
      </c>
      <c r="W10">
        <f t="shared" si="4"/>
        <v>0.43875000000000003</v>
      </c>
      <c r="X10">
        <f>IF(OR(V10="",W10=""),"",(P10/AA10)*V10+(R10/AA10)*W10)</f>
        <v>0.26310679611650484</v>
      </c>
      <c r="Y10">
        <f>IF(X10="","",AC10-X10)</f>
        <v>3.2512661018673894E-2</v>
      </c>
      <c r="Z10">
        <f>IF(Y10="","",(P10+R10)/AA10*Y10)</f>
        <v>3.2512661018673894E-2</v>
      </c>
      <c r="AA10">
        <f>P9</f>
        <v>366</v>
      </c>
      <c r="AB10">
        <f>Q9</f>
        <v>66</v>
      </c>
      <c r="AC10">
        <f>V9</f>
        <v>0.29561945713517873</v>
      </c>
      <c r="AD10">
        <f t="shared" ref="AD10:AE14" si="6">IF(OR(T10="",$P$4=0),"",T10/$P$4)</f>
        <v>0.19516120658325112</v>
      </c>
      <c r="AE10">
        <f t="shared" si="6"/>
        <v>0.93328877005347588</v>
      </c>
      <c r="AF10">
        <f t="shared" ref="AF10:AF14" si="7">IF(OR(T10="",U10=""),"",ABS(T10-U10))</f>
        <v>0.2570388349514563</v>
      </c>
      <c r="AG10">
        <f t="shared" ref="AG10:AH14" si="8">IF(V10="","",1-V10)</f>
        <v>0.87331510981242344</v>
      </c>
      <c r="AH10">
        <f t="shared" si="8"/>
        <v>0.56125000000000003</v>
      </c>
      <c r="AI10">
        <f t="shared" ref="AI10:AJ14" si="9">IF(T10="","",MAX(T10,1-T10))</f>
        <v>0.93203883495145634</v>
      </c>
      <c r="AJ10">
        <f t="shared" si="9"/>
        <v>0.67500000000000004</v>
      </c>
      <c r="AK10">
        <f t="shared" ref="AK10:AK14" si="10">(LEN($O10)-LEN(SUBSTITUTE($O10," AND ","")))/5</f>
        <v>1</v>
      </c>
      <c r="AL10" t="str">
        <f t="shared" ref="AL10:AL14" si="11">IF(AK10=0, $O10, SUBSTITUTE($O10," AND ","|", AK10))</f>
        <v>plas ≤ 133.5|age ≤ 27.5</v>
      </c>
      <c r="AM10" t="str">
        <f t="shared" ref="AM10:AM14" si="12">IF(AK10=0, AL10, TRIM(MID(AL10, FIND("|",AL10)+1, 999)))</f>
        <v>age ≤ 27.5</v>
      </c>
      <c r="AN10" t="str">
        <f t="shared" ref="AN10:AN14" si="13">LEFT(AM10, FIND(" ", AM10 &amp; " ") - 1)</f>
        <v>age</v>
      </c>
      <c r="AO10">
        <f t="shared" ref="AO10:AO14" si="14">Y10</f>
        <v>3.2512661018673894E-2</v>
      </c>
    </row>
    <row r="11" spans="1:41">
      <c r="A11">
        <v>10</v>
      </c>
      <c r="B11">
        <v>279</v>
      </c>
      <c r="C11">
        <v>5</v>
      </c>
      <c r="D11">
        <v>114</v>
      </c>
      <c r="E11">
        <v>74</v>
      </c>
      <c r="F11">
        <v>0</v>
      </c>
      <c r="G11">
        <v>0</v>
      </c>
      <c r="H11">
        <v>24.9</v>
      </c>
      <c r="I11">
        <v>0.74399999999999999</v>
      </c>
      <c r="J11">
        <v>57</v>
      </c>
      <c r="K11">
        <v>0</v>
      </c>
      <c r="L11">
        <f t="shared" si="0"/>
        <v>0</v>
      </c>
      <c r="M11">
        <f t="shared" si="1"/>
        <v>1</v>
      </c>
      <c r="O11" t="s">
        <v>360</v>
      </c>
      <c r="P11">
        <f>COUNTIFS($D$2:$D$769,"&lt;=133.5",$J$2:$J$769,"&lt;=27.5",$H$2:$H$769,"&lt;=31.3")</f>
        <v>115</v>
      </c>
      <c r="Q11">
        <f>SUMIFS($K$2:$K$769,$D$2:$D$769,"&lt;=133.5",$J$2:$J$769,"&lt;=27.5",$H$2:$H$769,"&lt;=31.3")</f>
        <v>3</v>
      </c>
      <c r="R11">
        <f t="shared" si="5"/>
        <v>91</v>
      </c>
      <c r="S11">
        <f t="shared" si="5"/>
        <v>11</v>
      </c>
      <c r="T11">
        <f t="shared" si="2"/>
        <v>2.6086956521739129E-2</v>
      </c>
      <c r="U11">
        <f t="shared" si="3"/>
        <v>0.12087912087912088</v>
      </c>
      <c r="V11">
        <f t="shared" si="4"/>
        <v>5.0812854442344048E-2</v>
      </c>
      <c r="W11">
        <f t="shared" si="4"/>
        <v>0.21253471802922352</v>
      </c>
      <c r="X11">
        <f>IF(OR(V11="",W11=""),"",(P11/AA11)*V11+(R11/AA11)*W11)</f>
        <v>0.12225309515305294</v>
      </c>
      <c r="Y11">
        <f>IF(X11="","",AC11-X11)</f>
        <v>4.4317950345236501E-3</v>
      </c>
      <c r="Z11">
        <f>IF(Y11="","",(P11+R11)/AA11*Y11)</f>
        <v>4.4317950345236501E-3</v>
      </c>
      <c r="AA11">
        <f>P10</f>
        <v>206</v>
      </c>
      <c r="AB11">
        <f>Q10</f>
        <v>14</v>
      </c>
      <c r="AC11">
        <f>V10</f>
        <v>0.12668489018757659</v>
      </c>
      <c r="AD11">
        <f t="shared" si="6"/>
        <v>7.4912810974192043E-2</v>
      </c>
      <c r="AE11">
        <f t="shared" si="6"/>
        <v>0.34712346477052358</v>
      </c>
      <c r="AF11">
        <f t="shared" si="7"/>
        <v>9.4792164357381747E-2</v>
      </c>
      <c r="AG11">
        <f t="shared" si="8"/>
        <v>0.94918714555765593</v>
      </c>
      <c r="AH11">
        <f t="shared" si="8"/>
        <v>0.78746528197077648</v>
      </c>
      <c r="AI11">
        <f t="shared" si="9"/>
        <v>0.97391304347826091</v>
      </c>
      <c r="AJ11">
        <f t="shared" si="9"/>
        <v>0.87912087912087911</v>
      </c>
      <c r="AK11">
        <f t="shared" si="10"/>
        <v>2</v>
      </c>
      <c r="AL11" t="str">
        <f t="shared" si="11"/>
        <v>plas ≤ 133.5 AND age ≤ 27.5|mass ≤ 31.3</v>
      </c>
      <c r="AM11" t="str">
        <f t="shared" si="12"/>
        <v>mass ≤ 31.3</v>
      </c>
      <c r="AN11" t="str">
        <f t="shared" si="13"/>
        <v>mass</v>
      </c>
      <c r="AO11">
        <f t="shared" si="14"/>
        <v>4.4317950345236501E-3</v>
      </c>
    </row>
    <row r="12" spans="1:41">
      <c r="A12">
        <v>11</v>
      </c>
      <c r="B12">
        <v>610</v>
      </c>
      <c r="C12">
        <v>1</v>
      </c>
      <c r="D12">
        <v>111</v>
      </c>
      <c r="E12">
        <v>62</v>
      </c>
      <c r="F12">
        <v>13</v>
      </c>
      <c r="G12">
        <v>182</v>
      </c>
      <c r="H12">
        <v>24</v>
      </c>
      <c r="I12">
        <v>0.13800000000000001</v>
      </c>
      <c r="J12">
        <v>23</v>
      </c>
      <c r="K12">
        <v>0</v>
      </c>
      <c r="L12">
        <f t="shared" si="0"/>
        <v>0</v>
      </c>
      <c r="M12">
        <f t="shared" si="1"/>
        <v>1</v>
      </c>
      <c r="O12" t="s">
        <v>361</v>
      </c>
      <c r="P12">
        <f>COUNTIFS($D$2:$D$769,"&lt;=133.5",$J$2:$J$769,"&gt;27.5",$H$2:$H$769,"&lt;=28.65")</f>
        <v>54</v>
      </c>
      <c r="Q12">
        <f>SUMIFS($K$2:$K$769,$D$2:$D$769,"&lt;=133.5",$J$2:$J$769,"&gt;27.5",$H$2:$H$769,"&lt;=28.65")</f>
        <v>3</v>
      </c>
      <c r="R12">
        <f t="shared" si="5"/>
        <v>106</v>
      </c>
      <c r="S12">
        <f t="shared" si="5"/>
        <v>49</v>
      </c>
      <c r="T12">
        <f t="shared" si="2"/>
        <v>5.5555555555555552E-2</v>
      </c>
      <c r="U12">
        <f t="shared" si="3"/>
        <v>0.46226415094339623</v>
      </c>
      <c r="V12">
        <f t="shared" si="4"/>
        <v>0.10493827160493827</v>
      </c>
      <c r="W12">
        <f t="shared" si="4"/>
        <v>0.49715201139195442</v>
      </c>
      <c r="X12">
        <f>IF(OR(V12="",W12=""),"",(P12/AA12)*V12+(R12/AA12)*W12)</f>
        <v>0.36477987421383645</v>
      </c>
      <c r="Y12">
        <f>IF(X12="","",AC12-X12)</f>
        <v>7.3970125786163576E-2</v>
      </c>
      <c r="Z12">
        <f>IF(Y12="","",(P12+R12)/AA12*Y12)</f>
        <v>7.3970125786163576E-2</v>
      </c>
      <c r="AA12">
        <f>R10</f>
        <v>160</v>
      </c>
      <c r="AB12">
        <f>S10</f>
        <v>52</v>
      </c>
      <c r="AC12">
        <f>W10</f>
        <v>0.43875000000000003</v>
      </c>
      <c r="AD12">
        <f t="shared" si="6"/>
        <v>0.15953654188948305</v>
      </c>
      <c r="AE12">
        <f t="shared" si="6"/>
        <v>1.3274644334577741</v>
      </c>
      <c r="AF12">
        <f t="shared" si="7"/>
        <v>0.40670859538784065</v>
      </c>
      <c r="AG12">
        <f t="shared" si="8"/>
        <v>0.89506172839506171</v>
      </c>
      <c r="AH12">
        <f t="shared" si="8"/>
        <v>0.50284798860804558</v>
      </c>
      <c r="AI12">
        <f t="shared" si="9"/>
        <v>0.94444444444444442</v>
      </c>
      <c r="AJ12">
        <f t="shared" si="9"/>
        <v>0.53773584905660377</v>
      </c>
      <c r="AK12">
        <f t="shared" si="10"/>
        <v>2</v>
      </c>
      <c r="AL12" t="str">
        <f t="shared" si="11"/>
        <v>plas ≤ 133.5 AND age &gt; 27.5|mass ≤ 28.65</v>
      </c>
      <c r="AM12" t="str">
        <f t="shared" si="12"/>
        <v>mass ≤ 28.65</v>
      </c>
      <c r="AN12" t="str">
        <f t="shared" si="13"/>
        <v>mass</v>
      </c>
      <c r="AO12">
        <f t="shared" si="14"/>
        <v>7.3970125786163576E-2</v>
      </c>
    </row>
    <row r="13" spans="1:41">
      <c r="A13">
        <v>12</v>
      </c>
      <c r="B13">
        <v>436</v>
      </c>
      <c r="C13">
        <v>0</v>
      </c>
      <c r="D13">
        <v>141</v>
      </c>
      <c r="E13">
        <v>0</v>
      </c>
      <c r="F13">
        <v>0</v>
      </c>
      <c r="G13">
        <v>0</v>
      </c>
      <c r="H13">
        <v>42.4</v>
      </c>
      <c r="I13">
        <v>0.20499999999999999</v>
      </c>
      <c r="J13">
        <v>29</v>
      </c>
      <c r="K13">
        <v>1</v>
      </c>
      <c r="L13">
        <f t="shared" si="0"/>
        <v>1</v>
      </c>
      <c r="M13">
        <f t="shared" si="1"/>
        <v>1</v>
      </c>
      <c r="O13" t="s">
        <v>362</v>
      </c>
      <c r="P13">
        <f>COUNTIFS($D$2:$D$769,"&gt;133.5",$H$2:$H$769,"&lt;=29.4")</f>
        <v>35</v>
      </c>
      <c r="Q13">
        <f>SUMIFS($K$2:$K$769,$D$2:$D$769,"&gt;133.5",$H$2:$H$769,"&lt;=29.4")</f>
        <v>9</v>
      </c>
      <c r="R13">
        <f t="shared" si="5"/>
        <v>136</v>
      </c>
      <c r="S13">
        <f t="shared" si="5"/>
        <v>112</v>
      </c>
      <c r="T13">
        <f t="shared" si="2"/>
        <v>0.25714285714285712</v>
      </c>
      <c r="U13">
        <f t="shared" si="3"/>
        <v>0.82352941176470584</v>
      </c>
      <c r="V13">
        <f t="shared" si="4"/>
        <v>0.38204081632653059</v>
      </c>
      <c r="W13">
        <f t="shared" si="4"/>
        <v>0.29065743944636685</v>
      </c>
      <c r="X13">
        <f>IF(OR(V13="",W13=""),"",(P13/AA13)*V13+(R13/AA13)*W13)</f>
        <v>0.3093616393925992</v>
      </c>
      <c r="Y13">
        <f>IF(X13="","",AC13-X13)</f>
        <v>0.10444089814031687</v>
      </c>
      <c r="Z13">
        <f>IF(Y13="","",(P13+R13)/AA13*Y13)</f>
        <v>0.10444089814031687</v>
      </c>
      <c r="AA13">
        <f>R9</f>
        <v>171</v>
      </c>
      <c r="AB13">
        <f>S9</f>
        <v>121</v>
      </c>
      <c r="AC13">
        <f>W9</f>
        <v>0.41380253753291607</v>
      </c>
      <c r="AD13">
        <f t="shared" si="6"/>
        <v>0.73842627960275009</v>
      </c>
      <c r="AE13">
        <f t="shared" si="6"/>
        <v>2.3648946209499839</v>
      </c>
      <c r="AF13">
        <f t="shared" si="7"/>
        <v>0.56638655462184873</v>
      </c>
      <c r="AG13">
        <f t="shared" si="8"/>
        <v>0.61795918367346947</v>
      </c>
      <c r="AH13">
        <f t="shared" si="8"/>
        <v>0.70934256055363321</v>
      </c>
      <c r="AI13">
        <f t="shared" si="9"/>
        <v>0.74285714285714288</v>
      </c>
      <c r="AJ13">
        <f t="shared" si="9"/>
        <v>0.82352941176470584</v>
      </c>
      <c r="AK13">
        <f t="shared" si="10"/>
        <v>1</v>
      </c>
      <c r="AL13" t="str">
        <f t="shared" si="11"/>
        <v>plas &gt; 133.5|mass ≤ 29.4</v>
      </c>
      <c r="AM13" t="str">
        <f t="shared" si="12"/>
        <v>mass ≤ 29.4</v>
      </c>
      <c r="AN13" t="str">
        <f t="shared" si="13"/>
        <v>mass</v>
      </c>
      <c r="AO13">
        <f t="shared" si="14"/>
        <v>0.10444089814031687</v>
      </c>
    </row>
    <row r="14" spans="1:41">
      <c r="A14">
        <v>13</v>
      </c>
      <c r="B14">
        <v>221</v>
      </c>
      <c r="C14">
        <v>0</v>
      </c>
      <c r="D14">
        <v>177</v>
      </c>
      <c r="E14">
        <v>60</v>
      </c>
      <c r="F14">
        <v>29</v>
      </c>
      <c r="G14">
        <v>478</v>
      </c>
      <c r="H14">
        <v>34.6</v>
      </c>
      <c r="I14">
        <v>1.0720000000000001</v>
      </c>
      <c r="J14">
        <v>21</v>
      </c>
      <c r="K14">
        <v>1</v>
      </c>
      <c r="L14">
        <f t="shared" si="0"/>
        <v>1</v>
      </c>
      <c r="M14">
        <f t="shared" si="1"/>
        <v>1</v>
      </c>
      <c r="O14" t="s">
        <v>363</v>
      </c>
      <c r="P14">
        <f>COUNTIFS($D$2:$D$769,"&gt;133.5",$H$2:$H$769,"&gt;29.4",$D$2:$D$769,"&lt;=155.5")</f>
        <v>61</v>
      </c>
      <c r="Q14">
        <f>SUMIFS($K$2:$K$769,$D$2:$D$769,"&gt;133.5",$H$2:$H$769,"&gt;29.4",$D$2:$D$769,"&lt;=155.5")</f>
        <v>43</v>
      </c>
      <c r="R14">
        <f t="shared" si="5"/>
        <v>75</v>
      </c>
      <c r="S14">
        <f t="shared" si="5"/>
        <v>69</v>
      </c>
      <c r="T14">
        <f t="shared" si="2"/>
        <v>0.70491803278688525</v>
      </c>
      <c r="U14">
        <f t="shared" si="3"/>
        <v>0.92</v>
      </c>
      <c r="V14">
        <f t="shared" si="4"/>
        <v>0.41601719967750606</v>
      </c>
      <c r="W14">
        <f t="shared" si="4"/>
        <v>0.14719999999999994</v>
      </c>
      <c r="X14">
        <f>IF(OR(V14="",W14=""),"",(P14/AA14)*V14+(R14/AA14)*W14)</f>
        <v>0.26777242044358729</v>
      </c>
      <c r="Y14">
        <f>IF(X14="","",AC14-X14)</f>
        <v>2.2885019002779561E-2</v>
      </c>
      <c r="Z14">
        <f>IF(Y14="","",(P14+R14)/AA14*Y14)</f>
        <v>2.2885019002779561E-2</v>
      </c>
      <c r="AA14">
        <f>R13</f>
        <v>136</v>
      </c>
      <c r="AB14">
        <f>S13</f>
        <v>112</v>
      </c>
      <c r="AC14">
        <f>W13</f>
        <v>0.29065743944636685</v>
      </c>
      <c r="AD14">
        <f t="shared" si="6"/>
        <v>2.0242833347944242</v>
      </c>
      <c r="AE14">
        <f t="shared" si="6"/>
        <v>2.6419251336898397</v>
      </c>
      <c r="AF14">
        <f t="shared" si="7"/>
        <v>0.21508196721311479</v>
      </c>
      <c r="AG14">
        <f t="shared" si="8"/>
        <v>0.58398280032249394</v>
      </c>
      <c r="AH14">
        <f t="shared" si="8"/>
        <v>0.8528</v>
      </c>
      <c r="AI14">
        <f t="shared" si="9"/>
        <v>0.70491803278688525</v>
      </c>
      <c r="AJ14">
        <f t="shared" si="9"/>
        <v>0.92</v>
      </c>
      <c r="AK14">
        <f t="shared" si="10"/>
        <v>2</v>
      </c>
      <c r="AL14" t="str">
        <f t="shared" si="11"/>
        <v>plas &gt; 133.5 AND mass &gt; 29.4|plas ≤ 155.5</v>
      </c>
      <c r="AM14" t="str">
        <f t="shared" si="12"/>
        <v>plas ≤ 155.5</v>
      </c>
      <c r="AN14" t="str">
        <f t="shared" si="13"/>
        <v>plas</v>
      </c>
      <c r="AO14">
        <f t="shared" si="14"/>
        <v>2.2885019002779561E-2</v>
      </c>
    </row>
    <row r="15" spans="1:41">
      <c r="A15">
        <v>14</v>
      </c>
      <c r="B15">
        <v>705</v>
      </c>
      <c r="C15">
        <v>4</v>
      </c>
      <c r="D15">
        <v>110</v>
      </c>
      <c r="E15">
        <v>76</v>
      </c>
      <c r="F15">
        <v>20</v>
      </c>
      <c r="G15">
        <v>100</v>
      </c>
      <c r="H15">
        <v>28.4</v>
      </c>
      <c r="I15">
        <v>0.11799999999999999</v>
      </c>
      <c r="J15">
        <v>27</v>
      </c>
      <c r="K15">
        <v>0</v>
      </c>
      <c r="L15">
        <f t="shared" si="0"/>
        <v>0</v>
      </c>
      <c r="M15">
        <f t="shared" si="1"/>
        <v>1</v>
      </c>
    </row>
    <row r="16" spans="1:41">
      <c r="A16">
        <v>15</v>
      </c>
      <c r="B16">
        <v>262</v>
      </c>
      <c r="C16">
        <v>3</v>
      </c>
      <c r="D16">
        <v>141</v>
      </c>
      <c r="E16">
        <v>0</v>
      </c>
      <c r="F16">
        <v>0</v>
      </c>
      <c r="G16">
        <v>0</v>
      </c>
      <c r="H16">
        <v>30</v>
      </c>
      <c r="I16">
        <v>0.76100000000000001</v>
      </c>
      <c r="J16">
        <v>27</v>
      </c>
      <c r="K16">
        <v>1</v>
      </c>
      <c r="L16">
        <f t="shared" si="0"/>
        <v>1</v>
      </c>
      <c r="M16">
        <f t="shared" si="1"/>
        <v>1</v>
      </c>
    </row>
    <row r="17" spans="1:13">
      <c r="A17">
        <v>16</v>
      </c>
      <c r="B17">
        <v>143</v>
      </c>
      <c r="C17">
        <v>2</v>
      </c>
      <c r="D17">
        <v>108</v>
      </c>
      <c r="E17">
        <v>52</v>
      </c>
      <c r="F17">
        <v>26</v>
      </c>
      <c r="G17">
        <v>63</v>
      </c>
      <c r="H17">
        <v>32.5</v>
      </c>
      <c r="I17">
        <v>0.318</v>
      </c>
      <c r="J17">
        <v>22</v>
      </c>
      <c r="K17">
        <v>0</v>
      </c>
      <c r="L17">
        <f t="shared" si="0"/>
        <v>0</v>
      </c>
      <c r="M17">
        <f t="shared" si="1"/>
        <v>1</v>
      </c>
    </row>
    <row r="18" spans="1:13">
      <c r="A18">
        <v>17</v>
      </c>
      <c r="B18">
        <v>623</v>
      </c>
      <c r="C18">
        <v>6</v>
      </c>
      <c r="D18">
        <v>183</v>
      </c>
      <c r="E18">
        <v>94</v>
      </c>
      <c r="F18">
        <v>0</v>
      </c>
      <c r="G18">
        <v>0</v>
      </c>
      <c r="H18">
        <v>40.799999999999997</v>
      </c>
      <c r="I18">
        <v>1.4610000000000001</v>
      </c>
      <c r="J18">
        <v>45</v>
      </c>
      <c r="K18">
        <v>0</v>
      </c>
      <c r="L18">
        <f t="shared" si="0"/>
        <v>1</v>
      </c>
      <c r="M18">
        <f t="shared" si="1"/>
        <v>0</v>
      </c>
    </row>
    <row r="19" spans="1:13">
      <c r="A19">
        <v>18</v>
      </c>
      <c r="B19">
        <v>302</v>
      </c>
      <c r="C19">
        <v>2</v>
      </c>
      <c r="D19">
        <v>144</v>
      </c>
      <c r="E19">
        <v>58</v>
      </c>
      <c r="F19">
        <v>33</v>
      </c>
      <c r="G19">
        <v>135</v>
      </c>
      <c r="H19">
        <v>31.6</v>
      </c>
      <c r="I19">
        <v>0.42199999999999999</v>
      </c>
      <c r="J19">
        <v>25</v>
      </c>
      <c r="K19">
        <v>1</v>
      </c>
      <c r="L19">
        <f t="shared" si="0"/>
        <v>1</v>
      </c>
      <c r="M19">
        <f t="shared" si="1"/>
        <v>1</v>
      </c>
    </row>
    <row r="20" spans="1:13">
      <c r="A20">
        <v>19</v>
      </c>
      <c r="B20">
        <v>415</v>
      </c>
      <c r="C20">
        <v>0</v>
      </c>
      <c r="D20">
        <v>138</v>
      </c>
      <c r="E20">
        <v>60</v>
      </c>
      <c r="F20">
        <v>35</v>
      </c>
      <c r="G20">
        <v>167</v>
      </c>
      <c r="H20">
        <v>34.6</v>
      </c>
      <c r="I20">
        <v>0.53400000000000003</v>
      </c>
      <c r="J20">
        <v>21</v>
      </c>
      <c r="K20">
        <v>1</v>
      </c>
      <c r="L20">
        <f t="shared" si="0"/>
        <v>1</v>
      </c>
      <c r="M20">
        <f t="shared" si="1"/>
        <v>1</v>
      </c>
    </row>
    <row r="21" spans="1:13">
      <c r="A21">
        <v>20</v>
      </c>
      <c r="B21">
        <v>264</v>
      </c>
      <c r="C21">
        <v>3</v>
      </c>
      <c r="D21">
        <v>142</v>
      </c>
      <c r="E21">
        <v>80</v>
      </c>
      <c r="F21">
        <v>15</v>
      </c>
      <c r="G21">
        <v>0</v>
      </c>
      <c r="H21">
        <v>32.4</v>
      </c>
      <c r="I21">
        <v>0.2</v>
      </c>
      <c r="J21">
        <v>63</v>
      </c>
      <c r="K21">
        <v>0</v>
      </c>
      <c r="L21">
        <f t="shared" si="0"/>
        <v>1</v>
      </c>
      <c r="M21">
        <f t="shared" si="1"/>
        <v>0</v>
      </c>
    </row>
    <row r="22" spans="1:13">
      <c r="A22">
        <v>21</v>
      </c>
      <c r="B22">
        <v>2</v>
      </c>
      <c r="C22">
        <v>1</v>
      </c>
      <c r="D22">
        <v>85</v>
      </c>
      <c r="E22">
        <v>66</v>
      </c>
      <c r="F22">
        <v>29</v>
      </c>
      <c r="G22">
        <v>0</v>
      </c>
      <c r="H22">
        <v>26.6</v>
      </c>
      <c r="I22">
        <v>0.35099999999999998</v>
      </c>
      <c r="J22">
        <v>31</v>
      </c>
      <c r="K22">
        <v>0</v>
      </c>
      <c r="L22">
        <f t="shared" si="0"/>
        <v>0</v>
      </c>
      <c r="M22">
        <f t="shared" si="1"/>
        <v>1</v>
      </c>
    </row>
    <row r="23" spans="1:13">
      <c r="A23">
        <v>22</v>
      </c>
      <c r="B23">
        <v>522</v>
      </c>
      <c r="C23">
        <v>3</v>
      </c>
      <c r="D23">
        <v>124</v>
      </c>
      <c r="E23">
        <v>80</v>
      </c>
      <c r="F23">
        <v>33</v>
      </c>
      <c r="G23">
        <v>130</v>
      </c>
      <c r="H23">
        <v>33.200000000000003</v>
      </c>
      <c r="I23">
        <v>0.30499999999999999</v>
      </c>
      <c r="J23">
        <v>26</v>
      </c>
      <c r="K23">
        <v>0</v>
      </c>
      <c r="L23">
        <f t="shared" si="0"/>
        <v>0</v>
      </c>
      <c r="M23">
        <f t="shared" si="1"/>
        <v>1</v>
      </c>
    </row>
    <row r="24" spans="1:13">
      <c r="A24">
        <v>23</v>
      </c>
      <c r="B24">
        <v>326</v>
      </c>
      <c r="C24">
        <v>1</v>
      </c>
      <c r="D24">
        <v>157</v>
      </c>
      <c r="E24">
        <v>72</v>
      </c>
      <c r="F24">
        <v>21</v>
      </c>
      <c r="G24">
        <v>168</v>
      </c>
      <c r="H24">
        <v>25.6</v>
      </c>
      <c r="I24">
        <v>0.123</v>
      </c>
      <c r="J24">
        <v>24</v>
      </c>
      <c r="K24">
        <v>0</v>
      </c>
      <c r="L24">
        <f t="shared" si="0"/>
        <v>0</v>
      </c>
      <c r="M24">
        <f t="shared" si="1"/>
        <v>1</v>
      </c>
    </row>
    <row r="25" spans="1:13">
      <c r="A25">
        <v>24</v>
      </c>
      <c r="B25">
        <v>247</v>
      </c>
      <c r="C25">
        <v>10</v>
      </c>
      <c r="D25">
        <v>122</v>
      </c>
      <c r="E25">
        <v>68</v>
      </c>
      <c r="F25">
        <v>0</v>
      </c>
      <c r="G25">
        <v>0</v>
      </c>
      <c r="H25">
        <v>31.2</v>
      </c>
      <c r="I25">
        <v>0.25800000000000001</v>
      </c>
      <c r="J25">
        <v>41</v>
      </c>
      <c r="K25">
        <v>0</v>
      </c>
      <c r="L25">
        <f t="shared" si="0"/>
        <v>0</v>
      </c>
      <c r="M25">
        <f t="shared" si="1"/>
        <v>1</v>
      </c>
    </row>
    <row r="26" spans="1:13">
      <c r="A26">
        <v>25</v>
      </c>
      <c r="B26">
        <v>625</v>
      </c>
      <c r="C26">
        <v>2</v>
      </c>
      <c r="D26">
        <v>108</v>
      </c>
      <c r="E26">
        <v>64</v>
      </c>
      <c r="F26">
        <v>0</v>
      </c>
      <c r="G26">
        <v>0</v>
      </c>
      <c r="H26">
        <v>30.8</v>
      </c>
      <c r="I26">
        <v>0.158</v>
      </c>
      <c r="J26">
        <v>21</v>
      </c>
      <c r="K26">
        <v>0</v>
      </c>
      <c r="L26">
        <f t="shared" si="0"/>
        <v>0</v>
      </c>
      <c r="M26">
        <f t="shared" si="1"/>
        <v>1</v>
      </c>
    </row>
    <row r="27" spans="1:13">
      <c r="A27">
        <v>26</v>
      </c>
      <c r="B27">
        <v>223</v>
      </c>
      <c r="C27">
        <v>7</v>
      </c>
      <c r="D27">
        <v>119</v>
      </c>
      <c r="E27">
        <v>0</v>
      </c>
      <c r="F27">
        <v>0</v>
      </c>
      <c r="G27">
        <v>0</v>
      </c>
      <c r="H27">
        <v>25.2</v>
      </c>
      <c r="I27">
        <v>0.20899999999999999</v>
      </c>
      <c r="J27">
        <v>37</v>
      </c>
      <c r="K27">
        <v>0</v>
      </c>
      <c r="L27">
        <f t="shared" si="0"/>
        <v>0</v>
      </c>
      <c r="M27">
        <f t="shared" si="1"/>
        <v>1</v>
      </c>
    </row>
    <row r="28" spans="1:13">
      <c r="A28">
        <v>27</v>
      </c>
      <c r="B28">
        <v>676</v>
      </c>
      <c r="C28">
        <v>6</v>
      </c>
      <c r="D28">
        <v>195</v>
      </c>
      <c r="E28">
        <v>70</v>
      </c>
      <c r="F28">
        <v>0</v>
      </c>
      <c r="G28">
        <v>0</v>
      </c>
      <c r="H28">
        <v>30.9</v>
      </c>
      <c r="I28">
        <v>0.32800000000000001</v>
      </c>
      <c r="J28">
        <v>31</v>
      </c>
      <c r="K28">
        <v>1</v>
      </c>
      <c r="L28">
        <f t="shared" si="0"/>
        <v>1</v>
      </c>
      <c r="M28">
        <f t="shared" si="1"/>
        <v>1</v>
      </c>
    </row>
    <row r="29" spans="1:13">
      <c r="A29">
        <v>28</v>
      </c>
      <c r="B29">
        <v>102</v>
      </c>
      <c r="C29">
        <v>1</v>
      </c>
      <c r="D29">
        <v>151</v>
      </c>
      <c r="E29">
        <v>60</v>
      </c>
      <c r="F29">
        <v>0</v>
      </c>
      <c r="G29">
        <v>0</v>
      </c>
      <c r="H29">
        <v>26.1</v>
      </c>
      <c r="I29">
        <v>0.17899999999999999</v>
      </c>
      <c r="J29">
        <v>22</v>
      </c>
      <c r="K29">
        <v>0</v>
      </c>
      <c r="L29">
        <f t="shared" si="0"/>
        <v>0</v>
      </c>
      <c r="M29">
        <f t="shared" si="1"/>
        <v>1</v>
      </c>
    </row>
    <row r="30" spans="1:13">
      <c r="A30">
        <v>29</v>
      </c>
      <c r="B30">
        <v>733</v>
      </c>
      <c r="C30">
        <v>2</v>
      </c>
      <c r="D30">
        <v>174</v>
      </c>
      <c r="E30">
        <v>88</v>
      </c>
      <c r="F30">
        <v>37</v>
      </c>
      <c r="G30">
        <v>120</v>
      </c>
      <c r="H30">
        <v>44.5</v>
      </c>
      <c r="I30">
        <v>0.64600000000000002</v>
      </c>
      <c r="J30">
        <v>24</v>
      </c>
      <c r="K30">
        <v>1</v>
      </c>
      <c r="L30">
        <f t="shared" si="0"/>
        <v>1</v>
      </c>
      <c r="M30">
        <f t="shared" si="1"/>
        <v>1</v>
      </c>
    </row>
    <row r="31" spans="1:13">
      <c r="A31">
        <v>30</v>
      </c>
      <c r="B31">
        <v>202</v>
      </c>
      <c r="C31">
        <v>1</v>
      </c>
      <c r="D31">
        <v>138</v>
      </c>
      <c r="E31">
        <v>82</v>
      </c>
      <c r="F31">
        <v>0</v>
      </c>
      <c r="G31">
        <v>0</v>
      </c>
      <c r="H31">
        <v>40.1</v>
      </c>
      <c r="I31">
        <v>0.23599999999999999</v>
      </c>
      <c r="J31">
        <v>28</v>
      </c>
      <c r="K31">
        <v>0</v>
      </c>
      <c r="L31">
        <f t="shared" si="0"/>
        <v>1</v>
      </c>
      <c r="M31">
        <f t="shared" si="1"/>
        <v>0</v>
      </c>
    </row>
    <row r="32" spans="1:13">
      <c r="A32">
        <v>31</v>
      </c>
      <c r="B32">
        <v>302</v>
      </c>
      <c r="C32">
        <v>2</v>
      </c>
      <c r="D32">
        <v>144</v>
      </c>
      <c r="E32">
        <v>58</v>
      </c>
      <c r="F32">
        <v>33</v>
      </c>
      <c r="G32">
        <v>135</v>
      </c>
      <c r="H32">
        <v>31.6</v>
      </c>
      <c r="I32">
        <v>0.42199999999999999</v>
      </c>
      <c r="J32">
        <v>25</v>
      </c>
      <c r="K32">
        <v>1</v>
      </c>
      <c r="L32">
        <f t="shared" si="0"/>
        <v>1</v>
      </c>
      <c r="M32">
        <f t="shared" si="1"/>
        <v>1</v>
      </c>
    </row>
    <row r="33" spans="1:13">
      <c r="A33">
        <v>32</v>
      </c>
      <c r="B33">
        <v>614</v>
      </c>
      <c r="C33">
        <v>6</v>
      </c>
      <c r="D33">
        <v>105</v>
      </c>
      <c r="E33">
        <v>80</v>
      </c>
      <c r="F33">
        <v>28</v>
      </c>
      <c r="G33">
        <v>0</v>
      </c>
      <c r="H33">
        <v>32.5</v>
      </c>
      <c r="I33">
        <v>0.878</v>
      </c>
      <c r="J33">
        <v>26</v>
      </c>
      <c r="K33">
        <v>0</v>
      </c>
      <c r="L33">
        <f t="shared" si="0"/>
        <v>0</v>
      </c>
      <c r="M33">
        <f t="shared" si="1"/>
        <v>1</v>
      </c>
    </row>
    <row r="34" spans="1:13">
      <c r="A34">
        <v>33</v>
      </c>
      <c r="B34">
        <v>350</v>
      </c>
      <c r="C34">
        <v>5</v>
      </c>
      <c r="D34">
        <v>0</v>
      </c>
      <c r="E34">
        <v>80</v>
      </c>
      <c r="F34">
        <v>32</v>
      </c>
      <c r="G34">
        <v>0</v>
      </c>
      <c r="H34">
        <v>41</v>
      </c>
      <c r="I34">
        <v>0.34599999999999997</v>
      </c>
      <c r="J34">
        <v>37</v>
      </c>
      <c r="K34">
        <v>1</v>
      </c>
      <c r="L34">
        <f t="shared" si="0"/>
        <v>0</v>
      </c>
      <c r="M34">
        <f t="shared" si="1"/>
        <v>0</v>
      </c>
    </row>
    <row r="35" spans="1:13">
      <c r="A35">
        <v>34</v>
      </c>
      <c r="B35">
        <v>480</v>
      </c>
      <c r="C35">
        <v>4</v>
      </c>
      <c r="D35">
        <v>132</v>
      </c>
      <c r="E35">
        <v>86</v>
      </c>
      <c r="F35">
        <v>31</v>
      </c>
      <c r="G35">
        <v>0</v>
      </c>
      <c r="H35">
        <v>28</v>
      </c>
      <c r="I35">
        <v>0.41899999999999998</v>
      </c>
      <c r="J35">
        <v>63</v>
      </c>
      <c r="K35">
        <v>0</v>
      </c>
      <c r="L35">
        <f t="shared" si="0"/>
        <v>0</v>
      </c>
      <c r="M35">
        <f t="shared" si="1"/>
        <v>1</v>
      </c>
    </row>
    <row r="36" spans="1:13">
      <c r="A36">
        <v>35</v>
      </c>
      <c r="B36">
        <v>563</v>
      </c>
      <c r="C36">
        <v>1</v>
      </c>
      <c r="D36">
        <v>87</v>
      </c>
      <c r="E36">
        <v>68</v>
      </c>
      <c r="F36">
        <v>34</v>
      </c>
      <c r="G36">
        <v>77</v>
      </c>
      <c r="H36">
        <v>37.6</v>
      </c>
      <c r="I36">
        <v>0.40100000000000002</v>
      </c>
      <c r="J36">
        <v>24</v>
      </c>
      <c r="K36">
        <v>0</v>
      </c>
      <c r="L36">
        <f t="shared" si="0"/>
        <v>0</v>
      </c>
      <c r="M36">
        <f t="shared" si="1"/>
        <v>1</v>
      </c>
    </row>
    <row r="37" spans="1:13">
      <c r="A37">
        <v>36</v>
      </c>
      <c r="B37">
        <v>399</v>
      </c>
      <c r="C37">
        <v>3</v>
      </c>
      <c r="D37">
        <v>82</v>
      </c>
      <c r="E37">
        <v>70</v>
      </c>
      <c r="F37">
        <v>0</v>
      </c>
      <c r="G37">
        <v>0</v>
      </c>
      <c r="H37">
        <v>21.1</v>
      </c>
      <c r="I37">
        <v>0.38900000000000001</v>
      </c>
      <c r="J37">
        <v>25</v>
      </c>
      <c r="K37">
        <v>0</v>
      </c>
      <c r="L37">
        <f t="shared" si="0"/>
        <v>0</v>
      </c>
      <c r="M37">
        <f t="shared" si="1"/>
        <v>1</v>
      </c>
    </row>
    <row r="38" spans="1:13">
      <c r="A38">
        <v>37</v>
      </c>
      <c r="B38">
        <v>233</v>
      </c>
      <c r="C38">
        <v>1</v>
      </c>
      <c r="D38">
        <v>79</v>
      </c>
      <c r="E38">
        <v>80</v>
      </c>
      <c r="F38">
        <v>25</v>
      </c>
      <c r="G38">
        <v>37</v>
      </c>
      <c r="H38">
        <v>25.4</v>
      </c>
      <c r="I38">
        <v>0.58299999999999996</v>
      </c>
      <c r="J38">
        <v>22</v>
      </c>
      <c r="K38">
        <v>0</v>
      </c>
      <c r="L38">
        <f t="shared" si="0"/>
        <v>0</v>
      </c>
      <c r="M38">
        <f t="shared" si="1"/>
        <v>1</v>
      </c>
    </row>
    <row r="39" spans="1:13">
      <c r="A39">
        <v>38</v>
      </c>
      <c r="B39">
        <v>54</v>
      </c>
      <c r="C39">
        <v>8</v>
      </c>
      <c r="D39">
        <v>176</v>
      </c>
      <c r="E39">
        <v>90</v>
      </c>
      <c r="F39">
        <v>34</v>
      </c>
      <c r="G39">
        <v>300</v>
      </c>
      <c r="H39">
        <v>33.700000000000003</v>
      </c>
      <c r="I39">
        <v>0.46700000000000003</v>
      </c>
      <c r="J39">
        <v>58</v>
      </c>
      <c r="K39">
        <v>1</v>
      </c>
      <c r="L39">
        <f t="shared" si="0"/>
        <v>1</v>
      </c>
      <c r="M39">
        <f t="shared" si="1"/>
        <v>1</v>
      </c>
    </row>
    <row r="40" spans="1:13">
      <c r="A40">
        <v>39</v>
      </c>
      <c r="B40">
        <v>553</v>
      </c>
      <c r="C40">
        <v>6</v>
      </c>
      <c r="D40">
        <v>114</v>
      </c>
      <c r="E40">
        <v>88</v>
      </c>
      <c r="F40">
        <v>0</v>
      </c>
      <c r="G40">
        <v>0</v>
      </c>
      <c r="H40">
        <v>27.8</v>
      </c>
      <c r="I40">
        <v>0.247</v>
      </c>
      <c r="J40">
        <v>66</v>
      </c>
      <c r="K40">
        <v>0</v>
      </c>
      <c r="L40">
        <f t="shared" si="0"/>
        <v>0</v>
      </c>
      <c r="M40">
        <f t="shared" si="1"/>
        <v>1</v>
      </c>
    </row>
    <row r="41" spans="1:13">
      <c r="A41">
        <v>40</v>
      </c>
      <c r="B41">
        <v>142</v>
      </c>
      <c r="C41">
        <v>5</v>
      </c>
      <c r="D41">
        <v>106</v>
      </c>
      <c r="E41">
        <v>82</v>
      </c>
      <c r="F41">
        <v>30</v>
      </c>
      <c r="G41">
        <v>0</v>
      </c>
      <c r="H41">
        <v>39.5</v>
      </c>
      <c r="I41">
        <v>0.28599999999999998</v>
      </c>
      <c r="J41">
        <v>38</v>
      </c>
      <c r="K41">
        <v>0</v>
      </c>
      <c r="L41">
        <f t="shared" si="0"/>
        <v>0</v>
      </c>
      <c r="M41">
        <f t="shared" si="1"/>
        <v>1</v>
      </c>
    </row>
    <row r="42" spans="1:13">
      <c r="A42">
        <v>41</v>
      </c>
      <c r="B42">
        <v>587</v>
      </c>
      <c r="C42">
        <v>8</v>
      </c>
      <c r="D42">
        <v>143</v>
      </c>
      <c r="E42">
        <v>66</v>
      </c>
      <c r="F42">
        <v>0</v>
      </c>
      <c r="G42">
        <v>0</v>
      </c>
      <c r="H42">
        <v>34.9</v>
      </c>
      <c r="I42">
        <v>0.129</v>
      </c>
      <c r="J42">
        <v>41</v>
      </c>
      <c r="K42">
        <v>1</v>
      </c>
      <c r="L42">
        <f t="shared" si="0"/>
        <v>1</v>
      </c>
      <c r="M42">
        <f t="shared" si="1"/>
        <v>1</v>
      </c>
    </row>
    <row r="43" spans="1:13">
      <c r="A43">
        <v>42</v>
      </c>
      <c r="B43">
        <v>135</v>
      </c>
      <c r="C43">
        <v>2</v>
      </c>
      <c r="D43">
        <v>96</v>
      </c>
      <c r="E43">
        <v>68</v>
      </c>
      <c r="F43">
        <v>13</v>
      </c>
      <c r="G43">
        <v>49</v>
      </c>
      <c r="H43">
        <v>21.1</v>
      </c>
      <c r="I43">
        <v>0.64700000000000002</v>
      </c>
      <c r="J43">
        <v>26</v>
      </c>
      <c r="K43">
        <v>0</v>
      </c>
      <c r="L43">
        <f t="shared" si="0"/>
        <v>0</v>
      </c>
      <c r="M43">
        <f t="shared" si="1"/>
        <v>1</v>
      </c>
    </row>
    <row r="44" spans="1:13">
      <c r="A44">
        <v>43</v>
      </c>
      <c r="B44">
        <v>272</v>
      </c>
      <c r="C44">
        <v>2</v>
      </c>
      <c r="D44">
        <v>108</v>
      </c>
      <c r="E44">
        <v>62</v>
      </c>
      <c r="F44">
        <v>32</v>
      </c>
      <c r="G44">
        <v>56</v>
      </c>
      <c r="H44">
        <v>25.2</v>
      </c>
      <c r="I44">
        <v>0.128</v>
      </c>
      <c r="J44">
        <v>21</v>
      </c>
      <c r="K44">
        <v>0</v>
      </c>
      <c r="L44">
        <f t="shared" si="0"/>
        <v>0</v>
      </c>
      <c r="M44">
        <f t="shared" si="1"/>
        <v>1</v>
      </c>
    </row>
    <row r="45" spans="1:13">
      <c r="A45">
        <v>44</v>
      </c>
      <c r="B45">
        <v>427</v>
      </c>
      <c r="C45">
        <v>0</v>
      </c>
      <c r="D45">
        <v>94</v>
      </c>
      <c r="E45">
        <v>0</v>
      </c>
      <c r="F45">
        <v>0</v>
      </c>
      <c r="G45">
        <v>0</v>
      </c>
      <c r="H45">
        <v>0</v>
      </c>
      <c r="I45">
        <v>0.25600000000000001</v>
      </c>
      <c r="J45">
        <v>25</v>
      </c>
      <c r="K45">
        <v>0</v>
      </c>
      <c r="L45">
        <f t="shared" si="0"/>
        <v>0</v>
      </c>
      <c r="M45">
        <f t="shared" si="1"/>
        <v>1</v>
      </c>
    </row>
    <row r="46" spans="1:13">
      <c r="A46">
        <v>45</v>
      </c>
      <c r="B46">
        <v>254</v>
      </c>
      <c r="C46">
        <v>0</v>
      </c>
      <c r="D46">
        <v>86</v>
      </c>
      <c r="E46">
        <v>68</v>
      </c>
      <c r="F46">
        <v>32</v>
      </c>
      <c r="G46">
        <v>0</v>
      </c>
      <c r="H46">
        <v>35.799999999999997</v>
      </c>
      <c r="I46">
        <v>0.23799999999999999</v>
      </c>
      <c r="J46">
        <v>25</v>
      </c>
      <c r="K46">
        <v>0</v>
      </c>
      <c r="L46">
        <f t="shared" si="0"/>
        <v>0</v>
      </c>
      <c r="M46">
        <f t="shared" si="1"/>
        <v>1</v>
      </c>
    </row>
    <row r="47" spans="1:13">
      <c r="A47">
        <v>46</v>
      </c>
      <c r="B47">
        <v>340</v>
      </c>
      <c r="C47">
        <v>7</v>
      </c>
      <c r="D47">
        <v>178</v>
      </c>
      <c r="E47">
        <v>84</v>
      </c>
      <c r="F47">
        <v>0</v>
      </c>
      <c r="G47">
        <v>0</v>
      </c>
      <c r="H47">
        <v>39.9</v>
      </c>
      <c r="I47">
        <v>0.33100000000000002</v>
      </c>
      <c r="J47">
        <v>41</v>
      </c>
      <c r="K47">
        <v>1</v>
      </c>
      <c r="L47">
        <f t="shared" si="0"/>
        <v>1</v>
      </c>
      <c r="M47">
        <f t="shared" si="1"/>
        <v>1</v>
      </c>
    </row>
    <row r="48" spans="1:13">
      <c r="A48">
        <v>47</v>
      </c>
      <c r="B48">
        <v>17</v>
      </c>
      <c r="C48">
        <v>0</v>
      </c>
      <c r="D48">
        <v>118</v>
      </c>
      <c r="E48">
        <v>84</v>
      </c>
      <c r="F48">
        <v>47</v>
      </c>
      <c r="G48">
        <v>230</v>
      </c>
      <c r="H48">
        <v>45.8</v>
      </c>
      <c r="I48">
        <v>0.55100000000000005</v>
      </c>
      <c r="J48">
        <v>31</v>
      </c>
      <c r="K48">
        <v>1</v>
      </c>
      <c r="L48">
        <f t="shared" si="0"/>
        <v>0</v>
      </c>
      <c r="M48">
        <f t="shared" si="1"/>
        <v>0</v>
      </c>
    </row>
    <row r="49" spans="1:13">
      <c r="A49">
        <v>48</v>
      </c>
      <c r="B49">
        <v>290</v>
      </c>
      <c r="C49">
        <v>5</v>
      </c>
      <c r="D49">
        <v>108</v>
      </c>
      <c r="E49">
        <v>72</v>
      </c>
      <c r="F49">
        <v>43</v>
      </c>
      <c r="G49">
        <v>75</v>
      </c>
      <c r="H49">
        <v>36.1</v>
      </c>
      <c r="I49">
        <v>0.26300000000000001</v>
      </c>
      <c r="J49">
        <v>33</v>
      </c>
      <c r="K49">
        <v>0</v>
      </c>
      <c r="L49">
        <f t="shared" si="0"/>
        <v>0</v>
      </c>
      <c r="M49">
        <f t="shared" si="1"/>
        <v>1</v>
      </c>
    </row>
    <row r="50" spans="1:13">
      <c r="A50">
        <v>49</v>
      </c>
      <c r="B50">
        <v>573</v>
      </c>
      <c r="C50">
        <v>3</v>
      </c>
      <c r="D50">
        <v>111</v>
      </c>
      <c r="E50">
        <v>58</v>
      </c>
      <c r="F50">
        <v>31</v>
      </c>
      <c r="G50">
        <v>44</v>
      </c>
      <c r="H50">
        <v>29.5</v>
      </c>
      <c r="I50">
        <v>0.43</v>
      </c>
      <c r="J50">
        <v>22</v>
      </c>
      <c r="K50">
        <v>0</v>
      </c>
      <c r="L50">
        <f t="shared" si="0"/>
        <v>0</v>
      </c>
      <c r="M50">
        <f t="shared" si="1"/>
        <v>1</v>
      </c>
    </row>
    <row r="51" spans="1:13">
      <c r="A51">
        <v>50</v>
      </c>
      <c r="B51">
        <v>520</v>
      </c>
      <c r="C51">
        <v>6</v>
      </c>
      <c r="D51">
        <v>129</v>
      </c>
      <c r="E51">
        <v>90</v>
      </c>
      <c r="F51">
        <v>7</v>
      </c>
      <c r="G51">
        <v>326</v>
      </c>
      <c r="H51">
        <v>19.600000000000001</v>
      </c>
      <c r="I51">
        <v>0.58199999999999996</v>
      </c>
      <c r="J51">
        <v>60</v>
      </c>
      <c r="K51">
        <v>0</v>
      </c>
      <c r="L51">
        <f t="shared" si="0"/>
        <v>0</v>
      </c>
      <c r="M51">
        <f t="shared" si="1"/>
        <v>1</v>
      </c>
    </row>
    <row r="52" spans="1:13">
      <c r="A52">
        <v>51</v>
      </c>
      <c r="B52">
        <v>262</v>
      </c>
      <c r="C52">
        <v>3</v>
      </c>
      <c r="D52">
        <v>141</v>
      </c>
      <c r="E52">
        <v>0</v>
      </c>
      <c r="F52">
        <v>0</v>
      </c>
      <c r="G52">
        <v>0</v>
      </c>
      <c r="H52">
        <v>30</v>
      </c>
      <c r="I52">
        <v>0.76100000000000001</v>
      </c>
      <c r="J52">
        <v>27</v>
      </c>
      <c r="K52">
        <v>1</v>
      </c>
      <c r="L52">
        <f t="shared" si="0"/>
        <v>1</v>
      </c>
      <c r="M52">
        <f t="shared" si="1"/>
        <v>1</v>
      </c>
    </row>
    <row r="53" spans="1:13">
      <c r="A53">
        <v>52</v>
      </c>
      <c r="B53">
        <v>531</v>
      </c>
      <c r="C53">
        <v>2</v>
      </c>
      <c r="D53">
        <v>122</v>
      </c>
      <c r="E53">
        <v>60</v>
      </c>
      <c r="F53">
        <v>18</v>
      </c>
      <c r="G53">
        <v>106</v>
      </c>
      <c r="H53">
        <v>29.8</v>
      </c>
      <c r="I53">
        <v>0.71699999999999997</v>
      </c>
      <c r="J53">
        <v>22</v>
      </c>
      <c r="K53">
        <v>0</v>
      </c>
      <c r="L53">
        <f t="shared" si="0"/>
        <v>0</v>
      </c>
      <c r="M53">
        <f t="shared" si="1"/>
        <v>1</v>
      </c>
    </row>
    <row r="54" spans="1:13">
      <c r="A54">
        <v>53</v>
      </c>
      <c r="B54">
        <v>511</v>
      </c>
      <c r="C54">
        <v>12</v>
      </c>
      <c r="D54">
        <v>84</v>
      </c>
      <c r="E54">
        <v>72</v>
      </c>
      <c r="F54">
        <v>31</v>
      </c>
      <c r="G54">
        <v>0</v>
      </c>
      <c r="H54">
        <v>29.7</v>
      </c>
      <c r="I54">
        <v>0.29699999999999999</v>
      </c>
      <c r="J54">
        <v>46</v>
      </c>
      <c r="K54">
        <v>1</v>
      </c>
      <c r="L54">
        <f t="shared" si="0"/>
        <v>0</v>
      </c>
      <c r="M54">
        <f t="shared" si="1"/>
        <v>0</v>
      </c>
    </row>
    <row r="55" spans="1:13">
      <c r="A55">
        <v>54</v>
      </c>
      <c r="B55">
        <v>729</v>
      </c>
      <c r="C55">
        <v>2</v>
      </c>
      <c r="D55">
        <v>175</v>
      </c>
      <c r="E55">
        <v>88</v>
      </c>
      <c r="F55">
        <v>0</v>
      </c>
      <c r="G55">
        <v>0</v>
      </c>
      <c r="H55">
        <v>22.9</v>
      </c>
      <c r="I55">
        <v>0.32600000000000001</v>
      </c>
      <c r="J55">
        <v>22</v>
      </c>
      <c r="K55">
        <v>0</v>
      </c>
      <c r="L55">
        <f t="shared" si="0"/>
        <v>0</v>
      </c>
      <c r="M55">
        <f t="shared" si="1"/>
        <v>1</v>
      </c>
    </row>
    <row r="56" spans="1:13">
      <c r="A56">
        <v>55</v>
      </c>
      <c r="B56">
        <v>257</v>
      </c>
      <c r="C56">
        <v>3</v>
      </c>
      <c r="D56">
        <v>111</v>
      </c>
      <c r="E56">
        <v>56</v>
      </c>
      <c r="F56">
        <v>39</v>
      </c>
      <c r="G56">
        <v>0</v>
      </c>
      <c r="H56">
        <v>30.1</v>
      </c>
      <c r="I56">
        <v>0.55700000000000005</v>
      </c>
      <c r="J56">
        <v>30</v>
      </c>
      <c r="K56">
        <v>0</v>
      </c>
      <c r="L56">
        <f t="shared" si="0"/>
        <v>0</v>
      </c>
      <c r="M56">
        <f t="shared" si="1"/>
        <v>1</v>
      </c>
    </row>
    <row r="57" spans="1:13">
      <c r="A57">
        <v>56</v>
      </c>
      <c r="B57">
        <v>469</v>
      </c>
      <c r="C57">
        <v>8</v>
      </c>
      <c r="D57">
        <v>120</v>
      </c>
      <c r="E57">
        <v>0</v>
      </c>
      <c r="F57">
        <v>0</v>
      </c>
      <c r="G57">
        <v>0</v>
      </c>
      <c r="H57">
        <v>30</v>
      </c>
      <c r="I57">
        <v>0.183</v>
      </c>
      <c r="J57">
        <v>38</v>
      </c>
      <c r="K57">
        <v>1</v>
      </c>
      <c r="L57">
        <f t="shared" si="0"/>
        <v>0</v>
      </c>
      <c r="M57">
        <f t="shared" si="1"/>
        <v>0</v>
      </c>
    </row>
    <row r="58" spans="1:13">
      <c r="A58">
        <v>57</v>
      </c>
      <c r="B58">
        <v>608</v>
      </c>
      <c r="C58">
        <v>1</v>
      </c>
      <c r="D58">
        <v>92</v>
      </c>
      <c r="E58">
        <v>62</v>
      </c>
      <c r="F58">
        <v>25</v>
      </c>
      <c r="G58">
        <v>41</v>
      </c>
      <c r="H58">
        <v>19.5</v>
      </c>
      <c r="I58">
        <v>0.48199999999999998</v>
      </c>
      <c r="J58">
        <v>25</v>
      </c>
      <c r="K58">
        <v>0</v>
      </c>
      <c r="L58">
        <f t="shared" si="0"/>
        <v>0</v>
      </c>
      <c r="M58">
        <f t="shared" si="1"/>
        <v>1</v>
      </c>
    </row>
    <row r="59" spans="1:13">
      <c r="A59">
        <v>58</v>
      </c>
      <c r="B59">
        <v>144</v>
      </c>
      <c r="C59">
        <v>10</v>
      </c>
      <c r="D59">
        <v>108</v>
      </c>
      <c r="E59">
        <v>66</v>
      </c>
      <c r="F59">
        <v>0</v>
      </c>
      <c r="G59">
        <v>0</v>
      </c>
      <c r="H59">
        <v>32.4</v>
      </c>
      <c r="I59">
        <v>0.27200000000000002</v>
      </c>
      <c r="J59">
        <v>42</v>
      </c>
      <c r="K59">
        <v>1</v>
      </c>
      <c r="L59">
        <f t="shared" si="0"/>
        <v>0</v>
      </c>
      <c r="M59">
        <f t="shared" si="1"/>
        <v>0</v>
      </c>
    </row>
    <row r="60" spans="1:13">
      <c r="A60">
        <v>59</v>
      </c>
      <c r="B60">
        <v>146</v>
      </c>
      <c r="C60">
        <v>0</v>
      </c>
      <c r="D60">
        <v>102</v>
      </c>
      <c r="E60">
        <v>75</v>
      </c>
      <c r="F60">
        <v>23</v>
      </c>
      <c r="G60">
        <v>0</v>
      </c>
      <c r="H60">
        <v>0</v>
      </c>
      <c r="I60">
        <v>0.57199999999999995</v>
      </c>
      <c r="J60">
        <v>21</v>
      </c>
      <c r="K60">
        <v>0</v>
      </c>
      <c r="L60">
        <f t="shared" si="0"/>
        <v>0</v>
      </c>
      <c r="M60">
        <f t="shared" si="1"/>
        <v>1</v>
      </c>
    </row>
    <row r="61" spans="1:13">
      <c r="A61">
        <v>60</v>
      </c>
      <c r="B61">
        <v>295</v>
      </c>
      <c r="C61">
        <v>0</v>
      </c>
      <c r="D61">
        <v>161</v>
      </c>
      <c r="E61">
        <v>50</v>
      </c>
      <c r="F61">
        <v>0</v>
      </c>
      <c r="G61">
        <v>0</v>
      </c>
      <c r="H61">
        <v>21.9</v>
      </c>
      <c r="I61">
        <v>0.254</v>
      </c>
      <c r="J61">
        <v>65</v>
      </c>
      <c r="K61">
        <v>0</v>
      </c>
      <c r="L61">
        <f t="shared" si="0"/>
        <v>0</v>
      </c>
      <c r="M61">
        <f t="shared" si="1"/>
        <v>1</v>
      </c>
    </row>
    <row r="62" spans="1:13">
      <c r="A62">
        <v>61</v>
      </c>
      <c r="B62">
        <v>549</v>
      </c>
      <c r="C62">
        <v>1</v>
      </c>
      <c r="D62">
        <v>164</v>
      </c>
      <c r="E62">
        <v>82</v>
      </c>
      <c r="F62">
        <v>43</v>
      </c>
      <c r="G62">
        <v>67</v>
      </c>
      <c r="H62">
        <v>32.799999999999997</v>
      </c>
      <c r="I62">
        <v>0.34100000000000003</v>
      </c>
      <c r="J62">
        <v>50</v>
      </c>
      <c r="K62">
        <v>0</v>
      </c>
      <c r="L62">
        <f t="shared" si="0"/>
        <v>1</v>
      </c>
      <c r="M62">
        <f t="shared" si="1"/>
        <v>0</v>
      </c>
    </row>
    <row r="63" spans="1:13">
      <c r="A63">
        <v>62</v>
      </c>
      <c r="B63">
        <v>705</v>
      </c>
      <c r="C63">
        <v>4</v>
      </c>
      <c r="D63">
        <v>110</v>
      </c>
      <c r="E63">
        <v>76</v>
      </c>
      <c r="F63">
        <v>20</v>
      </c>
      <c r="G63">
        <v>100</v>
      </c>
      <c r="H63">
        <v>28.4</v>
      </c>
      <c r="I63">
        <v>0.11799999999999999</v>
      </c>
      <c r="J63">
        <v>27</v>
      </c>
      <c r="K63">
        <v>0</v>
      </c>
      <c r="L63">
        <f t="shared" si="0"/>
        <v>0</v>
      </c>
      <c r="M63">
        <f t="shared" si="1"/>
        <v>1</v>
      </c>
    </row>
    <row r="64" spans="1:13">
      <c r="A64">
        <v>63</v>
      </c>
      <c r="B64">
        <v>494</v>
      </c>
      <c r="C64">
        <v>4</v>
      </c>
      <c r="D64">
        <v>125</v>
      </c>
      <c r="E64">
        <v>70</v>
      </c>
      <c r="F64">
        <v>18</v>
      </c>
      <c r="G64">
        <v>122</v>
      </c>
      <c r="H64">
        <v>28.9</v>
      </c>
      <c r="I64">
        <v>1.1439999999999999</v>
      </c>
      <c r="J64">
        <v>45</v>
      </c>
      <c r="K64">
        <v>1</v>
      </c>
      <c r="L64">
        <f t="shared" si="0"/>
        <v>0</v>
      </c>
      <c r="M64">
        <f t="shared" si="1"/>
        <v>0</v>
      </c>
    </row>
    <row r="65" spans="1:13">
      <c r="A65">
        <v>64</v>
      </c>
      <c r="B65">
        <v>132</v>
      </c>
      <c r="C65">
        <v>9</v>
      </c>
      <c r="D65">
        <v>122</v>
      </c>
      <c r="E65">
        <v>56</v>
      </c>
      <c r="F65">
        <v>0</v>
      </c>
      <c r="G65">
        <v>0</v>
      </c>
      <c r="H65">
        <v>33.299999999999997</v>
      </c>
      <c r="I65">
        <v>1.1140000000000001</v>
      </c>
      <c r="J65">
        <v>33</v>
      </c>
      <c r="K65">
        <v>1</v>
      </c>
      <c r="L65">
        <f t="shared" si="0"/>
        <v>0</v>
      </c>
      <c r="M65">
        <f t="shared" si="1"/>
        <v>0</v>
      </c>
    </row>
    <row r="66" spans="1:13">
      <c r="A66">
        <v>65</v>
      </c>
      <c r="B66">
        <v>112</v>
      </c>
      <c r="C66">
        <v>8</v>
      </c>
      <c r="D66">
        <v>155</v>
      </c>
      <c r="E66">
        <v>62</v>
      </c>
      <c r="F66">
        <v>26</v>
      </c>
      <c r="G66">
        <v>495</v>
      </c>
      <c r="H66">
        <v>34</v>
      </c>
      <c r="I66">
        <v>0.54300000000000004</v>
      </c>
      <c r="J66">
        <v>46</v>
      </c>
      <c r="K66">
        <v>1</v>
      </c>
      <c r="L66">
        <f t="shared" si="0"/>
        <v>1</v>
      </c>
      <c r="M66">
        <f t="shared" si="1"/>
        <v>1</v>
      </c>
    </row>
    <row r="67" spans="1:13">
      <c r="A67">
        <v>66</v>
      </c>
      <c r="B67">
        <v>687</v>
      </c>
      <c r="C67">
        <v>3</v>
      </c>
      <c r="D67">
        <v>130</v>
      </c>
      <c r="E67">
        <v>64</v>
      </c>
      <c r="F67">
        <v>0</v>
      </c>
      <c r="G67">
        <v>0</v>
      </c>
      <c r="H67">
        <v>23.1</v>
      </c>
      <c r="I67">
        <v>0.314</v>
      </c>
      <c r="J67">
        <v>22</v>
      </c>
      <c r="K67">
        <v>0</v>
      </c>
      <c r="L67">
        <f t="shared" ref="L67:L130" si="15">IF(D67&lt;=133.5,IF(J67&lt;=27.5,IF(H67&lt;=31.3,0,0),IF(H67&lt;=28.65,0,0)),IF(H67&lt;=29.4,0,IF(D67&lt;=155.5,1,1)))</f>
        <v>0</v>
      </c>
      <c r="M67">
        <f t="shared" ref="M67:M130" si="16">IF(L67=K67,1,0)</f>
        <v>1</v>
      </c>
    </row>
    <row r="68" spans="1:13">
      <c r="A68">
        <v>67</v>
      </c>
      <c r="B68">
        <v>24</v>
      </c>
      <c r="C68">
        <v>9</v>
      </c>
      <c r="D68">
        <v>119</v>
      </c>
      <c r="E68">
        <v>80</v>
      </c>
      <c r="F68">
        <v>35</v>
      </c>
      <c r="G68">
        <v>0</v>
      </c>
      <c r="H68">
        <v>29</v>
      </c>
      <c r="I68">
        <v>0.26300000000000001</v>
      </c>
      <c r="J68">
        <v>29</v>
      </c>
      <c r="K68">
        <v>1</v>
      </c>
      <c r="L68">
        <f t="shared" si="15"/>
        <v>0</v>
      </c>
      <c r="M68">
        <f t="shared" si="16"/>
        <v>0</v>
      </c>
    </row>
    <row r="69" spans="1:13">
      <c r="A69">
        <v>68</v>
      </c>
      <c r="B69">
        <v>78</v>
      </c>
      <c r="C69">
        <v>5</v>
      </c>
      <c r="D69">
        <v>95</v>
      </c>
      <c r="E69">
        <v>72</v>
      </c>
      <c r="F69">
        <v>33</v>
      </c>
      <c r="G69">
        <v>0</v>
      </c>
      <c r="H69">
        <v>37.700000000000003</v>
      </c>
      <c r="I69">
        <v>0.37</v>
      </c>
      <c r="J69">
        <v>27</v>
      </c>
      <c r="K69">
        <v>0</v>
      </c>
      <c r="L69">
        <f t="shared" si="15"/>
        <v>0</v>
      </c>
      <c r="M69">
        <f t="shared" si="16"/>
        <v>1</v>
      </c>
    </row>
    <row r="70" spans="1:13">
      <c r="A70">
        <v>69</v>
      </c>
      <c r="B70">
        <v>674</v>
      </c>
      <c r="C70">
        <v>3</v>
      </c>
      <c r="D70">
        <v>123</v>
      </c>
      <c r="E70">
        <v>100</v>
      </c>
      <c r="F70">
        <v>35</v>
      </c>
      <c r="G70">
        <v>240</v>
      </c>
      <c r="H70">
        <v>57.3</v>
      </c>
      <c r="I70">
        <v>0.88</v>
      </c>
      <c r="J70">
        <v>22</v>
      </c>
      <c r="K70">
        <v>0</v>
      </c>
      <c r="L70">
        <f t="shared" si="15"/>
        <v>0</v>
      </c>
      <c r="M70">
        <f t="shared" si="16"/>
        <v>1</v>
      </c>
    </row>
    <row r="71" spans="1:13">
      <c r="A71">
        <v>70</v>
      </c>
      <c r="B71">
        <v>575</v>
      </c>
      <c r="C71">
        <v>1</v>
      </c>
      <c r="D71">
        <v>143</v>
      </c>
      <c r="E71">
        <v>86</v>
      </c>
      <c r="F71">
        <v>30</v>
      </c>
      <c r="G71">
        <v>330</v>
      </c>
      <c r="H71">
        <v>30.1</v>
      </c>
      <c r="I71">
        <v>0.89200000000000002</v>
      </c>
      <c r="J71">
        <v>23</v>
      </c>
      <c r="K71">
        <v>0</v>
      </c>
      <c r="L71">
        <f t="shared" si="15"/>
        <v>1</v>
      </c>
      <c r="M71">
        <f t="shared" si="16"/>
        <v>0</v>
      </c>
    </row>
    <row r="72" spans="1:13">
      <c r="A72">
        <v>71</v>
      </c>
      <c r="B72">
        <v>627</v>
      </c>
      <c r="C72">
        <v>0</v>
      </c>
      <c r="D72">
        <v>125</v>
      </c>
      <c r="E72">
        <v>68</v>
      </c>
      <c r="F72">
        <v>0</v>
      </c>
      <c r="G72">
        <v>0</v>
      </c>
      <c r="H72">
        <v>24.7</v>
      </c>
      <c r="I72">
        <v>0.20599999999999999</v>
      </c>
      <c r="J72">
        <v>21</v>
      </c>
      <c r="K72">
        <v>0</v>
      </c>
      <c r="L72">
        <f t="shared" si="15"/>
        <v>0</v>
      </c>
      <c r="M72">
        <f t="shared" si="16"/>
        <v>1</v>
      </c>
    </row>
    <row r="73" spans="1:13">
      <c r="A73">
        <v>72</v>
      </c>
      <c r="B73">
        <v>180</v>
      </c>
      <c r="C73">
        <v>5</v>
      </c>
      <c r="D73">
        <v>130</v>
      </c>
      <c r="E73">
        <v>82</v>
      </c>
      <c r="F73">
        <v>0</v>
      </c>
      <c r="G73">
        <v>0</v>
      </c>
      <c r="H73">
        <v>39.1</v>
      </c>
      <c r="I73">
        <v>0.95599999999999996</v>
      </c>
      <c r="J73">
        <v>37</v>
      </c>
      <c r="K73">
        <v>1</v>
      </c>
      <c r="L73">
        <f t="shared" si="15"/>
        <v>0</v>
      </c>
      <c r="M73">
        <f t="shared" si="16"/>
        <v>0</v>
      </c>
    </row>
    <row r="74" spans="1:13">
      <c r="A74">
        <v>73</v>
      </c>
      <c r="B74">
        <v>177</v>
      </c>
      <c r="C74">
        <v>6</v>
      </c>
      <c r="D74">
        <v>85</v>
      </c>
      <c r="E74">
        <v>78</v>
      </c>
      <c r="F74">
        <v>0</v>
      </c>
      <c r="G74">
        <v>0</v>
      </c>
      <c r="H74">
        <v>31.2</v>
      </c>
      <c r="I74">
        <v>0.38200000000000001</v>
      </c>
      <c r="J74">
        <v>42</v>
      </c>
      <c r="K74">
        <v>0</v>
      </c>
      <c r="L74">
        <f t="shared" si="15"/>
        <v>0</v>
      </c>
      <c r="M74">
        <f t="shared" si="16"/>
        <v>1</v>
      </c>
    </row>
    <row r="75" spans="1:13">
      <c r="A75">
        <v>74</v>
      </c>
      <c r="B75">
        <v>29</v>
      </c>
      <c r="C75">
        <v>13</v>
      </c>
      <c r="D75">
        <v>145</v>
      </c>
      <c r="E75">
        <v>82</v>
      </c>
      <c r="F75">
        <v>19</v>
      </c>
      <c r="G75">
        <v>110</v>
      </c>
      <c r="H75">
        <v>22.2</v>
      </c>
      <c r="I75">
        <v>0.245</v>
      </c>
      <c r="J75">
        <v>57</v>
      </c>
      <c r="K75">
        <v>0</v>
      </c>
      <c r="L75">
        <f t="shared" si="15"/>
        <v>0</v>
      </c>
      <c r="M75">
        <f t="shared" si="16"/>
        <v>1</v>
      </c>
    </row>
    <row r="76" spans="1:13">
      <c r="A76">
        <v>75</v>
      </c>
      <c r="B76">
        <v>491</v>
      </c>
      <c r="C76">
        <v>2</v>
      </c>
      <c r="D76">
        <v>83</v>
      </c>
      <c r="E76">
        <v>65</v>
      </c>
      <c r="F76">
        <v>28</v>
      </c>
      <c r="G76">
        <v>66</v>
      </c>
      <c r="H76">
        <v>36.799999999999997</v>
      </c>
      <c r="I76">
        <v>0.629</v>
      </c>
      <c r="J76">
        <v>24</v>
      </c>
      <c r="K76">
        <v>0</v>
      </c>
      <c r="L76">
        <f t="shared" si="15"/>
        <v>0</v>
      </c>
      <c r="M76">
        <f t="shared" si="16"/>
        <v>1</v>
      </c>
    </row>
    <row r="77" spans="1:13">
      <c r="A77">
        <v>76</v>
      </c>
      <c r="B77">
        <v>436</v>
      </c>
      <c r="C77">
        <v>0</v>
      </c>
      <c r="D77">
        <v>141</v>
      </c>
      <c r="E77">
        <v>0</v>
      </c>
      <c r="F77">
        <v>0</v>
      </c>
      <c r="G77">
        <v>0</v>
      </c>
      <c r="H77">
        <v>42.4</v>
      </c>
      <c r="I77">
        <v>0.20499999999999999</v>
      </c>
      <c r="J77">
        <v>29</v>
      </c>
      <c r="K77">
        <v>1</v>
      </c>
      <c r="L77">
        <f t="shared" si="15"/>
        <v>1</v>
      </c>
      <c r="M77">
        <f t="shared" si="16"/>
        <v>1</v>
      </c>
    </row>
    <row r="78" spans="1:13">
      <c r="A78">
        <v>77</v>
      </c>
      <c r="B78">
        <v>672</v>
      </c>
      <c r="C78">
        <v>1</v>
      </c>
      <c r="D78">
        <v>99</v>
      </c>
      <c r="E78">
        <v>58</v>
      </c>
      <c r="F78">
        <v>10</v>
      </c>
      <c r="G78">
        <v>0</v>
      </c>
      <c r="H78">
        <v>25.4</v>
      </c>
      <c r="I78">
        <v>0.55100000000000005</v>
      </c>
      <c r="J78">
        <v>21</v>
      </c>
      <c r="K78">
        <v>0</v>
      </c>
      <c r="L78">
        <f t="shared" si="15"/>
        <v>0</v>
      </c>
      <c r="M78">
        <f t="shared" si="16"/>
        <v>1</v>
      </c>
    </row>
    <row r="79" spans="1:13">
      <c r="A79">
        <v>78</v>
      </c>
      <c r="B79">
        <v>605</v>
      </c>
      <c r="C79">
        <v>4</v>
      </c>
      <c r="D79">
        <v>183</v>
      </c>
      <c r="E79">
        <v>0</v>
      </c>
      <c r="F79">
        <v>0</v>
      </c>
      <c r="G79">
        <v>0</v>
      </c>
      <c r="H79">
        <v>28.4</v>
      </c>
      <c r="I79">
        <v>0.21199999999999999</v>
      </c>
      <c r="J79">
        <v>36</v>
      </c>
      <c r="K79">
        <v>1</v>
      </c>
      <c r="L79">
        <f t="shared" si="15"/>
        <v>0</v>
      </c>
      <c r="M79">
        <f t="shared" si="16"/>
        <v>0</v>
      </c>
    </row>
    <row r="80" spans="1:13">
      <c r="A80">
        <v>79</v>
      </c>
      <c r="B80">
        <v>407</v>
      </c>
      <c r="C80">
        <v>4</v>
      </c>
      <c r="D80">
        <v>115</v>
      </c>
      <c r="E80">
        <v>72</v>
      </c>
      <c r="F80">
        <v>0</v>
      </c>
      <c r="G80">
        <v>0</v>
      </c>
      <c r="H80">
        <v>28.9</v>
      </c>
      <c r="I80">
        <v>0.376</v>
      </c>
      <c r="J80">
        <v>46</v>
      </c>
      <c r="K80">
        <v>1</v>
      </c>
      <c r="L80">
        <f t="shared" si="15"/>
        <v>0</v>
      </c>
      <c r="M80">
        <f t="shared" si="16"/>
        <v>0</v>
      </c>
    </row>
    <row r="81" spans="1:13">
      <c r="A81">
        <v>80</v>
      </c>
      <c r="B81">
        <v>672</v>
      </c>
      <c r="C81">
        <v>1</v>
      </c>
      <c r="D81">
        <v>99</v>
      </c>
      <c r="E81">
        <v>58</v>
      </c>
      <c r="F81">
        <v>10</v>
      </c>
      <c r="G81">
        <v>0</v>
      </c>
      <c r="H81">
        <v>25.4</v>
      </c>
      <c r="I81">
        <v>0.55100000000000005</v>
      </c>
      <c r="J81">
        <v>21</v>
      </c>
      <c r="K81">
        <v>0</v>
      </c>
      <c r="L81">
        <f t="shared" si="15"/>
        <v>0</v>
      </c>
      <c r="M81">
        <f t="shared" si="16"/>
        <v>1</v>
      </c>
    </row>
    <row r="82" spans="1:13">
      <c r="A82">
        <v>81</v>
      </c>
      <c r="B82">
        <v>49</v>
      </c>
      <c r="C82">
        <v>7</v>
      </c>
      <c r="D82">
        <v>103</v>
      </c>
      <c r="E82">
        <v>66</v>
      </c>
      <c r="F82">
        <v>32</v>
      </c>
      <c r="G82">
        <v>0</v>
      </c>
      <c r="H82">
        <v>39.1</v>
      </c>
      <c r="I82">
        <v>0.34399999999999997</v>
      </c>
      <c r="J82">
        <v>31</v>
      </c>
      <c r="K82">
        <v>1</v>
      </c>
      <c r="L82">
        <f t="shared" si="15"/>
        <v>0</v>
      </c>
      <c r="M82">
        <f t="shared" si="16"/>
        <v>0</v>
      </c>
    </row>
    <row r="83" spans="1:13">
      <c r="A83">
        <v>82</v>
      </c>
      <c r="B83">
        <v>143</v>
      </c>
      <c r="C83">
        <v>2</v>
      </c>
      <c r="D83">
        <v>108</v>
      </c>
      <c r="E83">
        <v>52</v>
      </c>
      <c r="F83">
        <v>26</v>
      </c>
      <c r="G83">
        <v>63</v>
      </c>
      <c r="H83">
        <v>32.5</v>
      </c>
      <c r="I83">
        <v>0.318</v>
      </c>
      <c r="J83">
        <v>22</v>
      </c>
      <c r="K83">
        <v>0</v>
      </c>
      <c r="L83">
        <f t="shared" si="15"/>
        <v>0</v>
      </c>
      <c r="M83">
        <f t="shared" si="16"/>
        <v>1</v>
      </c>
    </row>
    <row r="84" spans="1:13">
      <c r="A84">
        <v>83</v>
      </c>
      <c r="B84">
        <v>406</v>
      </c>
      <c r="C84">
        <v>2</v>
      </c>
      <c r="D84">
        <v>123</v>
      </c>
      <c r="E84">
        <v>48</v>
      </c>
      <c r="F84">
        <v>32</v>
      </c>
      <c r="G84">
        <v>165</v>
      </c>
      <c r="H84">
        <v>42.1</v>
      </c>
      <c r="I84">
        <v>0.52</v>
      </c>
      <c r="J84">
        <v>26</v>
      </c>
      <c r="K84">
        <v>0</v>
      </c>
      <c r="L84">
        <f t="shared" si="15"/>
        <v>0</v>
      </c>
      <c r="M84">
        <f t="shared" si="16"/>
        <v>1</v>
      </c>
    </row>
    <row r="85" spans="1:13">
      <c r="A85">
        <v>84</v>
      </c>
      <c r="B85">
        <v>574</v>
      </c>
      <c r="C85">
        <v>2</v>
      </c>
      <c r="D85">
        <v>98</v>
      </c>
      <c r="E85">
        <v>60</v>
      </c>
      <c r="F85">
        <v>17</v>
      </c>
      <c r="G85">
        <v>120</v>
      </c>
      <c r="H85">
        <v>34.700000000000003</v>
      </c>
      <c r="I85">
        <v>0.19800000000000001</v>
      </c>
      <c r="J85">
        <v>22</v>
      </c>
      <c r="K85">
        <v>0</v>
      </c>
      <c r="L85">
        <f t="shared" si="15"/>
        <v>0</v>
      </c>
      <c r="M85">
        <f t="shared" si="16"/>
        <v>1</v>
      </c>
    </row>
    <row r="86" spans="1:13">
      <c r="A86">
        <v>85</v>
      </c>
      <c r="B86">
        <v>379</v>
      </c>
      <c r="C86">
        <v>4</v>
      </c>
      <c r="D86">
        <v>156</v>
      </c>
      <c r="E86">
        <v>75</v>
      </c>
      <c r="F86">
        <v>0</v>
      </c>
      <c r="G86">
        <v>0</v>
      </c>
      <c r="H86">
        <v>48.3</v>
      </c>
      <c r="I86">
        <v>0.23799999999999999</v>
      </c>
      <c r="J86">
        <v>32</v>
      </c>
      <c r="K86">
        <v>1</v>
      </c>
      <c r="L86">
        <f t="shared" si="15"/>
        <v>1</v>
      </c>
      <c r="M86">
        <f t="shared" si="16"/>
        <v>1</v>
      </c>
    </row>
    <row r="87" spans="1:13">
      <c r="A87">
        <v>86</v>
      </c>
      <c r="B87">
        <v>136</v>
      </c>
      <c r="C87">
        <v>2</v>
      </c>
      <c r="D87">
        <v>125</v>
      </c>
      <c r="E87">
        <v>60</v>
      </c>
      <c r="F87">
        <v>20</v>
      </c>
      <c r="G87">
        <v>140</v>
      </c>
      <c r="H87">
        <v>33.799999999999997</v>
      </c>
      <c r="I87">
        <v>8.7999999999999995E-2</v>
      </c>
      <c r="J87">
        <v>31</v>
      </c>
      <c r="K87">
        <v>0</v>
      </c>
      <c r="L87">
        <f t="shared" si="15"/>
        <v>0</v>
      </c>
      <c r="M87">
        <f t="shared" si="16"/>
        <v>1</v>
      </c>
    </row>
    <row r="88" spans="1:13">
      <c r="A88">
        <v>87</v>
      </c>
      <c r="B88">
        <v>435</v>
      </c>
      <c r="C88">
        <v>1</v>
      </c>
      <c r="D88">
        <v>90</v>
      </c>
      <c r="E88">
        <v>68</v>
      </c>
      <c r="F88">
        <v>8</v>
      </c>
      <c r="G88">
        <v>0</v>
      </c>
      <c r="H88">
        <v>24.5</v>
      </c>
      <c r="I88">
        <v>1.1379999999999999</v>
      </c>
      <c r="J88">
        <v>36</v>
      </c>
      <c r="K88">
        <v>0</v>
      </c>
      <c r="L88">
        <f t="shared" si="15"/>
        <v>0</v>
      </c>
      <c r="M88">
        <f t="shared" si="16"/>
        <v>1</v>
      </c>
    </row>
    <row r="89" spans="1:13">
      <c r="A89">
        <v>88</v>
      </c>
      <c r="B89">
        <v>427</v>
      </c>
      <c r="C89">
        <v>0</v>
      </c>
      <c r="D89">
        <v>94</v>
      </c>
      <c r="E89">
        <v>0</v>
      </c>
      <c r="F89">
        <v>0</v>
      </c>
      <c r="G89">
        <v>0</v>
      </c>
      <c r="H89">
        <v>0</v>
      </c>
      <c r="I89">
        <v>0.25600000000000001</v>
      </c>
      <c r="J89">
        <v>25</v>
      </c>
      <c r="K89">
        <v>0</v>
      </c>
      <c r="L89">
        <f t="shared" si="15"/>
        <v>0</v>
      </c>
      <c r="M89">
        <f t="shared" si="16"/>
        <v>1</v>
      </c>
    </row>
    <row r="90" spans="1:13">
      <c r="A90">
        <v>89</v>
      </c>
      <c r="B90">
        <v>459</v>
      </c>
      <c r="C90">
        <v>10</v>
      </c>
      <c r="D90">
        <v>148</v>
      </c>
      <c r="E90">
        <v>84</v>
      </c>
      <c r="F90">
        <v>48</v>
      </c>
      <c r="G90">
        <v>237</v>
      </c>
      <c r="H90">
        <v>37.6</v>
      </c>
      <c r="I90">
        <v>1.0009999999999999</v>
      </c>
      <c r="J90">
        <v>51</v>
      </c>
      <c r="K90">
        <v>1</v>
      </c>
      <c r="L90">
        <f t="shared" si="15"/>
        <v>1</v>
      </c>
      <c r="M90">
        <f t="shared" si="16"/>
        <v>1</v>
      </c>
    </row>
    <row r="91" spans="1:13">
      <c r="A91">
        <v>90</v>
      </c>
      <c r="B91">
        <v>523</v>
      </c>
      <c r="C91">
        <v>6</v>
      </c>
      <c r="D91">
        <v>114</v>
      </c>
      <c r="E91">
        <v>0</v>
      </c>
      <c r="F91">
        <v>0</v>
      </c>
      <c r="G91">
        <v>0</v>
      </c>
      <c r="H91">
        <v>0</v>
      </c>
      <c r="I91">
        <v>0.189</v>
      </c>
      <c r="J91">
        <v>26</v>
      </c>
      <c r="K91">
        <v>0</v>
      </c>
      <c r="L91">
        <f t="shared" si="15"/>
        <v>0</v>
      </c>
      <c r="M91">
        <f t="shared" si="16"/>
        <v>1</v>
      </c>
    </row>
    <row r="92" spans="1:13">
      <c r="A92">
        <v>91</v>
      </c>
      <c r="B92">
        <v>373</v>
      </c>
      <c r="C92">
        <v>0</v>
      </c>
      <c r="D92">
        <v>84</v>
      </c>
      <c r="E92">
        <v>64</v>
      </c>
      <c r="F92">
        <v>22</v>
      </c>
      <c r="G92">
        <v>66</v>
      </c>
      <c r="H92">
        <v>35.799999999999997</v>
      </c>
      <c r="I92">
        <v>0.54500000000000004</v>
      </c>
      <c r="J92">
        <v>21</v>
      </c>
      <c r="K92">
        <v>0</v>
      </c>
      <c r="L92">
        <f t="shared" si="15"/>
        <v>0</v>
      </c>
      <c r="M92">
        <f t="shared" si="16"/>
        <v>1</v>
      </c>
    </row>
    <row r="93" spans="1:13">
      <c r="A93">
        <v>92</v>
      </c>
      <c r="B93">
        <v>85</v>
      </c>
      <c r="C93">
        <v>5</v>
      </c>
      <c r="D93">
        <v>137</v>
      </c>
      <c r="E93">
        <v>108</v>
      </c>
      <c r="F93">
        <v>0</v>
      </c>
      <c r="G93">
        <v>0</v>
      </c>
      <c r="H93">
        <v>48.8</v>
      </c>
      <c r="I93">
        <v>0.22700000000000001</v>
      </c>
      <c r="J93">
        <v>37</v>
      </c>
      <c r="K93">
        <v>1</v>
      </c>
      <c r="L93">
        <f t="shared" si="15"/>
        <v>1</v>
      </c>
      <c r="M93">
        <f t="shared" si="16"/>
        <v>1</v>
      </c>
    </row>
    <row r="94" spans="1:13">
      <c r="A94">
        <v>93</v>
      </c>
      <c r="B94">
        <v>664</v>
      </c>
      <c r="C94">
        <v>9</v>
      </c>
      <c r="D94">
        <v>145</v>
      </c>
      <c r="E94">
        <v>80</v>
      </c>
      <c r="F94">
        <v>46</v>
      </c>
      <c r="G94">
        <v>130</v>
      </c>
      <c r="H94">
        <v>37.9</v>
      </c>
      <c r="I94">
        <v>0.63700000000000001</v>
      </c>
      <c r="J94">
        <v>40</v>
      </c>
      <c r="K94">
        <v>1</v>
      </c>
      <c r="L94">
        <f t="shared" si="15"/>
        <v>1</v>
      </c>
      <c r="M94">
        <f t="shared" si="16"/>
        <v>1</v>
      </c>
    </row>
    <row r="95" spans="1:13">
      <c r="A95">
        <v>94</v>
      </c>
      <c r="B95">
        <v>525</v>
      </c>
      <c r="C95">
        <v>3</v>
      </c>
      <c r="D95">
        <v>125</v>
      </c>
      <c r="E95">
        <v>58</v>
      </c>
      <c r="F95">
        <v>0</v>
      </c>
      <c r="G95">
        <v>0</v>
      </c>
      <c r="H95">
        <v>31.6</v>
      </c>
      <c r="I95">
        <v>0.151</v>
      </c>
      <c r="J95">
        <v>24</v>
      </c>
      <c r="K95">
        <v>0</v>
      </c>
      <c r="L95">
        <f t="shared" si="15"/>
        <v>0</v>
      </c>
      <c r="M95">
        <f t="shared" si="16"/>
        <v>1</v>
      </c>
    </row>
    <row r="96" spans="1:13">
      <c r="A96">
        <v>95</v>
      </c>
      <c r="B96">
        <v>566</v>
      </c>
      <c r="C96">
        <v>2</v>
      </c>
      <c r="D96">
        <v>95</v>
      </c>
      <c r="E96">
        <v>54</v>
      </c>
      <c r="F96">
        <v>14</v>
      </c>
      <c r="G96">
        <v>88</v>
      </c>
      <c r="H96">
        <v>26.1</v>
      </c>
      <c r="I96">
        <v>0.748</v>
      </c>
      <c r="J96">
        <v>22</v>
      </c>
      <c r="K96">
        <v>0</v>
      </c>
      <c r="L96">
        <f t="shared" si="15"/>
        <v>0</v>
      </c>
      <c r="M96">
        <f t="shared" si="16"/>
        <v>1</v>
      </c>
    </row>
    <row r="97" spans="1:13">
      <c r="A97">
        <v>96</v>
      </c>
      <c r="B97">
        <v>394</v>
      </c>
      <c r="C97">
        <v>4</v>
      </c>
      <c r="D97">
        <v>116</v>
      </c>
      <c r="E97">
        <v>72</v>
      </c>
      <c r="F97">
        <v>12</v>
      </c>
      <c r="G97">
        <v>87</v>
      </c>
      <c r="H97">
        <v>22.1</v>
      </c>
      <c r="I97">
        <v>0.46300000000000002</v>
      </c>
      <c r="J97">
        <v>37</v>
      </c>
      <c r="K97">
        <v>0</v>
      </c>
      <c r="L97">
        <f t="shared" si="15"/>
        <v>0</v>
      </c>
      <c r="M97">
        <f t="shared" si="16"/>
        <v>1</v>
      </c>
    </row>
    <row r="98" spans="1:13">
      <c r="A98">
        <v>97</v>
      </c>
      <c r="B98">
        <v>129</v>
      </c>
      <c r="C98">
        <v>1</v>
      </c>
      <c r="D98">
        <v>117</v>
      </c>
      <c r="E98">
        <v>88</v>
      </c>
      <c r="F98">
        <v>24</v>
      </c>
      <c r="G98">
        <v>145</v>
      </c>
      <c r="H98">
        <v>34.5</v>
      </c>
      <c r="I98">
        <v>0.40300000000000002</v>
      </c>
      <c r="J98">
        <v>40</v>
      </c>
      <c r="K98">
        <v>1</v>
      </c>
      <c r="L98">
        <f t="shared" si="15"/>
        <v>0</v>
      </c>
      <c r="M98">
        <f t="shared" si="16"/>
        <v>0</v>
      </c>
    </row>
    <row r="99" spans="1:13">
      <c r="A99">
        <v>98</v>
      </c>
      <c r="B99">
        <v>676</v>
      </c>
      <c r="C99">
        <v>6</v>
      </c>
      <c r="D99">
        <v>195</v>
      </c>
      <c r="E99">
        <v>70</v>
      </c>
      <c r="F99">
        <v>0</v>
      </c>
      <c r="G99">
        <v>0</v>
      </c>
      <c r="H99">
        <v>30.9</v>
      </c>
      <c r="I99">
        <v>0.32800000000000001</v>
      </c>
      <c r="J99">
        <v>31</v>
      </c>
      <c r="K99">
        <v>1</v>
      </c>
      <c r="L99">
        <f t="shared" si="15"/>
        <v>1</v>
      </c>
      <c r="M99">
        <f t="shared" si="16"/>
        <v>1</v>
      </c>
    </row>
    <row r="100" spans="1:13">
      <c r="A100">
        <v>99</v>
      </c>
      <c r="B100">
        <v>35</v>
      </c>
      <c r="C100">
        <v>10</v>
      </c>
      <c r="D100">
        <v>122</v>
      </c>
      <c r="E100">
        <v>78</v>
      </c>
      <c r="F100">
        <v>31</v>
      </c>
      <c r="G100">
        <v>0</v>
      </c>
      <c r="H100">
        <v>27.6</v>
      </c>
      <c r="I100">
        <v>0.51200000000000001</v>
      </c>
      <c r="J100">
        <v>45</v>
      </c>
      <c r="K100">
        <v>0</v>
      </c>
      <c r="L100">
        <f t="shared" si="15"/>
        <v>0</v>
      </c>
      <c r="M100">
        <f t="shared" si="16"/>
        <v>1</v>
      </c>
    </row>
    <row r="101" spans="1:13">
      <c r="A101">
        <v>100</v>
      </c>
      <c r="B101">
        <v>734</v>
      </c>
      <c r="C101">
        <v>2</v>
      </c>
      <c r="D101">
        <v>106</v>
      </c>
      <c r="E101">
        <v>56</v>
      </c>
      <c r="F101">
        <v>27</v>
      </c>
      <c r="G101">
        <v>165</v>
      </c>
      <c r="H101">
        <v>29</v>
      </c>
      <c r="I101">
        <v>0.42599999999999999</v>
      </c>
      <c r="J101">
        <v>22</v>
      </c>
      <c r="K101">
        <v>0</v>
      </c>
      <c r="L101">
        <f t="shared" si="15"/>
        <v>0</v>
      </c>
      <c r="M101">
        <f t="shared" si="16"/>
        <v>1</v>
      </c>
    </row>
    <row r="102" spans="1:13">
      <c r="A102">
        <v>101</v>
      </c>
      <c r="B102">
        <v>32</v>
      </c>
      <c r="C102">
        <v>3</v>
      </c>
      <c r="D102">
        <v>158</v>
      </c>
      <c r="E102">
        <v>76</v>
      </c>
      <c r="F102">
        <v>36</v>
      </c>
      <c r="G102">
        <v>245</v>
      </c>
      <c r="H102">
        <v>31.6</v>
      </c>
      <c r="I102">
        <v>0.85099999999999998</v>
      </c>
      <c r="J102">
        <v>28</v>
      </c>
      <c r="K102">
        <v>1</v>
      </c>
      <c r="L102">
        <f t="shared" si="15"/>
        <v>1</v>
      </c>
      <c r="M102">
        <f t="shared" si="16"/>
        <v>1</v>
      </c>
    </row>
    <row r="103" spans="1:13">
      <c r="A103">
        <v>102</v>
      </c>
      <c r="B103">
        <v>96</v>
      </c>
      <c r="C103">
        <v>6</v>
      </c>
      <c r="D103">
        <v>144</v>
      </c>
      <c r="E103">
        <v>72</v>
      </c>
      <c r="F103">
        <v>27</v>
      </c>
      <c r="G103">
        <v>228</v>
      </c>
      <c r="H103">
        <v>33.9</v>
      </c>
      <c r="I103">
        <v>0.255</v>
      </c>
      <c r="J103">
        <v>40</v>
      </c>
      <c r="K103">
        <v>0</v>
      </c>
      <c r="L103">
        <f t="shared" si="15"/>
        <v>1</v>
      </c>
      <c r="M103">
        <f t="shared" si="16"/>
        <v>0</v>
      </c>
    </row>
    <row r="104" spans="1:13">
      <c r="A104">
        <v>103</v>
      </c>
      <c r="B104">
        <v>129</v>
      </c>
      <c r="C104">
        <v>1</v>
      </c>
      <c r="D104">
        <v>117</v>
      </c>
      <c r="E104">
        <v>88</v>
      </c>
      <c r="F104">
        <v>24</v>
      </c>
      <c r="G104">
        <v>145</v>
      </c>
      <c r="H104">
        <v>34.5</v>
      </c>
      <c r="I104">
        <v>0.40300000000000002</v>
      </c>
      <c r="J104">
        <v>40</v>
      </c>
      <c r="K104">
        <v>1</v>
      </c>
      <c r="L104">
        <f t="shared" si="15"/>
        <v>0</v>
      </c>
      <c r="M104">
        <f t="shared" si="16"/>
        <v>0</v>
      </c>
    </row>
    <row r="105" spans="1:13">
      <c r="A105">
        <v>104</v>
      </c>
      <c r="B105">
        <v>517</v>
      </c>
      <c r="C105">
        <v>9</v>
      </c>
      <c r="D105">
        <v>145</v>
      </c>
      <c r="E105">
        <v>88</v>
      </c>
      <c r="F105">
        <v>34</v>
      </c>
      <c r="G105">
        <v>165</v>
      </c>
      <c r="H105">
        <v>30.3</v>
      </c>
      <c r="I105">
        <v>0.77100000000000002</v>
      </c>
      <c r="J105">
        <v>53</v>
      </c>
      <c r="K105">
        <v>1</v>
      </c>
      <c r="L105">
        <f t="shared" si="15"/>
        <v>1</v>
      </c>
      <c r="M105">
        <f t="shared" si="16"/>
        <v>1</v>
      </c>
    </row>
    <row r="106" spans="1:13">
      <c r="A106">
        <v>105</v>
      </c>
      <c r="B106">
        <v>12</v>
      </c>
      <c r="C106">
        <v>10</v>
      </c>
      <c r="D106">
        <v>168</v>
      </c>
      <c r="E106">
        <v>74</v>
      </c>
      <c r="F106">
        <v>0</v>
      </c>
      <c r="G106">
        <v>0</v>
      </c>
      <c r="H106">
        <v>38</v>
      </c>
      <c r="I106">
        <v>0.53700000000000003</v>
      </c>
      <c r="J106">
        <v>34</v>
      </c>
      <c r="K106">
        <v>1</v>
      </c>
      <c r="L106">
        <f t="shared" si="15"/>
        <v>1</v>
      </c>
      <c r="M106">
        <f t="shared" si="16"/>
        <v>1</v>
      </c>
    </row>
    <row r="107" spans="1:13">
      <c r="A107">
        <v>106</v>
      </c>
      <c r="B107">
        <v>738</v>
      </c>
      <c r="C107">
        <v>8</v>
      </c>
      <c r="D107">
        <v>65</v>
      </c>
      <c r="E107">
        <v>72</v>
      </c>
      <c r="F107">
        <v>23</v>
      </c>
      <c r="G107">
        <v>0</v>
      </c>
      <c r="H107">
        <v>32</v>
      </c>
      <c r="I107">
        <v>0.6</v>
      </c>
      <c r="J107">
        <v>42</v>
      </c>
      <c r="K107">
        <v>0</v>
      </c>
      <c r="L107">
        <f t="shared" si="15"/>
        <v>0</v>
      </c>
      <c r="M107">
        <f t="shared" si="16"/>
        <v>1</v>
      </c>
    </row>
    <row r="108" spans="1:13">
      <c r="A108">
        <v>107</v>
      </c>
      <c r="B108">
        <v>427</v>
      </c>
      <c r="C108">
        <v>0</v>
      </c>
      <c r="D108">
        <v>94</v>
      </c>
      <c r="E108">
        <v>0</v>
      </c>
      <c r="F108">
        <v>0</v>
      </c>
      <c r="G108">
        <v>0</v>
      </c>
      <c r="H108">
        <v>0</v>
      </c>
      <c r="I108">
        <v>0.25600000000000001</v>
      </c>
      <c r="J108">
        <v>25</v>
      </c>
      <c r="K108">
        <v>0</v>
      </c>
      <c r="L108">
        <f t="shared" si="15"/>
        <v>0</v>
      </c>
      <c r="M108">
        <f t="shared" si="16"/>
        <v>1</v>
      </c>
    </row>
    <row r="109" spans="1:13">
      <c r="A109">
        <v>108</v>
      </c>
      <c r="B109">
        <v>108</v>
      </c>
      <c r="C109">
        <v>4</v>
      </c>
      <c r="D109">
        <v>144</v>
      </c>
      <c r="E109">
        <v>58</v>
      </c>
      <c r="F109">
        <v>28</v>
      </c>
      <c r="G109">
        <v>140</v>
      </c>
      <c r="H109">
        <v>29.5</v>
      </c>
      <c r="I109">
        <v>0.28699999999999998</v>
      </c>
      <c r="J109">
        <v>37</v>
      </c>
      <c r="K109">
        <v>0</v>
      </c>
      <c r="L109">
        <f t="shared" si="15"/>
        <v>1</v>
      </c>
      <c r="M109">
        <f t="shared" si="16"/>
        <v>0</v>
      </c>
    </row>
    <row r="110" spans="1:13">
      <c r="A110">
        <v>109</v>
      </c>
      <c r="B110">
        <v>121</v>
      </c>
      <c r="C110">
        <v>0</v>
      </c>
      <c r="D110">
        <v>162</v>
      </c>
      <c r="E110">
        <v>76</v>
      </c>
      <c r="F110">
        <v>56</v>
      </c>
      <c r="G110">
        <v>100</v>
      </c>
      <c r="H110">
        <v>53.2</v>
      </c>
      <c r="I110">
        <v>0.75900000000000001</v>
      </c>
      <c r="J110">
        <v>25</v>
      </c>
      <c r="K110">
        <v>1</v>
      </c>
      <c r="L110">
        <f t="shared" si="15"/>
        <v>1</v>
      </c>
      <c r="M110">
        <f t="shared" si="16"/>
        <v>1</v>
      </c>
    </row>
    <row r="111" spans="1:13">
      <c r="A111">
        <v>110</v>
      </c>
      <c r="B111">
        <v>584</v>
      </c>
      <c r="C111">
        <v>8</v>
      </c>
      <c r="D111">
        <v>100</v>
      </c>
      <c r="E111">
        <v>76</v>
      </c>
      <c r="F111">
        <v>0</v>
      </c>
      <c r="G111">
        <v>0</v>
      </c>
      <c r="H111">
        <v>38.700000000000003</v>
      </c>
      <c r="I111">
        <v>0.19</v>
      </c>
      <c r="J111">
        <v>42</v>
      </c>
      <c r="K111">
        <v>0</v>
      </c>
      <c r="L111">
        <f t="shared" si="15"/>
        <v>0</v>
      </c>
      <c r="M111">
        <f t="shared" si="16"/>
        <v>1</v>
      </c>
    </row>
    <row r="112" spans="1:13">
      <c r="A112">
        <v>111</v>
      </c>
      <c r="B112">
        <v>447</v>
      </c>
      <c r="C112">
        <v>1</v>
      </c>
      <c r="D112">
        <v>100</v>
      </c>
      <c r="E112">
        <v>72</v>
      </c>
      <c r="F112">
        <v>12</v>
      </c>
      <c r="G112">
        <v>70</v>
      </c>
      <c r="H112">
        <v>25.3</v>
      </c>
      <c r="I112">
        <v>0.65800000000000003</v>
      </c>
      <c r="J112">
        <v>28</v>
      </c>
      <c r="K112">
        <v>0</v>
      </c>
      <c r="L112">
        <f t="shared" si="15"/>
        <v>0</v>
      </c>
      <c r="M112">
        <f t="shared" si="16"/>
        <v>1</v>
      </c>
    </row>
    <row r="113" spans="1:13">
      <c r="A113">
        <v>112</v>
      </c>
      <c r="B113">
        <v>197</v>
      </c>
      <c r="C113">
        <v>1</v>
      </c>
      <c r="D113">
        <v>105</v>
      </c>
      <c r="E113">
        <v>58</v>
      </c>
      <c r="F113">
        <v>0</v>
      </c>
      <c r="G113">
        <v>0</v>
      </c>
      <c r="H113">
        <v>24.3</v>
      </c>
      <c r="I113">
        <v>0.187</v>
      </c>
      <c r="J113">
        <v>21</v>
      </c>
      <c r="K113">
        <v>0</v>
      </c>
      <c r="L113">
        <f t="shared" si="15"/>
        <v>0</v>
      </c>
      <c r="M113">
        <f t="shared" si="16"/>
        <v>1</v>
      </c>
    </row>
    <row r="114" spans="1:13">
      <c r="A114">
        <v>113</v>
      </c>
      <c r="B114">
        <v>229</v>
      </c>
      <c r="C114">
        <v>4</v>
      </c>
      <c r="D114">
        <v>197</v>
      </c>
      <c r="E114">
        <v>70</v>
      </c>
      <c r="F114">
        <v>39</v>
      </c>
      <c r="G114">
        <v>744</v>
      </c>
      <c r="H114">
        <v>36.700000000000003</v>
      </c>
      <c r="I114">
        <v>2.3290000000000002</v>
      </c>
      <c r="J114">
        <v>31</v>
      </c>
      <c r="K114">
        <v>0</v>
      </c>
      <c r="L114">
        <f t="shared" si="15"/>
        <v>1</v>
      </c>
      <c r="M114">
        <f t="shared" si="16"/>
        <v>0</v>
      </c>
    </row>
    <row r="115" spans="1:13">
      <c r="A115">
        <v>114</v>
      </c>
      <c r="B115">
        <v>510</v>
      </c>
      <c r="C115">
        <v>8</v>
      </c>
      <c r="D115">
        <v>120</v>
      </c>
      <c r="E115">
        <v>78</v>
      </c>
      <c r="F115">
        <v>0</v>
      </c>
      <c r="G115">
        <v>0</v>
      </c>
      <c r="H115">
        <v>25</v>
      </c>
      <c r="I115">
        <v>0.40899999999999997</v>
      </c>
      <c r="J115">
        <v>64</v>
      </c>
      <c r="K115">
        <v>0</v>
      </c>
      <c r="L115">
        <f t="shared" si="15"/>
        <v>0</v>
      </c>
      <c r="M115">
        <f t="shared" si="16"/>
        <v>1</v>
      </c>
    </row>
    <row r="116" spans="1:13">
      <c r="A116">
        <v>115</v>
      </c>
      <c r="B116">
        <v>376</v>
      </c>
      <c r="C116">
        <v>12</v>
      </c>
      <c r="D116">
        <v>140</v>
      </c>
      <c r="E116">
        <v>82</v>
      </c>
      <c r="F116">
        <v>43</v>
      </c>
      <c r="G116">
        <v>325</v>
      </c>
      <c r="H116">
        <v>39.200000000000003</v>
      </c>
      <c r="I116">
        <v>0.52800000000000002</v>
      </c>
      <c r="J116">
        <v>58</v>
      </c>
      <c r="K116">
        <v>1</v>
      </c>
      <c r="L116">
        <f t="shared" si="15"/>
        <v>1</v>
      </c>
      <c r="M116">
        <f t="shared" si="16"/>
        <v>1</v>
      </c>
    </row>
    <row r="117" spans="1:13">
      <c r="A117">
        <v>116</v>
      </c>
      <c r="B117">
        <v>414</v>
      </c>
      <c r="C117">
        <v>1</v>
      </c>
      <c r="D117">
        <v>143</v>
      </c>
      <c r="E117">
        <v>74</v>
      </c>
      <c r="F117">
        <v>22</v>
      </c>
      <c r="G117">
        <v>61</v>
      </c>
      <c r="H117">
        <v>26.2</v>
      </c>
      <c r="I117">
        <v>0.25600000000000001</v>
      </c>
      <c r="J117">
        <v>21</v>
      </c>
      <c r="K117">
        <v>0</v>
      </c>
      <c r="L117">
        <f t="shared" si="15"/>
        <v>0</v>
      </c>
      <c r="M117">
        <f t="shared" si="16"/>
        <v>1</v>
      </c>
    </row>
    <row r="118" spans="1:13">
      <c r="A118">
        <v>117</v>
      </c>
      <c r="B118">
        <v>450</v>
      </c>
      <c r="C118">
        <v>0</v>
      </c>
      <c r="D118">
        <v>120</v>
      </c>
      <c r="E118">
        <v>74</v>
      </c>
      <c r="F118">
        <v>18</v>
      </c>
      <c r="G118">
        <v>63</v>
      </c>
      <c r="H118">
        <v>30.5</v>
      </c>
      <c r="I118">
        <v>0.28499999999999998</v>
      </c>
      <c r="J118">
        <v>26</v>
      </c>
      <c r="K118">
        <v>0</v>
      </c>
      <c r="L118">
        <f t="shared" si="15"/>
        <v>0</v>
      </c>
      <c r="M118">
        <f t="shared" si="16"/>
        <v>1</v>
      </c>
    </row>
    <row r="119" spans="1:13">
      <c r="A119">
        <v>118</v>
      </c>
      <c r="B119">
        <v>551</v>
      </c>
      <c r="C119">
        <v>1</v>
      </c>
      <c r="D119">
        <v>116</v>
      </c>
      <c r="E119">
        <v>70</v>
      </c>
      <c r="F119">
        <v>28</v>
      </c>
      <c r="G119">
        <v>0</v>
      </c>
      <c r="H119">
        <v>27.4</v>
      </c>
      <c r="I119">
        <v>0.20399999999999999</v>
      </c>
      <c r="J119">
        <v>21</v>
      </c>
      <c r="K119">
        <v>0</v>
      </c>
      <c r="L119">
        <f t="shared" si="15"/>
        <v>0</v>
      </c>
      <c r="M119">
        <f t="shared" si="16"/>
        <v>1</v>
      </c>
    </row>
    <row r="120" spans="1:13">
      <c r="A120">
        <v>119</v>
      </c>
      <c r="B120">
        <v>688</v>
      </c>
      <c r="C120">
        <v>1</v>
      </c>
      <c r="D120">
        <v>107</v>
      </c>
      <c r="E120">
        <v>50</v>
      </c>
      <c r="F120">
        <v>19</v>
      </c>
      <c r="G120">
        <v>0</v>
      </c>
      <c r="H120">
        <v>28.3</v>
      </c>
      <c r="I120">
        <v>0.18099999999999999</v>
      </c>
      <c r="J120">
        <v>29</v>
      </c>
      <c r="K120">
        <v>0</v>
      </c>
      <c r="L120">
        <f t="shared" si="15"/>
        <v>0</v>
      </c>
      <c r="M120">
        <f t="shared" si="16"/>
        <v>1</v>
      </c>
    </row>
    <row r="121" spans="1:13">
      <c r="A121">
        <v>120</v>
      </c>
      <c r="B121">
        <v>676</v>
      </c>
      <c r="C121">
        <v>6</v>
      </c>
      <c r="D121">
        <v>195</v>
      </c>
      <c r="E121">
        <v>70</v>
      </c>
      <c r="F121">
        <v>0</v>
      </c>
      <c r="G121">
        <v>0</v>
      </c>
      <c r="H121">
        <v>30.9</v>
      </c>
      <c r="I121">
        <v>0.32800000000000001</v>
      </c>
      <c r="J121">
        <v>31</v>
      </c>
      <c r="K121">
        <v>1</v>
      </c>
      <c r="L121">
        <f t="shared" si="15"/>
        <v>1</v>
      </c>
      <c r="M121">
        <f t="shared" si="16"/>
        <v>1</v>
      </c>
    </row>
    <row r="122" spans="1:13">
      <c r="A122">
        <v>121</v>
      </c>
      <c r="B122">
        <v>391</v>
      </c>
      <c r="C122">
        <v>1</v>
      </c>
      <c r="D122">
        <v>100</v>
      </c>
      <c r="E122">
        <v>66</v>
      </c>
      <c r="F122">
        <v>29</v>
      </c>
      <c r="G122">
        <v>196</v>
      </c>
      <c r="H122">
        <v>32</v>
      </c>
      <c r="I122">
        <v>0.44400000000000001</v>
      </c>
      <c r="J122">
        <v>42</v>
      </c>
      <c r="K122">
        <v>0</v>
      </c>
      <c r="L122">
        <f t="shared" si="15"/>
        <v>0</v>
      </c>
      <c r="M122">
        <f t="shared" si="16"/>
        <v>1</v>
      </c>
    </row>
    <row r="123" spans="1:13">
      <c r="A123">
        <v>122</v>
      </c>
      <c r="B123">
        <v>433</v>
      </c>
      <c r="C123">
        <v>1</v>
      </c>
      <c r="D123">
        <v>80</v>
      </c>
      <c r="E123">
        <v>74</v>
      </c>
      <c r="F123">
        <v>11</v>
      </c>
      <c r="G123">
        <v>60</v>
      </c>
      <c r="H123">
        <v>30</v>
      </c>
      <c r="I123">
        <v>0.52700000000000002</v>
      </c>
      <c r="J123">
        <v>22</v>
      </c>
      <c r="K123">
        <v>0</v>
      </c>
      <c r="L123">
        <f t="shared" si="15"/>
        <v>0</v>
      </c>
      <c r="M123">
        <f t="shared" si="16"/>
        <v>1</v>
      </c>
    </row>
    <row r="124" spans="1:13">
      <c r="A124">
        <v>123</v>
      </c>
      <c r="B124">
        <v>228</v>
      </c>
      <c r="C124">
        <v>3</v>
      </c>
      <c r="D124">
        <v>162</v>
      </c>
      <c r="E124">
        <v>52</v>
      </c>
      <c r="F124">
        <v>38</v>
      </c>
      <c r="G124">
        <v>0</v>
      </c>
      <c r="H124">
        <v>37.200000000000003</v>
      </c>
      <c r="I124">
        <v>0.65200000000000002</v>
      </c>
      <c r="J124">
        <v>24</v>
      </c>
      <c r="K124">
        <v>1</v>
      </c>
      <c r="L124">
        <f t="shared" si="15"/>
        <v>1</v>
      </c>
      <c r="M124">
        <f t="shared" si="16"/>
        <v>1</v>
      </c>
    </row>
    <row r="125" spans="1:13">
      <c r="A125">
        <v>124</v>
      </c>
      <c r="B125">
        <v>550</v>
      </c>
      <c r="C125">
        <v>4</v>
      </c>
      <c r="D125">
        <v>189</v>
      </c>
      <c r="E125">
        <v>110</v>
      </c>
      <c r="F125">
        <v>31</v>
      </c>
      <c r="G125">
        <v>0</v>
      </c>
      <c r="H125">
        <v>28.5</v>
      </c>
      <c r="I125">
        <v>0.68</v>
      </c>
      <c r="J125">
        <v>37</v>
      </c>
      <c r="K125">
        <v>0</v>
      </c>
      <c r="L125">
        <f t="shared" si="15"/>
        <v>0</v>
      </c>
      <c r="M125">
        <f t="shared" si="16"/>
        <v>1</v>
      </c>
    </row>
    <row r="126" spans="1:13">
      <c r="A126">
        <v>125</v>
      </c>
      <c r="B126">
        <v>688</v>
      </c>
      <c r="C126">
        <v>1</v>
      </c>
      <c r="D126">
        <v>107</v>
      </c>
      <c r="E126">
        <v>50</v>
      </c>
      <c r="F126">
        <v>19</v>
      </c>
      <c r="G126">
        <v>0</v>
      </c>
      <c r="H126">
        <v>28.3</v>
      </c>
      <c r="I126">
        <v>0.18099999999999999</v>
      </c>
      <c r="J126">
        <v>29</v>
      </c>
      <c r="K126">
        <v>0</v>
      </c>
      <c r="L126">
        <f t="shared" si="15"/>
        <v>0</v>
      </c>
      <c r="M126">
        <f t="shared" si="16"/>
        <v>1</v>
      </c>
    </row>
    <row r="127" spans="1:13">
      <c r="A127">
        <v>126</v>
      </c>
      <c r="B127">
        <v>160</v>
      </c>
      <c r="C127">
        <v>17</v>
      </c>
      <c r="D127">
        <v>163</v>
      </c>
      <c r="E127">
        <v>72</v>
      </c>
      <c r="F127">
        <v>41</v>
      </c>
      <c r="G127">
        <v>114</v>
      </c>
      <c r="H127">
        <v>40.9</v>
      </c>
      <c r="I127">
        <v>0.81699999999999995</v>
      </c>
      <c r="J127">
        <v>47</v>
      </c>
      <c r="K127">
        <v>1</v>
      </c>
      <c r="L127">
        <f t="shared" si="15"/>
        <v>1</v>
      </c>
      <c r="M127">
        <f t="shared" si="16"/>
        <v>1</v>
      </c>
    </row>
    <row r="128" spans="1:13">
      <c r="A128">
        <v>127</v>
      </c>
      <c r="B128">
        <v>476</v>
      </c>
      <c r="C128">
        <v>0</v>
      </c>
      <c r="D128">
        <v>137</v>
      </c>
      <c r="E128">
        <v>84</v>
      </c>
      <c r="F128">
        <v>27</v>
      </c>
      <c r="G128">
        <v>0</v>
      </c>
      <c r="H128">
        <v>27.3</v>
      </c>
      <c r="I128">
        <v>0.23100000000000001</v>
      </c>
      <c r="J128">
        <v>59</v>
      </c>
      <c r="K128">
        <v>0</v>
      </c>
      <c r="L128">
        <f t="shared" si="15"/>
        <v>0</v>
      </c>
      <c r="M128">
        <f t="shared" si="16"/>
        <v>1</v>
      </c>
    </row>
    <row r="129" spans="1:13">
      <c r="A129">
        <v>128</v>
      </c>
      <c r="B129">
        <v>459</v>
      </c>
      <c r="C129">
        <v>10</v>
      </c>
      <c r="D129">
        <v>148</v>
      </c>
      <c r="E129">
        <v>84</v>
      </c>
      <c r="F129">
        <v>48</v>
      </c>
      <c r="G129">
        <v>237</v>
      </c>
      <c r="H129">
        <v>37.6</v>
      </c>
      <c r="I129">
        <v>1.0009999999999999</v>
      </c>
      <c r="J129">
        <v>51</v>
      </c>
      <c r="K129">
        <v>1</v>
      </c>
      <c r="L129">
        <f t="shared" si="15"/>
        <v>1</v>
      </c>
      <c r="M129">
        <f t="shared" si="16"/>
        <v>1</v>
      </c>
    </row>
    <row r="130" spans="1:13">
      <c r="A130">
        <v>129</v>
      </c>
      <c r="B130">
        <v>519</v>
      </c>
      <c r="C130">
        <v>13</v>
      </c>
      <c r="D130">
        <v>76</v>
      </c>
      <c r="E130">
        <v>60</v>
      </c>
      <c r="F130">
        <v>0</v>
      </c>
      <c r="G130">
        <v>0</v>
      </c>
      <c r="H130">
        <v>32.799999999999997</v>
      </c>
      <c r="I130">
        <v>0.18</v>
      </c>
      <c r="J130">
        <v>41</v>
      </c>
      <c r="K130">
        <v>0</v>
      </c>
      <c r="L130">
        <f t="shared" si="15"/>
        <v>0</v>
      </c>
      <c r="M130">
        <f t="shared" si="16"/>
        <v>1</v>
      </c>
    </row>
    <row r="131" spans="1:13">
      <c r="A131">
        <v>130</v>
      </c>
      <c r="B131">
        <v>36</v>
      </c>
      <c r="C131">
        <v>4</v>
      </c>
      <c r="D131">
        <v>103</v>
      </c>
      <c r="E131">
        <v>60</v>
      </c>
      <c r="F131">
        <v>33</v>
      </c>
      <c r="G131">
        <v>192</v>
      </c>
      <c r="H131">
        <v>24</v>
      </c>
      <c r="I131">
        <v>0.96599999999999997</v>
      </c>
      <c r="J131">
        <v>33</v>
      </c>
      <c r="K131">
        <v>0</v>
      </c>
      <c r="L131">
        <f t="shared" ref="L131:L194" si="17">IF(D131&lt;=133.5,IF(J131&lt;=27.5,IF(H131&lt;=31.3,0,0),IF(H131&lt;=28.65,0,0)),IF(H131&lt;=29.4,0,IF(D131&lt;=155.5,1,1)))</f>
        <v>0</v>
      </c>
      <c r="M131">
        <f t="shared" ref="M131:M194" si="18">IF(L131=K131,1,0)</f>
        <v>1</v>
      </c>
    </row>
    <row r="132" spans="1:13">
      <c r="A132">
        <v>131</v>
      </c>
      <c r="B132">
        <v>759</v>
      </c>
      <c r="C132">
        <v>1</v>
      </c>
      <c r="D132">
        <v>106</v>
      </c>
      <c r="E132">
        <v>76</v>
      </c>
      <c r="F132">
        <v>0</v>
      </c>
      <c r="G132">
        <v>0</v>
      </c>
      <c r="H132">
        <v>37.5</v>
      </c>
      <c r="I132">
        <v>0.19700000000000001</v>
      </c>
      <c r="J132">
        <v>26</v>
      </c>
      <c r="K132">
        <v>0</v>
      </c>
      <c r="L132">
        <f t="shared" si="17"/>
        <v>0</v>
      </c>
      <c r="M132">
        <f t="shared" si="18"/>
        <v>1</v>
      </c>
    </row>
    <row r="133" spans="1:13">
      <c r="A133">
        <v>132</v>
      </c>
      <c r="B133">
        <v>101</v>
      </c>
      <c r="C133">
        <v>1</v>
      </c>
      <c r="D133">
        <v>163</v>
      </c>
      <c r="E133">
        <v>72</v>
      </c>
      <c r="F133">
        <v>0</v>
      </c>
      <c r="G133">
        <v>0</v>
      </c>
      <c r="H133">
        <v>39</v>
      </c>
      <c r="I133">
        <v>1.222</v>
      </c>
      <c r="J133">
        <v>33</v>
      </c>
      <c r="K133">
        <v>1</v>
      </c>
      <c r="L133">
        <f t="shared" si="17"/>
        <v>1</v>
      </c>
      <c r="M133">
        <f t="shared" si="18"/>
        <v>1</v>
      </c>
    </row>
    <row r="134" spans="1:13">
      <c r="A134">
        <v>133</v>
      </c>
      <c r="B134">
        <v>372</v>
      </c>
      <c r="C134">
        <v>0</v>
      </c>
      <c r="D134">
        <v>118</v>
      </c>
      <c r="E134">
        <v>64</v>
      </c>
      <c r="F134">
        <v>23</v>
      </c>
      <c r="G134">
        <v>89</v>
      </c>
      <c r="H134">
        <v>0</v>
      </c>
      <c r="I134">
        <v>1.7310000000000001</v>
      </c>
      <c r="J134">
        <v>21</v>
      </c>
      <c r="K134">
        <v>0</v>
      </c>
      <c r="L134">
        <f t="shared" si="17"/>
        <v>0</v>
      </c>
      <c r="M134">
        <f t="shared" si="18"/>
        <v>1</v>
      </c>
    </row>
    <row r="135" spans="1:13">
      <c r="A135">
        <v>134</v>
      </c>
      <c r="B135">
        <v>266</v>
      </c>
      <c r="C135">
        <v>5</v>
      </c>
      <c r="D135">
        <v>96</v>
      </c>
      <c r="E135">
        <v>74</v>
      </c>
      <c r="F135">
        <v>18</v>
      </c>
      <c r="G135">
        <v>67</v>
      </c>
      <c r="H135">
        <v>33.6</v>
      </c>
      <c r="I135">
        <v>0.997</v>
      </c>
      <c r="J135">
        <v>43</v>
      </c>
      <c r="K135">
        <v>0</v>
      </c>
      <c r="L135">
        <f t="shared" si="17"/>
        <v>0</v>
      </c>
      <c r="M135">
        <f t="shared" si="18"/>
        <v>1</v>
      </c>
    </row>
    <row r="136" spans="1:13">
      <c r="A136">
        <v>135</v>
      </c>
      <c r="B136">
        <v>256</v>
      </c>
      <c r="C136">
        <v>1</v>
      </c>
      <c r="D136">
        <v>113</v>
      </c>
      <c r="E136">
        <v>64</v>
      </c>
      <c r="F136">
        <v>35</v>
      </c>
      <c r="G136">
        <v>0</v>
      </c>
      <c r="H136">
        <v>33.6</v>
      </c>
      <c r="I136">
        <v>0.54300000000000004</v>
      </c>
      <c r="J136">
        <v>21</v>
      </c>
      <c r="K136">
        <v>1</v>
      </c>
      <c r="L136">
        <f t="shared" si="17"/>
        <v>0</v>
      </c>
      <c r="M136">
        <f t="shared" si="18"/>
        <v>0</v>
      </c>
    </row>
    <row r="137" spans="1:13">
      <c r="A137">
        <v>136</v>
      </c>
      <c r="B137">
        <v>78</v>
      </c>
      <c r="C137">
        <v>5</v>
      </c>
      <c r="D137">
        <v>95</v>
      </c>
      <c r="E137">
        <v>72</v>
      </c>
      <c r="F137">
        <v>33</v>
      </c>
      <c r="G137">
        <v>0</v>
      </c>
      <c r="H137">
        <v>37.700000000000003</v>
      </c>
      <c r="I137">
        <v>0.37</v>
      </c>
      <c r="J137">
        <v>27</v>
      </c>
      <c r="K137">
        <v>0</v>
      </c>
      <c r="L137">
        <f t="shared" si="17"/>
        <v>0</v>
      </c>
      <c r="M137">
        <f t="shared" si="18"/>
        <v>1</v>
      </c>
    </row>
    <row r="138" spans="1:13">
      <c r="A138">
        <v>137</v>
      </c>
      <c r="B138">
        <v>394</v>
      </c>
      <c r="C138">
        <v>4</v>
      </c>
      <c r="D138">
        <v>116</v>
      </c>
      <c r="E138">
        <v>72</v>
      </c>
      <c r="F138">
        <v>12</v>
      </c>
      <c r="G138">
        <v>87</v>
      </c>
      <c r="H138">
        <v>22.1</v>
      </c>
      <c r="I138">
        <v>0.46300000000000002</v>
      </c>
      <c r="J138">
        <v>37</v>
      </c>
      <c r="K138">
        <v>0</v>
      </c>
      <c r="L138">
        <f t="shared" si="17"/>
        <v>0</v>
      </c>
      <c r="M138">
        <f t="shared" si="18"/>
        <v>1</v>
      </c>
    </row>
    <row r="139" spans="1:13">
      <c r="A139">
        <v>138</v>
      </c>
      <c r="B139">
        <v>624</v>
      </c>
      <c r="C139">
        <v>0</v>
      </c>
      <c r="D139">
        <v>94</v>
      </c>
      <c r="E139">
        <v>70</v>
      </c>
      <c r="F139">
        <v>27</v>
      </c>
      <c r="G139">
        <v>115</v>
      </c>
      <c r="H139">
        <v>43.5</v>
      </c>
      <c r="I139">
        <v>0.34699999999999998</v>
      </c>
      <c r="J139">
        <v>21</v>
      </c>
      <c r="K139">
        <v>0</v>
      </c>
      <c r="L139">
        <f t="shared" si="17"/>
        <v>0</v>
      </c>
      <c r="M139">
        <f t="shared" si="18"/>
        <v>1</v>
      </c>
    </row>
    <row r="140" spans="1:13">
      <c r="A140">
        <v>139</v>
      </c>
      <c r="B140">
        <v>85</v>
      </c>
      <c r="C140">
        <v>5</v>
      </c>
      <c r="D140">
        <v>137</v>
      </c>
      <c r="E140">
        <v>108</v>
      </c>
      <c r="F140">
        <v>0</v>
      </c>
      <c r="G140">
        <v>0</v>
      </c>
      <c r="H140">
        <v>48.8</v>
      </c>
      <c r="I140">
        <v>0.22700000000000001</v>
      </c>
      <c r="J140">
        <v>37</v>
      </c>
      <c r="K140">
        <v>1</v>
      </c>
      <c r="L140">
        <f t="shared" si="17"/>
        <v>1</v>
      </c>
      <c r="M140">
        <f t="shared" si="18"/>
        <v>1</v>
      </c>
    </row>
    <row r="141" spans="1:13">
      <c r="A141">
        <v>140</v>
      </c>
      <c r="B141">
        <v>115</v>
      </c>
      <c r="C141">
        <v>7</v>
      </c>
      <c r="D141">
        <v>160</v>
      </c>
      <c r="E141">
        <v>54</v>
      </c>
      <c r="F141">
        <v>32</v>
      </c>
      <c r="G141">
        <v>175</v>
      </c>
      <c r="H141">
        <v>30.5</v>
      </c>
      <c r="I141">
        <v>0.58799999999999997</v>
      </c>
      <c r="J141">
        <v>39</v>
      </c>
      <c r="K141">
        <v>1</v>
      </c>
      <c r="L141">
        <f t="shared" si="17"/>
        <v>1</v>
      </c>
      <c r="M141">
        <f t="shared" si="18"/>
        <v>1</v>
      </c>
    </row>
    <row r="142" spans="1:13">
      <c r="A142">
        <v>141</v>
      </c>
      <c r="B142">
        <v>767</v>
      </c>
      <c r="C142">
        <v>1</v>
      </c>
      <c r="D142">
        <v>126</v>
      </c>
      <c r="E142">
        <v>60</v>
      </c>
      <c r="F142">
        <v>0</v>
      </c>
      <c r="G142">
        <v>0</v>
      </c>
      <c r="H142">
        <v>30.1</v>
      </c>
      <c r="I142">
        <v>0.34899999999999998</v>
      </c>
      <c r="J142">
        <v>47</v>
      </c>
      <c r="K142">
        <v>1</v>
      </c>
      <c r="L142">
        <f t="shared" si="17"/>
        <v>0</v>
      </c>
      <c r="M142">
        <f t="shared" si="18"/>
        <v>0</v>
      </c>
    </row>
    <row r="143" spans="1:13">
      <c r="A143">
        <v>142</v>
      </c>
      <c r="B143">
        <v>612</v>
      </c>
      <c r="C143">
        <v>3</v>
      </c>
      <c r="D143">
        <v>174</v>
      </c>
      <c r="E143">
        <v>58</v>
      </c>
      <c r="F143">
        <v>22</v>
      </c>
      <c r="G143">
        <v>194</v>
      </c>
      <c r="H143">
        <v>32.9</v>
      </c>
      <c r="I143">
        <v>0.59299999999999997</v>
      </c>
      <c r="J143">
        <v>36</v>
      </c>
      <c r="K143">
        <v>1</v>
      </c>
      <c r="L143">
        <f t="shared" si="17"/>
        <v>1</v>
      </c>
      <c r="M143">
        <f t="shared" si="18"/>
        <v>1</v>
      </c>
    </row>
    <row r="144" spans="1:13">
      <c r="A144">
        <v>143</v>
      </c>
      <c r="B144">
        <v>283</v>
      </c>
      <c r="C144">
        <v>7</v>
      </c>
      <c r="D144">
        <v>133</v>
      </c>
      <c r="E144">
        <v>88</v>
      </c>
      <c r="F144">
        <v>15</v>
      </c>
      <c r="G144">
        <v>155</v>
      </c>
      <c r="H144">
        <v>32.4</v>
      </c>
      <c r="I144">
        <v>0.26200000000000001</v>
      </c>
      <c r="J144">
        <v>37</v>
      </c>
      <c r="K144">
        <v>0</v>
      </c>
      <c r="L144">
        <f t="shared" si="17"/>
        <v>0</v>
      </c>
      <c r="M144">
        <f t="shared" si="18"/>
        <v>1</v>
      </c>
    </row>
    <row r="145" spans="1:13">
      <c r="A145">
        <v>144</v>
      </c>
      <c r="B145">
        <v>488</v>
      </c>
      <c r="C145">
        <v>0</v>
      </c>
      <c r="D145">
        <v>173</v>
      </c>
      <c r="E145">
        <v>78</v>
      </c>
      <c r="F145">
        <v>32</v>
      </c>
      <c r="G145">
        <v>265</v>
      </c>
      <c r="H145">
        <v>46.5</v>
      </c>
      <c r="I145">
        <v>1.159</v>
      </c>
      <c r="J145">
        <v>58</v>
      </c>
      <c r="K145">
        <v>0</v>
      </c>
      <c r="L145">
        <f t="shared" si="17"/>
        <v>1</v>
      </c>
      <c r="M145">
        <f t="shared" si="18"/>
        <v>0</v>
      </c>
    </row>
    <row r="146" spans="1:13">
      <c r="A146">
        <v>145</v>
      </c>
      <c r="B146">
        <v>466</v>
      </c>
      <c r="C146">
        <v>0</v>
      </c>
      <c r="D146">
        <v>124</v>
      </c>
      <c r="E146">
        <v>56</v>
      </c>
      <c r="F146">
        <v>13</v>
      </c>
      <c r="G146">
        <v>105</v>
      </c>
      <c r="H146">
        <v>21.8</v>
      </c>
      <c r="I146">
        <v>0.45200000000000001</v>
      </c>
      <c r="J146">
        <v>21</v>
      </c>
      <c r="K146">
        <v>0</v>
      </c>
      <c r="L146">
        <f t="shared" si="17"/>
        <v>0</v>
      </c>
      <c r="M146">
        <f t="shared" si="18"/>
        <v>1</v>
      </c>
    </row>
    <row r="147" spans="1:13">
      <c r="A147">
        <v>146</v>
      </c>
      <c r="B147">
        <v>28</v>
      </c>
      <c r="C147">
        <v>1</v>
      </c>
      <c r="D147">
        <v>97</v>
      </c>
      <c r="E147">
        <v>66</v>
      </c>
      <c r="F147">
        <v>15</v>
      </c>
      <c r="G147">
        <v>140</v>
      </c>
      <c r="H147">
        <v>23.2</v>
      </c>
      <c r="I147">
        <v>0.48699999999999999</v>
      </c>
      <c r="J147">
        <v>22</v>
      </c>
      <c r="K147">
        <v>0</v>
      </c>
      <c r="L147">
        <f t="shared" si="17"/>
        <v>0</v>
      </c>
      <c r="M147">
        <f t="shared" si="18"/>
        <v>1</v>
      </c>
    </row>
    <row r="148" spans="1:13">
      <c r="A148">
        <v>147</v>
      </c>
      <c r="B148">
        <v>644</v>
      </c>
      <c r="C148">
        <v>4</v>
      </c>
      <c r="D148">
        <v>90</v>
      </c>
      <c r="E148">
        <v>0</v>
      </c>
      <c r="F148">
        <v>0</v>
      </c>
      <c r="G148">
        <v>0</v>
      </c>
      <c r="H148">
        <v>28</v>
      </c>
      <c r="I148">
        <v>0.61</v>
      </c>
      <c r="J148">
        <v>31</v>
      </c>
      <c r="K148">
        <v>0</v>
      </c>
      <c r="L148">
        <f t="shared" si="17"/>
        <v>0</v>
      </c>
      <c r="M148">
        <f t="shared" si="18"/>
        <v>1</v>
      </c>
    </row>
    <row r="149" spans="1:13">
      <c r="A149">
        <v>148</v>
      </c>
      <c r="B149">
        <v>507</v>
      </c>
      <c r="C149">
        <v>0</v>
      </c>
      <c r="D149">
        <v>180</v>
      </c>
      <c r="E149">
        <v>90</v>
      </c>
      <c r="F149">
        <v>26</v>
      </c>
      <c r="G149">
        <v>90</v>
      </c>
      <c r="H149">
        <v>36.5</v>
      </c>
      <c r="I149">
        <v>0.314</v>
      </c>
      <c r="J149">
        <v>35</v>
      </c>
      <c r="K149">
        <v>1</v>
      </c>
      <c r="L149">
        <f t="shared" si="17"/>
        <v>1</v>
      </c>
      <c r="M149">
        <f t="shared" si="18"/>
        <v>1</v>
      </c>
    </row>
    <row r="150" spans="1:13">
      <c r="A150">
        <v>149</v>
      </c>
      <c r="B150">
        <v>37</v>
      </c>
      <c r="C150">
        <v>11</v>
      </c>
      <c r="D150">
        <v>138</v>
      </c>
      <c r="E150">
        <v>76</v>
      </c>
      <c r="F150">
        <v>0</v>
      </c>
      <c r="G150">
        <v>0</v>
      </c>
      <c r="H150">
        <v>33.200000000000003</v>
      </c>
      <c r="I150">
        <v>0.42</v>
      </c>
      <c r="J150">
        <v>35</v>
      </c>
      <c r="K150">
        <v>0</v>
      </c>
      <c r="L150">
        <f t="shared" si="17"/>
        <v>1</v>
      </c>
      <c r="M150">
        <f t="shared" si="18"/>
        <v>0</v>
      </c>
    </row>
    <row r="151" spans="1:13">
      <c r="A151">
        <v>150</v>
      </c>
      <c r="B151">
        <v>97</v>
      </c>
      <c r="C151">
        <v>2</v>
      </c>
      <c r="D151">
        <v>92</v>
      </c>
      <c r="E151">
        <v>62</v>
      </c>
      <c r="F151">
        <v>28</v>
      </c>
      <c r="G151">
        <v>0</v>
      </c>
      <c r="H151">
        <v>31.6</v>
      </c>
      <c r="I151">
        <v>0.13</v>
      </c>
      <c r="J151">
        <v>24</v>
      </c>
      <c r="K151">
        <v>0</v>
      </c>
      <c r="L151">
        <f t="shared" si="17"/>
        <v>0</v>
      </c>
      <c r="M151">
        <f t="shared" si="18"/>
        <v>1</v>
      </c>
    </row>
    <row r="152" spans="1:13">
      <c r="A152">
        <v>151</v>
      </c>
      <c r="B152">
        <v>427</v>
      </c>
      <c r="C152">
        <v>0</v>
      </c>
      <c r="D152">
        <v>94</v>
      </c>
      <c r="E152">
        <v>0</v>
      </c>
      <c r="F152">
        <v>0</v>
      </c>
      <c r="G152">
        <v>0</v>
      </c>
      <c r="H152">
        <v>0</v>
      </c>
      <c r="I152">
        <v>0.25600000000000001</v>
      </c>
      <c r="J152">
        <v>25</v>
      </c>
      <c r="K152">
        <v>0</v>
      </c>
      <c r="L152">
        <f t="shared" si="17"/>
        <v>0</v>
      </c>
      <c r="M152">
        <f t="shared" si="18"/>
        <v>1</v>
      </c>
    </row>
    <row r="153" spans="1:13">
      <c r="A153">
        <v>152</v>
      </c>
      <c r="B153">
        <v>137</v>
      </c>
      <c r="C153">
        <v>0</v>
      </c>
      <c r="D153">
        <v>100</v>
      </c>
      <c r="E153">
        <v>70</v>
      </c>
      <c r="F153">
        <v>26</v>
      </c>
      <c r="G153">
        <v>50</v>
      </c>
      <c r="H153">
        <v>30.8</v>
      </c>
      <c r="I153">
        <v>0.59699999999999998</v>
      </c>
      <c r="J153">
        <v>21</v>
      </c>
      <c r="K153">
        <v>0</v>
      </c>
      <c r="L153">
        <f t="shared" si="17"/>
        <v>0</v>
      </c>
      <c r="M153">
        <f t="shared" si="18"/>
        <v>1</v>
      </c>
    </row>
    <row r="154" spans="1:13">
      <c r="A154">
        <v>153</v>
      </c>
      <c r="B154">
        <v>307</v>
      </c>
      <c r="C154">
        <v>10</v>
      </c>
      <c r="D154">
        <v>161</v>
      </c>
      <c r="E154">
        <v>68</v>
      </c>
      <c r="F154">
        <v>23</v>
      </c>
      <c r="G154">
        <v>132</v>
      </c>
      <c r="H154">
        <v>25.5</v>
      </c>
      <c r="I154">
        <v>0.32600000000000001</v>
      </c>
      <c r="J154">
        <v>47</v>
      </c>
      <c r="K154">
        <v>1</v>
      </c>
      <c r="L154">
        <f t="shared" si="17"/>
        <v>0</v>
      </c>
      <c r="M154">
        <f t="shared" si="18"/>
        <v>0</v>
      </c>
    </row>
    <row r="155" spans="1:13">
      <c r="A155">
        <v>154</v>
      </c>
      <c r="B155">
        <v>284</v>
      </c>
      <c r="C155">
        <v>7</v>
      </c>
      <c r="D155">
        <v>161</v>
      </c>
      <c r="E155">
        <v>86</v>
      </c>
      <c r="F155">
        <v>0</v>
      </c>
      <c r="G155">
        <v>0</v>
      </c>
      <c r="H155">
        <v>30.4</v>
      </c>
      <c r="I155">
        <v>0.16500000000000001</v>
      </c>
      <c r="J155">
        <v>47</v>
      </c>
      <c r="K155">
        <v>1</v>
      </c>
      <c r="L155">
        <f t="shared" si="17"/>
        <v>1</v>
      </c>
      <c r="M155">
        <f t="shared" si="18"/>
        <v>1</v>
      </c>
    </row>
    <row r="156" spans="1:13">
      <c r="A156">
        <v>155</v>
      </c>
      <c r="B156">
        <v>27</v>
      </c>
      <c r="C156">
        <v>7</v>
      </c>
      <c r="D156">
        <v>147</v>
      </c>
      <c r="E156">
        <v>76</v>
      </c>
      <c r="F156">
        <v>0</v>
      </c>
      <c r="G156">
        <v>0</v>
      </c>
      <c r="H156">
        <v>39.4</v>
      </c>
      <c r="I156">
        <v>0.25700000000000001</v>
      </c>
      <c r="J156">
        <v>43</v>
      </c>
      <c r="K156">
        <v>1</v>
      </c>
      <c r="L156">
        <f t="shared" si="17"/>
        <v>1</v>
      </c>
      <c r="M156">
        <f t="shared" si="18"/>
        <v>1</v>
      </c>
    </row>
    <row r="157" spans="1:13">
      <c r="A157">
        <v>156</v>
      </c>
      <c r="B157">
        <v>644</v>
      </c>
      <c r="C157">
        <v>4</v>
      </c>
      <c r="D157">
        <v>90</v>
      </c>
      <c r="E157">
        <v>0</v>
      </c>
      <c r="F157">
        <v>0</v>
      </c>
      <c r="G157">
        <v>0</v>
      </c>
      <c r="H157">
        <v>28</v>
      </c>
      <c r="I157">
        <v>0.61</v>
      </c>
      <c r="J157">
        <v>31</v>
      </c>
      <c r="K157">
        <v>0</v>
      </c>
      <c r="L157">
        <f t="shared" si="17"/>
        <v>0</v>
      </c>
      <c r="M157">
        <f t="shared" si="18"/>
        <v>1</v>
      </c>
    </row>
    <row r="158" spans="1:13">
      <c r="A158">
        <v>157</v>
      </c>
      <c r="B158">
        <v>736</v>
      </c>
      <c r="C158">
        <v>4</v>
      </c>
      <c r="D158">
        <v>95</v>
      </c>
      <c r="E158">
        <v>60</v>
      </c>
      <c r="F158">
        <v>32</v>
      </c>
      <c r="G158">
        <v>0</v>
      </c>
      <c r="H158">
        <v>35.4</v>
      </c>
      <c r="I158">
        <v>0.28399999999999997</v>
      </c>
      <c r="J158">
        <v>28</v>
      </c>
      <c r="K158">
        <v>0</v>
      </c>
      <c r="L158">
        <f t="shared" si="17"/>
        <v>0</v>
      </c>
      <c r="M158">
        <f t="shared" si="18"/>
        <v>1</v>
      </c>
    </row>
    <row r="159" spans="1:13">
      <c r="A159">
        <v>158</v>
      </c>
      <c r="B159">
        <v>75</v>
      </c>
      <c r="C159">
        <v>1</v>
      </c>
      <c r="D159">
        <v>79</v>
      </c>
      <c r="E159">
        <v>75</v>
      </c>
      <c r="F159">
        <v>30</v>
      </c>
      <c r="G159">
        <v>0</v>
      </c>
      <c r="H159">
        <v>32</v>
      </c>
      <c r="I159">
        <v>0.39600000000000002</v>
      </c>
      <c r="J159">
        <v>22</v>
      </c>
      <c r="K159">
        <v>0</v>
      </c>
      <c r="L159">
        <f t="shared" si="17"/>
        <v>0</v>
      </c>
      <c r="M159">
        <f t="shared" si="18"/>
        <v>1</v>
      </c>
    </row>
    <row r="160" spans="1:13">
      <c r="A160">
        <v>159</v>
      </c>
      <c r="B160">
        <v>473</v>
      </c>
      <c r="C160">
        <v>0</v>
      </c>
      <c r="D160">
        <v>119</v>
      </c>
      <c r="E160">
        <v>66</v>
      </c>
      <c r="F160">
        <v>27</v>
      </c>
      <c r="G160">
        <v>0</v>
      </c>
      <c r="H160">
        <v>38.799999999999997</v>
      </c>
      <c r="I160">
        <v>0.25900000000000001</v>
      </c>
      <c r="J160">
        <v>22</v>
      </c>
      <c r="K160">
        <v>0</v>
      </c>
      <c r="L160">
        <f t="shared" si="17"/>
        <v>0</v>
      </c>
      <c r="M160">
        <f t="shared" si="18"/>
        <v>1</v>
      </c>
    </row>
    <row r="161" spans="1:13">
      <c r="A161">
        <v>160</v>
      </c>
      <c r="B161">
        <v>106</v>
      </c>
      <c r="C161">
        <v>1</v>
      </c>
      <c r="D161">
        <v>126</v>
      </c>
      <c r="E161">
        <v>56</v>
      </c>
      <c r="F161">
        <v>29</v>
      </c>
      <c r="G161">
        <v>152</v>
      </c>
      <c r="H161">
        <v>28.7</v>
      </c>
      <c r="I161">
        <v>0.80100000000000005</v>
      </c>
      <c r="J161">
        <v>21</v>
      </c>
      <c r="K161">
        <v>0</v>
      </c>
      <c r="L161">
        <f t="shared" si="17"/>
        <v>0</v>
      </c>
      <c r="M161">
        <f t="shared" si="18"/>
        <v>1</v>
      </c>
    </row>
    <row r="162" spans="1:13">
      <c r="A162">
        <v>161</v>
      </c>
      <c r="B162">
        <v>428</v>
      </c>
      <c r="C162">
        <v>1</v>
      </c>
      <c r="D162">
        <v>181</v>
      </c>
      <c r="E162">
        <v>64</v>
      </c>
      <c r="F162">
        <v>30</v>
      </c>
      <c r="G162">
        <v>180</v>
      </c>
      <c r="H162">
        <v>34.1</v>
      </c>
      <c r="I162">
        <v>0.32800000000000001</v>
      </c>
      <c r="J162">
        <v>38</v>
      </c>
      <c r="K162">
        <v>1</v>
      </c>
      <c r="L162">
        <f t="shared" si="17"/>
        <v>1</v>
      </c>
      <c r="M162">
        <f t="shared" si="18"/>
        <v>1</v>
      </c>
    </row>
    <row r="163" spans="1:13">
      <c r="A163">
        <v>162</v>
      </c>
      <c r="B163">
        <v>380</v>
      </c>
      <c r="C163">
        <v>0</v>
      </c>
      <c r="D163">
        <v>93</v>
      </c>
      <c r="E163">
        <v>100</v>
      </c>
      <c r="F163">
        <v>39</v>
      </c>
      <c r="G163">
        <v>72</v>
      </c>
      <c r="H163">
        <v>43.4</v>
      </c>
      <c r="I163">
        <v>1.0209999999999999</v>
      </c>
      <c r="J163">
        <v>35</v>
      </c>
      <c r="K163">
        <v>0</v>
      </c>
      <c r="L163">
        <f t="shared" si="17"/>
        <v>0</v>
      </c>
      <c r="M163">
        <f t="shared" si="18"/>
        <v>1</v>
      </c>
    </row>
    <row r="164" spans="1:13">
      <c r="A164">
        <v>163</v>
      </c>
      <c r="B164">
        <v>608</v>
      </c>
      <c r="C164">
        <v>1</v>
      </c>
      <c r="D164">
        <v>92</v>
      </c>
      <c r="E164">
        <v>62</v>
      </c>
      <c r="F164">
        <v>25</v>
      </c>
      <c r="G164">
        <v>41</v>
      </c>
      <c r="H164">
        <v>19.5</v>
      </c>
      <c r="I164">
        <v>0.48199999999999998</v>
      </c>
      <c r="J164">
        <v>25</v>
      </c>
      <c r="K164">
        <v>0</v>
      </c>
      <c r="L164">
        <f t="shared" si="17"/>
        <v>0</v>
      </c>
      <c r="M164">
        <f t="shared" si="18"/>
        <v>1</v>
      </c>
    </row>
    <row r="165" spans="1:13">
      <c r="A165">
        <v>164</v>
      </c>
      <c r="B165">
        <v>151</v>
      </c>
      <c r="C165">
        <v>1</v>
      </c>
      <c r="D165">
        <v>136</v>
      </c>
      <c r="E165">
        <v>74</v>
      </c>
      <c r="F165">
        <v>50</v>
      </c>
      <c r="G165">
        <v>204</v>
      </c>
      <c r="H165">
        <v>37.4</v>
      </c>
      <c r="I165">
        <v>0.39900000000000002</v>
      </c>
      <c r="J165">
        <v>24</v>
      </c>
      <c r="K165">
        <v>0</v>
      </c>
      <c r="L165">
        <f t="shared" si="17"/>
        <v>1</v>
      </c>
      <c r="M165">
        <f t="shared" si="18"/>
        <v>0</v>
      </c>
    </row>
    <row r="166" spans="1:13">
      <c r="A166">
        <v>165</v>
      </c>
      <c r="B166">
        <v>32</v>
      </c>
      <c r="C166">
        <v>3</v>
      </c>
      <c r="D166">
        <v>158</v>
      </c>
      <c r="E166">
        <v>76</v>
      </c>
      <c r="F166">
        <v>36</v>
      </c>
      <c r="G166">
        <v>245</v>
      </c>
      <c r="H166">
        <v>31.6</v>
      </c>
      <c r="I166">
        <v>0.85099999999999998</v>
      </c>
      <c r="J166">
        <v>28</v>
      </c>
      <c r="K166">
        <v>1</v>
      </c>
      <c r="L166">
        <f t="shared" si="17"/>
        <v>1</v>
      </c>
      <c r="M166">
        <f t="shared" si="18"/>
        <v>1</v>
      </c>
    </row>
    <row r="167" spans="1:13">
      <c r="A167">
        <v>166</v>
      </c>
      <c r="B167">
        <v>480</v>
      </c>
      <c r="C167">
        <v>4</v>
      </c>
      <c r="D167">
        <v>132</v>
      </c>
      <c r="E167">
        <v>86</v>
      </c>
      <c r="F167">
        <v>31</v>
      </c>
      <c r="G167">
        <v>0</v>
      </c>
      <c r="H167">
        <v>28</v>
      </c>
      <c r="I167">
        <v>0.41899999999999998</v>
      </c>
      <c r="J167">
        <v>63</v>
      </c>
      <c r="K167">
        <v>0</v>
      </c>
      <c r="L167">
        <f t="shared" si="17"/>
        <v>0</v>
      </c>
      <c r="M167">
        <f t="shared" si="18"/>
        <v>1</v>
      </c>
    </row>
    <row r="168" spans="1:13">
      <c r="A168">
        <v>167</v>
      </c>
      <c r="B168">
        <v>224</v>
      </c>
      <c r="C168">
        <v>7</v>
      </c>
      <c r="D168">
        <v>142</v>
      </c>
      <c r="E168">
        <v>60</v>
      </c>
      <c r="F168">
        <v>33</v>
      </c>
      <c r="G168">
        <v>190</v>
      </c>
      <c r="H168">
        <v>28.8</v>
      </c>
      <c r="I168">
        <v>0.68700000000000006</v>
      </c>
      <c r="J168">
        <v>61</v>
      </c>
      <c r="K168">
        <v>0</v>
      </c>
      <c r="L168">
        <f t="shared" si="17"/>
        <v>0</v>
      </c>
      <c r="M168">
        <f t="shared" si="18"/>
        <v>1</v>
      </c>
    </row>
    <row r="169" spans="1:13">
      <c r="A169">
        <v>168</v>
      </c>
      <c r="B169">
        <v>643</v>
      </c>
      <c r="C169">
        <v>6</v>
      </c>
      <c r="D169">
        <v>147</v>
      </c>
      <c r="E169">
        <v>80</v>
      </c>
      <c r="F169">
        <v>0</v>
      </c>
      <c r="G169">
        <v>0</v>
      </c>
      <c r="H169">
        <v>29.5</v>
      </c>
      <c r="I169">
        <v>0.17799999999999999</v>
      </c>
      <c r="J169">
        <v>50</v>
      </c>
      <c r="K169">
        <v>1</v>
      </c>
      <c r="L169">
        <f t="shared" si="17"/>
        <v>1</v>
      </c>
      <c r="M169">
        <f t="shared" si="18"/>
        <v>1</v>
      </c>
    </row>
    <row r="170" spans="1:13">
      <c r="A170">
        <v>169</v>
      </c>
      <c r="B170">
        <v>726</v>
      </c>
      <c r="C170">
        <v>4</v>
      </c>
      <c r="D170">
        <v>112</v>
      </c>
      <c r="E170">
        <v>78</v>
      </c>
      <c r="F170">
        <v>40</v>
      </c>
      <c r="G170">
        <v>0</v>
      </c>
      <c r="H170">
        <v>39.4</v>
      </c>
      <c r="I170">
        <v>0.23599999999999999</v>
      </c>
      <c r="J170">
        <v>38</v>
      </c>
      <c r="K170">
        <v>0</v>
      </c>
      <c r="L170">
        <f t="shared" si="17"/>
        <v>0</v>
      </c>
      <c r="M170">
        <f t="shared" si="18"/>
        <v>1</v>
      </c>
    </row>
    <row r="171" spans="1:13">
      <c r="A171">
        <v>170</v>
      </c>
      <c r="B171">
        <v>133</v>
      </c>
      <c r="C171">
        <v>3</v>
      </c>
      <c r="D171">
        <v>170</v>
      </c>
      <c r="E171">
        <v>64</v>
      </c>
      <c r="F171">
        <v>37</v>
      </c>
      <c r="G171">
        <v>225</v>
      </c>
      <c r="H171">
        <v>34.5</v>
      </c>
      <c r="I171">
        <v>0.35599999999999998</v>
      </c>
      <c r="J171">
        <v>30</v>
      </c>
      <c r="K171">
        <v>1</v>
      </c>
      <c r="L171">
        <f t="shared" si="17"/>
        <v>1</v>
      </c>
      <c r="M171">
        <f t="shared" si="18"/>
        <v>1</v>
      </c>
    </row>
    <row r="172" spans="1:13">
      <c r="A172">
        <v>171</v>
      </c>
      <c r="B172">
        <v>506</v>
      </c>
      <c r="C172">
        <v>10</v>
      </c>
      <c r="D172">
        <v>75</v>
      </c>
      <c r="E172">
        <v>82</v>
      </c>
      <c r="F172">
        <v>0</v>
      </c>
      <c r="G172">
        <v>0</v>
      </c>
      <c r="H172">
        <v>33.299999999999997</v>
      </c>
      <c r="I172">
        <v>0.26300000000000001</v>
      </c>
      <c r="J172">
        <v>38</v>
      </c>
      <c r="K172">
        <v>0</v>
      </c>
      <c r="L172">
        <f t="shared" si="17"/>
        <v>0</v>
      </c>
      <c r="M172">
        <f t="shared" si="18"/>
        <v>1</v>
      </c>
    </row>
    <row r="173" spans="1:13">
      <c r="A173">
        <v>172</v>
      </c>
      <c r="B173">
        <v>641</v>
      </c>
      <c r="C173">
        <v>0</v>
      </c>
      <c r="D173">
        <v>102</v>
      </c>
      <c r="E173">
        <v>86</v>
      </c>
      <c r="F173">
        <v>17</v>
      </c>
      <c r="G173">
        <v>105</v>
      </c>
      <c r="H173">
        <v>29.3</v>
      </c>
      <c r="I173">
        <v>0.69499999999999995</v>
      </c>
      <c r="J173">
        <v>27</v>
      </c>
      <c r="K173">
        <v>0</v>
      </c>
      <c r="L173">
        <f t="shared" si="17"/>
        <v>0</v>
      </c>
      <c r="M173">
        <f t="shared" si="18"/>
        <v>1</v>
      </c>
    </row>
    <row r="174" spans="1:13">
      <c r="A174">
        <v>173</v>
      </c>
      <c r="B174">
        <v>187</v>
      </c>
      <c r="C174">
        <v>8</v>
      </c>
      <c r="D174">
        <v>181</v>
      </c>
      <c r="E174">
        <v>68</v>
      </c>
      <c r="F174">
        <v>36</v>
      </c>
      <c r="G174">
        <v>495</v>
      </c>
      <c r="H174">
        <v>30.1</v>
      </c>
      <c r="I174">
        <v>0.61499999999999999</v>
      </c>
      <c r="J174">
        <v>60</v>
      </c>
      <c r="K174">
        <v>1</v>
      </c>
      <c r="L174">
        <f t="shared" si="17"/>
        <v>1</v>
      </c>
      <c r="M174">
        <f t="shared" si="18"/>
        <v>1</v>
      </c>
    </row>
    <row r="175" spans="1:13">
      <c r="A175">
        <v>174</v>
      </c>
      <c r="B175">
        <v>496</v>
      </c>
      <c r="C175">
        <v>6</v>
      </c>
      <c r="D175">
        <v>166</v>
      </c>
      <c r="E175">
        <v>74</v>
      </c>
      <c r="F175">
        <v>0</v>
      </c>
      <c r="G175">
        <v>0</v>
      </c>
      <c r="H175">
        <v>26.6</v>
      </c>
      <c r="I175">
        <v>0.30399999999999999</v>
      </c>
      <c r="J175">
        <v>66</v>
      </c>
      <c r="K175">
        <v>0</v>
      </c>
      <c r="L175">
        <f t="shared" si="17"/>
        <v>0</v>
      </c>
      <c r="M175">
        <f t="shared" si="18"/>
        <v>1</v>
      </c>
    </row>
    <row r="176" spans="1:13">
      <c r="A176">
        <v>175</v>
      </c>
      <c r="B176">
        <v>361</v>
      </c>
      <c r="C176">
        <v>5</v>
      </c>
      <c r="D176">
        <v>189</v>
      </c>
      <c r="E176">
        <v>64</v>
      </c>
      <c r="F176">
        <v>33</v>
      </c>
      <c r="G176">
        <v>325</v>
      </c>
      <c r="H176">
        <v>31.2</v>
      </c>
      <c r="I176">
        <v>0.58299999999999996</v>
      </c>
      <c r="J176">
        <v>29</v>
      </c>
      <c r="K176">
        <v>1</v>
      </c>
      <c r="L176">
        <f t="shared" si="17"/>
        <v>1</v>
      </c>
      <c r="M176">
        <f t="shared" si="18"/>
        <v>1</v>
      </c>
    </row>
    <row r="177" spans="1:13">
      <c r="A177">
        <v>176</v>
      </c>
      <c r="B177">
        <v>421</v>
      </c>
      <c r="C177">
        <v>1</v>
      </c>
      <c r="D177">
        <v>119</v>
      </c>
      <c r="E177">
        <v>88</v>
      </c>
      <c r="F177">
        <v>41</v>
      </c>
      <c r="G177">
        <v>170</v>
      </c>
      <c r="H177">
        <v>45.3</v>
      </c>
      <c r="I177">
        <v>0.50700000000000001</v>
      </c>
      <c r="J177">
        <v>26</v>
      </c>
      <c r="K177">
        <v>0</v>
      </c>
      <c r="L177">
        <f t="shared" si="17"/>
        <v>0</v>
      </c>
      <c r="M177">
        <f t="shared" si="18"/>
        <v>1</v>
      </c>
    </row>
    <row r="178" spans="1:13">
      <c r="A178">
        <v>177</v>
      </c>
      <c r="B178">
        <v>122</v>
      </c>
      <c r="C178">
        <v>6</v>
      </c>
      <c r="D178">
        <v>111</v>
      </c>
      <c r="E178">
        <v>64</v>
      </c>
      <c r="F178">
        <v>39</v>
      </c>
      <c r="G178">
        <v>0</v>
      </c>
      <c r="H178">
        <v>34.200000000000003</v>
      </c>
      <c r="I178">
        <v>0.26</v>
      </c>
      <c r="J178">
        <v>24</v>
      </c>
      <c r="K178">
        <v>0</v>
      </c>
      <c r="L178">
        <f t="shared" si="17"/>
        <v>0</v>
      </c>
      <c r="M178">
        <f t="shared" si="18"/>
        <v>1</v>
      </c>
    </row>
    <row r="179" spans="1:13">
      <c r="A179">
        <v>178</v>
      </c>
      <c r="B179">
        <v>394</v>
      </c>
      <c r="C179">
        <v>4</v>
      </c>
      <c r="D179">
        <v>116</v>
      </c>
      <c r="E179">
        <v>72</v>
      </c>
      <c r="F179">
        <v>12</v>
      </c>
      <c r="G179">
        <v>87</v>
      </c>
      <c r="H179">
        <v>22.1</v>
      </c>
      <c r="I179">
        <v>0.46300000000000002</v>
      </c>
      <c r="J179">
        <v>37</v>
      </c>
      <c r="K179">
        <v>0</v>
      </c>
      <c r="L179">
        <f t="shared" si="17"/>
        <v>0</v>
      </c>
      <c r="M179">
        <f t="shared" si="18"/>
        <v>1</v>
      </c>
    </row>
    <row r="180" spans="1:13">
      <c r="A180">
        <v>179</v>
      </c>
      <c r="B180">
        <v>424</v>
      </c>
      <c r="C180">
        <v>2</v>
      </c>
      <c r="D180">
        <v>115</v>
      </c>
      <c r="E180">
        <v>64</v>
      </c>
      <c r="F180">
        <v>22</v>
      </c>
      <c r="G180">
        <v>0</v>
      </c>
      <c r="H180">
        <v>30.8</v>
      </c>
      <c r="I180">
        <v>0.42099999999999999</v>
      </c>
      <c r="J180">
        <v>21</v>
      </c>
      <c r="K180">
        <v>0</v>
      </c>
      <c r="L180">
        <f t="shared" si="17"/>
        <v>0</v>
      </c>
      <c r="M180">
        <f t="shared" si="18"/>
        <v>1</v>
      </c>
    </row>
    <row r="181" spans="1:13">
      <c r="A181">
        <v>180</v>
      </c>
      <c r="B181">
        <v>357</v>
      </c>
      <c r="C181">
        <v>1</v>
      </c>
      <c r="D181">
        <v>125</v>
      </c>
      <c r="E181">
        <v>50</v>
      </c>
      <c r="F181">
        <v>40</v>
      </c>
      <c r="G181">
        <v>167</v>
      </c>
      <c r="H181">
        <v>33.299999999999997</v>
      </c>
      <c r="I181">
        <v>0.96199999999999997</v>
      </c>
      <c r="J181">
        <v>28</v>
      </c>
      <c r="K181">
        <v>1</v>
      </c>
      <c r="L181">
        <f t="shared" si="17"/>
        <v>0</v>
      </c>
      <c r="M181">
        <f t="shared" si="18"/>
        <v>0</v>
      </c>
    </row>
    <row r="182" spans="1:13">
      <c r="A182">
        <v>181</v>
      </c>
      <c r="B182">
        <v>105</v>
      </c>
      <c r="C182">
        <v>2</v>
      </c>
      <c r="D182">
        <v>85</v>
      </c>
      <c r="E182">
        <v>65</v>
      </c>
      <c r="F182">
        <v>0</v>
      </c>
      <c r="G182">
        <v>0</v>
      </c>
      <c r="H182">
        <v>39.6</v>
      </c>
      <c r="I182">
        <v>0.93</v>
      </c>
      <c r="J182">
        <v>27</v>
      </c>
      <c r="K182">
        <v>0</v>
      </c>
      <c r="L182">
        <f t="shared" si="17"/>
        <v>0</v>
      </c>
      <c r="M182">
        <f t="shared" si="18"/>
        <v>1</v>
      </c>
    </row>
    <row r="183" spans="1:13">
      <c r="A183">
        <v>182</v>
      </c>
      <c r="B183">
        <v>462</v>
      </c>
      <c r="C183">
        <v>1</v>
      </c>
      <c r="D183">
        <v>71</v>
      </c>
      <c r="E183">
        <v>62</v>
      </c>
      <c r="F183">
        <v>0</v>
      </c>
      <c r="G183">
        <v>0</v>
      </c>
      <c r="H183">
        <v>21.8</v>
      </c>
      <c r="I183">
        <v>0.41599999999999998</v>
      </c>
      <c r="J183">
        <v>26</v>
      </c>
      <c r="K183">
        <v>0</v>
      </c>
      <c r="L183">
        <f t="shared" si="17"/>
        <v>0</v>
      </c>
      <c r="M183">
        <f t="shared" si="18"/>
        <v>1</v>
      </c>
    </row>
    <row r="184" spans="1:13">
      <c r="A184">
        <v>183</v>
      </c>
      <c r="B184">
        <v>182</v>
      </c>
      <c r="C184">
        <v>0</v>
      </c>
      <c r="D184">
        <v>119</v>
      </c>
      <c r="E184">
        <v>64</v>
      </c>
      <c r="F184">
        <v>18</v>
      </c>
      <c r="G184">
        <v>92</v>
      </c>
      <c r="H184">
        <v>34.9</v>
      </c>
      <c r="I184">
        <v>0.72499999999999998</v>
      </c>
      <c r="J184">
        <v>23</v>
      </c>
      <c r="K184">
        <v>0</v>
      </c>
      <c r="L184">
        <f t="shared" si="17"/>
        <v>0</v>
      </c>
      <c r="M184">
        <f t="shared" si="18"/>
        <v>1</v>
      </c>
    </row>
    <row r="185" spans="1:13">
      <c r="A185">
        <v>184</v>
      </c>
      <c r="B185">
        <v>278</v>
      </c>
      <c r="C185">
        <v>0</v>
      </c>
      <c r="D185">
        <v>104</v>
      </c>
      <c r="E185">
        <v>64</v>
      </c>
      <c r="F185">
        <v>23</v>
      </c>
      <c r="G185">
        <v>116</v>
      </c>
      <c r="H185">
        <v>27.8</v>
      </c>
      <c r="I185">
        <v>0.45400000000000001</v>
      </c>
      <c r="J185">
        <v>23</v>
      </c>
      <c r="K185">
        <v>0</v>
      </c>
      <c r="L185">
        <f t="shared" si="17"/>
        <v>0</v>
      </c>
      <c r="M185">
        <f t="shared" si="18"/>
        <v>1</v>
      </c>
    </row>
    <row r="186" spans="1:13">
      <c r="A186">
        <v>185</v>
      </c>
      <c r="B186">
        <v>172</v>
      </c>
      <c r="C186">
        <v>6</v>
      </c>
      <c r="D186">
        <v>134</v>
      </c>
      <c r="E186">
        <v>70</v>
      </c>
      <c r="F186">
        <v>23</v>
      </c>
      <c r="G186">
        <v>130</v>
      </c>
      <c r="H186">
        <v>35.4</v>
      </c>
      <c r="I186">
        <v>0.54200000000000004</v>
      </c>
      <c r="J186">
        <v>29</v>
      </c>
      <c r="K186">
        <v>1</v>
      </c>
      <c r="L186">
        <f t="shared" si="17"/>
        <v>1</v>
      </c>
      <c r="M186">
        <f t="shared" si="18"/>
        <v>1</v>
      </c>
    </row>
    <row r="187" spans="1:13">
      <c r="A187">
        <v>186</v>
      </c>
      <c r="B187">
        <v>466</v>
      </c>
      <c r="C187">
        <v>0</v>
      </c>
      <c r="D187">
        <v>124</v>
      </c>
      <c r="E187">
        <v>56</v>
      </c>
      <c r="F187">
        <v>13</v>
      </c>
      <c r="G187">
        <v>105</v>
      </c>
      <c r="H187">
        <v>21.8</v>
      </c>
      <c r="I187">
        <v>0.45200000000000001</v>
      </c>
      <c r="J187">
        <v>21</v>
      </c>
      <c r="K187">
        <v>0</v>
      </c>
      <c r="L187">
        <f t="shared" si="17"/>
        <v>0</v>
      </c>
      <c r="M187">
        <f t="shared" si="18"/>
        <v>1</v>
      </c>
    </row>
    <row r="188" spans="1:13">
      <c r="A188">
        <v>187</v>
      </c>
      <c r="B188">
        <v>209</v>
      </c>
      <c r="C188">
        <v>1</v>
      </c>
      <c r="D188">
        <v>96</v>
      </c>
      <c r="E188">
        <v>64</v>
      </c>
      <c r="F188">
        <v>27</v>
      </c>
      <c r="G188">
        <v>87</v>
      </c>
      <c r="H188">
        <v>33.200000000000003</v>
      </c>
      <c r="I188">
        <v>0.28899999999999998</v>
      </c>
      <c r="J188">
        <v>21</v>
      </c>
      <c r="K188">
        <v>0</v>
      </c>
      <c r="L188">
        <f t="shared" si="17"/>
        <v>0</v>
      </c>
      <c r="M188">
        <f t="shared" si="18"/>
        <v>1</v>
      </c>
    </row>
    <row r="189" spans="1:13">
      <c r="A189">
        <v>188</v>
      </c>
      <c r="B189">
        <v>391</v>
      </c>
      <c r="C189">
        <v>1</v>
      </c>
      <c r="D189">
        <v>100</v>
      </c>
      <c r="E189">
        <v>66</v>
      </c>
      <c r="F189">
        <v>29</v>
      </c>
      <c r="G189">
        <v>196</v>
      </c>
      <c r="H189">
        <v>32</v>
      </c>
      <c r="I189">
        <v>0.44400000000000001</v>
      </c>
      <c r="J189">
        <v>42</v>
      </c>
      <c r="K189">
        <v>0</v>
      </c>
      <c r="L189">
        <f t="shared" si="17"/>
        <v>0</v>
      </c>
      <c r="M189">
        <f t="shared" si="18"/>
        <v>1</v>
      </c>
    </row>
    <row r="190" spans="1:13">
      <c r="A190">
        <v>189</v>
      </c>
      <c r="B190">
        <v>445</v>
      </c>
      <c r="C190">
        <v>4</v>
      </c>
      <c r="D190">
        <v>117</v>
      </c>
      <c r="E190">
        <v>62</v>
      </c>
      <c r="F190">
        <v>12</v>
      </c>
      <c r="G190">
        <v>0</v>
      </c>
      <c r="H190">
        <v>29.7</v>
      </c>
      <c r="I190">
        <v>0.38</v>
      </c>
      <c r="J190">
        <v>30</v>
      </c>
      <c r="K190">
        <v>1</v>
      </c>
      <c r="L190">
        <f t="shared" si="17"/>
        <v>0</v>
      </c>
      <c r="M190">
        <f t="shared" si="18"/>
        <v>0</v>
      </c>
    </row>
    <row r="191" spans="1:13">
      <c r="A191">
        <v>190</v>
      </c>
      <c r="B191">
        <v>563</v>
      </c>
      <c r="C191">
        <v>1</v>
      </c>
      <c r="D191">
        <v>87</v>
      </c>
      <c r="E191">
        <v>68</v>
      </c>
      <c r="F191">
        <v>34</v>
      </c>
      <c r="G191">
        <v>77</v>
      </c>
      <c r="H191">
        <v>37.6</v>
      </c>
      <c r="I191">
        <v>0.40100000000000002</v>
      </c>
      <c r="J191">
        <v>24</v>
      </c>
      <c r="K191">
        <v>0</v>
      </c>
      <c r="L191">
        <f t="shared" si="17"/>
        <v>0</v>
      </c>
      <c r="M191">
        <f t="shared" si="18"/>
        <v>1</v>
      </c>
    </row>
    <row r="192" spans="1:13">
      <c r="A192">
        <v>191</v>
      </c>
      <c r="B192">
        <v>85</v>
      </c>
      <c r="C192">
        <v>5</v>
      </c>
      <c r="D192">
        <v>137</v>
      </c>
      <c r="E192">
        <v>108</v>
      </c>
      <c r="F192">
        <v>0</v>
      </c>
      <c r="G192">
        <v>0</v>
      </c>
      <c r="H192">
        <v>48.8</v>
      </c>
      <c r="I192">
        <v>0.22700000000000001</v>
      </c>
      <c r="J192">
        <v>37</v>
      </c>
      <c r="K192">
        <v>1</v>
      </c>
      <c r="L192">
        <f t="shared" si="17"/>
        <v>1</v>
      </c>
      <c r="M192">
        <f t="shared" si="18"/>
        <v>1</v>
      </c>
    </row>
    <row r="193" spans="1:13">
      <c r="A193">
        <v>192</v>
      </c>
      <c r="B193">
        <v>500</v>
      </c>
      <c r="C193">
        <v>6</v>
      </c>
      <c r="D193">
        <v>154</v>
      </c>
      <c r="E193">
        <v>74</v>
      </c>
      <c r="F193">
        <v>32</v>
      </c>
      <c r="G193">
        <v>193</v>
      </c>
      <c r="H193">
        <v>29.3</v>
      </c>
      <c r="I193">
        <v>0.83899999999999997</v>
      </c>
      <c r="J193">
        <v>39</v>
      </c>
      <c r="K193">
        <v>0</v>
      </c>
      <c r="L193">
        <f t="shared" si="17"/>
        <v>0</v>
      </c>
      <c r="M193">
        <f t="shared" si="18"/>
        <v>1</v>
      </c>
    </row>
    <row r="194" spans="1:13">
      <c r="A194">
        <v>193</v>
      </c>
      <c r="B194">
        <v>678</v>
      </c>
      <c r="C194">
        <v>0</v>
      </c>
      <c r="D194">
        <v>93</v>
      </c>
      <c r="E194">
        <v>60</v>
      </c>
      <c r="F194">
        <v>0</v>
      </c>
      <c r="G194">
        <v>0</v>
      </c>
      <c r="H194">
        <v>35.299999999999997</v>
      </c>
      <c r="I194">
        <v>0.26300000000000001</v>
      </c>
      <c r="J194">
        <v>25</v>
      </c>
      <c r="K194">
        <v>0</v>
      </c>
      <c r="L194">
        <f t="shared" si="17"/>
        <v>0</v>
      </c>
      <c r="M194">
        <f t="shared" si="18"/>
        <v>1</v>
      </c>
    </row>
    <row r="195" spans="1:13">
      <c r="A195">
        <v>194</v>
      </c>
      <c r="B195">
        <v>335</v>
      </c>
      <c r="C195">
        <v>1</v>
      </c>
      <c r="D195">
        <v>95</v>
      </c>
      <c r="E195">
        <v>60</v>
      </c>
      <c r="F195">
        <v>18</v>
      </c>
      <c r="G195">
        <v>58</v>
      </c>
      <c r="H195">
        <v>23.9</v>
      </c>
      <c r="I195">
        <v>0.26</v>
      </c>
      <c r="J195">
        <v>22</v>
      </c>
      <c r="K195">
        <v>0</v>
      </c>
      <c r="L195">
        <f t="shared" ref="L195:L258" si="19">IF(D195&lt;=133.5,IF(J195&lt;=27.5,IF(H195&lt;=31.3,0,0),IF(H195&lt;=28.65,0,0)),IF(H195&lt;=29.4,0,IF(D195&lt;=155.5,1,1)))</f>
        <v>0</v>
      </c>
      <c r="M195">
        <f t="shared" ref="M195:M258" si="20">IF(L195=K195,1,0)</f>
        <v>1</v>
      </c>
    </row>
    <row r="196" spans="1:13">
      <c r="A196">
        <v>195</v>
      </c>
      <c r="B196">
        <v>229</v>
      </c>
      <c r="C196">
        <v>4</v>
      </c>
      <c r="D196">
        <v>197</v>
      </c>
      <c r="E196">
        <v>70</v>
      </c>
      <c r="F196">
        <v>39</v>
      </c>
      <c r="G196">
        <v>744</v>
      </c>
      <c r="H196">
        <v>36.700000000000003</v>
      </c>
      <c r="I196">
        <v>2.3290000000000002</v>
      </c>
      <c r="J196">
        <v>31</v>
      </c>
      <c r="K196">
        <v>0</v>
      </c>
      <c r="L196">
        <f t="shared" si="19"/>
        <v>1</v>
      </c>
      <c r="M196">
        <f t="shared" si="20"/>
        <v>0</v>
      </c>
    </row>
    <row r="197" spans="1:13">
      <c r="A197">
        <v>196</v>
      </c>
      <c r="B197">
        <v>285</v>
      </c>
      <c r="C197">
        <v>2</v>
      </c>
      <c r="D197">
        <v>108</v>
      </c>
      <c r="E197">
        <v>80</v>
      </c>
      <c r="F197">
        <v>0</v>
      </c>
      <c r="G197">
        <v>0</v>
      </c>
      <c r="H197">
        <v>27</v>
      </c>
      <c r="I197">
        <v>0.25900000000000001</v>
      </c>
      <c r="J197">
        <v>52</v>
      </c>
      <c r="K197">
        <v>1</v>
      </c>
      <c r="L197">
        <f t="shared" si="19"/>
        <v>0</v>
      </c>
      <c r="M197">
        <f t="shared" si="20"/>
        <v>0</v>
      </c>
    </row>
    <row r="198" spans="1:13">
      <c r="A198">
        <v>197</v>
      </c>
      <c r="B198">
        <v>74</v>
      </c>
      <c r="C198">
        <v>4</v>
      </c>
      <c r="D198">
        <v>129</v>
      </c>
      <c r="E198">
        <v>86</v>
      </c>
      <c r="F198">
        <v>20</v>
      </c>
      <c r="G198">
        <v>270</v>
      </c>
      <c r="H198">
        <v>35.1</v>
      </c>
      <c r="I198">
        <v>0.23100000000000001</v>
      </c>
      <c r="J198">
        <v>23</v>
      </c>
      <c r="K198">
        <v>0</v>
      </c>
      <c r="L198">
        <f t="shared" si="19"/>
        <v>0</v>
      </c>
      <c r="M198">
        <f t="shared" si="20"/>
        <v>1</v>
      </c>
    </row>
    <row r="199" spans="1:13">
      <c r="A199">
        <v>198</v>
      </c>
      <c r="B199">
        <v>190</v>
      </c>
      <c r="C199">
        <v>5</v>
      </c>
      <c r="D199">
        <v>139</v>
      </c>
      <c r="E199">
        <v>80</v>
      </c>
      <c r="F199">
        <v>35</v>
      </c>
      <c r="G199">
        <v>160</v>
      </c>
      <c r="H199">
        <v>31.6</v>
      </c>
      <c r="I199">
        <v>0.36099999999999999</v>
      </c>
      <c r="J199">
        <v>25</v>
      </c>
      <c r="K199">
        <v>1</v>
      </c>
      <c r="L199">
        <f t="shared" si="19"/>
        <v>1</v>
      </c>
      <c r="M199">
        <f t="shared" si="20"/>
        <v>1</v>
      </c>
    </row>
    <row r="200" spans="1:13">
      <c r="A200">
        <v>199</v>
      </c>
      <c r="B200">
        <v>476</v>
      </c>
      <c r="C200">
        <v>0</v>
      </c>
      <c r="D200">
        <v>137</v>
      </c>
      <c r="E200">
        <v>84</v>
      </c>
      <c r="F200">
        <v>27</v>
      </c>
      <c r="G200">
        <v>0</v>
      </c>
      <c r="H200">
        <v>27.3</v>
      </c>
      <c r="I200">
        <v>0.23100000000000001</v>
      </c>
      <c r="J200">
        <v>59</v>
      </c>
      <c r="K200">
        <v>0</v>
      </c>
      <c r="L200">
        <f t="shared" si="19"/>
        <v>0</v>
      </c>
      <c r="M200">
        <f t="shared" si="20"/>
        <v>1</v>
      </c>
    </row>
    <row r="201" spans="1:13">
      <c r="A201">
        <v>200</v>
      </c>
      <c r="B201">
        <v>327</v>
      </c>
      <c r="C201">
        <v>1</v>
      </c>
      <c r="D201">
        <v>122</v>
      </c>
      <c r="E201">
        <v>64</v>
      </c>
      <c r="F201">
        <v>32</v>
      </c>
      <c r="G201">
        <v>156</v>
      </c>
      <c r="H201">
        <v>35.1</v>
      </c>
      <c r="I201">
        <v>0.69199999999999995</v>
      </c>
      <c r="J201">
        <v>30</v>
      </c>
      <c r="K201">
        <v>1</v>
      </c>
      <c r="L201">
        <f t="shared" si="19"/>
        <v>0</v>
      </c>
      <c r="M201">
        <f t="shared" si="20"/>
        <v>0</v>
      </c>
    </row>
    <row r="202" spans="1:13">
      <c r="A202">
        <v>201</v>
      </c>
      <c r="B202">
        <v>321</v>
      </c>
      <c r="C202">
        <v>4</v>
      </c>
      <c r="D202">
        <v>129</v>
      </c>
      <c r="E202">
        <v>60</v>
      </c>
      <c r="F202">
        <v>12</v>
      </c>
      <c r="G202">
        <v>231</v>
      </c>
      <c r="H202">
        <v>27.5</v>
      </c>
      <c r="I202">
        <v>0.52700000000000002</v>
      </c>
      <c r="J202">
        <v>31</v>
      </c>
      <c r="K202">
        <v>0</v>
      </c>
      <c r="L202">
        <f t="shared" si="19"/>
        <v>0</v>
      </c>
      <c r="M202">
        <f t="shared" si="20"/>
        <v>1</v>
      </c>
    </row>
    <row r="203" spans="1:13">
      <c r="A203">
        <v>202</v>
      </c>
      <c r="B203">
        <v>567</v>
      </c>
      <c r="C203">
        <v>1</v>
      </c>
      <c r="D203">
        <v>99</v>
      </c>
      <c r="E203">
        <v>72</v>
      </c>
      <c r="F203">
        <v>30</v>
      </c>
      <c r="G203">
        <v>18</v>
      </c>
      <c r="H203">
        <v>38.6</v>
      </c>
      <c r="I203">
        <v>0.41199999999999998</v>
      </c>
      <c r="J203">
        <v>21</v>
      </c>
      <c r="K203">
        <v>0</v>
      </c>
      <c r="L203">
        <f t="shared" si="19"/>
        <v>0</v>
      </c>
      <c r="M203">
        <f t="shared" si="20"/>
        <v>1</v>
      </c>
    </row>
    <row r="204" spans="1:13">
      <c r="A204">
        <v>203</v>
      </c>
      <c r="B204">
        <v>479</v>
      </c>
      <c r="C204">
        <v>8</v>
      </c>
      <c r="D204">
        <v>126</v>
      </c>
      <c r="E204">
        <v>74</v>
      </c>
      <c r="F204">
        <v>38</v>
      </c>
      <c r="G204">
        <v>75</v>
      </c>
      <c r="H204">
        <v>25.9</v>
      </c>
      <c r="I204">
        <v>0.16200000000000001</v>
      </c>
      <c r="J204">
        <v>39</v>
      </c>
      <c r="K204">
        <v>0</v>
      </c>
      <c r="L204">
        <f t="shared" si="19"/>
        <v>0</v>
      </c>
      <c r="M204">
        <f t="shared" si="20"/>
        <v>1</v>
      </c>
    </row>
    <row r="205" spans="1:13">
      <c r="A205">
        <v>204</v>
      </c>
      <c r="B205">
        <v>706</v>
      </c>
      <c r="C205">
        <v>6</v>
      </c>
      <c r="D205">
        <v>80</v>
      </c>
      <c r="E205">
        <v>80</v>
      </c>
      <c r="F205">
        <v>36</v>
      </c>
      <c r="G205">
        <v>0</v>
      </c>
      <c r="H205">
        <v>39.799999999999997</v>
      </c>
      <c r="I205">
        <v>0.17699999999999999</v>
      </c>
      <c r="J205">
        <v>28</v>
      </c>
      <c r="K205">
        <v>0</v>
      </c>
      <c r="L205">
        <f t="shared" si="19"/>
        <v>0</v>
      </c>
      <c r="M205">
        <f t="shared" si="20"/>
        <v>1</v>
      </c>
    </row>
    <row r="206" spans="1:13">
      <c r="A206">
        <v>205</v>
      </c>
      <c r="B206">
        <v>719</v>
      </c>
      <c r="C206">
        <v>1</v>
      </c>
      <c r="D206">
        <v>108</v>
      </c>
      <c r="E206">
        <v>60</v>
      </c>
      <c r="F206">
        <v>46</v>
      </c>
      <c r="G206">
        <v>178</v>
      </c>
      <c r="H206">
        <v>35.5</v>
      </c>
      <c r="I206">
        <v>0.41499999999999998</v>
      </c>
      <c r="J206">
        <v>24</v>
      </c>
      <c r="K206">
        <v>0</v>
      </c>
      <c r="L206">
        <f t="shared" si="19"/>
        <v>0</v>
      </c>
      <c r="M206">
        <f t="shared" si="20"/>
        <v>1</v>
      </c>
    </row>
    <row r="207" spans="1:13">
      <c r="A207">
        <v>206</v>
      </c>
      <c r="B207">
        <v>753</v>
      </c>
      <c r="C207">
        <v>3</v>
      </c>
      <c r="D207">
        <v>108</v>
      </c>
      <c r="E207">
        <v>62</v>
      </c>
      <c r="F207">
        <v>24</v>
      </c>
      <c r="G207">
        <v>0</v>
      </c>
      <c r="H207">
        <v>26</v>
      </c>
      <c r="I207">
        <v>0.223</v>
      </c>
      <c r="J207">
        <v>25</v>
      </c>
      <c r="K207">
        <v>0</v>
      </c>
      <c r="L207">
        <f t="shared" si="19"/>
        <v>0</v>
      </c>
      <c r="M207">
        <f t="shared" si="20"/>
        <v>1</v>
      </c>
    </row>
    <row r="208" spans="1:13">
      <c r="A208">
        <v>207</v>
      </c>
      <c r="B208">
        <v>23</v>
      </c>
      <c r="C208">
        <v>7</v>
      </c>
      <c r="D208">
        <v>196</v>
      </c>
      <c r="E208">
        <v>90</v>
      </c>
      <c r="F208">
        <v>0</v>
      </c>
      <c r="G208">
        <v>0</v>
      </c>
      <c r="H208">
        <v>39.799999999999997</v>
      </c>
      <c r="I208">
        <v>0.45100000000000001</v>
      </c>
      <c r="J208">
        <v>41</v>
      </c>
      <c r="K208">
        <v>1</v>
      </c>
      <c r="L208">
        <f t="shared" si="19"/>
        <v>1</v>
      </c>
      <c r="M208">
        <f t="shared" si="20"/>
        <v>1</v>
      </c>
    </row>
    <row r="209" spans="1:13">
      <c r="A209">
        <v>208</v>
      </c>
      <c r="B209">
        <v>363</v>
      </c>
      <c r="C209">
        <v>5</v>
      </c>
      <c r="D209">
        <v>103</v>
      </c>
      <c r="E209">
        <v>108</v>
      </c>
      <c r="F209">
        <v>37</v>
      </c>
      <c r="G209">
        <v>0</v>
      </c>
      <c r="H209">
        <v>39.200000000000003</v>
      </c>
      <c r="I209">
        <v>0.30499999999999999</v>
      </c>
      <c r="J209">
        <v>65</v>
      </c>
      <c r="K209">
        <v>0</v>
      </c>
      <c r="L209">
        <f t="shared" si="19"/>
        <v>0</v>
      </c>
      <c r="M209">
        <f t="shared" si="20"/>
        <v>1</v>
      </c>
    </row>
    <row r="210" spans="1:13">
      <c r="A210">
        <v>209</v>
      </c>
      <c r="B210">
        <v>531</v>
      </c>
      <c r="C210">
        <v>2</v>
      </c>
      <c r="D210">
        <v>122</v>
      </c>
      <c r="E210">
        <v>60</v>
      </c>
      <c r="F210">
        <v>18</v>
      </c>
      <c r="G210">
        <v>106</v>
      </c>
      <c r="H210">
        <v>29.8</v>
      </c>
      <c r="I210">
        <v>0.71699999999999997</v>
      </c>
      <c r="J210">
        <v>22</v>
      </c>
      <c r="K210">
        <v>0</v>
      </c>
      <c r="L210">
        <f t="shared" si="19"/>
        <v>0</v>
      </c>
      <c r="M210">
        <f t="shared" si="20"/>
        <v>1</v>
      </c>
    </row>
    <row r="211" spans="1:13">
      <c r="A211">
        <v>210</v>
      </c>
      <c r="B211">
        <v>32</v>
      </c>
      <c r="C211">
        <v>3</v>
      </c>
      <c r="D211">
        <v>158</v>
      </c>
      <c r="E211">
        <v>76</v>
      </c>
      <c r="F211">
        <v>36</v>
      </c>
      <c r="G211">
        <v>245</v>
      </c>
      <c r="H211">
        <v>31.6</v>
      </c>
      <c r="I211">
        <v>0.85099999999999998</v>
      </c>
      <c r="J211">
        <v>28</v>
      </c>
      <c r="K211">
        <v>1</v>
      </c>
      <c r="L211">
        <f t="shared" si="19"/>
        <v>1</v>
      </c>
      <c r="M211">
        <f t="shared" si="20"/>
        <v>1</v>
      </c>
    </row>
    <row r="212" spans="1:13">
      <c r="A212">
        <v>211</v>
      </c>
      <c r="B212">
        <v>474</v>
      </c>
      <c r="C212">
        <v>7</v>
      </c>
      <c r="D212">
        <v>136</v>
      </c>
      <c r="E212">
        <v>90</v>
      </c>
      <c r="F212">
        <v>0</v>
      </c>
      <c r="G212">
        <v>0</v>
      </c>
      <c r="H212">
        <v>29.9</v>
      </c>
      <c r="I212">
        <v>0.21</v>
      </c>
      <c r="J212">
        <v>50</v>
      </c>
      <c r="K212">
        <v>0</v>
      </c>
      <c r="L212">
        <f t="shared" si="19"/>
        <v>1</v>
      </c>
      <c r="M212">
        <f t="shared" si="20"/>
        <v>0</v>
      </c>
    </row>
    <row r="213" spans="1:13">
      <c r="A213">
        <v>212</v>
      </c>
      <c r="B213">
        <v>480</v>
      </c>
      <c r="C213">
        <v>4</v>
      </c>
      <c r="D213">
        <v>132</v>
      </c>
      <c r="E213">
        <v>86</v>
      </c>
      <c r="F213">
        <v>31</v>
      </c>
      <c r="G213">
        <v>0</v>
      </c>
      <c r="H213">
        <v>28</v>
      </c>
      <c r="I213">
        <v>0.41899999999999998</v>
      </c>
      <c r="J213">
        <v>63</v>
      </c>
      <c r="K213">
        <v>0</v>
      </c>
      <c r="L213">
        <f t="shared" si="19"/>
        <v>0</v>
      </c>
      <c r="M213">
        <f t="shared" si="20"/>
        <v>1</v>
      </c>
    </row>
    <row r="214" spans="1:13">
      <c r="A214">
        <v>213</v>
      </c>
      <c r="B214">
        <v>693</v>
      </c>
      <c r="C214">
        <v>2</v>
      </c>
      <c r="D214">
        <v>121</v>
      </c>
      <c r="E214">
        <v>70</v>
      </c>
      <c r="F214">
        <v>32</v>
      </c>
      <c r="G214">
        <v>95</v>
      </c>
      <c r="H214">
        <v>39.1</v>
      </c>
      <c r="I214">
        <v>0.88600000000000001</v>
      </c>
      <c r="J214">
        <v>23</v>
      </c>
      <c r="K214">
        <v>0</v>
      </c>
      <c r="L214">
        <f t="shared" si="19"/>
        <v>0</v>
      </c>
      <c r="M214">
        <f t="shared" si="20"/>
        <v>1</v>
      </c>
    </row>
    <row r="215" spans="1:13">
      <c r="A215">
        <v>214</v>
      </c>
      <c r="B215">
        <v>508</v>
      </c>
      <c r="C215">
        <v>1</v>
      </c>
      <c r="D215">
        <v>130</v>
      </c>
      <c r="E215">
        <v>60</v>
      </c>
      <c r="F215">
        <v>23</v>
      </c>
      <c r="G215">
        <v>170</v>
      </c>
      <c r="H215">
        <v>28.6</v>
      </c>
      <c r="I215">
        <v>0.69199999999999995</v>
      </c>
      <c r="J215">
        <v>21</v>
      </c>
      <c r="K215">
        <v>0</v>
      </c>
      <c r="L215">
        <f t="shared" si="19"/>
        <v>0</v>
      </c>
      <c r="M215">
        <f t="shared" si="20"/>
        <v>1</v>
      </c>
    </row>
    <row r="216" spans="1:13">
      <c r="A216">
        <v>215</v>
      </c>
      <c r="B216">
        <v>433</v>
      </c>
      <c r="C216">
        <v>1</v>
      </c>
      <c r="D216">
        <v>80</v>
      </c>
      <c r="E216">
        <v>74</v>
      </c>
      <c r="F216">
        <v>11</v>
      </c>
      <c r="G216">
        <v>60</v>
      </c>
      <c r="H216">
        <v>30</v>
      </c>
      <c r="I216">
        <v>0.52700000000000002</v>
      </c>
      <c r="J216">
        <v>22</v>
      </c>
      <c r="K216">
        <v>0</v>
      </c>
      <c r="L216">
        <f t="shared" si="19"/>
        <v>0</v>
      </c>
      <c r="M216">
        <f t="shared" si="20"/>
        <v>1</v>
      </c>
    </row>
    <row r="217" spans="1:13">
      <c r="A217">
        <v>216</v>
      </c>
      <c r="B217">
        <v>292</v>
      </c>
      <c r="C217">
        <v>0</v>
      </c>
      <c r="D217">
        <v>107</v>
      </c>
      <c r="E217">
        <v>62</v>
      </c>
      <c r="F217">
        <v>30</v>
      </c>
      <c r="G217">
        <v>74</v>
      </c>
      <c r="H217">
        <v>36.6</v>
      </c>
      <c r="I217">
        <v>0.75700000000000001</v>
      </c>
      <c r="J217">
        <v>25</v>
      </c>
      <c r="K217">
        <v>1</v>
      </c>
      <c r="L217">
        <f t="shared" si="19"/>
        <v>0</v>
      </c>
      <c r="M217">
        <f t="shared" si="20"/>
        <v>0</v>
      </c>
    </row>
    <row r="218" spans="1:13">
      <c r="A218">
        <v>217</v>
      </c>
      <c r="B218">
        <v>101</v>
      </c>
      <c r="C218">
        <v>1</v>
      </c>
      <c r="D218">
        <v>163</v>
      </c>
      <c r="E218">
        <v>72</v>
      </c>
      <c r="F218">
        <v>0</v>
      </c>
      <c r="G218">
        <v>0</v>
      </c>
      <c r="H218">
        <v>39</v>
      </c>
      <c r="I218">
        <v>1.222</v>
      </c>
      <c r="J218">
        <v>33</v>
      </c>
      <c r="K218">
        <v>1</v>
      </c>
      <c r="L218">
        <f t="shared" si="19"/>
        <v>1</v>
      </c>
      <c r="M218">
        <f t="shared" si="20"/>
        <v>1</v>
      </c>
    </row>
    <row r="219" spans="1:13">
      <c r="A219">
        <v>218</v>
      </c>
      <c r="B219">
        <v>57</v>
      </c>
      <c r="C219">
        <v>7</v>
      </c>
      <c r="D219">
        <v>187</v>
      </c>
      <c r="E219">
        <v>68</v>
      </c>
      <c r="F219">
        <v>39</v>
      </c>
      <c r="G219">
        <v>304</v>
      </c>
      <c r="H219">
        <v>37.700000000000003</v>
      </c>
      <c r="I219">
        <v>0.254</v>
      </c>
      <c r="J219">
        <v>41</v>
      </c>
      <c r="K219">
        <v>1</v>
      </c>
      <c r="L219">
        <f t="shared" si="19"/>
        <v>1</v>
      </c>
      <c r="M219">
        <f t="shared" si="20"/>
        <v>1</v>
      </c>
    </row>
    <row r="220" spans="1:13">
      <c r="A220">
        <v>219</v>
      </c>
      <c r="B220">
        <v>415</v>
      </c>
      <c r="C220">
        <v>0</v>
      </c>
      <c r="D220">
        <v>138</v>
      </c>
      <c r="E220">
        <v>60</v>
      </c>
      <c r="F220">
        <v>35</v>
      </c>
      <c r="G220">
        <v>167</v>
      </c>
      <c r="H220">
        <v>34.6</v>
      </c>
      <c r="I220">
        <v>0.53400000000000003</v>
      </c>
      <c r="J220">
        <v>21</v>
      </c>
      <c r="K220">
        <v>1</v>
      </c>
      <c r="L220">
        <f t="shared" si="19"/>
        <v>1</v>
      </c>
      <c r="M220">
        <f t="shared" si="20"/>
        <v>1</v>
      </c>
    </row>
    <row r="221" spans="1:13">
      <c r="A221">
        <v>220</v>
      </c>
      <c r="B221">
        <v>460</v>
      </c>
      <c r="C221">
        <v>9</v>
      </c>
      <c r="D221">
        <v>134</v>
      </c>
      <c r="E221">
        <v>74</v>
      </c>
      <c r="F221">
        <v>33</v>
      </c>
      <c r="G221">
        <v>60</v>
      </c>
      <c r="H221">
        <v>25.9</v>
      </c>
      <c r="I221">
        <v>0.46</v>
      </c>
      <c r="J221">
        <v>81</v>
      </c>
      <c r="K221">
        <v>0</v>
      </c>
      <c r="L221">
        <f t="shared" si="19"/>
        <v>0</v>
      </c>
      <c r="M221">
        <f t="shared" si="20"/>
        <v>1</v>
      </c>
    </row>
    <row r="222" spans="1:13">
      <c r="A222">
        <v>221</v>
      </c>
      <c r="B222">
        <v>440</v>
      </c>
      <c r="C222">
        <v>6</v>
      </c>
      <c r="D222">
        <v>107</v>
      </c>
      <c r="E222">
        <v>88</v>
      </c>
      <c r="F222">
        <v>0</v>
      </c>
      <c r="G222">
        <v>0</v>
      </c>
      <c r="H222">
        <v>36.799999999999997</v>
      </c>
      <c r="I222">
        <v>0.72699999999999998</v>
      </c>
      <c r="J222">
        <v>31</v>
      </c>
      <c r="K222">
        <v>0</v>
      </c>
      <c r="L222">
        <f t="shared" si="19"/>
        <v>0</v>
      </c>
      <c r="M222">
        <f t="shared" si="20"/>
        <v>1</v>
      </c>
    </row>
    <row r="223" spans="1:13">
      <c r="A223">
        <v>222</v>
      </c>
      <c r="B223">
        <v>720</v>
      </c>
      <c r="C223">
        <v>5</v>
      </c>
      <c r="D223">
        <v>97</v>
      </c>
      <c r="E223">
        <v>76</v>
      </c>
      <c r="F223">
        <v>27</v>
      </c>
      <c r="G223">
        <v>0</v>
      </c>
      <c r="H223">
        <v>35.6</v>
      </c>
      <c r="I223">
        <v>0.378</v>
      </c>
      <c r="J223">
        <v>52</v>
      </c>
      <c r="K223">
        <v>1</v>
      </c>
      <c r="L223">
        <f t="shared" si="19"/>
        <v>0</v>
      </c>
      <c r="M223">
        <f t="shared" si="20"/>
        <v>0</v>
      </c>
    </row>
    <row r="224" spans="1:13">
      <c r="A224">
        <v>223</v>
      </c>
      <c r="B224">
        <v>395</v>
      </c>
      <c r="C224">
        <v>4</v>
      </c>
      <c r="D224">
        <v>158</v>
      </c>
      <c r="E224">
        <v>78</v>
      </c>
      <c r="F224">
        <v>0</v>
      </c>
      <c r="G224">
        <v>0</v>
      </c>
      <c r="H224">
        <v>32.9</v>
      </c>
      <c r="I224">
        <v>0.80300000000000005</v>
      </c>
      <c r="J224">
        <v>31</v>
      </c>
      <c r="K224">
        <v>1</v>
      </c>
      <c r="L224">
        <f t="shared" si="19"/>
        <v>1</v>
      </c>
      <c r="M224">
        <f t="shared" si="20"/>
        <v>1</v>
      </c>
    </row>
    <row r="225" spans="1:13">
      <c r="A225">
        <v>224</v>
      </c>
      <c r="B225">
        <v>80</v>
      </c>
      <c r="C225">
        <v>2</v>
      </c>
      <c r="D225">
        <v>112</v>
      </c>
      <c r="E225">
        <v>66</v>
      </c>
      <c r="F225">
        <v>22</v>
      </c>
      <c r="G225">
        <v>0</v>
      </c>
      <c r="H225">
        <v>25</v>
      </c>
      <c r="I225">
        <v>0.307</v>
      </c>
      <c r="J225">
        <v>24</v>
      </c>
      <c r="K225">
        <v>0</v>
      </c>
      <c r="L225">
        <f t="shared" si="19"/>
        <v>0</v>
      </c>
      <c r="M225">
        <f t="shared" si="20"/>
        <v>1</v>
      </c>
    </row>
    <row r="226" spans="1:13">
      <c r="A226">
        <v>225</v>
      </c>
      <c r="B226">
        <v>383</v>
      </c>
      <c r="C226">
        <v>1</v>
      </c>
      <c r="D226">
        <v>109</v>
      </c>
      <c r="E226">
        <v>60</v>
      </c>
      <c r="F226">
        <v>8</v>
      </c>
      <c r="G226">
        <v>182</v>
      </c>
      <c r="H226">
        <v>25.4</v>
      </c>
      <c r="I226">
        <v>0.94699999999999995</v>
      </c>
      <c r="J226">
        <v>21</v>
      </c>
      <c r="K226">
        <v>0</v>
      </c>
      <c r="L226">
        <f t="shared" si="19"/>
        <v>0</v>
      </c>
      <c r="M226">
        <f t="shared" si="20"/>
        <v>1</v>
      </c>
    </row>
    <row r="227" spans="1:13">
      <c r="A227">
        <v>226</v>
      </c>
      <c r="B227">
        <v>40</v>
      </c>
      <c r="C227">
        <v>4</v>
      </c>
      <c r="D227">
        <v>111</v>
      </c>
      <c r="E227">
        <v>72</v>
      </c>
      <c r="F227">
        <v>47</v>
      </c>
      <c r="G227">
        <v>207</v>
      </c>
      <c r="H227">
        <v>37.1</v>
      </c>
      <c r="I227">
        <v>1.39</v>
      </c>
      <c r="J227">
        <v>56</v>
      </c>
      <c r="K227">
        <v>1</v>
      </c>
      <c r="L227">
        <f t="shared" si="19"/>
        <v>0</v>
      </c>
      <c r="M227">
        <f t="shared" si="20"/>
        <v>0</v>
      </c>
    </row>
    <row r="228" spans="1:13">
      <c r="A228">
        <v>227</v>
      </c>
      <c r="B228">
        <v>184</v>
      </c>
      <c r="C228">
        <v>5</v>
      </c>
      <c r="D228">
        <v>73</v>
      </c>
      <c r="E228">
        <v>60</v>
      </c>
      <c r="F228">
        <v>0</v>
      </c>
      <c r="G228">
        <v>0</v>
      </c>
      <c r="H228">
        <v>26.8</v>
      </c>
      <c r="I228">
        <v>0.26800000000000002</v>
      </c>
      <c r="J228">
        <v>27</v>
      </c>
      <c r="K228">
        <v>0</v>
      </c>
      <c r="L228">
        <f t="shared" si="19"/>
        <v>0</v>
      </c>
      <c r="M228">
        <f t="shared" si="20"/>
        <v>1</v>
      </c>
    </row>
    <row r="229" spans="1:13">
      <c r="A229">
        <v>228</v>
      </c>
      <c r="B229">
        <v>469</v>
      </c>
      <c r="C229">
        <v>8</v>
      </c>
      <c r="D229">
        <v>120</v>
      </c>
      <c r="E229">
        <v>0</v>
      </c>
      <c r="F229">
        <v>0</v>
      </c>
      <c r="G229">
        <v>0</v>
      </c>
      <c r="H229">
        <v>30</v>
      </c>
      <c r="I229">
        <v>0.183</v>
      </c>
      <c r="J229">
        <v>38</v>
      </c>
      <c r="K229">
        <v>1</v>
      </c>
      <c r="L229">
        <f t="shared" si="19"/>
        <v>0</v>
      </c>
      <c r="M229">
        <f t="shared" si="20"/>
        <v>0</v>
      </c>
    </row>
    <row r="230" spans="1:13">
      <c r="A230">
        <v>229</v>
      </c>
      <c r="B230">
        <v>709</v>
      </c>
      <c r="C230">
        <v>9</v>
      </c>
      <c r="D230">
        <v>164</v>
      </c>
      <c r="E230">
        <v>78</v>
      </c>
      <c r="F230">
        <v>0</v>
      </c>
      <c r="G230">
        <v>0</v>
      </c>
      <c r="H230">
        <v>32.799999999999997</v>
      </c>
      <c r="I230">
        <v>0.14799999999999999</v>
      </c>
      <c r="J230">
        <v>45</v>
      </c>
      <c r="K230">
        <v>1</v>
      </c>
      <c r="L230">
        <f t="shared" si="19"/>
        <v>1</v>
      </c>
      <c r="M230">
        <f t="shared" si="20"/>
        <v>1</v>
      </c>
    </row>
    <row r="231" spans="1:13">
      <c r="A231">
        <v>230</v>
      </c>
      <c r="B231">
        <v>427</v>
      </c>
      <c r="C231">
        <v>0</v>
      </c>
      <c r="D231">
        <v>94</v>
      </c>
      <c r="E231">
        <v>0</v>
      </c>
      <c r="F231">
        <v>0</v>
      </c>
      <c r="G231">
        <v>0</v>
      </c>
      <c r="H231">
        <v>0</v>
      </c>
      <c r="I231">
        <v>0.25600000000000001</v>
      </c>
      <c r="J231">
        <v>25</v>
      </c>
      <c r="K231">
        <v>0</v>
      </c>
      <c r="L231">
        <f t="shared" si="19"/>
        <v>0</v>
      </c>
      <c r="M231">
        <f t="shared" si="20"/>
        <v>1</v>
      </c>
    </row>
    <row r="232" spans="1:13">
      <c r="A232">
        <v>231</v>
      </c>
      <c r="B232">
        <v>304</v>
      </c>
      <c r="C232">
        <v>5</v>
      </c>
      <c r="D232">
        <v>115</v>
      </c>
      <c r="E232">
        <v>98</v>
      </c>
      <c r="F232">
        <v>0</v>
      </c>
      <c r="G232">
        <v>0</v>
      </c>
      <c r="H232">
        <v>52.9</v>
      </c>
      <c r="I232">
        <v>0.20899999999999999</v>
      </c>
      <c r="J232">
        <v>28</v>
      </c>
      <c r="K232">
        <v>1</v>
      </c>
      <c r="L232">
        <f t="shared" si="19"/>
        <v>0</v>
      </c>
      <c r="M232">
        <f t="shared" si="20"/>
        <v>0</v>
      </c>
    </row>
    <row r="233" spans="1:13">
      <c r="A233">
        <v>232</v>
      </c>
      <c r="B233">
        <v>525</v>
      </c>
      <c r="C233">
        <v>3</v>
      </c>
      <c r="D233">
        <v>125</v>
      </c>
      <c r="E233">
        <v>58</v>
      </c>
      <c r="F233">
        <v>0</v>
      </c>
      <c r="G233">
        <v>0</v>
      </c>
      <c r="H233">
        <v>31.6</v>
      </c>
      <c r="I233">
        <v>0.151</v>
      </c>
      <c r="J233">
        <v>24</v>
      </c>
      <c r="K233">
        <v>0</v>
      </c>
      <c r="L233">
        <f t="shared" si="19"/>
        <v>0</v>
      </c>
      <c r="M233">
        <f t="shared" si="20"/>
        <v>1</v>
      </c>
    </row>
    <row r="234" spans="1:13">
      <c r="A234">
        <v>233</v>
      </c>
      <c r="B234">
        <v>380</v>
      </c>
      <c r="C234">
        <v>0</v>
      </c>
      <c r="D234">
        <v>93</v>
      </c>
      <c r="E234">
        <v>100</v>
      </c>
      <c r="F234">
        <v>39</v>
      </c>
      <c r="G234">
        <v>72</v>
      </c>
      <c r="H234">
        <v>43.4</v>
      </c>
      <c r="I234">
        <v>1.0209999999999999</v>
      </c>
      <c r="J234">
        <v>35</v>
      </c>
      <c r="K234">
        <v>0</v>
      </c>
      <c r="L234">
        <f t="shared" si="19"/>
        <v>0</v>
      </c>
      <c r="M234">
        <f t="shared" si="20"/>
        <v>1</v>
      </c>
    </row>
    <row r="235" spans="1:13">
      <c r="A235">
        <v>234</v>
      </c>
      <c r="B235">
        <v>511</v>
      </c>
      <c r="C235">
        <v>12</v>
      </c>
      <c r="D235">
        <v>84</v>
      </c>
      <c r="E235">
        <v>72</v>
      </c>
      <c r="F235">
        <v>31</v>
      </c>
      <c r="G235">
        <v>0</v>
      </c>
      <c r="H235">
        <v>29.7</v>
      </c>
      <c r="I235">
        <v>0.29699999999999999</v>
      </c>
      <c r="J235">
        <v>46</v>
      </c>
      <c r="K235">
        <v>1</v>
      </c>
      <c r="L235">
        <f t="shared" si="19"/>
        <v>0</v>
      </c>
      <c r="M235">
        <f t="shared" si="20"/>
        <v>0</v>
      </c>
    </row>
    <row r="236" spans="1:13">
      <c r="A236">
        <v>235</v>
      </c>
      <c r="B236">
        <v>21</v>
      </c>
      <c r="C236">
        <v>3</v>
      </c>
      <c r="D236">
        <v>126</v>
      </c>
      <c r="E236">
        <v>88</v>
      </c>
      <c r="F236">
        <v>41</v>
      </c>
      <c r="G236">
        <v>235</v>
      </c>
      <c r="H236">
        <v>39.299999999999997</v>
      </c>
      <c r="I236">
        <v>0.70399999999999996</v>
      </c>
      <c r="J236">
        <v>27</v>
      </c>
      <c r="K236">
        <v>0</v>
      </c>
      <c r="L236">
        <f t="shared" si="19"/>
        <v>0</v>
      </c>
      <c r="M236">
        <f t="shared" si="20"/>
        <v>1</v>
      </c>
    </row>
    <row r="237" spans="1:13">
      <c r="A237">
        <v>236</v>
      </c>
      <c r="B237">
        <v>24</v>
      </c>
      <c r="C237">
        <v>9</v>
      </c>
      <c r="D237">
        <v>119</v>
      </c>
      <c r="E237">
        <v>80</v>
      </c>
      <c r="F237">
        <v>35</v>
      </c>
      <c r="G237">
        <v>0</v>
      </c>
      <c r="H237">
        <v>29</v>
      </c>
      <c r="I237">
        <v>0.26300000000000001</v>
      </c>
      <c r="J237">
        <v>29</v>
      </c>
      <c r="K237">
        <v>1</v>
      </c>
      <c r="L237">
        <f t="shared" si="19"/>
        <v>0</v>
      </c>
      <c r="M237">
        <f t="shared" si="20"/>
        <v>0</v>
      </c>
    </row>
    <row r="238" spans="1:13">
      <c r="A238">
        <v>237</v>
      </c>
      <c r="B238">
        <v>109</v>
      </c>
      <c r="C238">
        <v>3</v>
      </c>
      <c r="D238">
        <v>83</v>
      </c>
      <c r="E238">
        <v>58</v>
      </c>
      <c r="F238">
        <v>31</v>
      </c>
      <c r="G238">
        <v>18</v>
      </c>
      <c r="H238">
        <v>34.299999999999997</v>
      </c>
      <c r="I238">
        <v>0.33600000000000002</v>
      </c>
      <c r="J238">
        <v>25</v>
      </c>
      <c r="K238">
        <v>0</v>
      </c>
      <c r="L238">
        <f t="shared" si="19"/>
        <v>0</v>
      </c>
      <c r="M238">
        <f t="shared" si="20"/>
        <v>1</v>
      </c>
    </row>
    <row r="239" spans="1:13">
      <c r="A239">
        <v>238</v>
      </c>
      <c r="B239">
        <v>752</v>
      </c>
      <c r="C239">
        <v>1</v>
      </c>
      <c r="D239">
        <v>121</v>
      </c>
      <c r="E239">
        <v>78</v>
      </c>
      <c r="F239">
        <v>39</v>
      </c>
      <c r="G239">
        <v>74</v>
      </c>
      <c r="H239">
        <v>39</v>
      </c>
      <c r="I239">
        <v>0.26100000000000001</v>
      </c>
      <c r="J239">
        <v>28</v>
      </c>
      <c r="K239">
        <v>0</v>
      </c>
      <c r="L239">
        <f t="shared" si="19"/>
        <v>0</v>
      </c>
      <c r="M239">
        <f t="shared" si="20"/>
        <v>1</v>
      </c>
    </row>
    <row r="240" spans="1:13">
      <c r="A240">
        <v>239</v>
      </c>
      <c r="B240">
        <v>715</v>
      </c>
      <c r="C240">
        <v>3</v>
      </c>
      <c r="D240">
        <v>102</v>
      </c>
      <c r="E240">
        <v>74</v>
      </c>
      <c r="F240">
        <v>0</v>
      </c>
      <c r="G240">
        <v>0</v>
      </c>
      <c r="H240">
        <v>29.5</v>
      </c>
      <c r="I240">
        <v>0.121</v>
      </c>
      <c r="J240">
        <v>32</v>
      </c>
      <c r="K240">
        <v>0</v>
      </c>
      <c r="L240">
        <f t="shared" si="19"/>
        <v>0</v>
      </c>
      <c r="M240">
        <f t="shared" si="20"/>
        <v>1</v>
      </c>
    </row>
    <row r="241" spans="1:13">
      <c r="A241">
        <v>240</v>
      </c>
      <c r="B241">
        <v>195</v>
      </c>
      <c r="C241">
        <v>8</v>
      </c>
      <c r="D241">
        <v>85</v>
      </c>
      <c r="E241">
        <v>55</v>
      </c>
      <c r="F241">
        <v>20</v>
      </c>
      <c r="G241">
        <v>0</v>
      </c>
      <c r="H241">
        <v>24.4</v>
      </c>
      <c r="I241">
        <v>0.13600000000000001</v>
      </c>
      <c r="J241">
        <v>42</v>
      </c>
      <c r="K241">
        <v>0</v>
      </c>
      <c r="L241">
        <f t="shared" si="19"/>
        <v>0</v>
      </c>
      <c r="M241">
        <f t="shared" si="20"/>
        <v>1</v>
      </c>
    </row>
    <row r="242" spans="1:13">
      <c r="A242">
        <v>241</v>
      </c>
      <c r="B242">
        <v>40</v>
      </c>
      <c r="C242">
        <v>4</v>
      </c>
      <c r="D242">
        <v>111</v>
      </c>
      <c r="E242">
        <v>72</v>
      </c>
      <c r="F242">
        <v>47</v>
      </c>
      <c r="G242">
        <v>207</v>
      </c>
      <c r="H242">
        <v>37.1</v>
      </c>
      <c r="I242">
        <v>1.39</v>
      </c>
      <c r="J242">
        <v>56</v>
      </c>
      <c r="K242">
        <v>1</v>
      </c>
      <c r="L242">
        <f t="shared" si="19"/>
        <v>0</v>
      </c>
      <c r="M242">
        <f t="shared" si="20"/>
        <v>0</v>
      </c>
    </row>
    <row r="243" spans="1:13">
      <c r="A243">
        <v>242</v>
      </c>
      <c r="B243">
        <v>648</v>
      </c>
      <c r="C243">
        <v>0</v>
      </c>
      <c r="D243">
        <v>179</v>
      </c>
      <c r="E243">
        <v>50</v>
      </c>
      <c r="F243">
        <v>36</v>
      </c>
      <c r="G243">
        <v>159</v>
      </c>
      <c r="H243">
        <v>37.799999999999997</v>
      </c>
      <c r="I243">
        <v>0.45500000000000002</v>
      </c>
      <c r="J243">
        <v>22</v>
      </c>
      <c r="K243">
        <v>1</v>
      </c>
      <c r="L243">
        <f t="shared" si="19"/>
        <v>1</v>
      </c>
      <c r="M243">
        <f t="shared" si="20"/>
        <v>1</v>
      </c>
    </row>
    <row r="244" spans="1:13">
      <c r="A244">
        <v>243</v>
      </c>
      <c r="B244">
        <v>587</v>
      </c>
      <c r="C244">
        <v>8</v>
      </c>
      <c r="D244">
        <v>143</v>
      </c>
      <c r="E244">
        <v>66</v>
      </c>
      <c r="F244">
        <v>0</v>
      </c>
      <c r="G244">
        <v>0</v>
      </c>
      <c r="H244">
        <v>34.9</v>
      </c>
      <c r="I244">
        <v>0.129</v>
      </c>
      <c r="J244">
        <v>41</v>
      </c>
      <c r="K244">
        <v>1</v>
      </c>
      <c r="L244">
        <f t="shared" si="19"/>
        <v>1</v>
      </c>
      <c r="M244">
        <f t="shared" si="20"/>
        <v>1</v>
      </c>
    </row>
    <row r="245" spans="1:13">
      <c r="A245">
        <v>244</v>
      </c>
      <c r="B245">
        <v>142</v>
      </c>
      <c r="C245">
        <v>5</v>
      </c>
      <c r="D245">
        <v>106</v>
      </c>
      <c r="E245">
        <v>82</v>
      </c>
      <c r="F245">
        <v>30</v>
      </c>
      <c r="G245">
        <v>0</v>
      </c>
      <c r="H245">
        <v>39.5</v>
      </c>
      <c r="I245">
        <v>0.28599999999999998</v>
      </c>
      <c r="J245">
        <v>38</v>
      </c>
      <c r="K245">
        <v>0</v>
      </c>
      <c r="L245">
        <f t="shared" si="19"/>
        <v>0</v>
      </c>
      <c r="M245">
        <f t="shared" si="20"/>
        <v>1</v>
      </c>
    </row>
    <row r="246" spans="1:13">
      <c r="A246">
        <v>245</v>
      </c>
      <c r="B246">
        <v>146</v>
      </c>
      <c r="C246">
        <v>0</v>
      </c>
      <c r="D246">
        <v>102</v>
      </c>
      <c r="E246">
        <v>75</v>
      </c>
      <c r="F246">
        <v>23</v>
      </c>
      <c r="G246">
        <v>0</v>
      </c>
      <c r="H246">
        <v>0</v>
      </c>
      <c r="I246">
        <v>0.57199999999999995</v>
      </c>
      <c r="J246">
        <v>21</v>
      </c>
      <c r="K246">
        <v>0</v>
      </c>
      <c r="L246">
        <f t="shared" si="19"/>
        <v>0</v>
      </c>
      <c r="M246">
        <f t="shared" si="20"/>
        <v>1</v>
      </c>
    </row>
    <row r="247" spans="1:13">
      <c r="A247">
        <v>246</v>
      </c>
      <c r="B247">
        <v>105</v>
      </c>
      <c r="C247">
        <v>2</v>
      </c>
      <c r="D247">
        <v>85</v>
      </c>
      <c r="E247">
        <v>65</v>
      </c>
      <c r="F247">
        <v>0</v>
      </c>
      <c r="G247">
        <v>0</v>
      </c>
      <c r="H247">
        <v>39.6</v>
      </c>
      <c r="I247">
        <v>0.93</v>
      </c>
      <c r="J247">
        <v>27</v>
      </c>
      <c r="K247">
        <v>0</v>
      </c>
      <c r="L247">
        <f t="shared" si="19"/>
        <v>0</v>
      </c>
      <c r="M247">
        <f t="shared" si="20"/>
        <v>1</v>
      </c>
    </row>
    <row r="248" spans="1:13">
      <c r="A248">
        <v>247</v>
      </c>
      <c r="B248">
        <v>715</v>
      </c>
      <c r="C248">
        <v>3</v>
      </c>
      <c r="D248">
        <v>102</v>
      </c>
      <c r="E248">
        <v>74</v>
      </c>
      <c r="F248">
        <v>0</v>
      </c>
      <c r="G248">
        <v>0</v>
      </c>
      <c r="H248">
        <v>29.5</v>
      </c>
      <c r="I248">
        <v>0.121</v>
      </c>
      <c r="J248">
        <v>32</v>
      </c>
      <c r="K248">
        <v>0</v>
      </c>
      <c r="L248">
        <f t="shared" si="19"/>
        <v>0</v>
      </c>
      <c r="M248">
        <f t="shared" si="20"/>
        <v>1</v>
      </c>
    </row>
    <row r="249" spans="1:13">
      <c r="A249">
        <v>248</v>
      </c>
      <c r="B249">
        <v>664</v>
      </c>
      <c r="C249">
        <v>9</v>
      </c>
      <c r="D249">
        <v>145</v>
      </c>
      <c r="E249">
        <v>80</v>
      </c>
      <c r="F249">
        <v>46</v>
      </c>
      <c r="G249">
        <v>130</v>
      </c>
      <c r="H249">
        <v>37.9</v>
      </c>
      <c r="I249">
        <v>0.63700000000000001</v>
      </c>
      <c r="J249">
        <v>40</v>
      </c>
      <c r="K249">
        <v>1</v>
      </c>
      <c r="L249">
        <f t="shared" si="19"/>
        <v>1</v>
      </c>
      <c r="M249">
        <f t="shared" si="20"/>
        <v>1</v>
      </c>
    </row>
    <row r="250" spans="1:13">
      <c r="A250">
        <v>249</v>
      </c>
      <c r="B250">
        <v>80</v>
      </c>
      <c r="C250">
        <v>2</v>
      </c>
      <c r="D250">
        <v>112</v>
      </c>
      <c r="E250">
        <v>66</v>
      </c>
      <c r="F250">
        <v>22</v>
      </c>
      <c r="G250">
        <v>0</v>
      </c>
      <c r="H250">
        <v>25</v>
      </c>
      <c r="I250">
        <v>0.307</v>
      </c>
      <c r="J250">
        <v>24</v>
      </c>
      <c r="K250">
        <v>0</v>
      </c>
      <c r="L250">
        <f t="shared" si="19"/>
        <v>0</v>
      </c>
      <c r="M250">
        <f t="shared" si="20"/>
        <v>1</v>
      </c>
    </row>
    <row r="251" spans="1:13">
      <c r="A251">
        <v>250</v>
      </c>
      <c r="B251">
        <v>622</v>
      </c>
      <c r="C251">
        <v>2</v>
      </c>
      <c r="D251">
        <v>92</v>
      </c>
      <c r="E251">
        <v>76</v>
      </c>
      <c r="F251">
        <v>20</v>
      </c>
      <c r="G251">
        <v>0</v>
      </c>
      <c r="H251">
        <v>24.2</v>
      </c>
      <c r="I251">
        <v>1.698</v>
      </c>
      <c r="J251">
        <v>28</v>
      </c>
      <c r="K251">
        <v>0</v>
      </c>
      <c r="L251">
        <f t="shared" si="19"/>
        <v>0</v>
      </c>
      <c r="M251">
        <f t="shared" si="20"/>
        <v>1</v>
      </c>
    </row>
    <row r="252" spans="1:13">
      <c r="A252">
        <v>251</v>
      </c>
      <c r="B252">
        <v>584</v>
      </c>
      <c r="C252">
        <v>8</v>
      </c>
      <c r="D252">
        <v>100</v>
      </c>
      <c r="E252">
        <v>76</v>
      </c>
      <c r="F252">
        <v>0</v>
      </c>
      <c r="G252">
        <v>0</v>
      </c>
      <c r="H252">
        <v>38.700000000000003</v>
      </c>
      <c r="I252">
        <v>0.19</v>
      </c>
      <c r="J252">
        <v>42</v>
      </c>
      <c r="K252">
        <v>0</v>
      </c>
      <c r="L252">
        <f t="shared" si="19"/>
        <v>0</v>
      </c>
      <c r="M252">
        <f t="shared" si="20"/>
        <v>1</v>
      </c>
    </row>
    <row r="253" spans="1:13">
      <c r="A253">
        <v>252</v>
      </c>
      <c r="B253">
        <v>508</v>
      </c>
      <c r="C253">
        <v>1</v>
      </c>
      <c r="D253">
        <v>130</v>
      </c>
      <c r="E253">
        <v>60</v>
      </c>
      <c r="F253">
        <v>23</v>
      </c>
      <c r="G253">
        <v>170</v>
      </c>
      <c r="H253">
        <v>28.6</v>
      </c>
      <c r="I253">
        <v>0.69199999999999995</v>
      </c>
      <c r="J253">
        <v>21</v>
      </c>
      <c r="K253">
        <v>0</v>
      </c>
      <c r="L253">
        <f t="shared" si="19"/>
        <v>0</v>
      </c>
      <c r="M253">
        <f t="shared" si="20"/>
        <v>1</v>
      </c>
    </row>
    <row r="254" spans="1:13">
      <c r="A254">
        <v>253</v>
      </c>
      <c r="B254">
        <v>483</v>
      </c>
      <c r="C254">
        <v>4</v>
      </c>
      <c r="D254">
        <v>85</v>
      </c>
      <c r="E254">
        <v>58</v>
      </c>
      <c r="F254">
        <v>22</v>
      </c>
      <c r="G254">
        <v>49</v>
      </c>
      <c r="H254">
        <v>27.8</v>
      </c>
      <c r="I254">
        <v>0.30599999999999999</v>
      </c>
      <c r="J254">
        <v>28</v>
      </c>
      <c r="K254">
        <v>0</v>
      </c>
      <c r="L254">
        <f t="shared" si="19"/>
        <v>0</v>
      </c>
      <c r="M254">
        <f t="shared" si="20"/>
        <v>1</v>
      </c>
    </row>
    <row r="255" spans="1:13">
      <c r="A255">
        <v>254</v>
      </c>
      <c r="B255">
        <v>304</v>
      </c>
      <c r="C255">
        <v>5</v>
      </c>
      <c r="D255">
        <v>115</v>
      </c>
      <c r="E255">
        <v>98</v>
      </c>
      <c r="F255">
        <v>0</v>
      </c>
      <c r="G255">
        <v>0</v>
      </c>
      <c r="H255">
        <v>52.9</v>
      </c>
      <c r="I255">
        <v>0.20899999999999999</v>
      </c>
      <c r="J255">
        <v>28</v>
      </c>
      <c r="K255">
        <v>1</v>
      </c>
      <c r="L255">
        <f t="shared" si="19"/>
        <v>0</v>
      </c>
      <c r="M255">
        <f t="shared" si="20"/>
        <v>0</v>
      </c>
    </row>
    <row r="256" spans="1:13">
      <c r="A256">
        <v>255</v>
      </c>
      <c r="B256">
        <v>578</v>
      </c>
      <c r="C256">
        <v>2</v>
      </c>
      <c r="D256">
        <v>118</v>
      </c>
      <c r="E256">
        <v>80</v>
      </c>
      <c r="F256">
        <v>0</v>
      </c>
      <c r="G256">
        <v>0</v>
      </c>
      <c r="H256">
        <v>42.9</v>
      </c>
      <c r="I256">
        <v>0.69299999999999995</v>
      </c>
      <c r="J256">
        <v>21</v>
      </c>
      <c r="K256">
        <v>1</v>
      </c>
      <c r="L256">
        <f t="shared" si="19"/>
        <v>0</v>
      </c>
      <c r="M256">
        <f t="shared" si="20"/>
        <v>0</v>
      </c>
    </row>
    <row r="257" spans="1:13">
      <c r="A257">
        <v>256</v>
      </c>
      <c r="B257">
        <v>273</v>
      </c>
      <c r="C257">
        <v>3</v>
      </c>
      <c r="D257">
        <v>122</v>
      </c>
      <c r="E257">
        <v>78</v>
      </c>
      <c r="F257">
        <v>0</v>
      </c>
      <c r="G257">
        <v>0</v>
      </c>
      <c r="H257">
        <v>23</v>
      </c>
      <c r="I257">
        <v>0.254</v>
      </c>
      <c r="J257">
        <v>40</v>
      </c>
      <c r="K257">
        <v>0</v>
      </c>
      <c r="L257">
        <f t="shared" si="19"/>
        <v>0</v>
      </c>
      <c r="M257">
        <f t="shared" si="20"/>
        <v>1</v>
      </c>
    </row>
    <row r="258" spans="1:13">
      <c r="A258">
        <v>257</v>
      </c>
      <c r="B258">
        <v>546</v>
      </c>
      <c r="C258">
        <v>8</v>
      </c>
      <c r="D258">
        <v>186</v>
      </c>
      <c r="E258">
        <v>90</v>
      </c>
      <c r="F258">
        <v>35</v>
      </c>
      <c r="G258">
        <v>225</v>
      </c>
      <c r="H258">
        <v>34.5</v>
      </c>
      <c r="I258">
        <v>0.42299999999999999</v>
      </c>
      <c r="J258">
        <v>37</v>
      </c>
      <c r="K258">
        <v>1</v>
      </c>
      <c r="L258">
        <f t="shared" si="19"/>
        <v>1</v>
      </c>
      <c r="M258">
        <f t="shared" si="20"/>
        <v>1</v>
      </c>
    </row>
    <row r="259" spans="1:13">
      <c r="A259">
        <v>258</v>
      </c>
      <c r="B259">
        <v>569</v>
      </c>
      <c r="C259">
        <v>4</v>
      </c>
      <c r="D259">
        <v>154</v>
      </c>
      <c r="E259">
        <v>72</v>
      </c>
      <c r="F259">
        <v>29</v>
      </c>
      <c r="G259">
        <v>126</v>
      </c>
      <c r="H259">
        <v>31.3</v>
      </c>
      <c r="I259">
        <v>0.33800000000000002</v>
      </c>
      <c r="J259">
        <v>37</v>
      </c>
      <c r="K259">
        <v>0</v>
      </c>
      <c r="L259">
        <f t="shared" ref="L259:L322" si="21">IF(D259&lt;=133.5,IF(J259&lt;=27.5,IF(H259&lt;=31.3,0,0),IF(H259&lt;=28.65,0,0)),IF(H259&lt;=29.4,0,IF(D259&lt;=155.5,1,1)))</f>
        <v>1</v>
      </c>
      <c r="M259">
        <f t="shared" ref="M259:M322" si="22">IF(L259=K259,1,0)</f>
        <v>0</v>
      </c>
    </row>
    <row r="260" spans="1:13">
      <c r="A260">
        <v>259</v>
      </c>
      <c r="B260">
        <v>396</v>
      </c>
      <c r="C260">
        <v>2</v>
      </c>
      <c r="D260">
        <v>127</v>
      </c>
      <c r="E260">
        <v>58</v>
      </c>
      <c r="F260">
        <v>24</v>
      </c>
      <c r="G260">
        <v>275</v>
      </c>
      <c r="H260">
        <v>27.7</v>
      </c>
      <c r="I260">
        <v>1.6</v>
      </c>
      <c r="J260">
        <v>25</v>
      </c>
      <c r="K260">
        <v>0</v>
      </c>
      <c r="L260">
        <f t="shared" si="21"/>
        <v>0</v>
      </c>
      <c r="M260">
        <f t="shared" si="22"/>
        <v>1</v>
      </c>
    </row>
    <row r="261" spans="1:13">
      <c r="A261">
        <v>260</v>
      </c>
      <c r="B261">
        <v>601</v>
      </c>
      <c r="C261">
        <v>1</v>
      </c>
      <c r="D261">
        <v>108</v>
      </c>
      <c r="E261">
        <v>88</v>
      </c>
      <c r="F261">
        <v>19</v>
      </c>
      <c r="G261">
        <v>0</v>
      </c>
      <c r="H261">
        <v>27.1</v>
      </c>
      <c r="I261">
        <v>0.4</v>
      </c>
      <c r="J261">
        <v>24</v>
      </c>
      <c r="K261">
        <v>0</v>
      </c>
      <c r="L261">
        <f t="shared" si="21"/>
        <v>0</v>
      </c>
      <c r="M261">
        <f t="shared" si="22"/>
        <v>1</v>
      </c>
    </row>
    <row r="262" spans="1:13">
      <c r="A262">
        <v>261</v>
      </c>
      <c r="B262">
        <v>558</v>
      </c>
      <c r="C262">
        <v>8</v>
      </c>
      <c r="D262">
        <v>110</v>
      </c>
      <c r="E262">
        <v>76</v>
      </c>
      <c r="F262">
        <v>0</v>
      </c>
      <c r="G262">
        <v>0</v>
      </c>
      <c r="H262">
        <v>27.8</v>
      </c>
      <c r="I262">
        <v>0.23699999999999999</v>
      </c>
      <c r="J262">
        <v>58</v>
      </c>
      <c r="K262">
        <v>0</v>
      </c>
      <c r="L262">
        <f t="shared" si="21"/>
        <v>0</v>
      </c>
      <c r="M262">
        <f t="shared" si="22"/>
        <v>1</v>
      </c>
    </row>
    <row r="263" spans="1:13">
      <c r="A263">
        <v>262</v>
      </c>
      <c r="B263">
        <v>684</v>
      </c>
      <c r="C263">
        <v>4</v>
      </c>
      <c r="D263">
        <v>125</v>
      </c>
      <c r="E263">
        <v>80</v>
      </c>
      <c r="F263">
        <v>0</v>
      </c>
      <c r="G263">
        <v>0</v>
      </c>
      <c r="H263">
        <v>32.299999999999997</v>
      </c>
      <c r="I263">
        <v>0.53600000000000003</v>
      </c>
      <c r="J263">
        <v>27</v>
      </c>
      <c r="K263">
        <v>1</v>
      </c>
      <c r="L263">
        <f t="shared" si="21"/>
        <v>0</v>
      </c>
      <c r="M263">
        <f t="shared" si="22"/>
        <v>0</v>
      </c>
    </row>
    <row r="264" spans="1:13">
      <c r="A264">
        <v>263</v>
      </c>
      <c r="B264">
        <v>500</v>
      </c>
      <c r="C264">
        <v>6</v>
      </c>
      <c r="D264">
        <v>154</v>
      </c>
      <c r="E264">
        <v>74</v>
      </c>
      <c r="F264">
        <v>32</v>
      </c>
      <c r="G264">
        <v>193</v>
      </c>
      <c r="H264">
        <v>29.3</v>
      </c>
      <c r="I264">
        <v>0.83899999999999997</v>
      </c>
      <c r="J264">
        <v>39</v>
      </c>
      <c r="K264">
        <v>0</v>
      </c>
      <c r="L264">
        <f t="shared" si="21"/>
        <v>0</v>
      </c>
      <c r="M264">
        <f t="shared" si="22"/>
        <v>1</v>
      </c>
    </row>
    <row r="265" spans="1:13">
      <c r="A265">
        <v>264</v>
      </c>
      <c r="B265">
        <v>332</v>
      </c>
      <c r="C265">
        <v>2</v>
      </c>
      <c r="D265">
        <v>87</v>
      </c>
      <c r="E265">
        <v>58</v>
      </c>
      <c r="F265">
        <v>16</v>
      </c>
      <c r="G265">
        <v>52</v>
      </c>
      <c r="H265">
        <v>32.700000000000003</v>
      </c>
      <c r="I265">
        <v>0.16600000000000001</v>
      </c>
      <c r="J265">
        <v>25</v>
      </c>
      <c r="K265">
        <v>0</v>
      </c>
      <c r="L265">
        <f t="shared" si="21"/>
        <v>0</v>
      </c>
      <c r="M265">
        <f t="shared" si="22"/>
        <v>1</v>
      </c>
    </row>
    <row r="266" spans="1:13">
      <c r="A266">
        <v>265</v>
      </c>
      <c r="B266">
        <v>732</v>
      </c>
      <c r="C266">
        <v>8</v>
      </c>
      <c r="D266">
        <v>120</v>
      </c>
      <c r="E266">
        <v>86</v>
      </c>
      <c r="F266">
        <v>0</v>
      </c>
      <c r="G266">
        <v>0</v>
      </c>
      <c r="H266">
        <v>28.4</v>
      </c>
      <c r="I266">
        <v>0.25900000000000001</v>
      </c>
      <c r="J266">
        <v>22</v>
      </c>
      <c r="K266">
        <v>1</v>
      </c>
      <c r="L266">
        <f t="shared" si="21"/>
        <v>0</v>
      </c>
      <c r="M266">
        <f t="shared" si="22"/>
        <v>0</v>
      </c>
    </row>
    <row r="267" spans="1:13">
      <c r="A267">
        <v>266</v>
      </c>
      <c r="B267">
        <v>471</v>
      </c>
      <c r="C267">
        <v>1</v>
      </c>
      <c r="D267">
        <v>144</v>
      </c>
      <c r="E267">
        <v>82</v>
      </c>
      <c r="F267">
        <v>40</v>
      </c>
      <c r="G267">
        <v>0</v>
      </c>
      <c r="H267">
        <v>41.3</v>
      </c>
      <c r="I267">
        <v>0.60699999999999998</v>
      </c>
      <c r="J267">
        <v>28</v>
      </c>
      <c r="K267">
        <v>0</v>
      </c>
      <c r="L267">
        <f t="shared" si="21"/>
        <v>1</v>
      </c>
      <c r="M267">
        <f t="shared" si="22"/>
        <v>0</v>
      </c>
    </row>
    <row r="268" spans="1:13">
      <c r="A268">
        <v>267</v>
      </c>
      <c r="B268">
        <v>433</v>
      </c>
      <c r="C268">
        <v>1</v>
      </c>
      <c r="D268">
        <v>80</v>
      </c>
      <c r="E268">
        <v>74</v>
      </c>
      <c r="F268">
        <v>11</v>
      </c>
      <c r="G268">
        <v>60</v>
      </c>
      <c r="H268">
        <v>30</v>
      </c>
      <c r="I268">
        <v>0.52700000000000002</v>
      </c>
      <c r="J268">
        <v>22</v>
      </c>
      <c r="K268">
        <v>0</v>
      </c>
      <c r="L268">
        <f t="shared" si="21"/>
        <v>0</v>
      </c>
      <c r="M268">
        <f t="shared" si="22"/>
        <v>1</v>
      </c>
    </row>
    <row r="269" spans="1:13">
      <c r="A269">
        <v>268</v>
      </c>
      <c r="B269">
        <v>671</v>
      </c>
      <c r="C269">
        <v>6</v>
      </c>
      <c r="D269">
        <v>165</v>
      </c>
      <c r="E269">
        <v>68</v>
      </c>
      <c r="F269">
        <v>26</v>
      </c>
      <c r="G269">
        <v>168</v>
      </c>
      <c r="H269">
        <v>33.6</v>
      </c>
      <c r="I269">
        <v>0.63100000000000001</v>
      </c>
      <c r="J269">
        <v>49</v>
      </c>
      <c r="K269">
        <v>0</v>
      </c>
      <c r="L269">
        <f t="shared" si="21"/>
        <v>1</v>
      </c>
      <c r="M269">
        <f t="shared" si="22"/>
        <v>0</v>
      </c>
    </row>
    <row r="270" spans="1:13">
      <c r="A270">
        <v>269</v>
      </c>
      <c r="B270">
        <v>401</v>
      </c>
      <c r="C270">
        <v>4</v>
      </c>
      <c r="D270">
        <v>95</v>
      </c>
      <c r="E270">
        <v>64</v>
      </c>
      <c r="F270">
        <v>0</v>
      </c>
      <c r="G270">
        <v>0</v>
      </c>
      <c r="H270">
        <v>32</v>
      </c>
      <c r="I270">
        <v>0.161</v>
      </c>
      <c r="J270">
        <v>31</v>
      </c>
      <c r="K270">
        <v>1</v>
      </c>
      <c r="L270">
        <f t="shared" si="21"/>
        <v>0</v>
      </c>
      <c r="M270">
        <f t="shared" si="22"/>
        <v>0</v>
      </c>
    </row>
    <row r="271" spans="1:13">
      <c r="A271">
        <v>270</v>
      </c>
      <c r="B271">
        <v>190</v>
      </c>
      <c r="C271">
        <v>5</v>
      </c>
      <c r="D271">
        <v>139</v>
      </c>
      <c r="E271">
        <v>80</v>
      </c>
      <c r="F271">
        <v>35</v>
      </c>
      <c r="G271">
        <v>160</v>
      </c>
      <c r="H271">
        <v>31.6</v>
      </c>
      <c r="I271">
        <v>0.36099999999999999</v>
      </c>
      <c r="J271">
        <v>25</v>
      </c>
      <c r="K271">
        <v>1</v>
      </c>
      <c r="L271">
        <f t="shared" si="21"/>
        <v>1</v>
      </c>
      <c r="M271">
        <f t="shared" si="22"/>
        <v>1</v>
      </c>
    </row>
    <row r="272" spans="1:13">
      <c r="A272">
        <v>271</v>
      </c>
      <c r="B272">
        <v>443</v>
      </c>
      <c r="C272">
        <v>4</v>
      </c>
      <c r="D272">
        <v>117</v>
      </c>
      <c r="E272">
        <v>64</v>
      </c>
      <c r="F272">
        <v>27</v>
      </c>
      <c r="G272">
        <v>120</v>
      </c>
      <c r="H272">
        <v>33.200000000000003</v>
      </c>
      <c r="I272">
        <v>0.23</v>
      </c>
      <c r="J272">
        <v>24</v>
      </c>
      <c r="K272">
        <v>0</v>
      </c>
      <c r="L272">
        <f t="shared" si="21"/>
        <v>0</v>
      </c>
      <c r="M272">
        <f t="shared" si="22"/>
        <v>1</v>
      </c>
    </row>
    <row r="273" spans="1:13">
      <c r="A273">
        <v>272</v>
      </c>
      <c r="B273">
        <v>174</v>
      </c>
      <c r="C273">
        <v>1</v>
      </c>
      <c r="D273">
        <v>79</v>
      </c>
      <c r="E273">
        <v>60</v>
      </c>
      <c r="F273">
        <v>42</v>
      </c>
      <c r="G273">
        <v>48</v>
      </c>
      <c r="H273">
        <v>43.5</v>
      </c>
      <c r="I273">
        <v>0.67800000000000005</v>
      </c>
      <c r="J273">
        <v>23</v>
      </c>
      <c r="K273">
        <v>0</v>
      </c>
      <c r="L273">
        <f t="shared" si="21"/>
        <v>0</v>
      </c>
      <c r="M273">
        <f t="shared" si="22"/>
        <v>1</v>
      </c>
    </row>
    <row r="274" spans="1:13">
      <c r="A274">
        <v>273</v>
      </c>
      <c r="B274">
        <v>46</v>
      </c>
      <c r="C274">
        <v>0</v>
      </c>
      <c r="D274">
        <v>180</v>
      </c>
      <c r="E274">
        <v>66</v>
      </c>
      <c r="F274">
        <v>39</v>
      </c>
      <c r="G274">
        <v>0</v>
      </c>
      <c r="H274">
        <v>42</v>
      </c>
      <c r="I274">
        <v>1.893</v>
      </c>
      <c r="J274">
        <v>25</v>
      </c>
      <c r="K274">
        <v>1</v>
      </c>
      <c r="L274">
        <f t="shared" si="21"/>
        <v>1</v>
      </c>
      <c r="M274">
        <f t="shared" si="22"/>
        <v>1</v>
      </c>
    </row>
    <row r="275" spans="1:13">
      <c r="A275">
        <v>274</v>
      </c>
      <c r="B275">
        <v>706</v>
      </c>
      <c r="C275">
        <v>6</v>
      </c>
      <c r="D275">
        <v>80</v>
      </c>
      <c r="E275">
        <v>80</v>
      </c>
      <c r="F275">
        <v>36</v>
      </c>
      <c r="G275">
        <v>0</v>
      </c>
      <c r="H275">
        <v>39.799999999999997</v>
      </c>
      <c r="I275">
        <v>0.17699999999999999</v>
      </c>
      <c r="J275">
        <v>28</v>
      </c>
      <c r="K275">
        <v>0</v>
      </c>
      <c r="L275">
        <f t="shared" si="21"/>
        <v>0</v>
      </c>
      <c r="M275">
        <f t="shared" si="22"/>
        <v>1</v>
      </c>
    </row>
    <row r="276" spans="1:13">
      <c r="A276">
        <v>275</v>
      </c>
      <c r="B276">
        <v>670</v>
      </c>
      <c r="C276">
        <v>9</v>
      </c>
      <c r="D276">
        <v>154</v>
      </c>
      <c r="E276">
        <v>78</v>
      </c>
      <c r="F276">
        <v>30</v>
      </c>
      <c r="G276">
        <v>100</v>
      </c>
      <c r="H276">
        <v>30.9</v>
      </c>
      <c r="I276">
        <v>0.16400000000000001</v>
      </c>
      <c r="J276">
        <v>45</v>
      </c>
      <c r="K276">
        <v>0</v>
      </c>
      <c r="L276">
        <f t="shared" si="21"/>
        <v>1</v>
      </c>
      <c r="M276">
        <f t="shared" si="22"/>
        <v>0</v>
      </c>
    </row>
    <row r="277" spans="1:13">
      <c r="A277">
        <v>276</v>
      </c>
      <c r="B277">
        <v>586</v>
      </c>
      <c r="C277">
        <v>1</v>
      </c>
      <c r="D277">
        <v>93</v>
      </c>
      <c r="E277">
        <v>56</v>
      </c>
      <c r="F277">
        <v>11</v>
      </c>
      <c r="G277">
        <v>0</v>
      </c>
      <c r="H277">
        <v>22.5</v>
      </c>
      <c r="I277">
        <v>0.41699999999999998</v>
      </c>
      <c r="J277">
        <v>22</v>
      </c>
      <c r="K277">
        <v>0</v>
      </c>
      <c r="L277">
        <f t="shared" si="21"/>
        <v>0</v>
      </c>
      <c r="M277">
        <f t="shared" si="22"/>
        <v>1</v>
      </c>
    </row>
    <row r="278" spans="1:13">
      <c r="A278">
        <v>277</v>
      </c>
      <c r="B278">
        <v>509</v>
      </c>
      <c r="C278">
        <v>2</v>
      </c>
      <c r="D278">
        <v>84</v>
      </c>
      <c r="E278">
        <v>50</v>
      </c>
      <c r="F278">
        <v>23</v>
      </c>
      <c r="G278">
        <v>76</v>
      </c>
      <c r="H278">
        <v>30.4</v>
      </c>
      <c r="I278">
        <v>0.96799999999999997</v>
      </c>
      <c r="J278">
        <v>21</v>
      </c>
      <c r="K278">
        <v>0</v>
      </c>
      <c r="L278">
        <f t="shared" si="21"/>
        <v>0</v>
      </c>
      <c r="M278">
        <f t="shared" si="22"/>
        <v>1</v>
      </c>
    </row>
    <row r="279" spans="1:13">
      <c r="A279">
        <v>278</v>
      </c>
      <c r="B279">
        <v>696</v>
      </c>
      <c r="C279">
        <v>7</v>
      </c>
      <c r="D279">
        <v>142</v>
      </c>
      <c r="E279">
        <v>90</v>
      </c>
      <c r="F279">
        <v>24</v>
      </c>
      <c r="G279">
        <v>480</v>
      </c>
      <c r="H279">
        <v>30.4</v>
      </c>
      <c r="I279">
        <v>0.128</v>
      </c>
      <c r="J279">
        <v>43</v>
      </c>
      <c r="K279">
        <v>1</v>
      </c>
      <c r="L279">
        <f t="shared" si="21"/>
        <v>1</v>
      </c>
      <c r="M279">
        <f t="shared" si="22"/>
        <v>1</v>
      </c>
    </row>
    <row r="280" spans="1:13">
      <c r="A280">
        <v>279</v>
      </c>
      <c r="B280">
        <v>606</v>
      </c>
      <c r="C280">
        <v>1</v>
      </c>
      <c r="D280">
        <v>124</v>
      </c>
      <c r="E280">
        <v>60</v>
      </c>
      <c r="F280">
        <v>32</v>
      </c>
      <c r="G280">
        <v>0</v>
      </c>
      <c r="H280">
        <v>35.799999999999997</v>
      </c>
      <c r="I280">
        <v>0.51400000000000001</v>
      </c>
      <c r="J280">
        <v>21</v>
      </c>
      <c r="K280">
        <v>0</v>
      </c>
      <c r="L280">
        <f t="shared" si="21"/>
        <v>0</v>
      </c>
      <c r="M280">
        <f t="shared" si="22"/>
        <v>1</v>
      </c>
    </row>
    <row r="281" spans="1:13">
      <c r="A281">
        <v>280</v>
      </c>
      <c r="B281">
        <v>421</v>
      </c>
      <c r="C281">
        <v>1</v>
      </c>
      <c r="D281">
        <v>119</v>
      </c>
      <c r="E281">
        <v>88</v>
      </c>
      <c r="F281">
        <v>41</v>
      </c>
      <c r="G281">
        <v>170</v>
      </c>
      <c r="H281">
        <v>45.3</v>
      </c>
      <c r="I281">
        <v>0.50700000000000001</v>
      </c>
      <c r="J281">
        <v>26</v>
      </c>
      <c r="K281">
        <v>0</v>
      </c>
      <c r="L281">
        <f t="shared" si="21"/>
        <v>0</v>
      </c>
      <c r="M281">
        <f t="shared" si="22"/>
        <v>1</v>
      </c>
    </row>
    <row r="282" spans="1:13">
      <c r="A282">
        <v>281</v>
      </c>
      <c r="B282">
        <v>325</v>
      </c>
      <c r="C282">
        <v>2</v>
      </c>
      <c r="D282">
        <v>112</v>
      </c>
      <c r="E282">
        <v>75</v>
      </c>
      <c r="F282">
        <v>32</v>
      </c>
      <c r="G282">
        <v>0</v>
      </c>
      <c r="H282">
        <v>35.700000000000003</v>
      </c>
      <c r="I282">
        <v>0.14799999999999999</v>
      </c>
      <c r="J282">
        <v>21</v>
      </c>
      <c r="K282">
        <v>0</v>
      </c>
      <c r="L282">
        <f t="shared" si="21"/>
        <v>0</v>
      </c>
      <c r="M282">
        <f t="shared" si="22"/>
        <v>1</v>
      </c>
    </row>
    <row r="283" spans="1:13">
      <c r="A283">
        <v>282</v>
      </c>
      <c r="B283">
        <v>606</v>
      </c>
      <c r="C283">
        <v>1</v>
      </c>
      <c r="D283">
        <v>124</v>
      </c>
      <c r="E283">
        <v>60</v>
      </c>
      <c r="F283">
        <v>32</v>
      </c>
      <c r="G283">
        <v>0</v>
      </c>
      <c r="H283">
        <v>35.799999999999997</v>
      </c>
      <c r="I283">
        <v>0.51400000000000001</v>
      </c>
      <c r="J283">
        <v>21</v>
      </c>
      <c r="K283">
        <v>0</v>
      </c>
      <c r="L283">
        <f t="shared" si="21"/>
        <v>0</v>
      </c>
      <c r="M283">
        <f t="shared" si="22"/>
        <v>1</v>
      </c>
    </row>
    <row r="284" spans="1:13">
      <c r="A284">
        <v>283</v>
      </c>
      <c r="B284">
        <v>440</v>
      </c>
      <c r="C284">
        <v>6</v>
      </c>
      <c r="D284">
        <v>107</v>
      </c>
      <c r="E284">
        <v>88</v>
      </c>
      <c r="F284">
        <v>0</v>
      </c>
      <c r="G284">
        <v>0</v>
      </c>
      <c r="H284">
        <v>36.799999999999997</v>
      </c>
      <c r="I284">
        <v>0.72699999999999998</v>
      </c>
      <c r="J284">
        <v>31</v>
      </c>
      <c r="K284">
        <v>0</v>
      </c>
      <c r="L284">
        <f t="shared" si="21"/>
        <v>0</v>
      </c>
      <c r="M284">
        <f t="shared" si="22"/>
        <v>1</v>
      </c>
    </row>
    <row r="285" spans="1:13">
      <c r="A285">
        <v>284</v>
      </c>
      <c r="B285">
        <v>70</v>
      </c>
      <c r="C285">
        <v>4</v>
      </c>
      <c r="D285">
        <v>146</v>
      </c>
      <c r="E285">
        <v>85</v>
      </c>
      <c r="F285">
        <v>27</v>
      </c>
      <c r="G285">
        <v>100</v>
      </c>
      <c r="H285">
        <v>28.9</v>
      </c>
      <c r="I285">
        <v>0.189</v>
      </c>
      <c r="J285">
        <v>27</v>
      </c>
      <c r="K285">
        <v>0</v>
      </c>
      <c r="L285">
        <f t="shared" si="21"/>
        <v>0</v>
      </c>
      <c r="M285">
        <f t="shared" si="22"/>
        <v>1</v>
      </c>
    </row>
    <row r="286" spans="1:13">
      <c r="A286">
        <v>285</v>
      </c>
      <c r="B286">
        <v>719</v>
      </c>
      <c r="C286">
        <v>1</v>
      </c>
      <c r="D286">
        <v>108</v>
      </c>
      <c r="E286">
        <v>60</v>
      </c>
      <c r="F286">
        <v>46</v>
      </c>
      <c r="G286">
        <v>178</v>
      </c>
      <c r="H286">
        <v>35.5</v>
      </c>
      <c r="I286">
        <v>0.41499999999999998</v>
      </c>
      <c r="J286">
        <v>24</v>
      </c>
      <c r="K286">
        <v>0</v>
      </c>
      <c r="L286">
        <f t="shared" si="21"/>
        <v>0</v>
      </c>
      <c r="M286">
        <f t="shared" si="22"/>
        <v>1</v>
      </c>
    </row>
    <row r="287" spans="1:13">
      <c r="A287">
        <v>286</v>
      </c>
      <c r="B287">
        <v>115</v>
      </c>
      <c r="C287">
        <v>7</v>
      </c>
      <c r="D287">
        <v>160</v>
      </c>
      <c r="E287">
        <v>54</v>
      </c>
      <c r="F287">
        <v>32</v>
      </c>
      <c r="G287">
        <v>175</v>
      </c>
      <c r="H287">
        <v>30.5</v>
      </c>
      <c r="I287">
        <v>0.58799999999999997</v>
      </c>
      <c r="J287">
        <v>39</v>
      </c>
      <c r="K287">
        <v>1</v>
      </c>
      <c r="L287">
        <f t="shared" si="21"/>
        <v>1</v>
      </c>
      <c r="M287">
        <f t="shared" si="22"/>
        <v>1</v>
      </c>
    </row>
    <row r="288" spans="1:13">
      <c r="A288">
        <v>287</v>
      </c>
      <c r="B288">
        <v>137</v>
      </c>
      <c r="C288">
        <v>0</v>
      </c>
      <c r="D288">
        <v>100</v>
      </c>
      <c r="E288">
        <v>70</v>
      </c>
      <c r="F288">
        <v>26</v>
      </c>
      <c r="G288">
        <v>50</v>
      </c>
      <c r="H288">
        <v>30.8</v>
      </c>
      <c r="I288">
        <v>0.59699999999999998</v>
      </c>
      <c r="J288">
        <v>21</v>
      </c>
      <c r="K288">
        <v>0</v>
      </c>
      <c r="L288">
        <f t="shared" si="21"/>
        <v>0</v>
      </c>
      <c r="M288">
        <f t="shared" si="22"/>
        <v>1</v>
      </c>
    </row>
    <row r="289" spans="1:13">
      <c r="A289">
        <v>288</v>
      </c>
      <c r="B289">
        <v>524</v>
      </c>
      <c r="C289">
        <v>9</v>
      </c>
      <c r="D289">
        <v>130</v>
      </c>
      <c r="E289">
        <v>70</v>
      </c>
      <c r="F289">
        <v>0</v>
      </c>
      <c r="G289">
        <v>0</v>
      </c>
      <c r="H289">
        <v>34.200000000000003</v>
      </c>
      <c r="I289">
        <v>0.65200000000000002</v>
      </c>
      <c r="J289">
        <v>45</v>
      </c>
      <c r="K289">
        <v>1</v>
      </c>
      <c r="L289">
        <f t="shared" si="21"/>
        <v>0</v>
      </c>
      <c r="M289">
        <f t="shared" si="22"/>
        <v>0</v>
      </c>
    </row>
    <row r="290" spans="1:13">
      <c r="A290">
        <v>289</v>
      </c>
      <c r="B290">
        <v>221</v>
      </c>
      <c r="C290">
        <v>0</v>
      </c>
      <c r="D290">
        <v>177</v>
      </c>
      <c r="E290">
        <v>60</v>
      </c>
      <c r="F290">
        <v>29</v>
      </c>
      <c r="G290">
        <v>478</v>
      </c>
      <c r="H290">
        <v>34.6</v>
      </c>
      <c r="I290">
        <v>1.0720000000000001</v>
      </c>
      <c r="J290">
        <v>21</v>
      </c>
      <c r="K290">
        <v>1</v>
      </c>
      <c r="L290">
        <f t="shared" si="21"/>
        <v>1</v>
      </c>
      <c r="M290">
        <f t="shared" si="22"/>
        <v>1</v>
      </c>
    </row>
    <row r="291" spans="1:13">
      <c r="A291">
        <v>290</v>
      </c>
      <c r="B291">
        <v>240</v>
      </c>
      <c r="C291">
        <v>0</v>
      </c>
      <c r="D291">
        <v>104</v>
      </c>
      <c r="E291">
        <v>76</v>
      </c>
      <c r="F291">
        <v>0</v>
      </c>
      <c r="G291">
        <v>0</v>
      </c>
      <c r="H291">
        <v>18.399999999999999</v>
      </c>
      <c r="I291">
        <v>0.58199999999999996</v>
      </c>
      <c r="J291">
        <v>27</v>
      </c>
      <c r="K291">
        <v>0</v>
      </c>
      <c r="L291">
        <f t="shared" si="21"/>
        <v>0</v>
      </c>
      <c r="M291">
        <f t="shared" si="22"/>
        <v>1</v>
      </c>
    </row>
    <row r="292" spans="1:13">
      <c r="A292">
        <v>291</v>
      </c>
      <c r="B292">
        <v>574</v>
      </c>
      <c r="C292">
        <v>2</v>
      </c>
      <c r="D292">
        <v>98</v>
      </c>
      <c r="E292">
        <v>60</v>
      </c>
      <c r="F292">
        <v>17</v>
      </c>
      <c r="G292">
        <v>120</v>
      </c>
      <c r="H292">
        <v>34.700000000000003</v>
      </c>
      <c r="I292">
        <v>0.19800000000000001</v>
      </c>
      <c r="J292">
        <v>22</v>
      </c>
      <c r="K292">
        <v>0</v>
      </c>
      <c r="L292">
        <f t="shared" si="21"/>
        <v>0</v>
      </c>
      <c r="M292">
        <f t="shared" si="22"/>
        <v>1</v>
      </c>
    </row>
    <row r="293" spans="1:13">
      <c r="A293">
        <v>292</v>
      </c>
      <c r="B293">
        <v>371</v>
      </c>
      <c r="C293">
        <v>3</v>
      </c>
      <c r="D293">
        <v>173</v>
      </c>
      <c r="E293">
        <v>82</v>
      </c>
      <c r="F293">
        <v>48</v>
      </c>
      <c r="G293">
        <v>465</v>
      </c>
      <c r="H293">
        <v>38.4</v>
      </c>
      <c r="I293">
        <v>2.137</v>
      </c>
      <c r="J293">
        <v>25</v>
      </c>
      <c r="K293">
        <v>1</v>
      </c>
      <c r="L293">
        <f t="shared" si="21"/>
        <v>1</v>
      </c>
      <c r="M293">
        <f t="shared" si="22"/>
        <v>1</v>
      </c>
    </row>
    <row r="294" spans="1:13">
      <c r="A294">
        <v>293</v>
      </c>
      <c r="B294">
        <v>104</v>
      </c>
      <c r="C294">
        <v>1</v>
      </c>
      <c r="D294">
        <v>81</v>
      </c>
      <c r="E294">
        <v>72</v>
      </c>
      <c r="F294">
        <v>18</v>
      </c>
      <c r="G294">
        <v>40</v>
      </c>
      <c r="H294">
        <v>26.6</v>
      </c>
      <c r="I294">
        <v>0.28299999999999997</v>
      </c>
      <c r="J294">
        <v>24</v>
      </c>
      <c r="K294">
        <v>0</v>
      </c>
      <c r="L294">
        <f t="shared" si="21"/>
        <v>0</v>
      </c>
      <c r="M294">
        <f t="shared" si="22"/>
        <v>1</v>
      </c>
    </row>
    <row r="295" spans="1:13">
      <c r="A295">
        <v>294</v>
      </c>
      <c r="B295">
        <v>235</v>
      </c>
      <c r="C295">
        <v>3</v>
      </c>
      <c r="D295">
        <v>74</v>
      </c>
      <c r="E295">
        <v>68</v>
      </c>
      <c r="F295">
        <v>28</v>
      </c>
      <c r="G295">
        <v>45</v>
      </c>
      <c r="H295">
        <v>29.7</v>
      </c>
      <c r="I295">
        <v>0.29299999999999998</v>
      </c>
      <c r="J295">
        <v>23</v>
      </c>
      <c r="K295">
        <v>0</v>
      </c>
      <c r="L295">
        <f t="shared" si="21"/>
        <v>0</v>
      </c>
      <c r="M295">
        <f t="shared" si="22"/>
        <v>1</v>
      </c>
    </row>
    <row r="296" spans="1:13">
      <c r="A296">
        <v>295</v>
      </c>
      <c r="B296">
        <v>264</v>
      </c>
      <c r="C296">
        <v>3</v>
      </c>
      <c r="D296">
        <v>142</v>
      </c>
      <c r="E296">
        <v>80</v>
      </c>
      <c r="F296">
        <v>15</v>
      </c>
      <c r="G296">
        <v>0</v>
      </c>
      <c r="H296">
        <v>32.4</v>
      </c>
      <c r="I296">
        <v>0.2</v>
      </c>
      <c r="J296">
        <v>63</v>
      </c>
      <c r="K296">
        <v>0</v>
      </c>
      <c r="L296">
        <f t="shared" si="21"/>
        <v>1</v>
      </c>
      <c r="M296">
        <f t="shared" si="22"/>
        <v>0</v>
      </c>
    </row>
    <row r="297" spans="1:13">
      <c r="A297">
        <v>296</v>
      </c>
      <c r="B297">
        <v>655</v>
      </c>
      <c r="C297">
        <v>1</v>
      </c>
      <c r="D297">
        <v>106</v>
      </c>
      <c r="E297">
        <v>70</v>
      </c>
      <c r="F297">
        <v>28</v>
      </c>
      <c r="G297">
        <v>135</v>
      </c>
      <c r="H297">
        <v>34.200000000000003</v>
      </c>
      <c r="I297">
        <v>0.14199999999999999</v>
      </c>
      <c r="J297">
        <v>22</v>
      </c>
      <c r="K297">
        <v>0</v>
      </c>
      <c r="L297">
        <f t="shared" si="21"/>
        <v>0</v>
      </c>
      <c r="M297">
        <f t="shared" si="22"/>
        <v>1</v>
      </c>
    </row>
    <row r="298" spans="1:13">
      <c r="A298">
        <v>297</v>
      </c>
      <c r="B298">
        <v>605</v>
      </c>
      <c r="C298">
        <v>4</v>
      </c>
      <c r="D298">
        <v>183</v>
      </c>
      <c r="E298">
        <v>0</v>
      </c>
      <c r="F298">
        <v>0</v>
      </c>
      <c r="G298">
        <v>0</v>
      </c>
      <c r="H298">
        <v>28.4</v>
      </c>
      <c r="I298">
        <v>0.21199999999999999</v>
      </c>
      <c r="J298">
        <v>36</v>
      </c>
      <c r="K298">
        <v>1</v>
      </c>
      <c r="L298">
        <f t="shared" si="21"/>
        <v>0</v>
      </c>
      <c r="M298">
        <f t="shared" si="22"/>
        <v>0</v>
      </c>
    </row>
    <row r="299" spans="1:13">
      <c r="A299">
        <v>298</v>
      </c>
      <c r="B299">
        <v>755</v>
      </c>
      <c r="C299">
        <v>8</v>
      </c>
      <c r="D299">
        <v>154</v>
      </c>
      <c r="E299">
        <v>78</v>
      </c>
      <c r="F299">
        <v>32</v>
      </c>
      <c r="G299">
        <v>0</v>
      </c>
      <c r="H299">
        <v>32.4</v>
      </c>
      <c r="I299">
        <v>0.443</v>
      </c>
      <c r="J299">
        <v>45</v>
      </c>
      <c r="K299">
        <v>1</v>
      </c>
      <c r="L299">
        <f t="shared" si="21"/>
        <v>1</v>
      </c>
      <c r="M299">
        <f t="shared" si="22"/>
        <v>1</v>
      </c>
    </row>
    <row r="300" spans="1:13">
      <c r="A300">
        <v>299</v>
      </c>
      <c r="B300">
        <v>2</v>
      </c>
      <c r="C300">
        <v>1</v>
      </c>
      <c r="D300">
        <v>85</v>
      </c>
      <c r="E300">
        <v>66</v>
      </c>
      <c r="F300">
        <v>29</v>
      </c>
      <c r="G300">
        <v>0</v>
      </c>
      <c r="H300">
        <v>26.6</v>
      </c>
      <c r="I300">
        <v>0.35099999999999998</v>
      </c>
      <c r="J300">
        <v>31</v>
      </c>
      <c r="K300">
        <v>0</v>
      </c>
      <c r="L300">
        <f t="shared" si="21"/>
        <v>0</v>
      </c>
      <c r="M300">
        <f t="shared" si="22"/>
        <v>1</v>
      </c>
    </row>
    <row r="301" spans="1:13">
      <c r="A301">
        <v>300</v>
      </c>
      <c r="B301">
        <v>486</v>
      </c>
      <c r="C301">
        <v>0</v>
      </c>
      <c r="D301">
        <v>135</v>
      </c>
      <c r="E301">
        <v>68</v>
      </c>
      <c r="F301">
        <v>42</v>
      </c>
      <c r="G301">
        <v>250</v>
      </c>
      <c r="H301">
        <v>42.3</v>
      </c>
      <c r="I301">
        <v>0.36499999999999999</v>
      </c>
      <c r="J301">
        <v>24</v>
      </c>
      <c r="K301">
        <v>1</v>
      </c>
      <c r="L301">
        <f t="shared" si="21"/>
        <v>1</v>
      </c>
      <c r="M301">
        <f t="shared" si="22"/>
        <v>1</v>
      </c>
    </row>
    <row r="302" spans="1:13">
      <c r="A302">
        <v>301</v>
      </c>
      <c r="B302">
        <v>106</v>
      </c>
      <c r="C302">
        <v>1</v>
      </c>
      <c r="D302">
        <v>126</v>
      </c>
      <c r="E302">
        <v>56</v>
      </c>
      <c r="F302">
        <v>29</v>
      </c>
      <c r="G302">
        <v>152</v>
      </c>
      <c r="H302">
        <v>28.7</v>
      </c>
      <c r="I302">
        <v>0.80100000000000005</v>
      </c>
      <c r="J302">
        <v>21</v>
      </c>
      <c r="K302">
        <v>0</v>
      </c>
      <c r="L302">
        <f t="shared" si="21"/>
        <v>0</v>
      </c>
      <c r="M302">
        <f t="shared" si="22"/>
        <v>1</v>
      </c>
    </row>
    <row r="303" spans="1:13">
      <c r="A303">
        <v>302</v>
      </c>
      <c r="B303">
        <v>131</v>
      </c>
      <c r="C303">
        <v>4</v>
      </c>
      <c r="D303">
        <v>173</v>
      </c>
      <c r="E303">
        <v>70</v>
      </c>
      <c r="F303">
        <v>14</v>
      </c>
      <c r="G303">
        <v>168</v>
      </c>
      <c r="H303">
        <v>29.7</v>
      </c>
      <c r="I303">
        <v>0.36099999999999999</v>
      </c>
      <c r="J303">
        <v>33</v>
      </c>
      <c r="K303">
        <v>1</v>
      </c>
      <c r="L303">
        <f t="shared" si="21"/>
        <v>1</v>
      </c>
      <c r="M303">
        <f t="shared" si="22"/>
        <v>1</v>
      </c>
    </row>
    <row r="304" spans="1:13">
      <c r="A304">
        <v>303</v>
      </c>
      <c r="B304">
        <v>324</v>
      </c>
      <c r="C304">
        <v>13</v>
      </c>
      <c r="D304">
        <v>152</v>
      </c>
      <c r="E304">
        <v>90</v>
      </c>
      <c r="F304">
        <v>33</v>
      </c>
      <c r="G304">
        <v>29</v>
      </c>
      <c r="H304">
        <v>26.8</v>
      </c>
      <c r="I304">
        <v>0.73099999999999998</v>
      </c>
      <c r="J304">
        <v>43</v>
      </c>
      <c r="K304">
        <v>1</v>
      </c>
      <c r="L304">
        <f t="shared" si="21"/>
        <v>0</v>
      </c>
      <c r="M304">
        <f t="shared" si="22"/>
        <v>0</v>
      </c>
    </row>
    <row r="305" spans="1:13">
      <c r="A305">
        <v>304</v>
      </c>
      <c r="B305">
        <v>93</v>
      </c>
      <c r="C305">
        <v>7</v>
      </c>
      <c r="D305">
        <v>81</v>
      </c>
      <c r="E305">
        <v>78</v>
      </c>
      <c r="F305">
        <v>40</v>
      </c>
      <c r="G305">
        <v>48</v>
      </c>
      <c r="H305">
        <v>46.7</v>
      </c>
      <c r="I305">
        <v>0.26100000000000001</v>
      </c>
      <c r="J305">
        <v>42</v>
      </c>
      <c r="K305">
        <v>0</v>
      </c>
      <c r="L305">
        <f t="shared" si="21"/>
        <v>0</v>
      </c>
      <c r="M305">
        <f t="shared" si="22"/>
        <v>1</v>
      </c>
    </row>
    <row r="306" spans="1:13">
      <c r="A306">
        <v>305</v>
      </c>
      <c r="B306">
        <v>389</v>
      </c>
      <c r="C306">
        <v>5</v>
      </c>
      <c r="D306">
        <v>144</v>
      </c>
      <c r="E306">
        <v>82</v>
      </c>
      <c r="F306">
        <v>26</v>
      </c>
      <c r="G306">
        <v>285</v>
      </c>
      <c r="H306">
        <v>32</v>
      </c>
      <c r="I306">
        <v>0.45200000000000001</v>
      </c>
      <c r="J306">
        <v>58</v>
      </c>
      <c r="K306">
        <v>1</v>
      </c>
      <c r="L306">
        <f t="shared" si="21"/>
        <v>1</v>
      </c>
      <c r="M306">
        <f t="shared" si="22"/>
        <v>1</v>
      </c>
    </row>
    <row r="307" spans="1:13">
      <c r="A307">
        <v>306</v>
      </c>
      <c r="B307">
        <v>208</v>
      </c>
      <c r="C307">
        <v>5</v>
      </c>
      <c r="D307">
        <v>162</v>
      </c>
      <c r="E307">
        <v>104</v>
      </c>
      <c r="F307">
        <v>0</v>
      </c>
      <c r="G307">
        <v>0</v>
      </c>
      <c r="H307">
        <v>37.700000000000003</v>
      </c>
      <c r="I307">
        <v>0.151</v>
      </c>
      <c r="J307">
        <v>52</v>
      </c>
      <c r="K307">
        <v>1</v>
      </c>
      <c r="L307">
        <f t="shared" si="21"/>
        <v>1</v>
      </c>
      <c r="M307">
        <f t="shared" si="22"/>
        <v>1</v>
      </c>
    </row>
    <row r="308" spans="1:13">
      <c r="A308">
        <v>307</v>
      </c>
      <c r="B308">
        <v>614</v>
      </c>
      <c r="C308">
        <v>6</v>
      </c>
      <c r="D308">
        <v>105</v>
      </c>
      <c r="E308">
        <v>80</v>
      </c>
      <c r="F308">
        <v>28</v>
      </c>
      <c r="G308">
        <v>0</v>
      </c>
      <c r="H308">
        <v>32.5</v>
      </c>
      <c r="I308">
        <v>0.878</v>
      </c>
      <c r="J308">
        <v>26</v>
      </c>
      <c r="K308">
        <v>0</v>
      </c>
      <c r="L308">
        <f t="shared" si="21"/>
        <v>0</v>
      </c>
      <c r="M308">
        <f t="shared" si="22"/>
        <v>1</v>
      </c>
    </row>
    <row r="309" spans="1:13">
      <c r="A309">
        <v>308</v>
      </c>
      <c r="B309">
        <v>40</v>
      </c>
      <c r="C309">
        <v>4</v>
      </c>
      <c r="D309">
        <v>111</v>
      </c>
      <c r="E309">
        <v>72</v>
      </c>
      <c r="F309">
        <v>47</v>
      </c>
      <c r="G309">
        <v>207</v>
      </c>
      <c r="H309">
        <v>37.1</v>
      </c>
      <c r="I309">
        <v>1.39</v>
      </c>
      <c r="J309">
        <v>56</v>
      </c>
      <c r="K309">
        <v>1</v>
      </c>
      <c r="L309">
        <f t="shared" si="21"/>
        <v>0</v>
      </c>
      <c r="M309">
        <f t="shared" si="22"/>
        <v>0</v>
      </c>
    </row>
    <row r="310" spans="1:13">
      <c r="A310">
        <v>309</v>
      </c>
      <c r="B310">
        <v>1</v>
      </c>
      <c r="C310">
        <v>6</v>
      </c>
      <c r="D310">
        <v>148</v>
      </c>
      <c r="E310">
        <v>72</v>
      </c>
      <c r="F310">
        <v>35</v>
      </c>
      <c r="G310">
        <v>0</v>
      </c>
      <c r="H310">
        <v>33.6</v>
      </c>
      <c r="I310">
        <v>0.627</v>
      </c>
      <c r="J310">
        <v>50</v>
      </c>
      <c r="K310">
        <v>1</v>
      </c>
      <c r="L310">
        <f t="shared" si="21"/>
        <v>1</v>
      </c>
      <c r="M310">
        <f t="shared" si="22"/>
        <v>1</v>
      </c>
    </row>
    <row r="311" spans="1:13">
      <c r="A311">
        <v>310</v>
      </c>
      <c r="B311">
        <v>710</v>
      </c>
      <c r="C311">
        <v>2</v>
      </c>
      <c r="D311">
        <v>93</v>
      </c>
      <c r="E311">
        <v>64</v>
      </c>
      <c r="F311">
        <v>32</v>
      </c>
      <c r="G311">
        <v>160</v>
      </c>
      <c r="H311">
        <v>38</v>
      </c>
      <c r="I311">
        <v>0.67400000000000004</v>
      </c>
      <c r="J311">
        <v>23</v>
      </c>
      <c r="K311">
        <v>1</v>
      </c>
      <c r="L311">
        <f t="shared" si="21"/>
        <v>0</v>
      </c>
      <c r="M311">
        <f t="shared" si="22"/>
        <v>0</v>
      </c>
    </row>
    <row r="312" spans="1:13">
      <c r="A312">
        <v>311</v>
      </c>
      <c r="B312">
        <v>92</v>
      </c>
      <c r="C312">
        <v>4</v>
      </c>
      <c r="D312">
        <v>123</v>
      </c>
      <c r="E312">
        <v>80</v>
      </c>
      <c r="F312">
        <v>15</v>
      </c>
      <c r="G312">
        <v>176</v>
      </c>
      <c r="H312">
        <v>32</v>
      </c>
      <c r="I312">
        <v>0.443</v>
      </c>
      <c r="J312">
        <v>34</v>
      </c>
      <c r="K312">
        <v>0</v>
      </c>
      <c r="L312">
        <f t="shared" si="21"/>
        <v>0</v>
      </c>
      <c r="M312">
        <f t="shared" si="22"/>
        <v>1</v>
      </c>
    </row>
    <row r="313" spans="1:13">
      <c r="A313">
        <v>312</v>
      </c>
      <c r="B313">
        <v>587</v>
      </c>
      <c r="C313">
        <v>8</v>
      </c>
      <c r="D313">
        <v>143</v>
      </c>
      <c r="E313">
        <v>66</v>
      </c>
      <c r="F313">
        <v>0</v>
      </c>
      <c r="G313">
        <v>0</v>
      </c>
      <c r="H313">
        <v>34.9</v>
      </c>
      <c r="I313">
        <v>0.129</v>
      </c>
      <c r="J313">
        <v>41</v>
      </c>
      <c r="K313">
        <v>1</v>
      </c>
      <c r="L313">
        <f t="shared" si="21"/>
        <v>1</v>
      </c>
      <c r="M313">
        <f t="shared" si="22"/>
        <v>1</v>
      </c>
    </row>
    <row r="314" spans="1:13">
      <c r="A314">
        <v>313</v>
      </c>
      <c r="B314">
        <v>197</v>
      </c>
      <c r="C314">
        <v>1</v>
      </c>
      <c r="D314">
        <v>105</v>
      </c>
      <c r="E314">
        <v>58</v>
      </c>
      <c r="F314">
        <v>0</v>
      </c>
      <c r="G314">
        <v>0</v>
      </c>
      <c r="H314">
        <v>24.3</v>
      </c>
      <c r="I314">
        <v>0.187</v>
      </c>
      <c r="J314">
        <v>21</v>
      </c>
      <c r="K314">
        <v>0</v>
      </c>
      <c r="L314">
        <f t="shared" si="21"/>
        <v>0</v>
      </c>
      <c r="M314">
        <f t="shared" si="22"/>
        <v>1</v>
      </c>
    </row>
    <row r="315" spans="1:13">
      <c r="A315">
        <v>314</v>
      </c>
      <c r="B315">
        <v>290</v>
      </c>
      <c r="C315">
        <v>5</v>
      </c>
      <c r="D315">
        <v>108</v>
      </c>
      <c r="E315">
        <v>72</v>
      </c>
      <c r="F315">
        <v>43</v>
      </c>
      <c r="G315">
        <v>75</v>
      </c>
      <c r="H315">
        <v>36.1</v>
      </c>
      <c r="I315">
        <v>0.26300000000000001</v>
      </c>
      <c r="J315">
        <v>33</v>
      </c>
      <c r="K315">
        <v>0</v>
      </c>
      <c r="L315">
        <f t="shared" si="21"/>
        <v>0</v>
      </c>
      <c r="M315">
        <f t="shared" si="22"/>
        <v>1</v>
      </c>
    </row>
    <row r="316" spans="1:13">
      <c r="A316">
        <v>315</v>
      </c>
      <c r="B316">
        <v>668</v>
      </c>
      <c r="C316">
        <v>10</v>
      </c>
      <c r="D316">
        <v>111</v>
      </c>
      <c r="E316">
        <v>70</v>
      </c>
      <c r="F316">
        <v>27</v>
      </c>
      <c r="G316">
        <v>0</v>
      </c>
      <c r="H316">
        <v>27.5</v>
      </c>
      <c r="I316">
        <v>0.14099999999999999</v>
      </c>
      <c r="J316">
        <v>40</v>
      </c>
      <c r="K316">
        <v>1</v>
      </c>
      <c r="L316">
        <f t="shared" si="21"/>
        <v>0</v>
      </c>
      <c r="M316">
        <f t="shared" si="22"/>
        <v>0</v>
      </c>
    </row>
    <row r="317" spans="1:13">
      <c r="A317">
        <v>316</v>
      </c>
      <c r="B317">
        <v>739</v>
      </c>
      <c r="C317">
        <v>2</v>
      </c>
      <c r="D317">
        <v>99</v>
      </c>
      <c r="E317">
        <v>60</v>
      </c>
      <c r="F317">
        <v>17</v>
      </c>
      <c r="G317">
        <v>160</v>
      </c>
      <c r="H317">
        <v>36.6</v>
      </c>
      <c r="I317">
        <v>0.45300000000000001</v>
      </c>
      <c r="J317">
        <v>21</v>
      </c>
      <c r="K317">
        <v>0</v>
      </c>
      <c r="L317">
        <f t="shared" si="21"/>
        <v>0</v>
      </c>
      <c r="M317">
        <f t="shared" si="22"/>
        <v>1</v>
      </c>
    </row>
    <row r="318" spans="1:13">
      <c r="A318">
        <v>317</v>
      </c>
      <c r="B318">
        <v>565</v>
      </c>
      <c r="C318">
        <v>0</v>
      </c>
      <c r="D318">
        <v>91</v>
      </c>
      <c r="E318">
        <v>80</v>
      </c>
      <c r="F318">
        <v>0</v>
      </c>
      <c r="G318">
        <v>0</v>
      </c>
      <c r="H318">
        <v>32.4</v>
      </c>
      <c r="I318">
        <v>0.60099999999999998</v>
      </c>
      <c r="J318">
        <v>27</v>
      </c>
      <c r="K318">
        <v>0</v>
      </c>
      <c r="L318">
        <f t="shared" si="21"/>
        <v>0</v>
      </c>
      <c r="M318">
        <f t="shared" si="22"/>
        <v>1</v>
      </c>
    </row>
    <row r="319" spans="1:13">
      <c r="A319">
        <v>318</v>
      </c>
      <c r="B319">
        <v>414</v>
      </c>
      <c r="C319">
        <v>1</v>
      </c>
      <c r="D319">
        <v>143</v>
      </c>
      <c r="E319">
        <v>74</v>
      </c>
      <c r="F319">
        <v>22</v>
      </c>
      <c r="G319">
        <v>61</v>
      </c>
      <c r="H319">
        <v>26.2</v>
      </c>
      <c r="I319">
        <v>0.25600000000000001</v>
      </c>
      <c r="J319">
        <v>21</v>
      </c>
      <c r="K319">
        <v>0</v>
      </c>
      <c r="L319">
        <f t="shared" si="21"/>
        <v>0</v>
      </c>
      <c r="M319">
        <f t="shared" si="22"/>
        <v>1</v>
      </c>
    </row>
    <row r="320" spans="1:13">
      <c r="A320">
        <v>319</v>
      </c>
      <c r="B320">
        <v>73</v>
      </c>
      <c r="C320">
        <v>13</v>
      </c>
      <c r="D320">
        <v>126</v>
      </c>
      <c r="E320">
        <v>90</v>
      </c>
      <c r="F320">
        <v>0</v>
      </c>
      <c r="G320">
        <v>0</v>
      </c>
      <c r="H320">
        <v>43.4</v>
      </c>
      <c r="I320">
        <v>0.58299999999999996</v>
      </c>
      <c r="J320">
        <v>42</v>
      </c>
      <c r="K320">
        <v>1</v>
      </c>
      <c r="L320">
        <f t="shared" si="21"/>
        <v>0</v>
      </c>
      <c r="M320">
        <f t="shared" si="22"/>
        <v>0</v>
      </c>
    </row>
    <row r="321" spans="1:13">
      <c r="A321">
        <v>320</v>
      </c>
      <c r="B321">
        <v>760</v>
      </c>
      <c r="C321">
        <v>6</v>
      </c>
      <c r="D321">
        <v>190</v>
      </c>
      <c r="E321">
        <v>92</v>
      </c>
      <c r="F321">
        <v>0</v>
      </c>
      <c r="G321">
        <v>0</v>
      </c>
      <c r="H321">
        <v>35.5</v>
      </c>
      <c r="I321">
        <v>0.27800000000000002</v>
      </c>
      <c r="J321">
        <v>66</v>
      </c>
      <c r="K321">
        <v>1</v>
      </c>
      <c r="L321">
        <f t="shared" si="21"/>
        <v>1</v>
      </c>
      <c r="M321">
        <f t="shared" si="22"/>
        <v>1</v>
      </c>
    </row>
    <row r="322" spans="1:13">
      <c r="A322">
        <v>321</v>
      </c>
      <c r="B322">
        <v>511</v>
      </c>
      <c r="C322">
        <v>12</v>
      </c>
      <c r="D322">
        <v>84</v>
      </c>
      <c r="E322">
        <v>72</v>
      </c>
      <c r="F322">
        <v>31</v>
      </c>
      <c r="G322">
        <v>0</v>
      </c>
      <c r="H322">
        <v>29.7</v>
      </c>
      <c r="I322">
        <v>0.29699999999999999</v>
      </c>
      <c r="J322">
        <v>46</v>
      </c>
      <c r="K322">
        <v>1</v>
      </c>
      <c r="L322">
        <f t="shared" si="21"/>
        <v>0</v>
      </c>
      <c r="M322">
        <f t="shared" si="22"/>
        <v>0</v>
      </c>
    </row>
    <row r="323" spans="1:13">
      <c r="A323">
        <v>322</v>
      </c>
      <c r="B323">
        <v>520</v>
      </c>
      <c r="C323">
        <v>6</v>
      </c>
      <c r="D323">
        <v>129</v>
      </c>
      <c r="E323">
        <v>90</v>
      </c>
      <c r="F323">
        <v>7</v>
      </c>
      <c r="G323">
        <v>326</v>
      </c>
      <c r="H323">
        <v>19.600000000000001</v>
      </c>
      <c r="I323">
        <v>0.58199999999999996</v>
      </c>
      <c r="J323">
        <v>60</v>
      </c>
      <c r="K323">
        <v>0</v>
      </c>
      <c r="L323">
        <f t="shared" ref="L323:L386" si="23">IF(D323&lt;=133.5,IF(J323&lt;=27.5,IF(H323&lt;=31.3,0,0),IF(H323&lt;=28.65,0,0)),IF(H323&lt;=29.4,0,IF(D323&lt;=155.5,1,1)))</f>
        <v>0</v>
      </c>
      <c r="M323">
        <f t="shared" ref="M323:M386" si="24">IF(L323=K323,1,0)</f>
        <v>1</v>
      </c>
    </row>
    <row r="324" spans="1:13">
      <c r="A324">
        <v>323</v>
      </c>
      <c r="B324">
        <v>127</v>
      </c>
      <c r="C324">
        <v>3</v>
      </c>
      <c r="D324">
        <v>120</v>
      </c>
      <c r="E324">
        <v>70</v>
      </c>
      <c r="F324">
        <v>30</v>
      </c>
      <c r="G324">
        <v>135</v>
      </c>
      <c r="H324">
        <v>42.9</v>
      </c>
      <c r="I324">
        <v>0.45200000000000001</v>
      </c>
      <c r="J324">
        <v>30</v>
      </c>
      <c r="K324">
        <v>0</v>
      </c>
      <c r="L324">
        <f t="shared" si="23"/>
        <v>0</v>
      </c>
      <c r="M324">
        <f t="shared" si="24"/>
        <v>1</v>
      </c>
    </row>
    <row r="325" spans="1:13">
      <c r="A325">
        <v>324</v>
      </c>
      <c r="B325">
        <v>401</v>
      </c>
      <c r="C325">
        <v>4</v>
      </c>
      <c r="D325">
        <v>95</v>
      </c>
      <c r="E325">
        <v>64</v>
      </c>
      <c r="F325">
        <v>0</v>
      </c>
      <c r="G325">
        <v>0</v>
      </c>
      <c r="H325">
        <v>32</v>
      </c>
      <c r="I325">
        <v>0.161</v>
      </c>
      <c r="J325">
        <v>31</v>
      </c>
      <c r="K325">
        <v>1</v>
      </c>
      <c r="L325">
        <f t="shared" si="23"/>
        <v>0</v>
      </c>
      <c r="M325">
        <f t="shared" si="24"/>
        <v>0</v>
      </c>
    </row>
    <row r="326" spans="1:13">
      <c r="A326">
        <v>325</v>
      </c>
      <c r="B326">
        <v>486</v>
      </c>
      <c r="C326">
        <v>0</v>
      </c>
      <c r="D326">
        <v>135</v>
      </c>
      <c r="E326">
        <v>68</v>
      </c>
      <c r="F326">
        <v>42</v>
      </c>
      <c r="G326">
        <v>250</v>
      </c>
      <c r="H326">
        <v>42.3</v>
      </c>
      <c r="I326">
        <v>0.36499999999999999</v>
      </c>
      <c r="J326">
        <v>24</v>
      </c>
      <c r="K326">
        <v>1</v>
      </c>
      <c r="L326">
        <f t="shared" si="23"/>
        <v>1</v>
      </c>
      <c r="M326">
        <f t="shared" si="24"/>
        <v>1</v>
      </c>
    </row>
    <row r="327" spans="1:13">
      <c r="A327">
        <v>326</v>
      </c>
      <c r="B327">
        <v>291</v>
      </c>
      <c r="C327">
        <v>0</v>
      </c>
      <c r="D327">
        <v>78</v>
      </c>
      <c r="E327">
        <v>88</v>
      </c>
      <c r="F327">
        <v>29</v>
      </c>
      <c r="G327">
        <v>40</v>
      </c>
      <c r="H327">
        <v>36.9</v>
      </c>
      <c r="I327">
        <v>0.434</v>
      </c>
      <c r="J327">
        <v>21</v>
      </c>
      <c r="K327">
        <v>0</v>
      </c>
      <c r="L327">
        <f t="shared" si="23"/>
        <v>0</v>
      </c>
      <c r="M327">
        <f t="shared" si="24"/>
        <v>1</v>
      </c>
    </row>
    <row r="328" spans="1:13">
      <c r="A328">
        <v>327</v>
      </c>
      <c r="B328">
        <v>666</v>
      </c>
      <c r="C328">
        <v>1</v>
      </c>
      <c r="D328">
        <v>112</v>
      </c>
      <c r="E328">
        <v>80</v>
      </c>
      <c r="F328">
        <v>45</v>
      </c>
      <c r="G328">
        <v>132</v>
      </c>
      <c r="H328">
        <v>34.799999999999997</v>
      </c>
      <c r="I328">
        <v>0.217</v>
      </c>
      <c r="J328">
        <v>24</v>
      </c>
      <c r="K328">
        <v>0</v>
      </c>
      <c r="L328">
        <f t="shared" si="23"/>
        <v>0</v>
      </c>
      <c r="M328">
        <f t="shared" si="24"/>
        <v>1</v>
      </c>
    </row>
    <row r="329" spans="1:13">
      <c r="A329">
        <v>328</v>
      </c>
      <c r="B329">
        <v>101</v>
      </c>
      <c r="C329">
        <v>1</v>
      </c>
      <c r="D329">
        <v>163</v>
      </c>
      <c r="E329">
        <v>72</v>
      </c>
      <c r="F329">
        <v>0</v>
      </c>
      <c r="G329">
        <v>0</v>
      </c>
      <c r="H329">
        <v>39</v>
      </c>
      <c r="I329">
        <v>1.222</v>
      </c>
      <c r="J329">
        <v>33</v>
      </c>
      <c r="K329">
        <v>1</v>
      </c>
      <c r="L329">
        <f t="shared" si="23"/>
        <v>1</v>
      </c>
      <c r="M329">
        <f t="shared" si="24"/>
        <v>1</v>
      </c>
    </row>
    <row r="330" spans="1:13">
      <c r="A330">
        <v>329</v>
      </c>
      <c r="B330">
        <v>649</v>
      </c>
      <c r="C330">
        <v>11</v>
      </c>
      <c r="D330">
        <v>136</v>
      </c>
      <c r="E330">
        <v>84</v>
      </c>
      <c r="F330">
        <v>35</v>
      </c>
      <c r="G330">
        <v>130</v>
      </c>
      <c r="H330">
        <v>28.3</v>
      </c>
      <c r="I330">
        <v>0.26</v>
      </c>
      <c r="J330">
        <v>42</v>
      </c>
      <c r="K330">
        <v>1</v>
      </c>
      <c r="L330">
        <f t="shared" si="23"/>
        <v>0</v>
      </c>
      <c r="M330">
        <f t="shared" si="24"/>
        <v>0</v>
      </c>
    </row>
    <row r="331" spans="1:13">
      <c r="A331">
        <v>330</v>
      </c>
      <c r="B331">
        <v>134</v>
      </c>
      <c r="C331">
        <v>8</v>
      </c>
      <c r="D331">
        <v>84</v>
      </c>
      <c r="E331">
        <v>74</v>
      </c>
      <c r="F331">
        <v>31</v>
      </c>
      <c r="G331">
        <v>0</v>
      </c>
      <c r="H331">
        <v>38.299999999999997</v>
      </c>
      <c r="I331">
        <v>0.45700000000000002</v>
      </c>
      <c r="J331">
        <v>39</v>
      </c>
      <c r="K331">
        <v>0</v>
      </c>
      <c r="L331">
        <f t="shared" si="23"/>
        <v>0</v>
      </c>
      <c r="M331">
        <f t="shared" si="24"/>
        <v>1</v>
      </c>
    </row>
    <row r="332" spans="1:13">
      <c r="A332">
        <v>331</v>
      </c>
      <c r="B332">
        <v>150</v>
      </c>
      <c r="C332">
        <v>2</v>
      </c>
      <c r="D332">
        <v>90</v>
      </c>
      <c r="E332">
        <v>70</v>
      </c>
      <c r="F332">
        <v>17</v>
      </c>
      <c r="G332">
        <v>0</v>
      </c>
      <c r="H332">
        <v>27.3</v>
      </c>
      <c r="I332">
        <v>8.5000000000000006E-2</v>
      </c>
      <c r="J332">
        <v>22</v>
      </c>
      <c r="K332">
        <v>0</v>
      </c>
      <c r="L332">
        <f t="shared" si="23"/>
        <v>0</v>
      </c>
      <c r="M332">
        <f t="shared" si="24"/>
        <v>1</v>
      </c>
    </row>
    <row r="333" spans="1:13">
      <c r="A333">
        <v>332</v>
      </c>
      <c r="B333">
        <v>291</v>
      </c>
      <c r="C333">
        <v>0</v>
      </c>
      <c r="D333">
        <v>78</v>
      </c>
      <c r="E333">
        <v>88</v>
      </c>
      <c r="F333">
        <v>29</v>
      </c>
      <c r="G333">
        <v>40</v>
      </c>
      <c r="H333">
        <v>36.9</v>
      </c>
      <c r="I333">
        <v>0.434</v>
      </c>
      <c r="J333">
        <v>21</v>
      </c>
      <c r="K333">
        <v>0</v>
      </c>
      <c r="L333">
        <f t="shared" si="23"/>
        <v>0</v>
      </c>
      <c r="M333">
        <f t="shared" si="24"/>
        <v>1</v>
      </c>
    </row>
    <row r="334" spans="1:13">
      <c r="A334">
        <v>333</v>
      </c>
      <c r="B334">
        <v>707</v>
      </c>
      <c r="C334">
        <v>10</v>
      </c>
      <c r="D334">
        <v>115</v>
      </c>
      <c r="E334">
        <v>0</v>
      </c>
      <c r="F334">
        <v>0</v>
      </c>
      <c r="G334">
        <v>0</v>
      </c>
      <c r="H334">
        <v>0</v>
      </c>
      <c r="I334">
        <v>0.26100000000000001</v>
      </c>
      <c r="J334">
        <v>30</v>
      </c>
      <c r="K334">
        <v>1</v>
      </c>
      <c r="L334">
        <f t="shared" si="23"/>
        <v>0</v>
      </c>
      <c r="M334">
        <f t="shared" si="24"/>
        <v>0</v>
      </c>
    </row>
    <row r="335" spans="1:13">
      <c r="A335">
        <v>334</v>
      </c>
      <c r="B335">
        <v>479</v>
      </c>
      <c r="C335">
        <v>8</v>
      </c>
      <c r="D335">
        <v>126</v>
      </c>
      <c r="E335">
        <v>74</v>
      </c>
      <c r="F335">
        <v>38</v>
      </c>
      <c r="G335">
        <v>75</v>
      </c>
      <c r="H335">
        <v>25.9</v>
      </c>
      <c r="I335">
        <v>0.16200000000000001</v>
      </c>
      <c r="J335">
        <v>39</v>
      </c>
      <c r="K335">
        <v>0</v>
      </c>
      <c r="L335">
        <f t="shared" si="23"/>
        <v>0</v>
      </c>
      <c r="M335">
        <f t="shared" si="24"/>
        <v>1</v>
      </c>
    </row>
    <row r="336" spans="1:13">
      <c r="A336">
        <v>335</v>
      </c>
      <c r="B336">
        <v>223</v>
      </c>
      <c r="C336">
        <v>7</v>
      </c>
      <c r="D336">
        <v>119</v>
      </c>
      <c r="E336">
        <v>0</v>
      </c>
      <c r="F336">
        <v>0</v>
      </c>
      <c r="G336">
        <v>0</v>
      </c>
      <c r="H336">
        <v>25.2</v>
      </c>
      <c r="I336">
        <v>0.20899999999999999</v>
      </c>
      <c r="J336">
        <v>37</v>
      </c>
      <c r="K336">
        <v>0</v>
      </c>
      <c r="L336">
        <f t="shared" si="23"/>
        <v>0</v>
      </c>
      <c r="M336">
        <f t="shared" si="24"/>
        <v>1</v>
      </c>
    </row>
    <row r="337" spans="1:13">
      <c r="A337">
        <v>336</v>
      </c>
      <c r="B337">
        <v>114</v>
      </c>
      <c r="C337">
        <v>4</v>
      </c>
      <c r="D337">
        <v>76</v>
      </c>
      <c r="E337">
        <v>62</v>
      </c>
      <c r="F337">
        <v>0</v>
      </c>
      <c r="G337">
        <v>0</v>
      </c>
      <c r="H337">
        <v>34</v>
      </c>
      <c r="I337">
        <v>0.39100000000000001</v>
      </c>
      <c r="J337">
        <v>25</v>
      </c>
      <c r="K337">
        <v>0</v>
      </c>
      <c r="L337">
        <f t="shared" si="23"/>
        <v>0</v>
      </c>
      <c r="M337">
        <f t="shared" si="24"/>
        <v>1</v>
      </c>
    </row>
    <row r="338" spans="1:13">
      <c r="A338">
        <v>337</v>
      </c>
      <c r="B338">
        <v>106</v>
      </c>
      <c r="C338">
        <v>1</v>
      </c>
      <c r="D338">
        <v>126</v>
      </c>
      <c r="E338">
        <v>56</v>
      </c>
      <c r="F338">
        <v>29</v>
      </c>
      <c r="G338">
        <v>152</v>
      </c>
      <c r="H338">
        <v>28.7</v>
      </c>
      <c r="I338">
        <v>0.80100000000000005</v>
      </c>
      <c r="J338">
        <v>21</v>
      </c>
      <c r="K338">
        <v>0</v>
      </c>
      <c r="L338">
        <f t="shared" si="23"/>
        <v>0</v>
      </c>
      <c r="M338">
        <f t="shared" si="24"/>
        <v>1</v>
      </c>
    </row>
    <row r="339" spans="1:13">
      <c r="A339">
        <v>338</v>
      </c>
      <c r="B339">
        <v>667</v>
      </c>
      <c r="C339">
        <v>4</v>
      </c>
      <c r="D339">
        <v>145</v>
      </c>
      <c r="E339">
        <v>82</v>
      </c>
      <c r="F339">
        <v>18</v>
      </c>
      <c r="G339">
        <v>0</v>
      </c>
      <c r="H339">
        <v>32.5</v>
      </c>
      <c r="I339">
        <v>0.23499999999999999</v>
      </c>
      <c r="J339">
        <v>70</v>
      </c>
      <c r="K339">
        <v>1</v>
      </c>
      <c r="L339">
        <f t="shared" si="23"/>
        <v>1</v>
      </c>
      <c r="M339">
        <f t="shared" si="24"/>
        <v>1</v>
      </c>
    </row>
    <row r="340" spans="1:13">
      <c r="A340">
        <v>339</v>
      </c>
      <c r="B340">
        <v>543</v>
      </c>
      <c r="C340">
        <v>10</v>
      </c>
      <c r="D340">
        <v>90</v>
      </c>
      <c r="E340">
        <v>85</v>
      </c>
      <c r="F340">
        <v>32</v>
      </c>
      <c r="G340">
        <v>0</v>
      </c>
      <c r="H340">
        <v>34.9</v>
      </c>
      <c r="I340">
        <v>0.82499999999999996</v>
      </c>
      <c r="J340">
        <v>56</v>
      </c>
      <c r="K340">
        <v>1</v>
      </c>
      <c r="L340">
        <f t="shared" si="23"/>
        <v>0</v>
      </c>
      <c r="M340">
        <f t="shared" si="24"/>
        <v>0</v>
      </c>
    </row>
    <row r="341" spans="1:13">
      <c r="A341">
        <v>340</v>
      </c>
      <c r="B341">
        <v>450</v>
      </c>
      <c r="C341">
        <v>0</v>
      </c>
      <c r="D341">
        <v>120</v>
      </c>
      <c r="E341">
        <v>74</v>
      </c>
      <c r="F341">
        <v>18</v>
      </c>
      <c r="G341">
        <v>63</v>
      </c>
      <c r="H341">
        <v>30.5</v>
      </c>
      <c r="I341">
        <v>0.28499999999999998</v>
      </c>
      <c r="J341">
        <v>26</v>
      </c>
      <c r="K341">
        <v>0</v>
      </c>
      <c r="L341">
        <f t="shared" si="23"/>
        <v>0</v>
      </c>
      <c r="M341">
        <f t="shared" si="24"/>
        <v>1</v>
      </c>
    </row>
    <row r="342" spans="1:13">
      <c r="A342">
        <v>341</v>
      </c>
      <c r="B342">
        <v>357</v>
      </c>
      <c r="C342">
        <v>1</v>
      </c>
      <c r="D342">
        <v>125</v>
      </c>
      <c r="E342">
        <v>50</v>
      </c>
      <c r="F342">
        <v>40</v>
      </c>
      <c r="G342">
        <v>167</v>
      </c>
      <c r="H342">
        <v>33.299999999999997</v>
      </c>
      <c r="I342">
        <v>0.96199999999999997</v>
      </c>
      <c r="J342">
        <v>28</v>
      </c>
      <c r="K342">
        <v>1</v>
      </c>
      <c r="L342">
        <f t="shared" si="23"/>
        <v>0</v>
      </c>
      <c r="M342">
        <f t="shared" si="24"/>
        <v>0</v>
      </c>
    </row>
    <row r="343" spans="1:13">
      <c r="A343">
        <v>342</v>
      </c>
      <c r="B343">
        <v>170</v>
      </c>
      <c r="C343">
        <v>3</v>
      </c>
      <c r="D343">
        <v>111</v>
      </c>
      <c r="E343">
        <v>90</v>
      </c>
      <c r="F343">
        <v>12</v>
      </c>
      <c r="G343">
        <v>78</v>
      </c>
      <c r="H343">
        <v>28.4</v>
      </c>
      <c r="I343">
        <v>0.495</v>
      </c>
      <c r="J343">
        <v>29</v>
      </c>
      <c r="K343">
        <v>0</v>
      </c>
      <c r="L343">
        <f t="shared" si="23"/>
        <v>0</v>
      </c>
      <c r="M343">
        <f t="shared" si="24"/>
        <v>1</v>
      </c>
    </row>
    <row r="344" spans="1:13">
      <c r="A344">
        <v>343</v>
      </c>
      <c r="B344">
        <v>231</v>
      </c>
      <c r="C344">
        <v>4</v>
      </c>
      <c r="D344">
        <v>142</v>
      </c>
      <c r="E344">
        <v>86</v>
      </c>
      <c r="F344">
        <v>0</v>
      </c>
      <c r="G344">
        <v>0</v>
      </c>
      <c r="H344">
        <v>44</v>
      </c>
      <c r="I344">
        <v>0.64500000000000002</v>
      </c>
      <c r="J344">
        <v>22</v>
      </c>
      <c r="K344">
        <v>1</v>
      </c>
      <c r="L344">
        <f t="shared" si="23"/>
        <v>1</v>
      </c>
      <c r="M344">
        <f t="shared" si="24"/>
        <v>1</v>
      </c>
    </row>
    <row r="345" spans="1:13">
      <c r="A345">
        <v>344</v>
      </c>
      <c r="B345">
        <v>268</v>
      </c>
      <c r="C345">
        <v>2</v>
      </c>
      <c r="D345">
        <v>128</v>
      </c>
      <c r="E345">
        <v>64</v>
      </c>
      <c r="F345">
        <v>42</v>
      </c>
      <c r="G345">
        <v>0</v>
      </c>
      <c r="H345">
        <v>40</v>
      </c>
      <c r="I345">
        <v>1.101</v>
      </c>
      <c r="J345">
        <v>24</v>
      </c>
      <c r="K345">
        <v>0</v>
      </c>
      <c r="L345">
        <f t="shared" si="23"/>
        <v>0</v>
      </c>
      <c r="M345">
        <f t="shared" si="24"/>
        <v>1</v>
      </c>
    </row>
    <row r="346" spans="1:13">
      <c r="A346">
        <v>345</v>
      </c>
      <c r="B346">
        <v>510</v>
      </c>
      <c r="C346">
        <v>8</v>
      </c>
      <c r="D346">
        <v>120</v>
      </c>
      <c r="E346">
        <v>78</v>
      </c>
      <c r="F346">
        <v>0</v>
      </c>
      <c r="G346">
        <v>0</v>
      </c>
      <c r="H346">
        <v>25</v>
      </c>
      <c r="I346">
        <v>0.40899999999999997</v>
      </c>
      <c r="J346">
        <v>64</v>
      </c>
      <c r="K346">
        <v>0</v>
      </c>
      <c r="L346">
        <f t="shared" si="23"/>
        <v>0</v>
      </c>
      <c r="M346">
        <f t="shared" si="24"/>
        <v>1</v>
      </c>
    </row>
    <row r="347" spans="1:13">
      <c r="A347">
        <v>346</v>
      </c>
      <c r="B347">
        <v>706</v>
      </c>
      <c r="C347">
        <v>6</v>
      </c>
      <c r="D347">
        <v>80</v>
      </c>
      <c r="E347">
        <v>80</v>
      </c>
      <c r="F347">
        <v>36</v>
      </c>
      <c r="G347">
        <v>0</v>
      </c>
      <c r="H347">
        <v>39.799999999999997</v>
      </c>
      <c r="I347">
        <v>0.17699999999999999</v>
      </c>
      <c r="J347">
        <v>28</v>
      </c>
      <c r="K347">
        <v>0</v>
      </c>
      <c r="L347">
        <f t="shared" si="23"/>
        <v>0</v>
      </c>
      <c r="M347">
        <f t="shared" si="24"/>
        <v>1</v>
      </c>
    </row>
    <row r="348" spans="1:13">
      <c r="A348">
        <v>347</v>
      </c>
      <c r="B348">
        <v>475</v>
      </c>
      <c r="C348">
        <v>4</v>
      </c>
      <c r="D348">
        <v>114</v>
      </c>
      <c r="E348">
        <v>64</v>
      </c>
      <c r="F348">
        <v>0</v>
      </c>
      <c r="G348">
        <v>0</v>
      </c>
      <c r="H348">
        <v>28.9</v>
      </c>
      <c r="I348">
        <v>0.126</v>
      </c>
      <c r="J348">
        <v>24</v>
      </c>
      <c r="K348">
        <v>0</v>
      </c>
      <c r="L348">
        <f t="shared" si="23"/>
        <v>0</v>
      </c>
      <c r="M348">
        <f t="shared" si="24"/>
        <v>1</v>
      </c>
    </row>
    <row r="349" spans="1:13">
      <c r="A349">
        <v>348</v>
      </c>
      <c r="B349">
        <v>97</v>
      </c>
      <c r="C349">
        <v>2</v>
      </c>
      <c r="D349">
        <v>92</v>
      </c>
      <c r="E349">
        <v>62</v>
      </c>
      <c r="F349">
        <v>28</v>
      </c>
      <c r="G349">
        <v>0</v>
      </c>
      <c r="H349">
        <v>31.6</v>
      </c>
      <c r="I349">
        <v>0.13</v>
      </c>
      <c r="J349">
        <v>24</v>
      </c>
      <c r="K349">
        <v>0</v>
      </c>
      <c r="L349">
        <f t="shared" si="23"/>
        <v>0</v>
      </c>
      <c r="M349">
        <f t="shared" si="24"/>
        <v>1</v>
      </c>
    </row>
    <row r="350" spans="1:13">
      <c r="A350">
        <v>349</v>
      </c>
      <c r="B350">
        <v>201</v>
      </c>
      <c r="C350">
        <v>0</v>
      </c>
      <c r="D350">
        <v>113</v>
      </c>
      <c r="E350">
        <v>80</v>
      </c>
      <c r="F350">
        <v>16</v>
      </c>
      <c r="G350">
        <v>0</v>
      </c>
      <c r="H350">
        <v>31</v>
      </c>
      <c r="I350">
        <v>0.874</v>
      </c>
      <c r="J350">
        <v>21</v>
      </c>
      <c r="K350">
        <v>0</v>
      </c>
      <c r="L350">
        <f t="shared" si="23"/>
        <v>0</v>
      </c>
      <c r="M350">
        <f t="shared" si="24"/>
        <v>1</v>
      </c>
    </row>
    <row r="351" spans="1:13">
      <c r="A351">
        <v>350</v>
      </c>
      <c r="B351">
        <v>190</v>
      </c>
      <c r="C351">
        <v>5</v>
      </c>
      <c r="D351">
        <v>139</v>
      </c>
      <c r="E351">
        <v>80</v>
      </c>
      <c r="F351">
        <v>35</v>
      </c>
      <c r="G351">
        <v>160</v>
      </c>
      <c r="H351">
        <v>31.6</v>
      </c>
      <c r="I351">
        <v>0.36099999999999999</v>
      </c>
      <c r="J351">
        <v>25</v>
      </c>
      <c r="K351">
        <v>1</v>
      </c>
      <c r="L351">
        <f t="shared" si="23"/>
        <v>1</v>
      </c>
      <c r="M351">
        <f t="shared" si="24"/>
        <v>1</v>
      </c>
    </row>
    <row r="352" spans="1:13">
      <c r="A352">
        <v>351</v>
      </c>
      <c r="B352">
        <v>766</v>
      </c>
      <c r="C352">
        <v>5</v>
      </c>
      <c r="D352">
        <v>121</v>
      </c>
      <c r="E352">
        <v>72</v>
      </c>
      <c r="F352">
        <v>23</v>
      </c>
      <c r="G352">
        <v>112</v>
      </c>
      <c r="H352">
        <v>26.2</v>
      </c>
      <c r="I352">
        <v>0.245</v>
      </c>
      <c r="J352">
        <v>30</v>
      </c>
      <c r="K352">
        <v>0</v>
      </c>
      <c r="L352">
        <f t="shared" si="23"/>
        <v>0</v>
      </c>
      <c r="M352">
        <f t="shared" si="24"/>
        <v>1</v>
      </c>
    </row>
    <row r="353" spans="1:13">
      <c r="A353">
        <v>352</v>
      </c>
      <c r="B353">
        <v>647</v>
      </c>
      <c r="C353">
        <v>1</v>
      </c>
      <c r="D353">
        <v>167</v>
      </c>
      <c r="E353">
        <v>74</v>
      </c>
      <c r="F353">
        <v>17</v>
      </c>
      <c r="G353">
        <v>144</v>
      </c>
      <c r="H353">
        <v>23.4</v>
      </c>
      <c r="I353">
        <v>0.44700000000000001</v>
      </c>
      <c r="J353">
        <v>33</v>
      </c>
      <c r="K353">
        <v>1</v>
      </c>
      <c r="L353">
        <f t="shared" si="23"/>
        <v>0</v>
      </c>
      <c r="M353">
        <f t="shared" si="24"/>
        <v>0</v>
      </c>
    </row>
    <row r="354" spans="1:13">
      <c r="A354">
        <v>353</v>
      </c>
      <c r="B354">
        <v>515</v>
      </c>
      <c r="C354">
        <v>3</v>
      </c>
      <c r="D354">
        <v>99</v>
      </c>
      <c r="E354">
        <v>54</v>
      </c>
      <c r="F354">
        <v>19</v>
      </c>
      <c r="G354">
        <v>86</v>
      </c>
      <c r="H354">
        <v>25.6</v>
      </c>
      <c r="I354">
        <v>0.154</v>
      </c>
      <c r="J354">
        <v>24</v>
      </c>
      <c r="K354">
        <v>0</v>
      </c>
      <c r="L354">
        <f t="shared" si="23"/>
        <v>0</v>
      </c>
      <c r="M354">
        <f t="shared" si="24"/>
        <v>1</v>
      </c>
    </row>
    <row r="355" spans="1:13">
      <c r="A355">
        <v>354</v>
      </c>
      <c r="B355">
        <v>433</v>
      </c>
      <c r="C355">
        <v>1</v>
      </c>
      <c r="D355">
        <v>80</v>
      </c>
      <c r="E355">
        <v>74</v>
      </c>
      <c r="F355">
        <v>11</v>
      </c>
      <c r="G355">
        <v>60</v>
      </c>
      <c r="H355">
        <v>30</v>
      </c>
      <c r="I355">
        <v>0.52700000000000002</v>
      </c>
      <c r="J355">
        <v>22</v>
      </c>
      <c r="K355">
        <v>0</v>
      </c>
      <c r="L355">
        <f t="shared" si="23"/>
        <v>0</v>
      </c>
      <c r="M355">
        <f t="shared" si="24"/>
        <v>1</v>
      </c>
    </row>
    <row r="356" spans="1:13">
      <c r="A356">
        <v>355</v>
      </c>
      <c r="B356">
        <v>703</v>
      </c>
      <c r="C356">
        <v>1</v>
      </c>
      <c r="D356">
        <v>168</v>
      </c>
      <c r="E356">
        <v>88</v>
      </c>
      <c r="F356">
        <v>29</v>
      </c>
      <c r="G356">
        <v>0</v>
      </c>
      <c r="H356">
        <v>35</v>
      </c>
      <c r="I356">
        <v>0.90500000000000003</v>
      </c>
      <c r="J356">
        <v>52</v>
      </c>
      <c r="K356">
        <v>1</v>
      </c>
      <c r="L356">
        <f t="shared" si="23"/>
        <v>1</v>
      </c>
      <c r="M356">
        <f t="shared" si="24"/>
        <v>1</v>
      </c>
    </row>
    <row r="357" spans="1:13">
      <c r="A357">
        <v>356</v>
      </c>
      <c r="B357">
        <v>162</v>
      </c>
      <c r="C357">
        <v>7</v>
      </c>
      <c r="D357">
        <v>102</v>
      </c>
      <c r="E357">
        <v>74</v>
      </c>
      <c r="F357">
        <v>40</v>
      </c>
      <c r="G357">
        <v>105</v>
      </c>
      <c r="H357">
        <v>37.200000000000003</v>
      </c>
      <c r="I357">
        <v>0.20399999999999999</v>
      </c>
      <c r="J357">
        <v>45</v>
      </c>
      <c r="K357">
        <v>0</v>
      </c>
      <c r="L357">
        <f t="shared" si="23"/>
        <v>0</v>
      </c>
      <c r="M357">
        <f t="shared" si="24"/>
        <v>1</v>
      </c>
    </row>
    <row r="358" spans="1:13">
      <c r="A358">
        <v>357</v>
      </c>
      <c r="B358">
        <v>143</v>
      </c>
      <c r="C358">
        <v>2</v>
      </c>
      <c r="D358">
        <v>108</v>
      </c>
      <c r="E358">
        <v>52</v>
      </c>
      <c r="F358">
        <v>26</v>
      </c>
      <c r="G358">
        <v>63</v>
      </c>
      <c r="H358">
        <v>32.5</v>
      </c>
      <c r="I358">
        <v>0.318</v>
      </c>
      <c r="J358">
        <v>22</v>
      </c>
      <c r="K358">
        <v>0</v>
      </c>
      <c r="L358">
        <f t="shared" si="23"/>
        <v>0</v>
      </c>
      <c r="M358">
        <f t="shared" si="24"/>
        <v>1</v>
      </c>
    </row>
    <row r="359" spans="1:13">
      <c r="A359">
        <v>358</v>
      </c>
      <c r="B359">
        <v>258</v>
      </c>
      <c r="C359">
        <v>2</v>
      </c>
      <c r="D359">
        <v>114</v>
      </c>
      <c r="E359">
        <v>68</v>
      </c>
      <c r="F359">
        <v>22</v>
      </c>
      <c r="G359">
        <v>0</v>
      </c>
      <c r="H359">
        <v>28.7</v>
      </c>
      <c r="I359">
        <v>9.1999999999999998E-2</v>
      </c>
      <c r="J359">
        <v>25</v>
      </c>
      <c r="K359">
        <v>0</v>
      </c>
      <c r="L359">
        <f t="shared" si="23"/>
        <v>0</v>
      </c>
      <c r="M359">
        <f t="shared" si="24"/>
        <v>1</v>
      </c>
    </row>
    <row r="360" spans="1:13">
      <c r="A360">
        <v>359</v>
      </c>
      <c r="B360">
        <v>412</v>
      </c>
      <c r="C360">
        <v>1</v>
      </c>
      <c r="D360">
        <v>112</v>
      </c>
      <c r="E360">
        <v>72</v>
      </c>
      <c r="F360">
        <v>30</v>
      </c>
      <c r="G360">
        <v>176</v>
      </c>
      <c r="H360">
        <v>34.4</v>
      </c>
      <c r="I360">
        <v>0.52800000000000002</v>
      </c>
      <c r="J360">
        <v>25</v>
      </c>
      <c r="K360">
        <v>0</v>
      </c>
      <c r="L360">
        <f t="shared" si="23"/>
        <v>0</v>
      </c>
      <c r="M360">
        <f t="shared" si="24"/>
        <v>1</v>
      </c>
    </row>
    <row r="361" spans="1:13">
      <c r="A361">
        <v>360</v>
      </c>
      <c r="B361">
        <v>688</v>
      </c>
      <c r="C361">
        <v>1</v>
      </c>
      <c r="D361">
        <v>107</v>
      </c>
      <c r="E361">
        <v>50</v>
      </c>
      <c r="F361">
        <v>19</v>
      </c>
      <c r="G361">
        <v>0</v>
      </c>
      <c r="H361">
        <v>28.3</v>
      </c>
      <c r="I361">
        <v>0.18099999999999999</v>
      </c>
      <c r="J361">
        <v>29</v>
      </c>
      <c r="K361">
        <v>0</v>
      </c>
      <c r="L361">
        <f t="shared" si="23"/>
        <v>0</v>
      </c>
      <c r="M361">
        <f t="shared" si="24"/>
        <v>1</v>
      </c>
    </row>
    <row r="362" spans="1:13">
      <c r="A362">
        <v>361</v>
      </c>
      <c r="B362">
        <v>318</v>
      </c>
      <c r="C362">
        <v>3</v>
      </c>
      <c r="D362">
        <v>182</v>
      </c>
      <c r="E362">
        <v>74</v>
      </c>
      <c r="F362">
        <v>0</v>
      </c>
      <c r="G362">
        <v>0</v>
      </c>
      <c r="H362">
        <v>30.5</v>
      </c>
      <c r="I362">
        <v>0.34499999999999997</v>
      </c>
      <c r="J362">
        <v>29</v>
      </c>
      <c r="K362">
        <v>1</v>
      </c>
      <c r="L362">
        <f t="shared" si="23"/>
        <v>1</v>
      </c>
      <c r="M362">
        <f t="shared" si="24"/>
        <v>1</v>
      </c>
    </row>
    <row r="363" spans="1:13">
      <c r="A363">
        <v>362</v>
      </c>
      <c r="B363">
        <v>230</v>
      </c>
      <c r="C363">
        <v>0</v>
      </c>
      <c r="D363">
        <v>117</v>
      </c>
      <c r="E363">
        <v>80</v>
      </c>
      <c r="F363">
        <v>31</v>
      </c>
      <c r="G363">
        <v>53</v>
      </c>
      <c r="H363">
        <v>45.2</v>
      </c>
      <c r="I363">
        <v>8.8999999999999996E-2</v>
      </c>
      <c r="J363">
        <v>24</v>
      </c>
      <c r="K363">
        <v>0</v>
      </c>
      <c r="L363">
        <f t="shared" si="23"/>
        <v>0</v>
      </c>
      <c r="M363">
        <f t="shared" si="24"/>
        <v>1</v>
      </c>
    </row>
    <row r="364" spans="1:13">
      <c r="A364">
        <v>363</v>
      </c>
      <c r="B364">
        <v>241</v>
      </c>
      <c r="C364">
        <v>1</v>
      </c>
      <c r="D364">
        <v>91</v>
      </c>
      <c r="E364">
        <v>64</v>
      </c>
      <c r="F364">
        <v>24</v>
      </c>
      <c r="G364">
        <v>0</v>
      </c>
      <c r="H364">
        <v>29.2</v>
      </c>
      <c r="I364">
        <v>0.192</v>
      </c>
      <c r="J364">
        <v>21</v>
      </c>
      <c r="K364">
        <v>0</v>
      </c>
      <c r="L364">
        <f t="shared" si="23"/>
        <v>0</v>
      </c>
      <c r="M364">
        <f t="shared" si="24"/>
        <v>1</v>
      </c>
    </row>
    <row r="365" spans="1:13">
      <c r="A365">
        <v>364</v>
      </c>
      <c r="B365">
        <v>686</v>
      </c>
      <c r="C365">
        <v>2</v>
      </c>
      <c r="D365">
        <v>129</v>
      </c>
      <c r="E365">
        <v>74</v>
      </c>
      <c r="F365">
        <v>26</v>
      </c>
      <c r="G365">
        <v>205</v>
      </c>
      <c r="H365">
        <v>33.200000000000003</v>
      </c>
      <c r="I365">
        <v>0.59099999999999997</v>
      </c>
      <c r="J365">
        <v>25</v>
      </c>
      <c r="K365">
        <v>0</v>
      </c>
      <c r="L365">
        <f t="shared" si="23"/>
        <v>0</v>
      </c>
      <c r="M365">
        <f t="shared" si="24"/>
        <v>1</v>
      </c>
    </row>
    <row r="366" spans="1:13">
      <c r="A366">
        <v>365</v>
      </c>
      <c r="B366">
        <v>153</v>
      </c>
      <c r="C366">
        <v>9</v>
      </c>
      <c r="D366">
        <v>156</v>
      </c>
      <c r="E366">
        <v>86</v>
      </c>
      <c r="F366">
        <v>28</v>
      </c>
      <c r="G366">
        <v>155</v>
      </c>
      <c r="H366">
        <v>34.299999999999997</v>
      </c>
      <c r="I366">
        <v>1.1890000000000001</v>
      </c>
      <c r="J366">
        <v>42</v>
      </c>
      <c r="K366">
        <v>1</v>
      </c>
      <c r="L366">
        <f t="shared" si="23"/>
        <v>1</v>
      </c>
      <c r="M366">
        <f t="shared" si="24"/>
        <v>1</v>
      </c>
    </row>
    <row r="367" spans="1:13">
      <c r="A367">
        <v>366</v>
      </c>
      <c r="B367">
        <v>454</v>
      </c>
      <c r="C367">
        <v>2</v>
      </c>
      <c r="D367">
        <v>119</v>
      </c>
      <c r="E367">
        <v>0</v>
      </c>
      <c r="F367">
        <v>0</v>
      </c>
      <c r="G367">
        <v>0</v>
      </c>
      <c r="H367">
        <v>19.600000000000001</v>
      </c>
      <c r="I367">
        <v>0.83199999999999996</v>
      </c>
      <c r="J367">
        <v>72</v>
      </c>
      <c r="K367">
        <v>0</v>
      </c>
      <c r="L367">
        <f t="shared" si="23"/>
        <v>0</v>
      </c>
      <c r="M367">
        <f t="shared" si="24"/>
        <v>1</v>
      </c>
    </row>
    <row r="368" spans="1:13">
      <c r="A368">
        <v>367</v>
      </c>
      <c r="B368">
        <v>52</v>
      </c>
      <c r="C368">
        <v>1</v>
      </c>
      <c r="D368">
        <v>101</v>
      </c>
      <c r="E368">
        <v>50</v>
      </c>
      <c r="F368">
        <v>15</v>
      </c>
      <c r="G368">
        <v>36</v>
      </c>
      <c r="H368">
        <v>24.2</v>
      </c>
      <c r="I368">
        <v>0.52600000000000002</v>
      </c>
      <c r="J368">
        <v>26</v>
      </c>
      <c r="K368">
        <v>0</v>
      </c>
      <c r="L368">
        <f t="shared" si="23"/>
        <v>0</v>
      </c>
      <c r="M368">
        <f t="shared" si="24"/>
        <v>1</v>
      </c>
    </row>
    <row r="369" spans="1:13">
      <c r="A369">
        <v>368</v>
      </c>
      <c r="B369">
        <v>610</v>
      </c>
      <c r="C369">
        <v>1</v>
      </c>
      <c r="D369">
        <v>111</v>
      </c>
      <c r="E369">
        <v>62</v>
      </c>
      <c r="F369">
        <v>13</v>
      </c>
      <c r="G369">
        <v>182</v>
      </c>
      <c r="H369">
        <v>24</v>
      </c>
      <c r="I369">
        <v>0.13800000000000001</v>
      </c>
      <c r="J369">
        <v>23</v>
      </c>
      <c r="K369">
        <v>0</v>
      </c>
      <c r="L369">
        <f t="shared" si="23"/>
        <v>0</v>
      </c>
      <c r="M369">
        <f t="shared" si="24"/>
        <v>1</v>
      </c>
    </row>
    <row r="370" spans="1:13">
      <c r="A370">
        <v>369</v>
      </c>
      <c r="B370">
        <v>178</v>
      </c>
      <c r="C370">
        <v>0</v>
      </c>
      <c r="D370">
        <v>129</v>
      </c>
      <c r="E370">
        <v>110</v>
      </c>
      <c r="F370">
        <v>46</v>
      </c>
      <c r="G370">
        <v>130</v>
      </c>
      <c r="H370">
        <v>67.099999999999994</v>
      </c>
      <c r="I370">
        <v>0.31900000000000001</v>
      </c>
      <c r="J370">
        <v>26</v>
      </c>
      <c r="K370">
        <v>1</v>
      </c>
      <c r="L370">
        <f t="shared" si="23"/>
        <v>0</v>
      </c>
      <c r="M370">
        <f t="shared" si="24"/>
        <v>0</v>
      </c>
    </row>
    <row r="371" spans="1:13">
      <c r="A371">
        <v>370</v>
      </c>
      <c r="B371">
        <v>625</v>
      </c>
      <c r="C371">
        <v>2</v>
      </c>
      <c r="D371">
        <v>108</v>
      </c>
      <c r="E371">
        <v>64</v>
      </c>
      <c r="F371">
        <v>0</v>
      </c>
      <c r="G371">
        <v>0</v>
      </c>
      <c r="H371">
        <v>30.8</v>
      </c>
      <c r="I371">
        <v>0.158</v>
      </c>
      <c r="J371">
        <v>21</v>
      </c>
      <c r="K371">
        <v>0</v>
      </c>
      <c r="L371">
        <f t="shared" si="23"/>
        <v>0</v>
      </c>
      <c r="M371">
        <f t="shared" si="24"/>
        <v>1</v>
      </c>
    </row>
    <row r="372" spans="1:13">
      <c r="A372">
        <v>371</v>
      </c>
      <c r="B372">
        <v>73</v>
      </c>
      <c r="C372">
        <v>13</v>
      </c>
      <c r="D372">
        <v>126</v>
      </c>
      <c r="E372">
        <v>90</v>
      </c>
      <c r="F372">
        <v>0</v>
      </c>
      <c r="G372">
        <v>0</v>
      </c>
      <c r="H372">
        <v>43.4</v>
      </c>
      <c r="I372">
        <v>0.58299999999999996</v>
      </c>
      <c r="J372">
        <v>42</v>
      </c>
      <c r="K372">
        <v>1</v>
      </c>
      <c r="L372">
        <f t="shared" si="23"/>
        <v>0</v>
      </c>
      <c r="M372">
        <f t="shared" si="24"/>
        <v>0</v>
      </c>
    </row>
    <row r="373" spans="1:13">
      <c r="A373">
        <v>372</v>
      </c>
      <c r="B373">
        <v>573</v>
      </c>
      <c r="C373">
        <v>3</v>
      </c>
      <c r="D373">
        <v>111</v>
      </c>
      <c r="E373">
        <v>58</v>
      </c>
      <c r="F373">
        <v>31</v>
      </c>
      <c r="G373">
        <v>44</v>
      </c>
      <c r="H373">
        <v>29.5</v>
      </c>
      <c r="I373">
        <v>0.43</v>
      </c>
      <c r="J373">
        <v>22</v>
      </c>
      <c r="K373">
        <v>0</v>
      </c>
      <c r="L373">
        <f t="shared" si="23"/>
        <v>0</v>
      </c>
      <c r="M373">
        <f t="shared" si="24"/>
        <v>1</v>
      </c>
    </row>
    <row r="374" spans="1:13">
      <c r="A374">
        <v>373</v>
      </c>
      <c r="B374">
        <v>457</v>
      </c>
      <c r="C374">
        <v>1</v>
      </c>
      <c r="D374">
        <v>135</v>
      </c>
      <c r="E374">
        <v>54</v>
      </c>
      <c r="F374">
        <v>0</v>
      </c>
      <c r="G374">
        <v>0</v>
      </c>
      <c r="H374">
        <v>26.7</v>
      </c>
      <c r="I374">
        <v>0.68700000000000006</v>
      </c>
      <c r="J374">
        <v>62</v>
      </c>
      <c r="K374">
        <v>0</v>
      </c>
      <c r="L374">
        <f t="shared" si="23"/>
        <v>0</v>
      </c>
      <c r="M374">
        <f t="shared" si="24"/>
        <v>1</v>
      </c>
    </row>
    <row r="375" spans="1:13">
      <c r="A375">
        <v>374</v>
      </c>
      <c r="B375">
        <v>353</v>
      </c>
      <c r="C375">
        <v>3</v>
      </c>
      <c r="D375">
        <v>61</v>
      </c>
      <c r="E375">
        <v>82</v>
      </c>
      <c r="F375">
        <v>28</v>
      </c>
      <c r="G375">
        <v>0</v>
      </c>
      <c r="H375">
        <v>34.4</v>
      </c>
      <c r="I375">
        <v>0.24299999999999999</v>
      </c>
      <c r="J375">
        <v>46</v>
      </c>
      <c r="K375">
        <v>0</v>
      </c>
      <c r="L375">
        <f t="shared" si="23"/>
        <v>0</v>
      </c>
      <c r="M375">
        <f t="shared" si="24"/>
        <v>1</v>
      </c>
    </row>
    <row r="376" spans="1:13">
      <c r="A376">
        <v>375</v>
      </c>
      <c r="B376">
        <v>153</v>
      </c>
      <c r="C376">
        <v>9</v>
      </c>
      <c r="D376">
        <v>156</v>
      </c>
      <c r="E376">
        <v>86</v>
      </c>
      <c r="F376">
        <v>28</v>
      </c>
      <c r="G376">
        <v>155</v>
      </c>
      <c r="H376">
        <v>34.299999999999997</v>
      </c>
      <c r="I376">
        <v>1.1890000000000001</v>
      </c>
      <c r="J376">
        <v>42</v>
      </c>
      <c r="K376">
        <v>1</v>
      </c>
      <c r="L376">
        <f t="shared" si="23"/>
        <v>1</v>
      </c>
      <c r="M376">
        <f t="shared" si="24"/>
        <v>1</v>
      </c>
    </row>
    <row r="377" spans="1:13">
      <c r="A377">
        <v>376</v>
      </c>
      <c r="B377">
        <v>185</v>
      </c>
      <c r="C377">
        <v>4</v>
      </c>
      <c r="D377">
        <v>141</v>
      </c>
      <c r="E377">
        <v>74</v>
      </c>
      <c r="F377">
        <v>0</v>
      </c>
      <c r="G377">
        <v>0</v>
      </c>
      <c r="H377">
        <v>27.6</v>
      </c>
      <c r="I377">
        <v>0.24399999999999999</v>
      </c>
      <c r="J377">
        <v>40</v>
      </c>
      <c r="K377">
        <v>0</v>
      </c>
      <c r="L377">
        <f t="shared" si="23"/>
        <v>0</v>
      </c>
      <c r="M377">
        <f t="shared" si="24"/>
        <v>1</v>
      </c>
    </row>
    <row r="378" spans="1:13">
      <c r="A378">
        <v>377</v>
      </c>
      <c r="B378">
        <v>338</v>
      </c>
      <c r="C378">
        <v>5</v>
      </c>
      <c r="D378">
        <v>115</v>
      </c>
      <c r="E378">
        <v>76</v>
      </c>
      <c r="F378">
        <v>0</v>
      </c>
      <c r="G378">
        <v>0</v>
      </c>
      <c r="H378">
        <v>31.2</v>
      </c>
      <c r="I378">
        <v>0.34300000000000003</v>
      </c>
      <c r="J378">
        <v>44</v>
      </c>
      <c r="K378">
        <v>1</v>
      </c>
      <c r="L378">
        <f t="shared" si="23"/>
        <v>0</v>
      </c>
      <c r="M378">
        <f t="shared" si="24"/>
        <v>0</v>
      </c>
    </row>
    <row r="379" spans="1:13">
      <c r="A379">
        <v>378</v>
      </c>
      <c r="B379">
        <v>753</v>
      </c>
      <c r="C379">
        <v>3</v>
      </c>
      <c r="D379">
        <v>108</v>
      </c>
      <c r="E379">
        <v>62</v>
      </c>
      <c r="F379">
        <v>24</v>
      </c>
      <c r="G379">
        <v>0</v>
      </c>
      <c r="H379">
        <v>26</v>
      </c>
      <c r="I379">
        <v>0.223</v>
      </c>
      <c r="J379">
        <v>25</v>
      </c>
      <c r="K379">
        <v>0</v>
      </c>
      <c r="L379">
        <f t="shared" si="23"/>
        <v>0</v>
      </c>
      <c r="M379">
        <f t="shared" si="24"/>
        <v>1</v>
      </c>
    </row>
    <row r="380" spans="1:13">
      <c r="A380">
        <v>379</v>
      </c>
      <c r="B380">
        <v>524</v>
      </c>
      <c r="C380">
        <v>9</v>
      </c>
      <c r="D380">
        <v>130</v>
      </c>
      <c r="E380">
        <v>70</v>
      </c>
      <c r="F380">
        <v>0</v>
      </c>
      <c r="G380">
        <v>0</v>
      </c>
      <c r="H380">
        <v>34.200000000000003</v>
      </c>
      <c r="I380">
        <v>0.65200000000000002</v>
      </c>
      <c r="J380">
        <v>45</v>
      </c>
      <c r="K380">
        <v>1</v>
      </c>
      <c r="L380">
        <f t="shared" si="23"/>
        <v>0</v>
      </c>
      <c r="M380">
        <f t="shared" si="24"/>
        <v>0</v>
      </c>
    </row>
    <row r="381" spans="1:13">
      <c r="A381">
        <v>380</v>
      </c>
      <c r="B381">
        <v>135</v>
      </c>
      <c r="C381">
        <v>2</v>
      </c>
      <c r="D381">
        <v>96</v>
      </c>
      <c r="E381">
        <v>68</v>
      </c>
      <c r="F381">
        <v>13</v>
      </c>
      <c r="G381">
        <v>49</v>
      </c>
      <c r="H381">
        <v>21.1</v>
      </c>
      <c r="I381">
        <v>0.64700000000000002</v>
      </c>
      <c r="J381">
        <v>26</v>
      </c>
      <c r="K381">
        <v>0</v>
      </c>
      <c r="L381">
        <f t="shared" si="23"/>
        <v>0</v>
      </c>
      <c r="M381">
        <f t="shared" si="24"/>
        <v>1</v>
      </c>
    </row>
    <row r="382" spans="1:13">
      <c r="A382">
        <v>381</v>
      </c>
      <c r="B382">
        <v>192</v>
      </c>
      <c r="C382">
        <v>9</v>
      </c>
      <c r="D382">
        <v>123</v>
      </c>
      <c r="E382">
        <v>70</v>
      </c>
      <c r="F382">
        <v>44</v>
      </c>
      <c r="G382">
        <v>94</v>
      </c>
      <c r="H382">
        <v>33.1</v>
      </c>
      <c r="I382">
        <v>0.374</v>
      </c>
      <c r="J382">
        <v>40</v>
      </c>
      <c r="K382">
        <v>0</v>
      </c>
      <c r="L382">
        <f t="shared" si="23"/>
        <v>0</v>
      </c>
      <c r="M382">
        <f t="shared" si="24"/>
        <v>1</v>
      </c>
    </row>
    <row r="383" spans="1:13">
      <c r="A383">
        <v>382</v>
      </c>
      <c r="B383">
        <v>655</v>
      </c>
      <c r="C383">
        <v>1</v>
      </c>
      <c r="D383">
        <v>106</v>
      </c>
      <c r="E383">
        <v>70</v>
      </c>
      <c r="F383">
        <v>28</v>
      </c>
      <c r="G383">
        <v>135</v>
      </c>
      <c r="H383">
        <v>34.200000000000003</v>
      </c>
      <c r="I383">
        <v>0.14199999999999999</v>
      </c>
      <c r="J383">
        <v>22</v>
      </c>
      <c r="K383">
        <v>0</v>
      </c>
      <c r="L383">
        <f t="shared" si="23"/>
        <v>0</v>
      </c>
      <c r="M383">
        <f t="shared" si="24"/>
        <v>1</v>
      </c>
    </row>
    <row r="384" spans="1:13">
      <c r="A384">
        <v>383</v>
      </c>
      <c r="B384">
        <v>273</v>
      </c>
      <c r="C384">
        <v>3</v>
      </c>
      <c r="D384">
        <v>122</v>
      </c>
      <c r="E384">
        <v>78</v>
      </c>
      <c r="F384">
        <v>0</v>
      </c>
      <c r="G384">
        <v>0</v>
      </c>
      <c r="H384">
        <v>23</v>
      </c>
      <c r="I384">
        <v>0.254</v>
      </c>
      <c r="J384">
        <v>40</v>
      </c>
      <c r="K384">
        <v>0</v>
      </c>
      <c r="L384">
        <f t="shared" si="23"/>
        <v>0</v>
      </c>
      <c r="M384">
        <f t="shared" si="24"/>
        <v>1</v>
      </c>
    </row>
    <row r="385" spans="1:13">
      <c r="A385">
        <v>384</v>
      </c>
      <c r="B385">
        <v>198</v>
      </c>
      <c r="C385">
        <v>3</v>
      </c>
      <c r="D385">
        <v>107</v>
      </c>
      <c r="E385">
        <v>62</v>
      </c>
      <c r="F385">
        <v>13</v>
      </c>
      <c r="G385">
        <v>48</v>
      </c>
      <c r="H385">
        <v>22.9</v>
      </c>
      <c r="I385">
        <v>0.67800000000000005</v>
      </c>
      <c r="J385">
        <v>23</v>
      </c>
      <c r="K385">
        <v>1</v>
      </c>
      <c r="L385">
        <f t="shared" si="23"/>
        <v>0</v>
      </c>
      <c r="M385">
        <f t="shared" si="24"/>
        <v>0</v>
      </c>
    </row>
    <row r="386" spans="1:13">
      <c r="A386">
        <v>385</v>
      </c>
      <c r="B386">
        <v>510</v>
      </c>
      <c r="C386">
        <v>8</v>
      </c>
      <c r="D386">
        <v>120</v>
      </c>
      <c r="E386">
        <v>78</v>
      </c>
      <c r="F386">
        <v>0</v>
      </c>
      <c r="G386">
        <v>0</v>
      </c>
      <c r="H386">
        <v>25</v>
      </c>
      <c r="I386">
        <v>0.40899999999999997</v>
      </c>
      <c r="J386">
        <v>64</v>
      </c>
      <c r="K386">
        <v>0</v>
      </c>
      <c r="L386">
        <f t="shared" si="23"/>
        <v>0</v>
      </c>
      <c r="M386">
        <f t="shared" si="24"/>
        <v>1</v>
      </c>
    </row>
    <row r="387" spans="1:13">
      <c r="A387">
        <v>386</v>
      </c>
      <c r="B387">
        <v>562</v>
      </c>
      <c r="C387">
        <v>0</v>
      </c>
      <c r="D387">
        <v>198</v>
      </c>
      <c r="E387">
        <v>66</v>
      </c>
      <c r="F387">
        <v>32</v>
      </c>
      <c r="G387">
        <v>274</v>
      </c>
      <c r="H387">
        <v>41.3</v>
      </c>
      <c r="I387">
        <v>0.502</v>
      </c>
      <c r="J387">
        <v>28</v>
      </c>
      <c r="K387">
        <v>1</v>
      </c>
      <c r="L387">
        <f t="shared" ref="L387:L450" si="25">IF(D387&lt;=133.5,IF(J387&lt;=27.5,IF(H387&lt;=31.3,0,0),IF(H387&lt;=28.65,0,0)),IF(H387&lt;=29.4,0,IF(D387&lt;=155.5,1,1)))</f>
        <v>1</v>
      </c>
      <c r="M387">
        <f t="shared" ref="M387:M450" si="26">IF(L387=K387,1,0)</f>
        <v>1</v>
      </c>
    </row>
    <row r="388" spans="1:13">
      <c r="A388">
        <v>387</v>
      </c>
      <c r="B388">
        <v>155</v>
      </c>
      <c r="C388">
        <v>8</v>
      </c>
      <c r="D388">
        <v>188</v>
      </c>
      <c r="E388">
        <v>78</v>
      </c>
      <c r="F388">
        <v>0</v>
      </c>
      <c r="G388">
        <v>0</v>
      </c>
      <c r="H388">
        <v>47.9</v>
      </c>
      <c r="I388">
        <v>0.13700000000000001</v>
      </c>
      <c r="J388">
        <v>43</v>
      </c>
      <c r="K388">
        <v>1</v>
      </c>
      <c r="L388">
        <f t="shared" si="25"/>
        <v>1</v>
      </c>
      <c r="M388">
        <f t="shared" si="26"/>
        <v>1</v>
      </c>
    </row>
    <row r="389" spans="1:13">
      <c r="A389">
        <v>388</v>
      </c>
      <c r="B389">
        <v>158</v>
      </c>
      <c r="C389">
        <v>1</v>
      </c>
      <c r="D389">
        <v>109</v>
      </c>
      <c r="E389">
        <v>56</v>
      </c>
      <c r="F389">
        <v>21</v>
      </c>
      <c r="G389">
        <v>135</v>
      </c>
      <c r="H389">
        <v>25.2</v>
      </c>
      <c r="I389">
        <v>0.83299999999999996</v>
      </c>
      <c r="J389">
        <v>23</v>
      </c>
      <c r="K389">
        <v>0</v>
      </c>
      <c r="L389">
        <f t="shared" si="25"/>
        <v>0</v>
      </c>
      <c r="M389">
        <f t="shared" si="26"/>
        <v>1</v>
      </c>
    </row>
    <row r="390" spans="1:13">
      <c r="A390">
        <v>389</v>
      </c>
      <c r="B390">
        <v>334</v>
      </c>
      <c r="C390">
        <v>12</v>
      </c>
      <c r="D390">
        <v>106</v>
      </c>
      <c r="E390">
        <v>80</v>
      </c>
      <c r="F390">
        <v>0</v>
      </c>
      <c r="G390">
        <v>0</v>
      </c>
      <c r="H390">
        <v>23.6</v>
      </c>
      <c r="I390">
        <v>0.13700000000000001</v>
      </c>
      <c r="J390">
        <v>44</v>
      </c>
      <c r="K390">
        <v>0</v>
      </c>
      <c r="L390">
        <f t="shared" si="25"/>
        <v>0</v>
      </c>
      <c r="M390">
        <f t="shared" si="26"/>
        <v>1</v>
      </c>
    </row>
    <row r="391" spans="1:13">
      <c r="A391">
        <v>390</v>
      </c>
      <c r="B391">
        <v>23</v>
      </c>
      <c r="C391">
        <v>7</v>
      </c>
      <c r="D391">
        <v>196</v>
      </c>
      <c r="E391">
        <v>90</v>
      </c>
      <c r="F391">
        <v>0</v>
      </c>
      <c r="G391">
        <v>0</v>
      </c>
      <c r="H391">
        <v>39.799999999999997</v>
      </c>
      <c r="I391">
        <v>0.45100000000000001</v>
      </c>
      <c r="J391">
        <v>41</v>
      </c>
      <c r="K391">
        <v>1</v>
      </c>
      <c r="L391">
        <f t="shared" si="25"/>
        <v>1</v>
      </c>
      <c r="M391">
        <f t="shared" si="26"/>
        <v>1</v>
      </c>
    </row>
    <row r="392" spans="1:13">
      <c r="A392">
        <v>391</v>
      </c>
      <c r="B392">
        <v>722</v>
      </c>
      <c r="C392">
        <v>1</v>
      </c>
      <c r="D392">
        <v>114</v>
      </c>
      <c r="E392">
        <v>66</v>
      </c>
      <c r="F392">
        <v>36</v>
      </c>
      <c r="G392">
        <v>200</v>
      </c>
      <c r="H392">
        <v>38.1</v>
      </c>
      <c r="I392">
        <v>0.28899999999999998</v>
      </c>
      <c r="J392">
        <v>21</v>
      </c>
      <c r="K392">
        <v>0</v>
      </c>
      <c r="L392">
        <f t="shared" si="25"/>
        <v>0</v>
      </c>
      <c r="M392">
        <f t="shared" si="26"/>
        <v>1</v>
      </c>
    </row>
    <row r="393" spans="1:13">
      <c r="A393">
        <v>392</v>
      </c>
      <c r="B393">
        <v>153</v>
      </c>
      <c r="C393">
        <v>9</v>
      </c>
      <c r="D393">
        <v>156</v>
      </c>
      <c r="E393">
        <v>86</v>
      </c>
      <c r="F393">
        <v>28</v>
      </c>
      <c r="G393">
        <v>155</v>
      </c>
      <c r="H393">
        <v>34.299999999999997</v>
      </c>
      <c r="I393">
        <v>1.1890000000000001</v>
      </c>
      <c r="J393">
        <v>42</v>
      </c>
      <c r="K393">
        <v>1</v>
      </c>
      <c r="L393">
        <f t="shared" si="25"/>
        <v>1</v>
      </c>
      <c r="M393">
        <f t="shared" si="26"/>
        <v>1</v>
      </c>
    </row>
    <row r="394" spans="1:13">
      <c r="A394">
        <v>393</v>
      </c>
      <c r="B394">
        <v>473</v>
      </c>
      <c r="C394">
        <v>0</v>
      </c>
      <c r="D394">
        <v>119</v>
      </c>
      <c r="E394">
        <v>66</v>
      </c>
      <c r="F394">
        <v>27</v>
      </c>
      <c r="G394">
        <v>0</v>
      </c>
      <c r="H394">
        <v>38.799999999999997</v>
      </c>
      <c r="I394">
        <v>0.25900000000000001</v>
      </c>
      <c r="J394">
        <v>22</v>
      </c>
      <c r="K394">
        <v>0</v>
      </c>
      <c r="L394">
        <f t="shared" si="25"/>
        <v>0</v>
      </c>
      <c r="M394">
        <f t="shared" si="26"/>
        <v>1</v>
      </c>
    </row>
    <row r="395" spans="1:13">
      <c r="A395">
        <v>394</v>
      </c>
      <c r="B395">
        <v>669</v>
      </c>
      <c r="C395">
        <v>6</v>
      </c>
      <c r="D395">
        <v>98</v>
      </c>
      <c r="E395">
        <v>58</v>
      </c>
      <c r="F395">
        <v>33</v>
      </c>
      <c r="G395">
        <v>190</v>
      </c>
      <c r="H395">
        <v>34</v>
      </c>
      <c r="I395">
        <v>0.43</v>
      </c>
      <c r="J395">
        <v>43</v>
      </c>
      <c r="K395">
        <v>0</v>
      </c>
      <c r="L395">
        <f t="shared" si="25"/>
        <v>0</v>
      </c>
      <c r="M395">
        <f t="shared" si="26"/>
        <v>1</v>
      </c>
    </row>
    <row r="396" spans="1:13">
      <c r="A396">
        <v>395</v>
      </c>
      <c r="B396">
        <v>203</v>
      </c>
      <c r="C396">
        <v>0</v>
      </c>
      <c r="D396">
        <v>108</v>
      </c>
      <c r="E396">
        <v>68</v>
      </c>
      <c r="F396">
        <v>20</v>
      </c>
      <c r="G396">
        <v>0</v>
      </c>
      <c r="H396">
        <v>27.3</v>
      </c>
      <c r="I396">
        <v>0.78700000000000003</v>
      </c>
      <c r="J396">
        <v>32</v>
      </c>
      <c r="K396">
        <v>0</v>
      </c>
      <c r="L396">
        <f t="shared" si="25"/>
        <v>0</v>
      </c>
      <c r="M396">
        <f t="shared" si="26"/>
        <v>1</v>
      </c>
    </row>
    <row r="397" spans="1:13">
      <c r="A397">
        <v>396</v>
      </c>
      <c r="B397">
        <v>238</v>
      </c>
      <c r="C397">
        <v>0</v>
      </c>
      <c r="D397">
        <v>179</v>
      </c>
      <c r="E397">
        <v>90</v>
      </c>
      <c r="F397">
        <v>27</v>
      </c>
      <c r="G397">
        <v>0</v>
      </c>
      <c r="H397">
        <v>44.1</v>
      </c>
      <c r="I397">
        <v>0.68600000000000005</v>
      </c>
      <c r="J397">
        <v>23</v>
      </c>
      <c r="K397">
        <v>1</v>
      </c>
      <c r="L397">
        <f t="shared" si="25"/>
        <v>1</v>
      </c>
      <c r="M397">
        <f t="shared" si="26"/>
        <v>1</v>
      </c>
    </row>
    <row r="398" spans="1:13">
      <c r="A398">
        <v>397</v>
      </c>
      <c r="B398">
        <v>378</v>
      </c>
      <c r="C398">
        <v>1</v>
      </c>
      <c r="D398">
        <v>87</v>
      </c>
      <c r="E398">
        <v>60</v>
      </c>
      <c r="F398">
        <v>37</v>
      </c>
      <c r="G398">
        <v>75</v>
      </c>
      <c r="H398">
        <v>37.200000000000003</v>
      </c>
      <c r="I398">
        <v>0.50900000000000001</v>
      </c>
      <c r="J398">
        <v>22</v>
      </c>
      <c r="K398">
        <v>0</v>
      </c>
      <c r="L398">
        <f t="shared" si="25"/>
        <v>0</v>
      </c>
      <c r="M398">
        <f t="shared" si="26"/>
        <v>1</v>
      </c>
    </row>
    <row r="399" spans="1:13">
      <c r="A399">
        <v>398</v>
      </c>
      <c r="B399">
        <v>486</v>
      </c>
      <c r="C399">
        <v>0</v>
      </c>
      <c r="D399">
        <v>135</v>
      </c>
      <c r="E399">
        <v>68</v>
      </c>
      <c r="F399">
        <v>42</v>
      </c>
      <c r="G399">
        <v>250</v>
      </c>
      <c r="H399">
        <v>42.3</v>
      </c>
      <c r="I399">
        <v>0.36499999999999999</v>
      </c>
      <c r="J399">
        <v>24</v>
      </c>
      <c r="K399">
        <v>1</v>
      </c>
      <c r="L399">
        <f t="shared" si="25"/>
        <v>1</v>
      </c>
      <c r="M399">
        <f t="shared" si="26"/>
        <v>1</v>
      </c>
    </row>
    <row r="400" spans="1:13">
      <c r="A400">
        <v>399</v>
      </c>
      <c r="B400">
        <v>118</v>
      </c>
      <c r="C400">
        <v>5</v>
      </c>
      <c r="D400">
        <v>78</v>
      </c>
      <c r="E400">
        <v>48</v>
      </c>
      <c r="F400">
        <v>0</v>
      </c>
      <c r="G400">
        <v>0</v>
      </c>
      <c r="H400">
        <v>33.700000000000003</v>
      </c>
      <c r="I400">
        <v>0.65400000000000003</v>
      </c>
      <c r="J400">
        <v>25</v>
      </c>
      <c r="K400">
        <v>0</v>
      </c>
      <c r="L400">
        <f t="shared" si="25"/>
        <v>0</v>
      </c>
      <c r="M400">
        <f t="shared" si="26"/>
        <v>1</v>
      </c>
    </row>
    <row r="401" spans="1:13">
      <c r="A401">
        <v>400</v>
      </c>
      <c r="B401">
        <v>324</v>
      </c>
      <c r="C401">
        <v>13</v>
      </c>
      <c r="D401">
        <v>152</v>
      </c>
      <c r="E401">
        <v>90</v>
      </c>
      <c r="F401">
        <v>33</v>
      </c>
      <c r="G401">
        <v>29</v>
      </c>
      <c r="H401">
        <v>26.8</v>
      </c>
      <c r="I401">
        <v>0.73099999999999998</v>
      </c>
      <c r="J401">
        <v>43</v>
      </c>
      <c r="K401">
        <v>1</v>
      </c>
      <c r="L401">
        <f t="shared" si="25"/>
        <v>0</v>
      </c>
      <c r="M401">
        <f t="shared" si="26"/>
        <v>0</v>
      </c>
    </row>
    <row r="402" spans="1:13">
      <c r="A402">
        <v>401</v>
      </c>
      <c r="B402">
        <v>689</v>
      </c>
      <c r="C402">
        <v>1</v>
      </c>
      <c r="D402">
        <v>140</v>
      </c>
      <c r="E402">
        <v>74</v>
      </c>
      <c r="F402">
        <v>26</v>
      </c>
      <c r="G402">
        <v>180</v>
      </c>
      <c r="H402">
        <v>24.1</v>
      </c>
      <c r="I402">
        <v>0.82799999999999996</v>
      </c>
      <c r="J402">
        <v>23</v>
      </c>
      <c r="K402">
        <v>0</v>
      </c>
      <c r="L402">
        <f t="shared" si="25"/>
        <v>0</v>
      </c>
      <c r="M402">
        <f t="shared" si="26"/>
        <v>1</v>
      </c>
    </row>
    <row r="403" spans="1:13">
      <c r="A403">
        <v>402</v>
      </c>
      <c r="B403">
        <v>641</v>
      </c>
      <c r="C403">
        <v>0</v>
      </c>
      <c r="D403">
        <v>102</v>
      </c>
      <c r="E403">
        <v>86</v>
      </c>
      <c r="F403">
        <v>17</v>
      </c>
      <c r="G403">
        <v>105</v>
      </c>
      <c r="H403">
        <v>29.3</v>
      </c>
      <c r="I403">
        <v>0.69499999999999995</v>
      </c>
      <c r="J403">
        <v>27</v>
      </c>
      <c r="K403">
        <v>0</v>
      </c>
      <c r="L403">
        <f t="shared" si="25"/>
        <v>0</v>
      </c>
      <c r="M403">
        <f t="shared" si="26"/>
        <v>1</v>
      </c>
    </row>
    <row r="404" spans="1:13">
      <c r="A404">
        <v>403</v>
      </c>
      <c r="B404">
        <v>652</v>
      </c>
      <c r="C404">
        <v>1</v>
      </c>
      <c r="D404">
        <v>117</v>
      </c>
      <c r="E404">
        <v>60</v>
      </c>
      <c r="F404">
        <v>23</v>
      </c>
      <c r="G404">
        <v>106</v>
      </c>
      <c r="H404">
        <v>33.799999999999997</v>
      </c>
      <c r="I404">
        <v>0.46600000000000003</v>
      </c>
      <c r="J404">
        <v>27</v>
      </c>
      <c r="K404">
        <v>0</v>
      </c>
      <c r="L404">
        <f t="shared" si="25"/>
        <v>0</v>
      </c>
      <c r="M404">
        <f t="shared" si="26"/>
        <v>1</v>
      </c>
    </row>
    <row r="405" spans="1:13">
      <c r="A405">
        <v>404</v>
      </c>
      <c r="B405">
        <v>500</v>
      </c>
      <c r="C405">
        <v>6</v>
      </c>
      <c r="D405">
        <v>154</v>
      </c>
      <c r="E405">
        <v>74</v>
      </c>
      <c r="F405">
        <v>32</v>
      </c>
      <c r="G405">
        <v>193</v>
      </c>
      <c r="H405">
        <v>29.3</v>
      </c>
      <c r="I405">
        <v>0.83899999999999997</v>
      </c>
      <c r="J405">
        <v>39</v>
      </c>
      <c r="K405">
        <v>0</v>
      </c>
      <c r="L405">
        <f t="shared" si="25"/>
        <v>0</v>
      </c>
      <c r="M405">
        <f t="shared" si="26"/>
        <v>1</v>
      </c>
    </row>
    <row r="406" spans="1:13">
      <c r="A406">
        <v>405</v>
      </c>
      <c r="B406">
        <v>104</v>
      </c>
      <c r="C406">
        <v>1</v>
      </c>
      <c r="D406">
        <v>81</v>
      </c>
      <c r="E406">
        <v>72</v>
      </c>
      <c r="F406">
        <v>18</v>
      </c>
      <c r="G406">
        <v>40</v>
      </c>
      <c r="H406">
        <v>26.6</v>
      </c>
      <c r="I406">
        <v>0.28299999999999997</v>
      </c>
      <c r="J406">
        <v>24</v>
      </c>
      <c r="K406">
        <v>0</v>
      </c>
      <c r="L406">
        <f t="shared" si="25"/>
        <v>0</v>
      </c>
      <c r="M406">
        <f t="shared" si="26"/>
        <v>1</v>
      </c>
    </row>
    <row r="407" spans="1:13">
      <c r="A407">
        <v>406</v>
      </c>
      <c r="B407">
        <v>554</v>
      </c>
      <c r="C407">
        <v>1</v>
      </c>
      <c r="D407">
        <v>88</v>
      </c>
      <c r="E407">
        <v>62</v>
      </c>
      <c r="F407">
        <v>24</v>
      </c>
      <c r="G407">
        <v>44</v>
      </c>
      <c r="H407">
        <v>29.9</v>
      </c>
      <c r="I407">
        <v>0.42199999999999999</v>
      </c>
      <c r="J407">
        <v>23</v>
      </c>
      <c r="K407">
        <v>0</v>
      </c>
      <c r="L407">
        <f t="shared" si="25"/>
        <v>0</v>
      </c>
      <c r="M407">
        <f t="shared" si="26"/>
        <v>1</v>
      </c>
    </row>
    <row r="408" spans="1:13">
      <c r="A408">
        <v>407</v>
      </c>
      <c r="B408">
        <v>332</v>
      </c>
      <c r="C408">
        <v>2</v>
      </c>
      <c r="D408">
        <v>87</v>
      </c>
      <c r="E408">
        <v>58</v>
      </c>
      <c r="F408">
        <v>16</v>
      </c>
      <c r="G408">
        <v>52</v>
      </c>
      <c r="H408">
        <v>32.700000000000003</v>
      </c>
      <c r="I408">
        <v>0.16600000000000001</v>
      </c>
      <c r="J408">
        <v>25</v>
      </c>
      <c r="K408">
        <v>0</v>
      </c>
      <c r="L408">
        <f t="shared" si="25"/>
        <v>0</v>
      </c>
      <c r="M408">
        <f t="shared" si="26"/>
        <v>1</v>
      </c>
    </row>
    <row r="409" spans="1:13">
      <c r="A409">
        <v>408</v>
      </c>
      <c r="B409">
        <v>155</v>
      </c>
      <c r="C409">
        <v>8</v>
      </c>
      <c r="D409">
        <v>188</v>
      </c>
      <c r="E409">
        <v>78</v>
      </c>
      <c r="F409">
        <v>0</v>
      </c>
      <c r="G409">
        <v>0</v>
      </c>
      <c r="H409">
        <v>47.9</v>
      </c>
      <c r="I409">
        <v>0.13700000000000001</v>
      </c>
      <c r="J409">
        <v>43</v>
      </c>
      <c r="K409">
        <v>1</v>
      </c>
      <c r="L409">
        <f t="shared" si="25"/>
        <v>1</v>
      </c>
      <c r="M409">
        <f t="shared" si="26"/>
        <v>1</v>
      </c>
    </row>
    <row r="410" spans="1:13">
      <c r="A410">
        <v>409</v>
      </c>
      <c r="B410">
        <v>77</v>
      </c>
      <c r="C410">
        <v>7</v>
      </c>
      <c r="D410">
        <v>62</v>
      </c>
      <c r="E410">
        <v>78</v>
      </c>
      <c r="F410">
        <v>0</v>
      </c>
      <c r="G410">
        <v>0</v>
      </c>
      <c r="H410">
        <v>32.6</v>
      </c>
      <c r="I410">
        <v>0.39100000000000001</v>
      </c>
      <c r="J410">
        <v>41</v>
      </c>
      <c r="K410">
        <v>0</v>
      </c>
      <c r="L410">
        <f t="shared" si="25"/>
        <v>0</v>
      </c>
      <c r="M410">
        <f t="shared" si="26"/>
        <v>1</v>
      </c>
    </row>
    <row r="411" spans="1:13">
      <c r="A411">
        <v>410</v>
      </c>
      <c r="B411">
        <v>340</v>
      </c>
      <c r="C411">
        <v>7</v>
      </c>
      <c r="D411">
        <v>178</v>
      </c>
      <c r="E411">
        <v>84</v>
      </c>
      <c r="F411">
        <v>0</v>
      </c>
      <c r="G411">
        <v>0</v>
      </c>
      <c r="H411">
        <v>39.9</v>
      </c>
      <c r="I411">
        <v>0.33100000000000002</v>
      </c>
      <c r="J411">
        <v>41</v>
      </c>
      <c r="K411">
        <v>1</v>
      </c>
      <c r="L411">
        <f t="shared" si="25"/>
        <v>1</v>
      </c>
      <c r="M411">
        <f t="shared" si="26"/>
        <v>1</v>
      </c>
    </row>
    <row r="412" spans="1:13">
      <c r="A412">
        <v>411</v>
      </c>
      <c r="B412">
        <v>483</v>
      </c>
      <c r="C412">
        <v>4</v>
      </c>
      <c r="D412">
        <v>85</v>
      </c>
      <c r="E412">
        <v>58</v>
      </c>
      <c r="F412">
        <v>22</v>
      </c>
      <c r="G412">
        <v>49</v>
      </c>
      <c r="H412">
        <v>27.8</v>
      </c>
      <c r="I412">
        <v>0.30599999999999999</v>
      </c>
      <c r="J412">
        <v>28</v>
      </c>
      <c r="K412">
        <v>0</v>
      </c>
      <c r="L412">
        <f t="shared" si="25"/>
        <v>0</v>
      </c>
      <c r="M412">
        <f t="shared" si="26"/>
        <v>1</v>
      </c>
    </row>
    <row r="413" spans="1:13">
      <c r="A413">
        <v>412</v>
      </c>
      <c r="B413">
        <v>288</v>
      </c>
      <c r="C413">
        <v>1</v>
      </c>
      <c r="D413">
        <v>119</v>
      </c>
      <c r="E413">
        <v>86</v>
      </c>
      <c r="F413">
        <v>39</v>
      </c>
      <c r="G413">
        <v>220</v>
      </c>
      <c r="H413">
        <v>45.6</v>
      </c>
      <c r="I413">
        <v>0.80800000000000005</v>
      </c>
      <c r="J413">
        <v>29</v>
      </c>
      <c r="K413">
        <v>1</v>
      </c>
      <c r="L413">
        <f t="shared" si="25"/>
        <v>0</v>
      </c>
      <c r="M413">
        <f t="shared" si="26"/>
        <v>0</v>
      </c>
    </row>
    <row r="414" spans="1:13">
      <c r="A414">
        <v>413</v>
      </c>
      <c r="B414">
        <v>604</v>
      </c>
      <c r="C414">
        <v>7</v>
      </c>
      <c r="D414">
        <v>150</v>
      </c>
      <c r="E414">
        <v>78</v>
      </c>
      <c r="F414">
        <v>29</v>
      </c>
      <c r="G414">
        <v>126</v>
      </c>
      <c r="H414">
        <v>35.200000000000003</v>
      </c>
      <c r="I414">
        <v>0.69199999999999995</v>
      </c>
      <c r="J414">
        <v>54</v>
      </c>
      <c r="K414">
        <v>1</v>
      </c>
      <c r="L414">
        <f t="shared" si="25"/>
        <v>1</v>
      </c>
      <c r="M414">
        <f t="shared" si="26"/>
        <v>1</v>
      </c>
    </row>
    <row r="415" spans="1:13">
      <c r="A415">
        <v>414</v>
      </c>
      <c r="B415">
        <v>240</v>
      </c>
      <c r="C415">
        <v>0</v>
      </c>
      <c r="D415">
        <v>104</v>
      </c>
      <c r="E415">
        <v>76</v>
      </c>
      <c r="F415">
        <v>0</v>
      </c>
      <c r="G415">
        <v>0</v>
      </c>
      <c r="H415">
        <v>18.399999999999999</v>
      </c>
      <c r="I415">
        <v>0.58199999999999996</v>
      </c>
      <c r="J415">
        <v>27</v>
      </c>
      <c r="K415">
        <v>0</v>
      </c>
      <c r="L415">
        <f t="shared" si="25"/>
        <v>0</v>
      </c>
      <c r="M415">
        <f t="shared" si="26"/>
        <v>1</v>
      </c>
    </row>
    <row r="416" spans="1:13">
      <c r="A416">
        <v>415</v>
      </c>
      <c r="B416">
        <v>359</v>
      </c>
      <c r="C416">
        <v>12</v>
      </c>
      <c r="D416">
        <v>88</v>
      </c>
      <c r="E416">
        <v>74</v>
      </c>
      <c r="F416">
        <v>40</v>
      </c>
      <c r="G416">
        <v>54</v>
      </c>
      <c r="H416">
        <v>35.299999999999997</v>
      </c>
      <c r="I416">
        <v>0.378</v>
      </c>
      <c r="J416">
        <v>48</v>
      </c>
      <c r="K416">
        <v>0</v>
      </c>
      <c r="L416">
        <f t="shared" si="25"/>
        <v>0</v>
      </c>
      <c r="M416">
        <f t="shared" si="26"/>
        <v>1</v>
      </c>
    </row>
    <row r="417" spans="1:13">
      <c r="A417">
        <v>416</v>
      </c>
      <c r="B417">
        <v>385</v>
      </c>
      <c r="C417">
        <v>1</v>
      </c>
      <c r="D417">
        <v>125</v>
      </c>
      <c r="E417">
        <v>70</v>
      </c>
      <c r="F417">
        <v>24</v>
      </c>
      <c r="G417">
        <v>110</v>
      </c>
      <c r="H417">
        <v>24.3</v>
      </c>
      <c r="I417">
        <v>0.221</v>
      </c>
      <c r="J417">
        <v>25</v>
      </c>
      <c r="K417">
        <v>0</v>
      </c>
      <c r="L417">
        <f t="shared" si="25"/>
        <v>0</v>
      </c>
      <c r="M417">
        <f t="shared" si="26"/>
        <v>1</v>
      </c>
    </row>
    <row r="418" spans="1:13">
      <c r="A418">
        <v>417</v>
      </c>
      <c r="B418">
        <v>520</v>
      </c>
      <c r="C418">
        <v>6</v>
      </c>
      <c r="D418">
        <v>129</v>
      </c>
      <c r="E418">
        <v>90</v>
      </c>
      <c r="F418">
        <v>7</v>
      </c>
      <c r="G418">
        <v>326</v>
      </c>
      <c r="H418">
        <v>19.600000000000001</v>
      </c>
      <c r="I418">
        <v>0.58199999999999996</v>
      </c>
      <c r="J418">
        <v>60</v>
      </c>
      <c r="K418">
        <v>0</v>
      </c>
      <c r="L418">
        <f t="shared" si="25"/>
        <v>0</v>
      </c>
      <c r="M418">
        <f t="shared" si="26"/>
        <v>1</v>
      </c>
    </row>
    <row r="419" spans="1:13">
      <c r="A419">
        <v>418</v>
      </c>
      <c r="B419">
        <v>104</v>
      </c>
      <c r="C419">
        <v>1</v>
      </c>
      <c r="D419">
        <v>81</v>
      </c>
      <c r="E419">
        <v>72</v>
      </c>
      <c r="F419">
        <v>18</v>
      </c>
      <c r="G419">
        <v>40</v>
      </c>
      <c r="H419">
        <v>26.6</v>
      </c>
      <c r="I419">
        <v>0.28299999999999997</v>
      </c>
      <c r="J419">
        <v>24</v>
      </c>
      <c r="K419">
        <v>0</v>
      </c>
      <c r="L419">
        <f t="shared" si="25"/>
        <v>0</v>
      </c>
      <c r="M419">
        <f t="shared" si="26"/>
        <v>1</v>
      </c>
    </row>
    <row r="420" spans="1:13">
      <c r="A420">
        <v>419</v>
      </c>
      <c r="B420">
        <v>383</v>
      </c>
      <c r="C420">
        <v>1</v>
      </c>
      <c r="D420">
        <v>109</v>
      </c>
      <c r="E420">
        <v>60</v>
      </c>
      <c r="F420">
        <v>8</v>
      </c>
      <c r="G420">
        <v>182</v>
      </c>
      <c r="H420">
        <v>25.4</v>
      </c>
      <c r="I420">
        <v>0.94699999999999995</v>
      </c>
      <c r="J420">
        <v>21</v>
      </c>
      <c r="K420">
        <v>0</v>
      </c>
      <c r="L420">
        <f t="shared" si="25"/>
        <v>0</v>
      </c>
      <c r="M420">
        <f t="shared" si="26"/>
        <v>1</v>
      </c>
    </row>
    <row r="421" spans="1:13">
      <c r="A421">
        <v>420</v>
      </c>
      <c r="B421">
        <v>476</v>
      </c>
      <c r="C421">
        <v>0</v>
      </c>
      <c r="D421">
        <v>137</v>
      </c>
      <c r="E421">
        <v>84</v>
      </c>
      <c r="F421">
        <v>27</v>
      </c>
      <c r="G421">
        <v>0</v>
      </c>
      <c r="H421">
        <v>27.3</v>
      </c>
      <c r="I421">
        <v>0.23100000000000001</v>
      </c>
      <c r="J421">
        <v>59</v>
      </c>
      <c r="K421">
        <v>0</v>
      </c>
      <c r="L421">
        <f t="shared" si="25"/>
        <v>0</v>
      </c>
      <c r="M421">
        <f t="shared" si="26"/>
        <v>1</v>
      </c>
    </row>
    <row r="422" spans="1:13">
      <c r="A422">
        <v>421</v>
      </c>
      <c r="B422">
        <v>647</v>
      </c>
      <c r="C422">
        <v>1</v>
      </c>
      <c r="D422">
        <v>167</v>
      </c>
      <c r="E422">
        <v>74</v>
      </c>
      <c r="F422">
        <v>17</v>
      </c>
      <c r="G422">
        <v>144</v>
      </c>
      <c r="H422">
        <v>23.4</v>
      </c>
      <c r="I422">
        <v>0.44700000000000001</v>
      </c>
      <c r="J422">
        <v>33</v>
      </c>
      <c r="K422">
        <v>1</v>
      </c>
      <c r="L422">
        <f t="shared" si="25"/>
        <v>0</v>
      </c>
      <c r="M422">
        <f t="shared" si="26"/>
        <v>0</v>
      </c>
    </row>
    <row r="423" spans="1:13">
      <c r="A423">
        <v>422</v>
      </c>
      <c r="B423">
        <v>126</v>
      </c>
      <c r="C423">
        <v>1</v>
      </c>
      <c r="D423">
        <v>88</v>
      </c>
      <c r="E423">
        <v>30</v>
      </c>
      <c r="F423">
        <v>42</v>
      </c>
      <c r="G423">
        <v>99</v>
      </c>
      <c r="H423">
        <v>55</v>
      </c>
      <c r="I423">
        <v>0.496</v>
      </c>
      <c r="J423">
        <v>26</v>
      </c>
      <c r="K423">
        <v>1</v>
      </c>
      <c r="L423">
        <f t="shared" si="25"/>
        <v>0</v>
      </c>
      <c r="M423">
        <f t="shared" si="26"/>
        <v>0</v>
      </c>
    </row>
    <row r="424" spans="1:13">
      <c r="A424">
        <v>423</v>
      </c>
      <c r="B424">
        <v>733</v>
      </c>
      <c r="C424">
        <v>2</v>
      </c>
      <c r="D424">
        <v>174</v>
      </c>
      <c r="E424">
        <v>88</v>
      </c>
      <c r="F424">
        <v>37</v>
      </c>
      <c r="G424">
        <v>120</v>
      </c>
      <c r="H424">
        <v>44.5</v>
      </c>
      <c r="I424">
        <v>0.64600000000000002</v>
      </c>
      <c r="J424">
        <v>24</v>
      </c>
      <c r="K424">
        <v>1</v>
      </c>
      <c r="L424">
        <f t="shared" si="25"/>
        <v>1</v>
      </c>
      <c r="M424">
        <f t="shared" si="26"/>
        <v>1</v>
      </c>
    </row>
    <row r="425" spans="1:13">
      <c r="A425">
        <v>424</v>
      </c>
      <c r="B425">
        <v>669</v>
      </c>
      <c r="C425">
        <v>6</v>
      </c>
      <c r="D425">
        <v>98</v>
      </c>
      <c r="E425">
        <v>58</v>
      </c>
      <c r="F425">
        <v>33</v>
      </c>
      <c r="G425">
        <v>190</v>
      </c>
      <c r="H425">
        <v>34</v>
      </c>
      <c r="I425">
        <v>0.43</v>
      </c>
      <c r="J425">
        <v>43</v>
      </c>
      <c r="K425">
        <v>0</v>
      </c>
      <c r="L425">
        <f t="shared" si="25"/>
        <v>0</v>
      </c>
      <c r="M425">
        <f t="shared" si="26"/>
        <v>1</v>
      </c>
    </row>
    <row r="426" spans="1:13">
      <c r="A426">
        <v>425</v>
      </c>
      <c r="B426">
        <v>207</v>
      </c>
      <c r="C426">
        <v>8</v>
      </c>
      <c r="D426">
        <v>196</v>
      </c>
      <c r="E426">
        <v>76</v>
      </c>
      <c r="F426">
        <v>29</v>
      </c>
      <c r="G426">
        <v>280</v>
      </c>
      <c r="H426">
        <v>37.5</v>
      </c>
      <c r="I426">
        <v>0.60499999999999998</v>
      </c>
      <c r="J426">
        <v>57</v>
      </c>
      <c r="K426">
        <v>1</v>
      </c>
      <c r="L426">
        <f t="shared" si="25"/>
        <v>1</v>
      </c>
      <c r="M426">
        <f t="shared" si="26"/>
        <v>1</v>
      </c>
    </row>
    <row r="427" spans="1:13">
      <c r="A427">
        <v>426</v>
      </c>
      <c r="B427">
        <v>334</v>
      </c>
      <c r="C427">
        <v>12</v>
      </c>
      <c r="D427">
        <v>106</v>
      </c>
      <c r="E427">
        <v>80</v>
      </c>
      <c r="F427">
        <v>0</v>
      </c>
      <c r="G427">
        <v>0</v>
      </c>
      <c r="H427">
        <v>23.6</v>
      </c>
      <c r="I427">
        <v>0.13700000000000001</v>
      </c>
      <c r="J427">
        <v>44</v>
      </c>
      <c r="K427">
        <v>0</v>
      </c>
      <c r="L427">
        <f t="shared" si="25"/>
        <v>0</v>
      </c>
      <c r="M427">
        <f t="shared" si="26"/>
        <v>1</v>
      </c>
    </row>
    <row r="428" spans="1:13">
      <c r="A428">
        <v>427</v>
      </c>
      <c r="B428">
        <v>525</v>
      </c>
      <c r="C428">
        <v>3</v>
      </c>
      <c r="D428">
        <v>125</v>
      </c>
      <c r="E428">
        <v>58</v>
      </c>
      <c r="F428">
        <v>0</v>
      </c>
      <c r="G428">
        <v>0</v>
      </c>
      <c r="H428">
        <v>31.6</v>
      </c>
      <c r="I428">
        <v>0.151</v>
      </c>
      <c r="J428">
        <v>24</v>
      </c>
      <c r="K428">
        <v>0</v>
      </c>
      <c r="L428">
        <f t="shared" si="25"/>
        <v>0</v>
      </c>
      <c r="M428">
        <f t="shared" si="26"/>
        <v>1</v>
      </c>
    </row>
    <row r="429" spans="1:13">
      <c r="A429">
        <v>428</v>
      </c>
      <c r="B429">
        <v>720</v>
      </c>
      <c r="C429">
        <v>5</v>
      </c>
      <c r="D429">
        <v>97</v>
      </c>
      <c r="E429">
        <v>76</v>
      </c>
      <c r="F429">
        <v>27</v>
      </c>
      <c r="G429">
        <v>0</v>
      </c>
      <c r="H429">
        <v>35.6</v>
      </c>
      <c r="I429">
        <v>0.378</v>
      </c>
      <c r="J429">
        <v>52</v>
      </c>
      <c r="K429">
        <v>1</v>
      </c>
      <c r="L429">
        <f t="shared" si="25"/>
        <v>0</v>
      </c>
      <c r="M429">
        <f t="shared" si="26"/>
        <v>0</v>
      </c>
    </row>
    <row r="430" spans="1:13">
      <c r="A430">
        <v>429</v>
      </c>
      <c r="B430">
        <v>515</v>
      </c>
      <c r="C430">
        <v>3</v>
      </c>
      <c r="D430">
        <v>99</v>
      </c>
      <c r="E430">
        <v>54</v>
      </c>
      <c r="F430">
        <v>19</v>
      </c>
      <c r="G430">
        <v>86</v>
      </c>
      <c r="H430">
        <v>25.6</v>
      </c>
      <c r="I430">
        <v>0.154</v>
      </c>
      <c r="J430">
        <v>24</v>
      </c>
      <c r="K430">
        <v>0</v>
      </c>
      <c r="L430">
        <f t="shared" si="25"/>
        <v>0</v>
      </c>
      <c r="M430">
        <f t="shared" si="26"/>
        <v>1</v>
      </c>
    </row>
    <row r="431" spans="1:13">
      <c r="A431">
        <v>430</v>
      </c>
      <c r="B431">
        <v>318</v>
      </c>
      <c r="C431">
        <v>3</v>
      </c>
      <c r="D431">
        <v>182</v>
      </c>
      <c r="E431">
        <v>74</v>
      </c>
      <c r="F431">
        <v>0</v>
      </c>
      <c r="G431">
        <v>0</v>
      </c>
      <c r="H431">
        <v>30.5</v>
      </c>
      <c r="I431">
        <v>0.34499999999999997</v>
      </c>
      <c r="J431">
        <v>29</v>
      </c>
      <c r="K431">
        <v>1</v>
      </c>
      <c r="L431">
        <f t="shared" si="25"/>
        <v>1</v>
      </c>
      <c r="M431">
        <f t="shared" si="26"/>
        <v>1</v>
      </c>
    </row>
    <row r="432" spans="1:13">
      <c r="A432">
        <v>431</v>
      </c>
      <c r="B432">
        <v>759</v>
      </c>
      <c r="C432">
        <v>1</v>
      </c>
      <c r="D432">
        <v>106</v>
      </c>
      <c r="E432">
        <v>76</v>
      </c>
      <c r="F432">
        <v>0</v>
      </c>
      <c r="G432">
        <v>0</v>
      </c>
      <c r="H432">
        <v>37.5</v>
      </c>
      <c r="I432">
        <v>0.19700000000000001</v>
      </c>
      <c r="J432">
        <v>26</v>
      </c>
      <c r="K432">
        <v>0</v>
      </c>
      <c r="L432">
        <f t="shared" si="25"/>
        <v>0</v>
      </c>
      <c r="M432">
        <f t="shared" si="26"/>
        <v>1</v>
      </c>
    </row>
    <row r="433" spans="1:13">
      <c r="A433">
        <v>432</v>
      </c>
      <c r="B433">
        <v>720</v>
      </c>
      <c r="C433">
        <v>5</v>
      </c>
      <c r="D433">
        <v>97</v>
      </c>
      <c r="E433">
        <v>76</v>
      </c>
      <c r="F433">
        <v>27</v>
      </c>
      <c r="G433">
        <v>0</v>
      </c>
      <c r="H433">
        <v>35.6</v>
      </c>
      <c r="I433">
        <v>0.378</v>
      </c>
      <c r="J433">
        <v>52</v>
      </c>
      <c r="K433">
        <v>1</v>
      </c>
      <c r="L433">
        <f t="shared" si="25"/>
        <v>0</v>
      </c>
      <c r="M433">
        <f t="shared" si="26"/>
        <v>0</v>
      </c>
    </row>
    <row r="434" spans="1:13">
      <c r="A434">
        <v>433</v>
      </c>
      <c r="B434">
        <v>129</v>
      </c>
      <c r="C434">
        <v>1</v>
      </c>
      <c r="D434">
        <v>117</v>
      </c>
      <c r="E434">
        <v>88</v>
      </c>
      <c r="F434">
        <v>24</v>
      </c>
      <c r="G434">
        <v>145</v>
      </c>
      <c r="H434">
        <v>34.5</v>
      </c>
      <c r="I434">
        <v>0.40300000000000002</v>
      </c>
      <c r="J434">
        <v>40</v>
      </c>
      <c r="K434">
        <v>1</v>
      </c>
      <c r="L434">
        <f t="shared" si="25"/>
        <v>0</v>
      </c>
      <c r="M434">
        <f t="shared" si="26"/>
        <v>0</v>
      </c>
    </row>
    <row r="435" spans="1:13">
      <c r="A435">
        <v>434</v>
      </c>
      <c r="B435">
        <v>289</v>
      </c>
      <c r="C435">
        <v>4</v>
      </c>
      <c r="D435">
        <v>96</v>
      </c>
      <c r="E435">
        <v>56</v>
      </c>
      <c r="F435">
        <v>17</v>
      </c>
      <c r="G435">
        <v>49</v>
      </c>
      <c r="H435">
        <v>20.8</v>
      </c>
      <c r="I435">
        <v>0.34</v>
      </c>
      <c r="J435">
        <v>26</v>
      </c>
      <c r="K435">
        <v>0</v>
      </c>
      <c r="L435">
        <f t="shared" si="25"/>
        <v>0</v>
      </c>
      <c r="M435">
        <f t="shared" si="26"/>
        <v>1</v>
      </c>
    </row>
    <row r="436" spans="1:13">
      <c r="A436">
        <v>435</v>
      </c>
      <c r="B436">
        <v>634</v>
      </c>
      <c r="C436">
        <v>1</v>
      </c>
      <c r="D436">
        <v>128</v>
      </c>
      <c r="E436">
        <v>82</v>
      </c>
      <c r="F436">
        <v>17</v>
      </c>
      <c r="G436">
        <v>183</v>
      </c>
      <c r="H436">
        <v>27.5</v>
      </c>
      <c r="I436">
        <v>0.115</v>
      </c>
      <c r="J436">
        <v>22</v>
      </c>
      <c r="K436">
        <v>0</v>
      </c>
      <c r="L436">
        <f t="shared" si="25"/>
        <v>0</v>
      </c>
      <c r="M436">
        <f t="shared" si="26"/>
        <v>1</v>
      </c>
    </row>
    <row r="437" spans="1:13">
      <c r="A437">
        <v>436</v>
      </c>
      <c r="B437">
        <v>287</v>
      </c>
      <c r="C437">
        <v>5</v>
      </c>
      <c r="D437">
        <v>155</v>
      </c>
      <c r="E437">
        <v>84</v>
      </c>
      <c r="F437">
        <v>44</v>
      </c>
      <c r="G437">
        <v>545</v>
      </c>
      <c r="H437">
        <v>38.700000000000003</v>
      </c>
      <c r="I437">
        <v>0.61899999999999999</v>
      </c>
      <c r="J437">
        <v>34</v>
      </c>
      <c r="K437">
        <v>0</v>
      </c>
      <c r="L437">
        <f t="shared" si="25"/>
        <v>1</v>
      </c>
      <c r="M437">
        <f t="shared" si="26"/>
        <v>0</v>
      </c>
    </row>
    <row r="438" spans="1:13">
      <c r="A438">
        <v>437</v>
      </c>
      <c r="B438">
        <v>606</v>
      </c>
      <c r="C438">
        <v>1</v>
      </c>
      <c r="D438">
        <v>124</v>
      </c>
      <c r="E438">
        <v>60</v>
      </c>
      <c r="F438">
        <v>32</v>
      </c>
      <c r="G438">
        <v>0</v>
      </c>
      <c r="H438">
        <v>35.799999999999997</v>
      </c>
      <c r="I438">
        <v>0.51400000000000001</v>
      </c>
      <c r="J438">
        <v>21</v>
      </c>
      <c r="K438">
        <v>0</v>
      </c>
      <c r="L438">
        <f t="shared" si="25"/>
        <v>0</v>
      </c>
      <c r="M438">
        <f t="shared" si="26"/>
        <v>1</v>
      </c>
    </row>
    <row r="439" spans="1:13">
      <c r="A439">
        <v>438</v>
      </c>
      <c r="B439">
        <v>721</v>
      </c>
      <c r="C439">
        <v>4</v>
      </c>
      <c r="D439">
        <v>83</v>
      </c>
      <c r="E439">
        <v>86</v>
      </c>
      <c r="F439">
        <v>19</v>
      </c>
      <c r="G439">
        <v>0</v>
      </c>
      <c r="H439">
        <v>29.3</v>
      </c>
      <c r="I439">
        <v>0.317</v>
      </c>
      <c r="J439">
        <v>34</v>
      </c>
      <c r="K439">
        <v>0</v>
      </c>
      <c r="L439">
        <f t="shared" si="25"/>
        <v>0</v>
      </c>
      <c r="M439">
        <f t="shared" si="26"/>
        <v>1</v>
      </c>
    </row>
    <row r="440" spans="1:13">
      <c r="A440">
        <v>439</v>
      </c>
      <c r="B440">
        <v>201</v>
      </c>
      <c r="C440">
        <v>0</v>
      </c>
      <c r="D440">
        <v>113</v>
      </c>
      <c r="E440">
        <v>80</v>
      </c>
      <c r="F440">
        <v>16</v>
      </c>
      <c r="G440">
        <v>0</v>
      </c>
      <c r="H440">
        <v>31</v>
      </c>
      <c r="I440">
        <v>0.874</v>
      </c>
      <c r="J440">
        <v>21</v>
      </c>
      <c r="K440">
        <v>0</v>
      </c>
      <c r="L440">
        <f t="shared" si="25"/>
        <v>0</v>
      </c>
      <c r="M440">
        <f t="shared" si="26"/>
        <v>1</v>
      </c>
    </row>
    <row r="441" spans="1:13">
      <c r="A441">
        <v>440</v>
      </c>
      <c r="B441">
        <v>626</v>
      </c>
      <c r="C441">
        <v>4</v>
      </c>
      <c r="D441">
        <v>90</v>
      </c>
      <c r="E441">
        <v>88</v>
      </c>
      <c r="F441">
        <v>47</v>
      </c>
      <c r="G441">
        <v>54</v>
      </c>
      <c r="H441">
        <v>37.700000000000003</v>
      </c>
      <c r="I441">
        <v>0.36199999999999999</v>
      </c>
      <c r="J441">
        <v>29</v>
      </c>
      <c r="K441">
        <v>0</v>
      </c>
      <c r="L441">
        <f t="shared" si="25"/>
        <v>0</v>
      </c>
      <c r="M441">
        <f t="shared" si="26"/>
        <v>1</v>
      </c>
    </row>
    <row r="442" spans="1:13">
      <c r="A442">
        <v>441</v>
      </c>
      <c r="B442">
        <v>322</v>
      </c>
      <c r="C442">
        <v>3</v>
      </c>
      <c r="D442">
        <v>112</v>
      </c>
      <c r="E442">
        <v>74</v>
      </c>
      <c r="F442">
        <v>30</v>
      </c>
      <c r="G442">
        <v>0</v>
      </c>
      <c r="H442">
        <v>31.6</v>
      </c>
      <c r="I442">
        <v>0.19700000000000001</v>
      </c>
      <c r="J442">
        <v>25</v>
      </c>
      <c r="K442">
        <v>1</v>
      </c>
      <c r="L442">
        <f t="shared" si="25"/>
        <v>0</v>
      </c>
      <c r="M442">
        <f t="shared" si="26"/>
        <v>0</v>
      </c>
    </row>
    <row r="443" spans="1:13">
      <c r="A443">
        <v>442</v>
      </c>
      <c r="B443">
        <v>664</v>
      </c>
      <c r="C443">
        <v>9</v>
      </c>
      <c r="D443">
        <v>145</v>
      </c>
      <c r="E443">
        <v>80</v>
      </c>
      <c r="F443">
        <v>46</v>
      </c>
      <c r="G443">
        <v>130</v>
      </c>
      <c r="H443">
        <v>37.9</v>
      </c>
      <c r="I443">
        <v>0.63700000000000001</v>
      </c>
      <c r="J443">
        <v>40</v>
      </c>
      <c r="K443">
        <v>1</v>
      </c>
      <c r="L443">
        <f t="shared" si="25"/>
        <v>1</v>
      </c>
      <c r="M443">
        <f t="shared" si="26"/>
        <v>1</v>
      </c>
    </row>
    <row r="444" spans="1:13">
      <c r="A444">
        <v>443</v>
      </c>
      <c r="B444">
        <v>462</v>
      </c>
      <c r="C444">
        <v>1</v>
      </c>
      <c r="D444">
        <v>71</v>
      </c>
      <c r="E444">
        <v>62</v>
      </c>
      <c r="F444">
        <v>0</v>
      </c>
      <c r="G444">
        <v>0</v>
      </c>
      <c r="H444">
        <v>21.8</v>
      </c>
      <c r="I444">
        <v>0.41599999999999998</v>
      </c>
      <c r="J444">
        <v>26</v>
      </c>
      <c r="K444">
        <v>0</v>
      </c>
      <c r="L444">
        <f t="shared" si="25"/>
        <v>0</v>
      </c>
      <c r="M444">
        <f t="shared" si="26"/>
        <v>1</v>
      </c>
    </row>
    <row r="445" spans="1:13">
      <c r="A445">
        <v>444</v>
      </c>
      <c r="B445">
        <v>361</v>
      </c>
      <c r="C445">
        <v>5</v>
      </c>
      <c r="D445">
        <v>189</v>
      </c>
      <c r="E445">
        <v>64</v>
      </c>
      <c r="F445">
        <v>33</v>
      </c>
      <c r="G445">
        <v>325</v>
      </c>
      <c r="H445">
        <v>31.2</v>
      </c>
      <c r="I445">
        <v>0.58299999999999996</v>
      </c>
      <c r="J445">
        <v>29</v>
      </c>
      <c r="K445">
        <v>1</v>
      </c>
      <c r="L445">
        <f t="shared" si="25"/>
        <v>1</v>
      </c>
      <c r="M445">
        <f t="shared" si="26"/>
        <v>1</v>
      </c>
    </row>
    <row r="446" spans="1:13">
      <c r="A446">
        <v>445</v>
      </c>
      <c r="B446">
        <v>722</v>
      </c>
      <c r="C446">
        <v>1</v>
      </c>
      <c r="D446">
        <v>114</v>
      </c>
      <c r="E446">
        <v>66</v>
      </c>
      <c r="F446">
        <v>36</v>
      </c>
      <c r="G446">
        <v>200</v>
      </c>
      <c r="H446">
        <v>38.1</v>
      </c>
      <c r="I446">
        <v>0.28899999999999998</v>
      </c>
      <c r="J446">
        <v>21</v>
      </c>
      <c r="K446">
        <v>0</v>
      </c>
      <c r="L446">
        <f t="shared" si="25"/>
        <v>0</v>
      </c>
      <c r="M446">
        <f t="shared" si="26"/>
        <v>1</v>
      </c>
    </row>
    <row r="447" spans="1:13">
      <c r="A447">
        <v>446</v>
      </c>
      <c r="B447">
        <v>407</v>
      </c>
      <c r="C447">
        <v>4</v>
      </c>
      <c r="D447">
        <v>115</v>
      </c>
      <c r="E447">
        <v>72</v>
      </c>
      <c r="F447">
        <v>0</v>
      </c>
      <c r="G447">
        <v>0</v>
      </c>
      <c r="H447">
        <v>28.9</v>
      </c>
      <c r="I447">
        <v>0.376</v>
      </c>
      <c r="J447">
        <v>46</v>
      </c>
      <c r="K447">
        <v>1</v>
      </c>
      <c r="L447">
        <f t="shared" si="25"/>
        <v>0</v>
      </c>
      <c r="M447">
        <f t="shared" si="26"/>
        <v>0</v>
      </c>
    </row>
    <row r="448" spans="1:13">
      <c r="A448">
        <v>447</v>
      </c>
      <c r="B448">
        <v>207</v>
      </c>
      <c r="C448">
        <v>8</v>
      </c>
      <c r="D448">
        <v>196</v>
      </c>
      <c r="E448">
        <v>76</v>
      </c>
      <c r="F448">
        <v>29</v>
      </c>
      <c r="G448">
        <v>280</v>
      </c>
      <c r="H448">
        <v>37.5</v>
      </c>
      <c r="I448">
        <v>0.60499999999999998</v>
      </c>
      <c r="J448">
        <v>57</v>
      </c>
      <c r="K448">
        <v>1</v>
      </c>
      <c r="L448">
        <f t="shared" si="25"/>
        <v>1</v>
      </c>
      <c r="M448">
        <f t="shared" si="26"/>
        <v>1</v>
      </c>
    </row>
    <row r="449" spans="1:13">
      <c r="A449">
        <v>448</v>
      </c>
      <c r="B449">
        <v>396</v>
      </c>
      <c r="C449">
        <v>2</v>
      </c>
      <c r="D449">
        <v>127</v>
      </c>
      <c r="E449">
        <v>58</v>
      </c>
      <c r="F449">
        <v>24</v>
      </c>
      <c r="G449">
        <v>275</v>
      </c>
      <c r="H449">
        <v>27.7</v>
      </c>
      <c r="I449">
        <v>1.6</v>
      </c>
      <c r="J449">
        <v>25</v>
      </c>
      <c r="K449">
        <v>0</v>
      </c>
      <c r="L449">
        <f t="shared" si="25"/>
        <v>0</v>
      </c>
      <c r="M449">
        <f t="shared" si="26"/>
        <v>1</v>
      </c>
    </row>
    <row r="450" spans="1:13">
      <c r="A450">
        <v>449</v>
      </c>
      <c r="B450">
        <v>107</v>
      </c>
      <c r="C450">
        <v>1</v>
      </c>
      <c r="D450">
        <v>96</v>
      </c>
      <c r="E450">
        <v>122</v>
      </c>
      <c r="F450">
        <v>0</v>
      </c>
      <c r="G450">
        <v>0</v>
      </c>
      <c r="H450">
        <v>22.4</v>
      </c>
      <c r="I450">
        <v>0.20699999999999999</v>
      </c>
      <c r="J450">
        <v>27</v>
      </c>
      <c r="K450">
        <v>0</v>
      </c>
      <c r="L450">
        <f t="shared" si="25"/>
        <v>0</v>
      </c>
      <c r="M450">
        <f t="shared" si="26"/>
        <v>1</v>
      </c>
    </row>
    <row r="451" spans="1:13">
      <c r="A451">
        <v>450</v>
      </c>
      <c r="B451">
        <v>586</v>
      </c>
      <c r="C451">
        <v>1</v>
      </c>
      <c r="D451">
        <v>93</v>
      </c>
      <c r="E451">
        <v>56</v>
      </c>
      <c r="F451">
        <v>11</v>
      </c>
      <c r="G451">
        <v>0</v>
      </c>
      <c r="H451">
        <v>22.5</v>
      </c>
      <c r="I451">
        <v>0.41699999999999998</v>
      </c>
      <c r="J451">
        <v>22</v>
      </c>
      <c r="K451">
        <v>0</v>
      </c>
      <c r="L451">
        <f t="shared" ref="L451:L514" si="27">IF(D451&lt;=133.5,IF(J451&lt;=27.5,IF(H451&lt;=31.3,0,0),IF(H451&lt;=28.65,0,0)),IF(H451&lt;=29.4,0,IF(D451&lt;=155.5,1,1)))</f>
        <v>0</v>
      </c>
      <c r="M451">
        <f t="shared" ref="M451:M514" si="28">IF(L451=K451,1,0)</f>
        <v>1</v>
      </c>
    </row>
    <row r="452" spans="1:13">
      <c r="A452">
        <v>451</v>
      </c>
      <c r="B452">
        <v>395</v>
      </c>
      <c r="C452">
        <v>4</v>
      </c>
      <c r="D452">
        <v>158</v>
      </c>
      <c r="E452">
        <v>78</v>
      </c>
      <c r="F452">
        <v>0</v>
      </c>
      <c r="G452">
        <v>0</v>
      </c>
      <c r="H452">
        <v>32.9</v>
      </c>
      <c r="I452">
        <v>0.80300000000000005</v>
      </c>
      <c r="J452">
        <v>31</v>
      </c>
      <c r="K452">
        <v>1</v>
      </c>
      <c r="L452">
        <f t="shared" si="27"/>
        <v>1</v>
      </c>
      <c r="M452">
        <f t="shared" si="28"/>
        <v>1</v>
      </c>
    </row>
    <row r="453" spans="1:13">
      <c r="A453">
        <v>452</v>
      </c>
      <c r="B453">
        <v>570</v>
      </c>
      <c r="C453">
        <v>0</v>
      </c>
      <c r="D453">
        <v>121</v>
      </c>
      <c r="E453">
        <v>66</v>
      </c>
      <c r="F453">
        <v>30</v>
      </c>
      <c r="G453">
        <v>165</v>
      </c>
      <c r="H453">
        <v>34.299999999999997</v>
      </c>
      <c r="I453">
        <v>0.20300000000000001</v>
      </c>
      <c r="J453">
        <v>33</v>
      </c>
      <c r="K453">
        <v>1</v>
      </c>
      <c r="L453">
        <f t="shared" si="27"/>
        <v>0</v>
      </c>
      <c r="M453">
        <f t="shared" si="28"/>
        <v>0</v>
      </c>
    </row>
    <row r="454" spans="1:13">
      <c r="A454">
        <v>453</v>
      </c>
      <c r="B454">
        <v>508</v>
      </c>
      <c r="C454">
        <v>1</v>
      </c>
      <c r="D454">
        <v>130</v>
      </c>
      <c r="E454">
        <v>60</v>
      </c>
      <c r="F454">
        <v>23</v>
      </c>
      <c r="G454">
        <v>170</v>
      </c>
      <c r="H454">
        <v>28.6</v>
      </c>
      <c r="I454">
        <v>0.69199999999999995</v>
      </c>
      <c r="J454">
        <v>21</v>
      </c>
      <c r="K454">
        <v>0</v>
      </c>
      <c r="L454">
        <f t="shared" si="27"/>
        <v>0</v>
      </c>
      <c r="M454">
        <f t="shared" si="28"/>
        <v>1</v>
      </c>
    </row>
    <row r="455" spans="1:13">
      <c r="A455">
        <v>454</v>
      </c>
      <c r="B455">
        <v>455</v>
      </c>
      <c r="C455">
        <v>2</v>
      </c>
      <c r="D455">
        <v>100</v>
      </c>
      <c r="E455">
        <v>54</v>
      </c>
      <c r="F455">
        <v>28</v>
      </c>
      <c r="G455">
        <v>105</v>
      </c>
      <c r="H455">
        <v>37.799999999999997</v>
      </c>
      <c r="I455">
        <v>0.498</v>
      </c>
      <c r="J455">
        <v>24</v>
      </c>
      <c r="K455">
        <v>0</v>
      </c>
      <c r="L455">
        <f t="shared" si="27"/>
        <v>0</v>
      </c>
      <c r="M455">
        <f t="shared" si="28"/>
        <v>1</v>
      </c>
    </row>
    <row r="456" spans="1:13">
      <c r="A456">
        <v>455</v>
      </c>
      <c r="B456">
        <v>69</v>
      </c>
      <c r="C456">
        <v>1</v>
      </c>
      <c r="D456">
        <v>95</v>
      </c>
      <c r="E456">
        <v>66</v>
      </c>
      <c r="F456">
        <v>13</v>
      </c>
      <c r="G456">
        <v>38</v>
      </c>
      <c r="H456">
        <v>19.600000000000001</v>
      </c>
      <c r="I456">
        <v>0.33400000000000002</v>
      </c>
      <c r="J456">
        <v>25</v>
      </c>
      <c r="K456">
        <v>0</v>
      </c>
      <c r="L456">
        <f t="shared" si="27"/>
        <v>0</v>
      </c>
      <c r="M456">
        <f t="shared" si="28"/>
        <v>1</v>
      </c>
    </row>
    <row r="457" spans="1:13">
      <c r="A457">
        <v>456</v>
      </c>
      <c r="B457">
        <v>106</v>
      </c>
      <c r="C457">
        <v>1</v>
      </c>
      <c r="D457">
        <v>126</v>
      </c>
      <c r="E457">
        <v>56</v>
      </c>
      <c r="F457">
        <v>29</v>
      </c>
      <c r="G457">
        <v>152</v>
      </c>
      <c r="H457">
        <v>28.7</v>
      </c>
      <c r="I457">
        <v>0.80100000000000005</v>
      </c>
      <c r="J457">
        <v>21</v>
      </c>
      <c r="K457">
        <v>0</v>
      </c>
      <c r="L457">
        <f t="shared" si="27"/>
        <v>0</v>
      </c>
      <c r="M457">
        <f t="shared" si="28"/>
        <v>1</v>
      </c>
    </row>
    <row r="458" spans="1:13">
      <c r="A458">
        <v>457</v>
      </c>
      <c r="B458">
        <v>224</v>
      </c>
      <c r="C458">
        <v>7</v>
      </c>
      <c r="D458">
        <v>142</v>
      </c>
      <c r="E458">
        <v>60</v>
      </c>
      <c r="F458">
        <v>33</v>
      </c>
      <c r="G458">
        <v>190</v>
      </c>
      <c r="H458">
        <v>28.8</v>
      </c>
      <c r="I458">
        <v>0.68700000000000006</v>
      </c>
      <c r="J458">
        <v>61</v>
      </c>
      <c r="K458">
        <v>0</v>
      </c>
      <c r="L458">
        <f t="shared" si="27"/>
        <v>0</v>
      </c>
      <c r="M458">
        <f t="shared" si="28"/>
        <v>1</v>
      </c>
    </row>
    <row r="459" spans="1:13">
      <c r="A459">
        <v>458</v>
      </c>
      <c r="B459">
        <v>596</v>
      </c>
      <c r="C459">
        <v>0</v>
      </c>
      <c r="D459">
        <v>188</v>
      </c>
      <c r="E459">
        <v>82</v>
      </c>
      <c r="F459">
        <v>14</v>
      </c>
      <c r="G459">
        <v>185</v>
      </c>
      <c r="H459">
        <v>32</v>
      </c>
      <c r="I459">
        <v>0.68200000000000005</v>
      </c>
      <c r="J459">
        <v>22</v>
      </c>
      <c r="K459">
        <v>1</v>
      </c>
      <c r="L459">
        <f t="shared" si="27"/>
        <v>1</v>
      </c>
      <c r="M459">
        <f t="shared" si="28"/>
        <v>1</v>
      </c>
    </row>
    <row r="460" spans="1:13">
      <c r="A460">
        <v>459</v>
      </c>
      <c r="B460">
        <v>111</v>
      </c>
      <c r="C460">
        <v>3</v>
      </c>
      <c r="D460">
        <v>171</v>
      </c>
      <c r="E460">
        <v>72</v>
      </c>
      <c r="F460">
        <v>33</v>
      </c>
      <c r="G460">
        <v>135</v>
      </c>
      <c r="H460">
        <v>33.299999999999997</v>
      </c>
      <c r="I460">
        <v>0.19900000000000001</v>
      </c>
      <c r="J460">
        <v>24</v>
      </c>
      <c r="K460">
        <v>1</v>
      </c>
      <c r="L460">
        <f t="shared" si="27"/>
        <v>1</v>
      </c>
      <c r="M460">
        <f t="shared" si="28"/>
        <v>1</v>
      </c>
    </row>
    <row r="461" spans="1:13">
      <c r="A461">
        <v>460</v>
      </c>
      <c r="B461">
        <v>190</v>
      </c>
      <c r="C461">
        <v>5</v>
      </c>
      <c r="D461">
        <v>139</v>
      </c>
      <c r="E461">
        <v>80</v>
      </c>
      <c r="F461">
        <v>35</v>
      </c>
      <c r="G461">
        <v>160</v>
      </c>
      <c r="H461">
        <v>31.6</v>
      </c>
      <c r="I461">
        <v>0.36099999999999999</v>
      </c>
      <c r="J461">
        <v>25</v>
      </c>
      <c r="K461">
        <v>1</v>
      </c>
      <c r="L461">
        <f t="shared" si="27"/>
        <v>1</v>
      </c>
      <c r="M461">
        <f t="shared" si="28"/>
        <v>1</v>
      </c>
    </row>
    <row r="462" spans="1:13">
      <c r="A462">
        <v>461</v>
      </c>
      <c r="B462">
        <v>703</v>
      </c>
      <c r="C462">
        <v>1</v>
      </c>
      <c r="D462">
        <v>168</v>
      </c>
      <c r="E462">
        <v>88</v>
      </c>
      <c r="F462">
        <v>29</v>
      </c>
      <c r="G462">
        <v>0</v>
      </c>
      <c r="H462">
        <v>35</v>
      </c>
      <c r="I462">
        <v>0.90500000000000003</v>
      </c>
      <c r="J462">
        <v>52</v>
      </c>
      <c r="K462">
        <v>1</v>
      </c>
      <c r="L462">
        <f t="shared" si="27"/>
        <v>1</v>
      </c>
      <c r="M462">
        <f t="shared" si="28"/>
        <v>1</v>
      </c>
    </row>
    <row r="463" spans="1:13">
      <c r="A463">
        <v>462</v>
      </c>
      <c r="B463">
        <v>64</v>
      </c>
      <c r="C463">
        <v>2</v>
      </c>
      <c r="D463">
        <v>141</v>
      </c>
      <c r="E463">
        <v>58</v>
      </c>
      <c r="F463">
        <v>34</v>
      </c>
      <c r="G463">
        <v>128</v>
      </c>
      <c r="H463">
        <v>25.4</v>
      </c>
      <c r="I463">
        <v>0.69899999999999995</v>
      </c>
      <c r="J463">
        <v>24</v>
      </c>
      <c r="K463">
        <v>0</v>
      </c>
      <c r="L463">
        <f t="shared" si="27"/>
        <v>0</v>
      </c>
      <c r="M463">
        <f t="shared" si="28"/>
        <v>1</v>
      </c>
    </row>
    <row r="464" spans="1:13">
      <c r="A464">
        <v>463</v>
      </c>
      <c r="B464">
        <v>572</v>
      </c>
      <c r="C464">
        <v>2</v>
      </c>
      <c r="D464">
        <v>130</v>
      </c>
      <c r="E464">
        <v>96</v>
      </c>
      <c r="F464">
        <v>0</v>
      </c>
      <c r="G464">
        <v>0</v>
      </c>
      <c r="H464">
        <v>22.6</v>
      </c>
      <c r="I464">
        <v>0.26800000000000002</v>
      </c>
      <c r="J464">
        <v>21</v>
      </c>
      <c r="K464">
        <v>0</v>
      </c>
      <c r="L464">
        <f t="shared" si="27"/>
        <v>0</v>
      </c>
      <c r="M464">
        <f t="shared" si="28"/>
        <v>1</v>
      </c>
    </row>
    <row r="465" spans="1:13">
      <c r="A465">
        <v>464</v>
      </c>
      <c r="B465">
        <v>670</v>
      </c>
      <c r="C465">
        <v>9</v>
      </c>
      <c r="D465">
        <v>154</v>
      </c>
      <c r="E465">
        <v>78</v>
      </c>
      <c r="F465">
        <v>30</v>
      </c>
      <c r="G465">
        <v>100</v>
      </c>
      <c r="H465">
        <v>30.9</v>
      </c>
      <c r="I465">
        <v>0.16400000000000001</v>
      </c>
      <c r="J465">
        <v>45</v>
      </c>
      <c r="K465">
        <v>0</v>
      </c>
      <c r="L465">
        <f t="shared" si="27"/>
        <v>1</v>
      </c>
      <c r="M465">
        <f t="shared" si="28"/>
        <v>0</v>
      </c>
    </row>
    <row r="466" spans="1:13">
      <c r="A466">
        <v>465</v>
      </c>
      <c r="B466">
        <v>730</v>
      </c>
      <c r="C466">
        <v>2</v>
      </c>
      <c r="D466">
        <v>92</v>
      </c>
      <c r="E466">
        <v>52</v>
      </c>
      <c r="F466">
        <v>0</v>
      </c>
      <c r="G466">
        <v>0</v>
      </c>
      <c r="H466">
        <v>30.1</v>
      </c>
      <c r="I466">
        <v>0.14099999999999999</v>
      </c>
      <c r="J466">
        <v>22</v>
      </c>
      <c r="K466">
        <v>0</v>
      </c>
      <c r="L466">
        <f t="shared" si="27"/>
        <v>0</v>
      </c>
      <c r="M466">
        <f t="shared" si="28"/>
        <v>1</v>
      </c>
    </row>
    <row r="467" spans="1:13">
      <c r="A467">
        <v>466</v>
      </c>
      <c r="B467">
        <v>669</v>
      </c>
      <c r="C467">
        <v>6</v>
      </c>
      <c r="D467">
        <v>98</v>
      </c>
      <c r="E467">
        <v>58</v>
      </c>
      <c r="F467">
        <v>33</v>
      </c>
      <c r="G467">
        <v>190</v>
      </c>
      <c r="H467">
        <v>34</v>
      </c>
      <c r="I467">
        <v>0.43</v>
      </c>
      <c r="J467">
        <v>43</v>
      </c>
      <c r="K467">
        <v>0</v>
      </c>
      <c r="L467">
        <f t="shared" si="27"/>
        <v>0</v>
      </c>
      <c r="M467">
        <f t="shared" si="28"/>
        <v>1</v>
      </c>
    </row>
    <row r="468" spans="1:13">
      <c r="A468">
        <v>467</v>
      </c>
      <c r="B468">
        <v>198</v>
      </c>
      <c r="C468">
        <v>3</v>
      </c>
      <c r="D468">
        <v>107</v>
      </c>
      <c r="E468">
        <v>62</v>
      </c>
      <c r="F468">
        <v>13</v>
      </c>
      <c r="G468">
        <v>48</v>
      </c>
      <c r="H468">
        <v>22.9</v>
      </c>
      <c r="I468">
        <v>0.67800000000000005</v>
      </c>
      <c r="J468">
        <v>23</v>
      </c>
      <c r="K468">
        <v>1</v>
      </c>
      <c r="L468">
        <f t="shared" si="27"/>
        <v>0</v>
      </c>
      <c r="M468">
        <f t="shared" si="28"/>
        <v>0</v>
      </c>
    </row>
    <row r="469" spans="1:13">
      <c r="A469">
        <v>468</v>
      </c>
      <c r="B469">
        <v>110</v>
      </c>
      <c r="C469">
        <v>0</v>
      </c>
      <c r="D469">
        <v>95</v>
      </c>
      <c r="E469">
        <v>85</v>
      </c>
      <c r="F469">
        <v>25</v>
      </c>
      <c r="G469">
        <v>36</v>
      </c>
      <c r="H469">
        <v>37.4</v>
      </c>
      <c r="I469">
        <v>0.247</v>
      </c>
      <c r="J469">
        <v>24</v>
      </c>
      <c r="K469">
        <v>1</v>
      </c>
      <c r="L469">
        <f t="shared" si="27"/>
        <v>0</v>
      </c>
      <c r="M469">
        <f t="shared" si="28"/>
        <v>0</v>
      </c>
    </row>
    <row r="470" spans="1:13">
      <c r="A470">
        <v>469</v>
      </c>
      <c r="B470">
        <v>695</v>
      </c>
      <c r="C470">
        <v>2</v>
      </c>
      <c r="D470">
        <v>90</v>
      </c>
      <c r="E470">
        <v>60</v>
      </c>
      <c r="F470">
        <v>0</v>
      </c>
      <c r="G470">
        <v>0</v>
      </c>
      <c r="H470">
        <v>23.5</v>
      </c>
      <c r="I470">
        <v>0.191</v>
      </c>
      <c r="J470">
        <v>25</v>
      </c>
      <c r="K470">
        <v>0</v>
      </c>
      <c r="L470">
        <f t="shared" si="27"/>
        <v>0</v>
      </c>
      <c r="M470">
        <f t="shared" si="28"/>
        <v>1</v>
      </c>
    </row>
    <row r="471" spans="1:13">
      <c r="A471">
        <v>470</v>
      </c>
      <c r="B471">
        <v>379</v>
      </c>
      <c r="C471">
        <v>4</v>
      </c>
      <c r="D471">
        <v>156</v>
      </c>
      <c r="E471">
        <v>75</v>
      </c>
      <c r="F471">
        <v>0</v>
      </c>
      <c r="G471">
        <v>0</v>
      </c>
      <c r="H471">
        <v>48.3</v>
      </c>
      <c r="I471">
        <v>0.23799999999999999</v>
      </c>
      <c r="J471">
        <v>32</v>
      </c>
      <c r="K471">
        <v>1</v>
      </c>
      <c r="L471">
        <f t="shared" si="27"/>
        <v>1</v>
      </c>
      <c r="M471">
        <f t="shared" si="28"/>
        <v>1</v>
      </c>
    </row>
    <row r="472" spans="1:13">
      <c r="A472">
        <v>471</v>
      </c>
      <c r="B472">
        <v>516</v>
      </c>
      <c r="C472">
        <v>3</v>
      </c>
      <c r="D472">
        <v>163</v>
      </c>
      <c r="E472">
        <v>70</v>
      </c>
      <c r="F472">
        <v>18</v>
      </c>
      <c r="G472">
        <v>105</v>
      </c>
      <c r="H472">
        <v>31.6</v>
      </c>
      <c r="I472">
        <v>0.26800000000000002</v>
      </c>
      <c r="J472">
        <v>28</v>
      </c>
      <c r="K472">
        <v>1</v>
      </c>
      <c r="L472">
        <f t="shared" si="27"/>
        <v>1</v>
      </c>
      <c r="M472">
        <f t="shared" si="28"/>
        <v>1</v>
      </c>
    </row>
    <row r="473" spans="1:13">
      <c r="A473">
        <v>472</v>
      </c>
      <c r="B473">
        <v>683</v>
      </c>
      <c r="C473">
        <v>0</v>
      </c>
      <c r="D473">
        <v>95</v>
      </c>
      <c r="E473">
        <v>64</v>
      </c>
      <c r="F473">
        <v>39</v>
      </c>
      <c r="G473">
        <v>105</v>
      </c>
      <c r="H473">
        <v>44.6</v>
      </c>
      <c r="I473">
        <v>0.36599999999999999</v>
      </c>
      <c r="J473">
        <v>22</v>
      </c>
      <c r="K473">
        <v>0</v>
      </c>
      <c r="L473">
        <f t="shared" si="27"/>
        <v>0</v>
      </c>
      <c r="M473">
        <f t="shared" si="28"/>
        <v>1</v>
      </c>
    </row>
    <row r="474" spans="1:13">
      <c r="A474">
        <v>473</v>
      </c>
      <c r="B474">
        <v>286</v>
      </c>
      <c r="C474">
        <v>7</v>
      </c>
      <c r="D474">
        <v>136</v>
      </c>
      <c r="E474">
        <v>74</v>
      </c>
      <c r="F474">
        <v>26</v>
      </c>
      <c r="G474">
        <v>135</v>
      </c>
      <c r="H474">
        <v>26</v>
      </c>
      <c r="I474">
        <v>0.64700000000000002</v>
      </c>
      <c r="J474">
        <v>51</v>
      </c>
      <c r="K474">
        <v>0</v>
      </c>
      <c r="L474">
        <f t="shared" si="27"/>
        <v>0</v>
      </c>
      <c r="M474">
        <f t="shared" si="28"/>
        <v>1</v>
      </c>
    </row>
    <row r="475" spans="1:13">
      <c r="A475">
        <v>474</v>
      </c>
      <c r="B475">
        <v>385</v>
      </c>
      <c r="C475">
        <v>1</v>
      </c>
      <c r="D475">
        <v>125</v>
      </c>
      <c r="E475">
        <v>70</v>
      </c>
      <c r="F475">
        <v>24</v>
      </c>
      <c r="G475">
        <v>110</v>
      </c>
      <c r="H475">
        <v>24.3</v>
      </c>
      <c r="I475">
        <v>0.221</v>
      </c>
      <c r="J475">
        <v>25</v>
      </c>
      <c r="K475">
        <v>0</v>
      </c>
      <c r="L475">
        <f t="shared" si="27"/>
        <v>0</v>
      </c>
      <c r="M475">
        <f t="shared" si="28"/>
        <v>1</v>
      </c>
    </row>
    <row r="476" spans="1:13">
      <c r="A476">
        <v>475</v>
      </c>
      <c r="B476">
        <v>767</v>
      </c>
      <c r="C476">
        <v>1</v>
      </c>
      <c r="D476">
        <v>126</v>
      </c>
      <c r="E476">
        <v>60</v>
      </c>
      <c r="F476">
        <v>0</v>
      </c>
      <c r="G476">
        <v>0</v>
      </c>
      <c r="H476">
        <v>30.1</v>
      </c>
      <c r="I476">
        <v>0.34899999999999998</v>
      </c>
      <c r="J476">
        <v>47</v>
      </c>
      <c r="K476">
        <v>1</v>
      </c>
      <c r="L476">
        <f t="shared" si="27"/>
        <v>0</v>
      </c>
      <c r="M476">
        <f t="shared" si="28"/>
        <v>0</v>
      </c>
    </row>
    <row r="477" spans="1:13">
      <c r="A477">
        <v>476</v>
      </c>
      <c r="B477">
        <v>339</v>
      </c>
      <c r="C477">
        <v>9</v>
      </c>
      <c r="D477">
        <v>152</v>
      </c>
      <c r="E477">
        <v>78</v>
      </c>
      <c r="F477">
        <v>34</v>
      </c>
      <c r="G477">
        <v>171</v>
      </c>
      <c r="H477">
        <v>34.200000000000003</v>
      </c>
      <c r="I477">
        <v>0.89300000000000002</v>
      </c>
      <c r="J477">
        <v>33</v>
      </c>
      <c r="K477">
        <v>1</v>
      </c>
      <c r="L477">
        <f t="shared" si="27"/>
        <v>1</v>
      </c>
      <c r="M477">
        <f t="shared" si="28"/>
        <v>1</v>
      </c>
    </row>
    <row r="478" spans="1:13">
      <c r="A478">
        <v>477</v>
      </c>
      <c r="B478">
        <v>603</v>
      </c>
      <c r="C478">
        <v>1</v>
      </c>
      <c r="D478">
        <v>124</v>
      </c>
      <c r="E478">
        <v>74</v>
      </c>
      <c r="F478">
        <v>36</v>
      </c>
      <c r="G478">
        <v>0</v>
      </c>
      <c r="H478">
        <v>27.8</v>
      </c>
      <c r="I478">
        <v>0.1</v>
      </c>
      <c r="J478">
        <v>30</v>
      </c>
      <c r="K478">
        <v>0</v>
      </c>
      <c r="L478">
        <f t="shared" si="27"/>
        <v>0</v>
      </c>
      <c r="M478">
        <f t="shared" si="28"/>
        <v>1</v>
      </c>
    </row>
    <row r="479" spans="1:13">
      <c r="A479">
        <v>478</v>
      </c>
      <c r="B479">
        <v>475</v>
      </c>
      <c r="C479">
        <v>4</v>
      </c>
      <c r="D479">
        <v>114</v>
      </c>
      <c r="E479">
        <v>64</v>
      </c>
      <c r="F479">
        <v>0</v>
      </c>
      <c r="G479">
        <v>0</v>
      </c>
      <c r="H479">
        <v>28.9</v>
      </c>
      <c r="I479">
        <v>0.126</v>
      </c>
      <c r="J479">
        <v>24</v>
      </c>
      <c r="K479">
        <v>0</v>
      </c>
      <c r="L479">
        <f t="shared" si="27"/>
        <v>0</v>
      </c>
      <c r="M479">
        <f t="shared" si="28"/>
        <v>1</v>
      </c>
    </row>
    <row r="480" spans="1:13">
      <c r="A480">
        <v>479</v>
      </c>
      <c r="B480">
        <v>412</v>
      </c>
      <c r="C480">
        <v>1</v>
      </c>
      <c r="D480">
        <v>112</v>
      </c>
      <c r="E480">
        <v>72</v>
      </c>
      <c r="F480">
        <v>30</v>
      </c>
      <c r="G480">
        <v>176</v>
      </c>
      <c r="H480">
        <v>34.4</v>
      </c>
      <c r="I480">
        <v>0.52800000000000002</v>
      </c>
      <c r="J480">
        <v>25</v>
      </c>
      <c r="K480">
        <v>0</v>
      </c>
      <c r="L480">
        <f t="shared" si="27"/>
        <v>0</v>
      </c>
      <c r="M480">
        <f t="shared" si="28"/>
        <v>1</v>
      </c>
    </row>
    <row r="481" spans="1:13">
      <c r="A481">
        <v>480</v>
      </c>
      <c r="B481">
        <v>695</v>
      </c>
      <c r="C481">
        <v>2</v>
      </c>
      <c r="D481">
        <v>90</v>
      </c>
      <c r="E481">
        <v>60</v>
      </c>
      <c r="F481">
        <v>0</v>
      </c>
      <c r="G481">
        <v>0</v>
      </c>
      <c r="H481">
        <v>23.5</v>
      </c>
      <c r="I481">
        <v>0.191</v>
      </c>
      <c r="J481">
        <v>25</v>
      </c>
      <c r="K481">
        <v>0</v>
      </c>
      <c r="L481">
        <f t="shared" si="27"/>
        <v>0</v>
      </c>
      <c r="M481">
        <f t="shared" si="28"/>
        <v>1</v>
      </c>
    </row>
    <row r="482" spans="1:13">
      <c r="A482">
        <v>481</v>
      </c>
      <c r="B482">
        <v>545</v>
      </c>
      <c r="C482">
        <v>1</v>
      </c>
      <c r="D482">
        <v>88</v>
      </c>
      <c r="E482">
        <v>78</v>
      </c>
      <c r="F482">
        <v>29</v>
      </c>
      <c r="G482">
        <v>76</v>
      </c>
      <c r="H482">
        <v>32</v>
      </c>
      <c r="I482">
        <v>0.36499999999999999</v>
      </c>
      <c r="J482">
        <v>29</v>
      </c>
      <c r="K482">
        <v>0</v>
      </c>
      <c r="L482">
        <f t="shared" si="27"/>
        <v>0</v>
      </c>
      <c r="M482">
        <f t="shared" si="28"/>
        <v>1</v>
      </c>
    </row>
    <row r="483" spans="1:13">
      <c r="A483">
        <v>482</v>
      </c>
      <c r="B483">
        <v>197</v>
      </c>
      <c r="C483">
        <v>1</v>
      </c>
      <c r="D483">
        <v>105</v>
      </c>
      <c r="E483">
        <v>58</v>
      </c>
      <c r="F483">
        <v>0</v>
      </c>
      <c r="G483">
        <v>0</v>
      </c>
      <c r="H483">
        <v>24.3</v>
      </c>
      <c r="I483">
        <v>0.187</v>
      </c>
      <c r="J483">
        <v>21</v>
      </c>
      <c r="K483">
        <v>0</v>
      </c>
      <c r="L483">
        <f t="shared" si="27"/>
        <v>0</v>
      </c>
      <c r="M483">
        <f t="shared" si="28"/>
        <v>1</v>
      </c>
    </row>
    <row r="484" spans="1:13">
      <c r="A484">
        <v>483</v>
      </c>
      <c r="B484">
        <v>467</v>
      </c>
      <c r="C484">
        <v>0</v>
      </c>
      <c r="D484">
        <v>74</v>
      </c>
      <c r="E484">
        <v>52</v>
      </c>
      <c r="F484">
        <v>10</v>
      </c>
      <c r="G484">
        <v>36</v>
      </c>
      <c r="H484">
        <v>27.8</v>
      </c>
      <c r="I484">
        <v>0.26900000000000002</v>
      </c>
      <c r="J484">
        <v>22</v>
      </c>
      <c r="K484">
        <v>0</v>
      </c>
      <c r="L484">
        <f t="shared" si="27"/>
        <v>0</v>
      </c>
      <c r="M484">
        <f t="shared" si="28"/>
        <v>1</v>
      </c>
    </row>
    <row r="485" spans="1:13">
      <c r="A485">
        <v>484</v>
      </c>
      <c r="B485">
        <v>234</v>
      </c>
      <c r="C485">
        <v>4</v>
      </c>
      <c r="D485">
        <v>122</v>
      </c>
      <c r="E485">
        <v>68</v>
      </c>
      <c r="F485">
        <v>0</v>
      </c>
      <c r="G485">
        <v>0</v>
      </c>
      <c r="H485">
        <v>35</v>
      </c>
      <c r="I485">
        <v>0.39400000000000002</v>
      </c>
      <c r="J485">
        <v>29</v>
      </c>
      <c r="K485">
        <v>0</v>
      </c>
      <c r="L485">
        <f t="shared" si="27"/>
        <v>0</v>
      </c>
      <c r="M485">
        <f t="shared" si="28"/>
        <v>1</v>
      </c>
    </row>
    <row r="486" spans="1:13">
      <c r="A486">
        <v>485</v>
      </c>
      <c r="B486">
        <v>174</v>
      </c>
      <c r="C486">
        <v>1</v>
      </c>
      <c r="D486">
        <v>79</v>
      </c>
      <c r="E486">
        <v>60</v>
      </c>
      <c r="F486">
        <v>42</v>
      </c>
      <c r="G486">
        <v>48</v>
      </c>
      <c r="H486">
        <v>43.5</v>
      </c>
      <c r="I486">
        <v>0.67800000000000005</v>
      </c>
      <c r="J486">
        <v>23</v>
      </c>
      <c r="K486">
        <v>0</v>
      </c>
      <c r="L486">
        <f t="shared" si="27"/>
        <v>0</v>
      </c>
      <c r="M486">
        <f t="shared" si="28"/>
        <v>1</v>
      </c>
    </row>
    <row r="487" spans="1:13">
      <c r="A487">
        <v>486</v>
      </c>
      <c r="B487">
        <v>537</v>
      </c>
      <c r="C487">
        <v>0</v>
      </c>
      <c r="D487">
        <v>105</v>
      </c>
      <c r="E487">
        <v>90</v>
      </c>
      <c r="F487">
        <v>0</v>
      </c>
      <c r="G487">
        <v>0</v>
      </c>
      <c r="H487">
        <v>29.6</v>
      </c>
      <c r="I487">
        <v>0.19700000000000001</v>
      </c>
      <c r="J487">
        <v>46</v>
      </c>
      <c r="K487">
        <v>0</v>
      </c>
      <c r="L487">
        <f t="shared" si="27"/>
        <v>0</v>
      </c>
      <c r="M487">
        <f t="shared" si="28"/>
        <v>1</v>
      </c>
    </row>
    <row r="488" spans="1:13">
      <c r="A488">
        <v>487</v>
      </c>
      <c r="B488">
        <v>504</v>
      </c>
      <c r="C488">
        <v>7</v>
      </c>
      <c r="D488">
        <v>94</v>
      </c>
      <c r="E488">
        <v>64</v>
      </c>
      <c r="F488">
        <v>25</v>
      </c>
      <c r="G488">
        <v>79</v>
      </c>
      <c r="H488">
        <v>33.299999999999997</v>
      </c>
      <c r="I488">
        <v>0.73799999999999999</v>
      </c>
      <c r="J488">
        <v>41</v>
      </c>
      <c r="K488">
        <v>0</v>
      </c>
      <c r="L488">
        <f t="shared" si="27"/>
        <v>0</v>
      </c>
      <c r="M488">
        <f t="shared" si="28"/>
        <v>1</v>
      </c>
    </row>
    <row r="489" spans="1:13">
      <c r="A489">
        <v>488</v>
      </c>
      <c r="B489">
        <v>395</v>
      </c>
      <c r="C489">
        <v>4</v>
      </c>
      <c r="D489">
        <v>158</v>
      </c>
      <c r="E489">
        <v>78</v>
      </c>
      <c r="F489">
        <v>0</v>
      </c>
      <c r="G489">
        <v>0</v>
      </c>
      <c r="H489">
        <v>32.9</v>
      </c>
      <c r="I489">
        <v>0.80300000000000005</v>
      </c>
      <c r="J489">
        <v>31</v>
      </c>
      <c r="K489">
        <v>1</v>
      </c>
      <c r="L489">
        <f t="shared" si="27"/>
        <v>1</v>
      </c>
      <c r="M489">
        <f t="shared" si="28"/>
        <v>1</v>
      </c>
    </row>
    <row r="490" spans="1:13">
      <c r="A490">
        <v>489</v>
      </c>
      <c r="B490">
        <v>402</v>
      </c>
      <c r="C490">
        <v>6</v>
      </c>
      <c r="D490">
        <v>137</v>
      </c>
      <c r="E490">
        <v>61</v>
      </c>
      <c r="F490">
        <v>0</v>
      </c>
      <c r="G490">
        <v>0</v>
      </c>
      <c r="H490">
        <v>24.2</v>
      </c>
      <c r="I490">
        <v>0.151</v>
      </c>
      <c r="J490">
        <v>55</v>
      </c>
      <c r="K490">
        <v>0</v>
      </c>
      <c r="L490">
        <f t="shared" si="27"/>
        <v>0</v>
      </c>
      <c r="M490">
        <f t="shared" si="28"/>
        <v>1</v>
      </c>
    </row>
    <row r="491" spans="1:13">
      <c r="A491">
        <v>490</v>
      </c>
      <c r="B491">
        <v>275</v>
      </c>
      <c r="C491">
        <v>13</v>
      </c>
      <c r="D491">
        <v>106</v>
      </c>
      <c r="E491">
        <v>70</v>
      </c>
      <c r="F491">
        <v>0</v>
      </c>
      <c r="G491">
        <v>0</v>
      </c>
      <c r="H491">
        <v>34.200000000000003</v>
      </c>
      <c r="I491">
        <v>0.251</v>
      </c>
      <c r="J491">
        <v>52</v>
      </c>
      <c r="K491">
        <v>0</v>
      </c>
      <c r="L491">
        <f t="shared" si="27"/>
        <v>0</v>
      </c>
      <c r="M491">
        <f t="shared" si="28"/>
        <v>1</v>
      </c>
    </row>
    <row r="492" spans="1:13">
      <c r="A492">
        <v>491</v>
      </c>
      <c r="B492">
        <v>187</v>
      </c>
      <c r="C492">
        <v>8</v>
      </c>
      <c r="D492">
        <v>181</v>
      </c>
      <c r="E492">
        <v>68</v>
      </c>
      <c r="F492">
        <v>36</v>
      </c>
      <c r="G492">
        <v>495</v>
      </c>
      <c r="H492">
        <v>30.1</v>
      </c>
      <c r="I492">
        <v>0.61499999999999999</v>
      </c>
      <c r="J492">
        <v>60</v>
      </c>
      <c r="K492">
        <v>1</v>
      </c>
      <c r="L492">
        <f t="shared" si="27"/>
        <v>1</v>
      </c>
      <c r="M492">
        <f t="shared" si="28"/>
        <v>1</v>
      </c>
    </row>
    <row r="493" spans="1:13">
      <c r="A493">
        <v>492</v>
      </c>
      <c r="B493">
        <v>148</v>
      </c>
      <c r="C493">
        <v>2</v>
      </c>
      <c r="D493">
        <v>106</v>
      </c>
      <c r="E493">
        <v>64</v>
      </c>
      <c r="F493">
        <v>35</v>
      </c>
      <c r="G493">
        <v>119</v>
      </c>
      <c r="H493">
        <v>30.5</v>
      </c>
      <c r="I493">
        <v>1.4</v>
      </c>
      <c r="J493">
        <v>34</v>
      </c>
      <c r="K493">
        <v>0</v>
      </c>
      <c r="L493">
        <f t="shared" si="27"/>
        <v>0</v>
      </c>
      <c r="M493">
        <f t="shared" si="28"/>
        <v>1</v>
      </c>
    </row>
    <row r="494" spans="1:13">
      <c r="A494">
        <v>493</v>
      </c>
      <c r="B494">
        <v>16</v>
      </c>
      <c r="C494">
        <v>7</v>
      </c>
      <c r="D494">
        <v>100</v>
      </c>
      <c r="E494">
        <v>0</v>
      </c>
      <c r="F494">
        <v>0</v>
      </c>
      <c r="G494">
        <v>0</v>
      </c>
      <c r="H494">
        <v>30</v>
      </c>
      <c r="I494">
        <v>0.48399999999999999</v>
      </c>
      <c r="J494">
        <v>32</v>
      </c>
      <c r="K494">
        <v>1</v>
      </c>
      <c r="L494">
        <f t="shared" si="27"/>
        <v>0</v>
      </c>
      <c r="M494">
        <f t="shared" si="28"/>
        <v>0</v>
      </c>
    </row>
    <row r="495" spans="1:13">
      <c r="A495">
        <v>494</v>
      </c>
      <c r="B495">
        <v>196</v>
      </c>
      <c r="C495">
        <v>5</v>
      </c>
      <c r="D495">
        <v>158</v>
      </c>
      <c r="E495">
        <v>84</v>
      </c>
      <c r="F495">
        <v>41</v>
      </c>
      <c r="G495">
        <v>210</v>
      </c>
      <c r="H495">
        <v>39.4</v>
      </c>
      <c r="I495">
        <v>0.39500000000000002</v>
      </c>
      <c r="J495">
        <v>29</v>
      </c>
      <c r="K495">
        <v>1</v>
      </c>
      <c r="L495">
        <f t="shared" si="27"/>
        <v>1</v>
      </c>
      <c r="M495">
        <f t="shared" si="28"/>
        <v>1</v>
      </c>
    </row>
    <row r="496" spans="1:13">
      <c r="A496">
        <v>495</v>
      </c>
      <c r="B496">
        <v>684</v>
      </c>
      <c r="C496">
        <v>4</v>
      </c>
      <c r="D496">
        <v>125</v>
      </c>
      <c r="E496">
        <v>80</v>
      </c>
      <c r="F496">
        <v>0</v>
      </c>
      <c r="G496">
        <v>0</v>
      </c>
      <c r="H496">
        <v>32.299999999999997</v>
      </c>
      <c r="I496">
        <v>0.53600000000000003</v>
      </c>
      <c r="J496">
        <v>27</v>
      </c>
      <c r="K496">
        <v>1</v>
      </c>
      <c r="L496">
        <f t="shared" si="27"/>
        <v>0</v>
      </c>
      <c r="M496">
        <f t="shared" si="28"/>
        <v>0</v>
      </c>
    </row>
    <row r="497" spans="1:13">
      <c r="A497">
        <v>496</v>
      </c>
      <c r="B497">
        <v>252</v>
      </c>
      <c r="C497">
        <v>2</v>
      </c>
      <c r="D497">
        <v>129</v>
      </c>
      <c r="E497">
        <v>84</v>
      </c>
      <c r="F497">
        <v>0</v>
      </c>
      <c r="G497">
        <v>0</v>
      </c>
      <c r="H497">
        <v>28</v>
      </c>
      <c r="I497">
        <v>0.28399999999999997</v>
      </c>
      <c r="J497">
        <v>27</v>
      </c>
      <c r="K497">
        <v>0</v>
      </c>
      <c r="L497">
        <f t="shared" si="27"/>
        <v>0</v>
      </c>
      <c r="M497">
        <f t="shared" si="28"/>
        <v>1</v>
      </c>
    </row>
    <row r="498" spans="1:13">
      <c r="A498">
        <v>497</v>
      </c>
      <c r="B498">
        <v>275</v>
      </c>
      <c r="C498">
        <v>13</v>
      </c>
      <c r="D498">
        <v>106</v>
      </c>
      <c r="E498">
        <v>70</v>
      </c>
      <c r="F498">
        <v>0</v>
      </c>
      <c r="G498">
        <v>0</v>
      </c>
      <c r="H498">
        <v>34.200000000000003</v>
      </c>
      <c r="I498">
        <v>0.251</v>
      </c>
      <c r="J498">
        <v>52</v>
      </c>
      <c r="K498">
        <v>0</v>
      </c>
      <c r="L498">
        <f t="shared" si="27"/>
        <v>0</v>
      </c>
      <c r="M498">
        <f t="shared" si="28"/>
        <v>1</v>
      </c>
    </row>
    <row r="499" spans="1:13">
      <c r="A499">
        <v>498</v>
      </c>
      <c r="B499">
        <v>539</v>
      </c>
      <c r="C499">
        <v>0</v>
      </c>
      <c r="D499">
        <v>127</v>
      </c>
      <c r="E499">
        <v>80</v>
      </c>
      <c r="F499">
        <v>37</v>
      </c>
      <c r="G499">
        <v>210</v>
      </c>
      <c r="H499">
        <v>36.299999999999997</v>
      </c>
      <c r="I499">
        <v>0.80400000000000005</v>
      </c>
      <c r="J499">
        <v>23</v>
      </c>
      <c r="K499">
        <v>0</v>
      </c>
      <c r="L499">
        <f t="shared" si="27"/>
        <v>0</v>
      </c>
      <c r="M499">
        <f t="shared" si="28"/>
        <v>1</v>
      </c>
    </row>
    <row r="500" spans="1:13">
      <c r="A500">
        <v>499</v>
      </c>
      <c r="B500">
        <v>467</v>
      </c>
      <c r="C500">
        <v>0</v>
      </c>
      <c r="D500">
        <v>74</v>
      </c>
      <c r="E500">
        <v>52</v>
      </c>
      <c r="F500">
        <v>10</v>
      </c>
      <c r="G500">
        <v>36</v>
      </c>
      <c r="H500">
        <v>27.8</v>
      </c>
      <c r="I500">
        <v>0.26900000000000002</v>
      </c>
      <c r="J500">
        <v>22</v>
      </c>
      <c r="K500">
        <v>0</v>
      </c>
      <c r="L500">
        <f t="shared" si="27"/>
        <v>0</v>
      </c>
      <c r="M500">
        <f t="shared" si="28"/>
        <v>1</v>
      </c>
    </row>
    <row r="501" spans="1:13">
      <c r="A501">
        <v>500</v>
      </c>
      <c r="B501">
        <v>15</v>
      </c>
      <c r="C501">
        <v>5</v>
      </c>
      <c r="D501">
        <v>166</v>
      </c>
      <c r="E501">
        <v>72</v>
      </c>
      <c r="F501">
        <v>19</v>
      </c>
      <c r="G501">
        <v>175</v>
      </c>
      <c r="H501">
        <v>25.8</v>
      </c>
      <c r="I501">
        <v>0.58699999999999997</v>
      </c>
      <c r="J501">
        <v>51</v>
      </c>
      <c r="K501">
        <v>1</v>
      </c>
      <c r="L501">
        <f t="shared" si="27"/>
        <v>0</v>
      </c>
      <c r="M501">
        <f t="shared" si="28"/>
        <v>0</v>
      </c>
    </row>
    <row r="502" spans="1:13">
      <c r="A502">
        <v>501</v>
      </c>
      <c r="B502">
        <v>530</v>
      </c>
      <c r="C502">
        <v>0</v>
      </c>
      <c r="D502">
        <v>111</v>
      </c>
      <c r="E502">
        <v>65</v>
      </c>
      <c r="F502">
        <v>0</v>
      </c>
      <c r="G502">
        <v>0</v>
      </c>
      <c r="H502">
        <v>24.6</v>
      </c>
      <c r="I502">
        <v>0.66</v>
      </c>
      <c r="J502">
        <v>31</v>
      </c>
      <c r="K502">
        <v>0</v>
      </c>
      <c r="L502">
        <f t="shared" si="27"/>
        <v>0</v>
      </c>
      <c r="M502">
        <f t="shared" si="28"/>
        <v>1</v>
      </c>
    </row>
    <row r="503" spans="1:13">
      <c r="A503">
        <v>502</v>
      </c>
      <c r="B503">
        <v>716</v>
      </c>
      <c r="C503">
        <v>7</v>
      </c>
      <c r="D503">
        <v>187</v>
      </c>
      <c r="E503">
        <v>50</v>
      </c>
      <c r="F503">
        <v>33</v>
      </c>
      <c r="G503">
        <v>392</v>
      </c>
      <c r="H503">
        <v>33.9</v>
      </c>
      <c r="I503">
        <v>0.82599999999999996</v>
      </c>
      <c r="J503">
        <v>34</v>
      </c>
      <c r="K503">
        <v>1</v>
      </c>
      <c r="L503">
        <f t="shared" si="27"/>
        <v>1</v>
      </c>
      <c r="M503">
        <f t="shared" si="28"/>
        <v>1</v>
      </c>
    </row>
    <row r="504" spans="1:13">
      <c r="A504">
        <v>503</v>
      </c>
      <c r="B504">
        <v>451</v>
      </c>
      <c r="C504">
        <v>1</v>
      </c>
      <c r="D504">
        <v>82</v>
      </c>
      <c r="E504">
        <v>64</v>
      </c>
      <c r="F504">
        <v>13</v>
      </c>
      <c r="G504">
        <v>95</v>
      </c>
      <c r="H504">
        <v>21.2</v>
      </c>
      <c r="I504">
        <v>0.41499999999999998</v>
      </c>
      <c r="J504">
        <v>23</v>
      </c>
      <c r="K504">
        <v>0</v>
      </c>
      <c r="L504">
        <f t="shared" si="27"/>
        <v>0</v>
      </c>
      <c r="M504">
        <f t="shared" si="28"/>
        <v>1</v>
      </c>
    </row>
    <row r="505" spans="1:13">
      <c r="A505">
        <v>504</v>
      </c>
      <c r="B505">
        <v>30</v>
      </c>
      <c r="C505">
        <v>5</v>
      </c>
      <c r="D505">
        <v>117</v>
      </c>
      <c r="E505">
        <v>92</v>
      </c>
      <c r="F505">
        <v>0</v>
      </c>
      <c r="G505">
        <v>0</v>
      </c>
      <c r="H505">
        <v>34.1</v>
      </c>
      <c r="I505">
        <v>0.33700000000000002</v>
      </c>
      <c r="J505">
        <v>38</v>
      </c>
      <c r="K505">
        <v>0</v>
      </c>
      <c r="L505">
        <f t="shared" si="27"/>
        <v>0</v>
      </c>
      <c r="M505">
        <f t="shared" si="28"/>
        <v>1</v>
      </c>
    </row>
    <row r="506" spans="1:13">
      <c r="A506">
        <v>505</v>
      </c>
      <c r="B506">
        <v>643</v>
      </c>
      <c r="C506">
        <v>6</v>
      </c>
      <c r="D506">
        <v>147</v>
      </c>
      <c r="E506">
        <v>80</v>
      </c>
      <c r="F506">
        <v>0</v>
      </c>
      <c r="G506">
        <v>0</v>
      </c>
      <c r="H506">
        <v>29.5</v>
      </c>
      <c r="I506">
        <v>0.17799999999999999</v>
      </c>
      <c r="J506">
        <v>50</v>
      </c>
      <c r="K506">
        <v>1</v>
      </c>
      <c r="L506">
        <f t="shared" si="27"/>
        <v>1</v>
      </c>
      <c r="M506">
        <f t="shared" si="28"/>
        <v>1</v>
      </c>
    </row>
    <row r="507" spans="1:13">
      <c r="A507">
        <v>506</v>
      </c>
      <c r="B507">
        <v>483</v>
      </c>
      <c r="C507">
        <v>4</v>
      </c>
      <c r="D507">
        <v>85</v>
      </c>
      <c r="E507">
        <v>58</v>
      </c>
      <c r="F507">
        <v>22</v>
      </c>
      <c r="G507">
        <v>49</v>
      </c>
      <c r="H507">
        <v>27.8</v>
      </c>
      <c r="I507">
        <v>0.30599999999999999</v>
      </c>
      <c r="J507">
        <v>28</v>
      </c>
      <c r="K507">
        <v>0</v>
      </c>
      <c r="L507">
        <f t="shared" si="27"/>
        <v>0</v>
      </c>
      <c r="M507">
        <f t="shared" si="28"/>
        <v>1</v>
      </c>
    </row>
    <row r="508" spans="1:13">
      <c r="A508">
        <v>507</v>
      </c>
      <c r="B508">
        <v>68</v>
      </c>
      <c r="C508">
        <v>2</v>
      </c>
      <c r="D508">
        <v>109</v>
      </c>
      <c r="E508">
        <v>92</v>
      </c>
      <c r="F508">
        <v>0</v>
      </c>
      <c r="G508">
        <v>0</v>
      </c>
      <c r="H508">
        <v>42.7</v>
      </c>
      <c r="I508">
        <v>0.84499999999999997</v>
      </c>
      <c r="J508">
        <v>54</v>
      </c>
      <c r="K508">
        <v>0</v>
      </c>
      <c r="L508">
        <f t="shared" si="27"/>
        <v>0</v>
      </c>
      <c r="M508">
        <f t="shared" si="28"/>
        <v>1</v>
      </c>
    </row>
    <row r="509" spans="1:13">
      <c r="A509">
        <v>508</v>
      </c>
      <c r="B509">
        <v>691</v>
      </c>
      <c r="C509">
        <v>8</v>
      </c>
      <c r="D509">
        <v>107</v>
      </c>
      <c r="E509">
        <v>80</v>
      </c>
      <c r="F509">
        <v>0</v>
      </c>
      <c r="G509">
        <v>0</v>
      </c>
      <c r="H509">
        <v>24.6</v>
      </c>
      <c r="I509">
        <v>0.85599999999999998</v>
      </c>
      <c r="J509">
        <v>34</v>
      </c>
      <c r="K509">
        <v>0</v>
      </c>
      <c r="L509">
        <f t="shared" si="27"/>
        <v>0</v>
      </c>
      <c r="M509">
        <f t="shared" si="28"/>
        <v>1</v>
      </c>
    </row>
    <row r="510" spans="1:13">
      <c r="A510">
        <v>509</v>
      </c>
      <c r="B510">
        <v>552</v>
      </c>
      <c r="C510">
        <v>3</v>
      </c>
      <c r="D510">
        <v>84</v>
      </c>
      <c r="E510">
        <v>68</v>
      </c>
      <c r="F510">
        <v>30</v>
      </c>
      <c r="G510">
        <v>106</v>
      </c>
      <c r="H510">
        <v>31.9</v>
      </c>
      <c r="I510">
        <v>0.59099999999999997</v>
      </c>
      <c r="J510">
        <v>25</v>
      </c>
      <c r="K510">
        <v>0</v>
      </c>
      <c r="L510">
        <f t="shared" si="27"/>
        <v>0</v>
      </c>
      <c r="M510">
        <f t="shared" si="28"/>
        <v>1</v>
      </c>
    </row>
    <row r="511" spans="1:13">
      <c r="A511">
        <v>510</v>
      </c>
      <c r="B511">
        <v>558</v>
      </c>
      <c r="C511">
        <v>8</v>
      </c>
      <c r="D511">
        <v>110</v>
      </c>
      <c r="E511">
        <v>76</v>
      </c>
      <c r="F511">
        <v>0</v>
      </c>
      <c r="G511">
        <v>0</v>
      </c>
      <c r="H511">
        <v>27.8</v>
      </c>
      <c r="I511">
        <v>0.23699999999999999</v>
      </c>
      <c r="J511">
        <v>58</v>
      </c>
      <c r="K511">
        <v>0</v>
      </c>
      <c r="L511">
        <f t="shared" si="27"/>
        <v>0</v>
      </c>
      <c r="M511">
        <f t="shared" si="28"/>
        <v>1</v>
      </c>
    </row>
    <row r="512" spans="1:13">
      <c r="A512">
        <v>511</v>
      </c>
      <c r="B512">
        <v>589</v>
      </c>
      <c r="C512">
        <v>3</v>
      </c>
      <c r="D512">
        <v>176</v>
      </c>
      <c r="E512">
        <v>86</v>
      </c>
      <c r="F512">
        <v>27</v>
      </c>
      <c r="G512">
        <v>156</v>
      </c>
      <c r="H512">
        <v>33.299999999999997</v>
      </c>
      <c r="I512">
        <v>1.1539999999999999</v>
      </c>
      <c r="J512">
        <v>52</v>
      </c>
      <c r="K512">
        <v>1</v>
      </c>
      <c r="L512">
        <f t="shared" si="27"/>
        <v>1</v>
      </c>
      <c r="M512">
        <f t="shared" si="28"/>
        <v>1</v>
      </c>
    </row>
    <row r="513" spans="1:13">
      <c r="A513">
        <v>512</v>
      </c>
      <c r="B513">
        <v>682</v>
      </c>
      <c r="C513">
        <v>0</v>
      </c>
      <c r="D513">
        <v>162</v>
      </c>
      <c r="E513">
        <v>76</v>
      </c>
      <c r="F513">
        <v>36</v>
      </c>
      <c r="G513">
        <v>0</v>
      </c>
      <c r="H513">
        <v>49.6</v>
      </c>
      <c r="I513">
        <v>0.36399999999999999</v>
      </c>
      <c r="J513">
        <v>26</v>
      </c>
      <c r="K513">
        <v>1</v>
      </c>
      <c r="L513">
        <f t="shared" si="27"/>
        <v>1</v>
      </c>
      <c r="M513">
        <f t="shared" si="28"/>
        <v>1</v>
      </c>
    </row>
    <row r="514" spans="1:13">
      <c r="A514">
        <v>513</v>
      </c>
      <c r="B514">
        <v>455</v>
      </c>
      <c r="C514">
        <v>2</v>
      </c>
      <c r="D514">
        <v>100</v>
      </c>
      <c r="E514">
        <v>54</v>
      </c>
      <c r="F514">
        <v>28</v>
      </c>
      <c r="G514">
        <v>105</v>
      </c>
      <c r="H514">
        <v>37.799999999999997</v>
      </c>
      <c r="I514">
        <v>0.498</v>
      </c>
      <c r="J514">
        <v>24</v>
      </c>
      <c r="K514">
        <v>0</v>
      </c>
      <c r="L514">
        <f t="shared" si="27"/>
        <v>0</v>
      </c>
      <c r="M514">
        <f t="shared" si="28"/>
        <v>1</v>
      </c>
    </row>
    <row r="515" spans="1:13">
      <c r="A515">
        <v>514</v>
      </c>
      <c r="B515">
        <v>642</v>
      </c>
      <c r="C515">
        <v>4</v>
      </c>
      <c r="D515">
        <v>128</v>
      </c>
      <c r="E515">
        <v>70</v>
      </c>
      <c r="F515">
        <v>0</v>
      </c>
      <c r="G515">
        <v>0</v>
      </c>
      <c r="H515">
        <v>34.299999999999997</v>
      </c>
      <c r="I515">
        <v>0.30299999999999999</v>
      </c>
      <c r="J515">
        <v>24</v>
      </c>
      <c r="K515">
        <v>0</v>
      </c>
      <c r="L515">
        <f t="shared" ref="L515:L538" si="29">IF(D515&lt;=133.5,IF(J515&lt;=27.5,IF(H515&lt;=31.3,0,0),IF(H515&lt;=28.65,0,0)),IF(H515&lt;=29.4,0,IF(D515&lt;=155.5,1,1)))</f>
        <v>0</v>
      </c>
      <c r="M515">
        <f t="shared" ref="M515:M538" si="30">IF(L515=K515,1,0)</f>
        <v>1</v>
      </c>
    </row>
    <row r="516" spans="1:13">
      <c r="A516">
        <v>515</v>
      </c>
      <c r="B516">
        <v>32</v>
      </c>
      <c r="C516">
        <v>3</v>
      </c>
      <c r="D516">
        <v>158</v>
      </c>
      <c r="E516">
        <v>76</v>
      </c>
      <c r="F516">
        <v>36</v>
      </c>
      <c r="G516">
        <v>245</v>
      </c>
      <c r="H516">
        <v>31.6</v>
      </c>
      <c r="I516">
        <v>0.85099999999999998</v>
      </c>
      <c r="J516">
        <v>28</v>
      </c>
      <c r="K516">
        <v>1</v>
      </c>
      <c r="L516">
        <f t="shared" si="29"/>
        <v>1</v>
      </c>
      <c r="M516">
        <f t="shared" si="30"/>
        <v>1</v>
      </c>
    </row>
    <row r="517" spans="1:13">
      <c r="A517">
        <v>516</v>
      </c>
      <c r="B517">
        <v>345</v>
      </c>
      <c r="C517">
        <v>8</v>
      </c>
      <c r="D517">
        <v>95</v>
      </c>
      <c r="E517">
        <v>72</v>
      </c>
      <c r="F517">
        <v>0</v>
      </c>
      <c r="G517">
        <v>0</v>
      </c>
      <c r="H517">
        <v>36.799999999999997</v>
      </c>
      <c r="I517">
        <v>0.48499999999999999</v>
      </c>
      <c r="J517">
        <v>57</v>
      </c>
      <c r="K517">
        <v>0</v>
      </c>
      <c r="L517">
        <f t="shared" si="29"/>
        <v>0</v>
      </c>
      <c r="M517">
        <f t="shared" si="30"/>
        <v>1</v>
      </c>
    </row>
    <row r="518" spans="1:13">
      <c r="A518">
        <v>517</v>
      </c>
      <c r="B518">
        <v>667</v>
      </c>
      <c r="C518">
        <v>4</v>
      </c>
      <c r="D518">
        <v>145</v>
      </c>
      <c r="E518">
        <v>82</v>
      </c>
      <c r="F518">
        <v>18</v>
      </c>
      <c r="G518">
        <v>0</v>
      </c>
      <c r="H518">
        <v>32.5</v>
      </c>
      <c r="I518">
        <v>0.23499999999999999</v>
      </c>
      <c r="J518">
        <v>70</v>
      </c>
      <c r="K518">
        <v>1</v>
      </c>
      <c r="L518">
        <f t="shared" si="29"/>
        <v>1</v>
      </c>
      <c r="M518">
        <f t="shared" si="30"/>
        <v>1</v>
      </c>
    </row>
    <row r="519" spans="1:13">
      <c r="A519">
        <v>518</v>
      </c>
      <c r="B519">
        <v>272</v>
      </c>
      <c r="C519">
        <v>2</v>
      </c>
      <c r="D519">
        <v>108</v>
      </c>
      <c r="E519">
        <v>62</v>
      </c>
      <c r="F519">
        <v>32</v>
      </c>
      <c r="G519">
        <v>56</v>
      </c>
      <c r="H519">
        <v>25.2</v>
      </c>
      <c r="I519">
        <v>0.128</v>
      </c>
      <c r="J519">
        <v>21</v>
      </c>
      <c r="K519">
        <v>0</v>
      </c>
      <c r="L519">
        <f t="shared" si="29"/>
        <v>0</v>
      </c>
      <c r="M519">
        <f t="shared" si="30"/>
        <v>1</v>
      </c>
    </row>
    <row r="520" spans="1:13">
      <c r="A520">
        <v>519</v>
      </c>
      <c r="B520">
        <v>288</v>
      </c>
      <c r="C520">
        <v>1</v>
      </c>
      <c r="D520">
        <v>119</v>
      </c>
      <c r="E520">
        <v>86</v>
      </c>
      <c r="F520">
        <v>39</v>
      </c>
      <c r="G520">
        <v>220</v>
      </c>
      <c r="H520">
        <v>45.6</v>
      </c>
      <c r="I520">
        <v>0.80800000000000005</v>
      </c>
      <c r="J520">
        <v>29</v>
      </c>
      <c r="K520">
        <v>1</v>
      </c>
      <c r="L520">
        <f t="shared" si="29"/>
        <v>0</v>
      </c>
      <c r="M520">
        <f t="shared" si="30"/>
        <v>0</v>
      </c>
    </row>
    <row r="521" spans="1:13">
      <c r="A521">
        <v>520</v>
      </c>
      <c r="B521">
        <v>288</v>
      </c>
      <c r="C521">
        <v>1</v>
      </c>
      <c r="D521">
        <v>119</v>
      </c>
      <c r="E521">
        <v>86</v>
      </c>
      <c r="F521">
        <v>39</v>
      </c>
      <c r="G521">
        <v>220</v>
      </c>
      <c r="H521">
        <v>45.6</v>
      </c>
      <c r="I521">
        <v>0.80800000000000005</v>
      </c>
      <c r="J521">
        <v>29</v>
      </c>
      <c r="K521">
        <v>1</v>
      </c>
      <c r="L521">
        <f t="shared" si="29"/>
        <v>0</v>
      </c>
      <c r="M521">
        <f t="shared" si="30"/>
        <v>0</v>
      </c>
    </row>
    <row r="522" spans="1:13">
      <c r="A522">
        <v>521</v>
      </c>
      <c r="B522">
        <v>491</v>
      </c>
      <c r="C522">
        <v>2</v>
      </c>
      <c r="D522">
        <v>83</v>
      </c>
      <c r="E522">
        <v>65</v>
      </c>
      <c r="F522">
        <v>28</v>
      </c>
      <c r="G522">
        <v>66</v>
      </c>
      <c r="H522">
        <v>36.799999999999997</v>
      </c>
      <c r="I522">
        <v>0.629</v>
      </c>
      <c r="J522">
        <v>24</v>
      </c>
      <c r="K522">
        <v>0</v>
      </c>
      <c r="L522">
        <f t="shared" si="29"/>
        <v>0</v>
      </c>
      <c r="M522">
        <f t="shared" si="30"/>
        <v>1</v>
      </c>
    </row>
    <row r="523" spans="1:13">
      <c r="A523">
        <v>522</v>
      </c>
      <c r="B523">
        <v>552</v>
      </c>
      <c r="C523">
        <v>3</v>
      </c>
      <c r="D523">
        <v>84</v>
      </c>
      <c r="E523">
        <v>68</v>
      </c>
      <c r="F523">
        <v>30</v>
      </c>
      <c r="G523">
        <v>106</v>
      </c>
      <c r="H523">
        <v>31.9</v>
      </c>
      <c r="I523">
        <v>0.59099999999999997</v>
      </c>
      <c r="J523">
        <v>25</v>
      </c>
      <c r="K523">
        <v>0</v>
      </c>
      <c r="L523">
        <f t="shared" si="29"/>
        <v>0</v>
      </c>
      <c r="M523">
        <f t="shared" si="30"/>
        <v>1</v>
      </c>
    </row>
    <row r="524" spans="1:13">
      <c r="A524">
        <v>523</v>
      </c>
      <c r="B524">
        <v>510</v>
      </c>
      <c r="C524">
        <v>8</v>
      </c>
      <c r="D524">
        <v>120</v>
      </c>
      <c r="E524">
        <v>78</v>
      </c>
      <c r="F524">
        <v>0</v>
      </c>
      <c r="G524">
        <v>0</v>
      </c>
      <c r="H524">
        <v>25</v>
      </c>
      <c r="I524">
        <v>0.40899999999999997</v>
      </c>
      <c r="J524">
        <v>64</v>
      </c>
      <c r="K524">
        <v>0</v>
      </c>
      <c r="L524">
        <f t="shared" si="29"/>
        <v>0</v>
      </c>
      <c r="M524">
        <f t="shared" si="30"/>
        <v>1</v>
      </c>
    </row>
    <row r="525" spans="1:13">
      <c r="A525">
        <v>524</v>
      </c>
      <c r="B525">
        <v>529</v>
      </c>
      <c r="C525">
        <v>0</v>
      </c>
      <c r="D525">
        <v>117</v>
      </c>
      <c r="E525">
        <v>66</v>
      </c>
      <c r="F525">
        <v>31</v>
      </c>
      <c r="G525">
        <v>188</v>
      </c>
      <c r="H525">
        <v>30.8</v>
      </c>
      <c r="I525">
        <v>0.49299999999999999</v>
      </c>
      <c r="J525">
        <v>22</v>
      </c>
      <c r="K525">
        <v>0</v>
      </c>
      <c r="L525">
        <f t="shared" si="29"/>
        <v>0</v>
      </c>
      <c r="M525">
        <f t="shared" si="30"/>
        <v>1</v>
      </c>
    </row>
    <row r="526" spans="1:13">
      <c r="A526">
        <v>525</v>
      </c>
      <c r="B526">
        <v>296</v>
      </c>
      <c r="C526">
        <v>6</v>
      </c>
      <c r="D526">
        <v>151</v>
      </c>
      <c r="E526">
        <v>62</v>
      </c>
      <c r="F526">
        <v>31</v>
      </c>
      <c r="G526">
        <v>120</v>
      </c>
      <c r="H526">
        <v>35.5</v>
      </c>
      <c r="I526">
        <v>0.69199999999999995</v>
      </c>
      <c r="J526">
        <v>28</v>
      </c>
      <c r="K526">
        <v>0</v>
      </c>
      <c r="L526">
        <f t="shared" si="29"/>
        <v>1</v>
      </c>
      <c r="M526">
        <f t="shared" si="30"/>
        <v>0</v>
      </c>
    </row>
    <row r="527" spans="1:13">
      <c r="A527">
        <v>526</v>
      </c>
      <c r="B527">
        <v>146</v>
      </c>
      <c r="C527">
        <v>0</v>
      </c>
      <c r="D527">
        <v>102</v>
      </c>
      <c r="E527">
        <v>75</v>
      </c>
      <c r="F527">
        <v>23</v>
      </c>
      <c r="G527">
        <v>0</v>
      </c>
      <c r="H527">
        <v>0</v>
      </c>
      <c r="I527">
        <v>0.57199999999999995</v>
      </c>
      <c r="J527">
        <v>21</v>
      </c>
      <c r="K527">
        <v>0</v>
      </c>
      <c r="L527">
        <f t="shared" si="29"/>
        <v>0</v>
      </c>
      <c r="M527">
        <f t="shared" si="30"/>
        <v>1</v>
      </c>
    </row>
    <row r="528" spans="1:13">
      <c r="A528">
        <v>527</v>
      </c>
      <c r="B528">
        <v>317</v>
      </c>
      <c r="C528">
        <v>3</v>
      </c>
      <c r="D528">
        <v>99</v>
      </c>
      <c r="E528">
        <v>80</v>
      </c>
      <c r="F528">
        <v>11</v>
      </c>
      <c r="G528">
        <v>64</v>
      </c>
      <c r="H528">
        <v>19.3</v>
      </c>
      <c r="I528">
        <v>0.28399999999999997</v>
      </c>
      <c r="J528">
        <v>30</v>
      </c>
      <c r="K528">
        <v>0</v>
      </c>
      <c r="L528">
        <f t="shared" si="29"/>
        <v>0</v>
      </c>
      <c r="M528">
        <f t="shared" si="30"/>
        <v>1</v>
      </c>
    </row>
    <row r="529" spans="1:13">
      <c r="A529">
        <v>528</v>
      </c>
      <c r="B529">
        <v>602</v>
      </c>
      <c r="C529">
        <v>6</v>
      </c>
      <c r="D529">
        <v>96</v>
      </c>
      <c r="E529">
        <v>0</v>
      </c>
      <c r="F529">
        <v>0</v>
      </c>
      <c r="G529">
        <v>0</v>
      </c>
      <c r="H529">
        <v>23.7</v>
      </c>
      <c r="I529">
        <v>0.19</v>
      </c>
      <c r="J529">
        <v>28</v>
      </c>
      <c r="K529">
        <v>0</v>
      </c>
      <c r="L529">
        <f t="shared" si="29"/>
        <v>0</v>
      </c>
      <c r="M529">
        <f t="shared" si="30"/>
        <v>1</v>
      </c>
    </row>
    <row r="530" spans="1:13">
      <c r="A530">
        <v>529</v>
      </c>
      <c r="B530">
        <v>287</v>
      </c>
      <c r="C530">
        <v>5</v>
      </c>
      <c r="D530">
        <v>155</v>
      </c>
      <c r="E530">
        <v>84</v>
      </c>
      <c r="F530">
        <v>44</v>
      </c>
      <c r="G530">
        <v>545</v>
      </c>
      <c r="H530">
        <v>38.700000000000003</v>
      </c>
      <c r="I530">
        <v>0.61899999999999999</v>
      </c>
      <c r="J530">
        <v>34</v>
      </c>
      <c r="K530">
        <v>0</v>
      </c>
      <c r="L530">
        <f t="shared" si="29"/>
        <v>1</v>
      </c>
      <c r="M530">
        <f t="shared" si="30"/>
        <v>0</v>
      </c>
    </row>
    <row r="531" spans="1:13">
      <c r="A531">
        <v>530</v>
      </c>
      <c r="B531">
        <v>684</v>
      </c>
      <c r="C531">
        <v>4</v>
      </c>
      <c r="D531">
        <v>125</v>
      </c>
      <c r="E531">
        <v>80</v>
      </c>
      <c r="F531">
        <v>0</v>
      </c>
      <c r="G531">
        <v>0</v>
      </c>
      <c r="H531">
        <v>32.299999999999997</v>
      </c>
      <c r="I531">
        <v>0.53600000000000003</v>
      </c>
      <c r="J531">
        <v>27</v>
      </c>
      <c r="K531">
        <v>1</v>
      </c>
      <c r="L531">
        <f t="shared" si="29"/>
        <v>0</v>
      </c>
      <c r="M531">
        <f t="shared" si="30"/>
        <v>0</v>
      </c>
    </row>
    <row r="532" spans="1:13">
      <c r="A532">
        <v>531</v>
      </c>
      <c r="B532">
        <v>543</v>
      </c>
      <c r="C532">
        <v>10</v>
      </c>
      <c r="D532">
        <v>90</v>
      </c>
      <c r="E532">
        <v>85</v>
      </c>
      <c r="F532">
        <v>32</v>
      </c>
      <c r="G532">
        <v>0</v>
      </c>
      <c r="H532">
        <v>34.9</v>
      </c>
      <c r="I532">
        <v>0.82499999999999996</v>
      </c>
      <c r="J532">
        <v>56</v>
      </c>
      <c r="K532">
        <v>1</v>
      </c>
      <c r="L532">
        <f t="shared" si="29"/>
        <v>0</v>
      </c>
      <c r="M532">
        <f t="shared" si="30"/>
        <v>0</v>
      </c>
    </row>
    <row r="533" spans="1:13">
      <c r="A533">
        <v>532</v>
      </c>
      <c r="B533">
        <v>467</v>
      </c>
      <c r="C533">
        <v>0</v>
      </c>
      <c r="D533">
        <v>74</v>
      </c>
      <c r="E533">
        <v>52</v>
      </c>
      <c r="F533">
        <v>10</v>
      </c>
      <c r="G533">
        <v>36</v>
      </c>
      <c r="H533">
        <v>27.8</v>
      </c>
      <c r="I533">
        <v>0.26900000000000002</v>
      </c>
      <c r="J533">
        <v>22</v>
      </c>
      <c r="K533">
        <v>0</v>
      </c>
      <c r="L533">
        <f t="shared" si="29"/>
        <v>0</v>
      </c>
      <c r="M533">
        <f t="shared" si="30"/>
        <v>1</v>
      </c>
    </row>
    <row r="534" spans="1:13">
      <c r="A534">
        <v>533</v>
      </c>
      <c r="B534">
        <v>233</v>
      </c>
      <c r="C534">
        <v>1</v>
      </c>
      <c r="D534">
        <v>79</v>
      </c>
      <c r="E534">
        <v>80</v>
      </c>
      <c r="F534">
        <v>25</v>
      </c>
      <c r="G534">
        <v>37</v>
      </c>
      <c r="H534">
        <v>25.4</v>
      </c>
      <c r="I534">
        <v>0.58299999999999996</v>
      </c>
      <c r="J534">
        <v>22</v>
      </c>
      <c r="K534">
        <v>0</v>
      </c>
      <c r="L534">
        <f t="shared" si="29"/>
        <v>0</v>
      </c>
      <c r="M534">
        <f t="shared" si="30"/>
        <v>1</v>
      </c>
    </row>
    <row r="535" spans="1:13">
      <c r="A535">
        <v>534</v>
      </c>
      <c r="B535">
        <v>364</v>
      </c>
      <c r="C535">
        <v>4</v>
      </c>
      <c r="D535">
        <v>146</v>
      </c>
      <c r="E535">
        <v>78</v>
      </c>
      <c r="F535">
        <v>0</v>
      </c>
      <c r="G535">
        <v>0</v>
      </c>
      <c r="H535">
        <v>38.5</v>
      </c>
      <c r="I535">
        <v>0.52</v>
      </c>
      <c r="J535">
        <v>67</v>
      </c>
      <c r="K535">
        <v>1</v>
      </c>
      <c r="L535">
        <f t="shared" si="29"/>
        <v>1</v>
      </c>
      <c r="M535">
        <f t="shared" si="30"/>
        <v>1</v>
      </c>
    </row>
    <row r="536" spans="1:13">
      <c r="A536">
        <v>535</v>
      </c>
      <c r="B536">
        <v>721</v>
      </c>
      <c r="C536">
        <v>4</v>
      </c>
      <c r="D536">
        <v>83</v>
      </c>
      <c r="E536">
        <v>86</v>
      </c>
      <c r="F536">
        <v>19</v>
      </c>
      <c r="G536">
        <v>0</v>
      </c>
      <c r="H536">
        <v>29.3</v>
      </c>
      <c r="I536">
        <v>0.317</v>
      </c>
      <c r="J536">
        <v>34</v>
      </c>
      <c r="K536">
        <v>0</v>
      </c>
      <c r="L536">
        <f t="shared" si="29"/>
        <v>0</v>
      </c>
      <c r="M536">
        <f t="shared" si="30"/>
        <v>1</v>
      </c>
    </row>
    <row r="537" spans="1:13">
      <c r="A537">
        <v>536</v>
      </c>
      <c r="B537">
        <v>609</v>
      </c>
      <c r="C537">
        <v>0</v>
      </c>
      <c r="D537">
        <v>152</v>
      </c>
      <c r="E537">
        <v>82</v>
      </c>
      <c r="F537">
        <v>39</v>
      </c>
      <c r="G537">
        <v>272</v>
      </c>
      <c r="H537">
        <v>41.5</v>
      </c>
      <c r="I537">
        <v>0.27</v>
      </c>
      <c r="J537">
        <v>27</v>
      </c>
      <c r="K537">
        <v>0</v>
      </c>
      <c r="L537">
        <f t="shared" si="29"/>
        <v>1</v>
      </c>
      <c r="M537">
        <f t="shared" si="30"/>
        <v>0</v>
      </c>
    </row>
    <row r="538" spans="1:13">
      <c r="A538">
        <v>537</v>
      </c>
      <c r="B538">
        <v>319</v>
      </c>
      <c r="C538">
        <v>3</v>
      </c>
      <c r="D538">
        <v>115</v>
      </c>
      <c r="E538">
        <v>66</v>
      </c>
      <c r="F538">
        <v>39</v>
      </c>
      <c r="G538">
        <v>140</v>
      </c>
      <c r="H538">
        <v>38.1</v>
      </c>
      <c r="I538">
        <v>0.15</v>
      </c>
      <c r="J538">
        <v>28</v>
      </c>
      <c r="K538">
        <v>0</v>
      </c>
      <c r="L538">
        <f t="shared" si="29"/>
        <v>0</v>
      </c>
      <c r="M538">
        <f t="shared" si="30"/>
        <v>1</v>
      </c>
    </row>
  </sheetData>
  <mergeCells count="1">
    <mergeCell ref="AA7:AJ7"/>
  </mergeCells>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538"/>
  <sheetViews>
    <sheetView topLeftCell="Y1" workbookViewId="0">
      <selection activeCell="AK8" sqref="AK8:AO14"/>
    </sheetView>
  </sheetViews>
  <sheetFormatPr defaultRowHeight="14.4"/>
  <cols>
    <col min="15" max="15" width="41.77734375" bestFit="1" customWidth="1"/>
  </cols>
  <sheetData>
    <row r="1" spans="1:41">
      <c r="A1" s="1" t="s">
        <v>0</v>
      </c>
      <c r="B1" s="1" t="s">
        <v>1</v>
      </c>
      <c r="C1" s="1" t="s">
        <v>2</v>
      </c>
      <c r="D1" s="1" t="s">
        <v>3</v>
      </c>
      <c r="E1" s="1" t="s">
        <v>4</v>
      </c>
      <c r="F1" s="1" t="s">
        <v>5</v>
      </c>
      <c r="G1" s="1" t="s">
        <v>6</v>
      </c>
      <c r="H1" s="1" t="s">
        <v>7</v>
      </c>
      <c r="I1" s="1" t="s">
        <v>8</v>
      </c>
      <c r="J1" s="1" t="s">
        <v>9</v>
      </c>
      <c r="K1" s="1" t="s">
        <v>10</v>
      </c>
      <c r="L1" s="3" t="s">
        <v>22</v>
      </c>
      <c r="M1" s="3" t="s">
        <v>29</v>
      </c>
    </row>
    <row r="2" spans="1:41">
      <c r="A2">
        <v>1</v>
      </c>
      <c r="B2">
        <v>30</v>
      </c>
      <c r="C2">
        <v>5</v>
      </c>
      <c r="D2">
        <v>117</v>
      </c>
      <c r="E2">
        <v>92</v>
      </c>
      <c r="F2">
        <v>0</v>
      </c>
      <c r="G2">
        <v>0</v>
      </c>
      <c r="H2">
        <v>34.1</v>
      </c>
      <c r="I2">
        <v>0.33700000000000002</v>
      </c>
      <c r="J2">
        <v>38</v>
      </c>
      <c r="K2">
        <v>0</v>
      </c>
      <c r="L2">
        <f>IF(D2&lt;=151.5,IF(D2&lt;=99.5,IF(J2&lt;=36.5,0,0),IF(I2&lt;=0.317,0,0)),IF(F2&lt;=38.5,IF(J2&lt;=44.5,1,1),1))</f>
        <v>0</v>
      </c>
      <c r="M2">
        <f>IF(L2=K2,1,0)</f>
        <v>1</v>
      </c>
      <c r="O2" t="s">
        <v>298</v>
      </c>
      <c r="P2">
        <f>COUNTA($K$2:$K$769)</f>
        <v>537</v>
      </c>
    </row>
    <row r="3" spans="1:41">
      <c r="A3">
        <v>2</v>
      </c>
      <c r="B3">
        <v>335</v>
      </c>
      <c r="C3">
        <v>1</v>
      </c>
      <c r="D3">
        <v>95</v>
      </c>
      <c r="E3">
        <v>60</v>
      </c>
      <c r="F3">
        <v>18</v>
      </c>
      <c r="G3">
        <v>58</v>
      </c>
      <c r="H3">
        <v>23.9</v>
      </c>
      <c r="I3">
        <v>0.26</v>
      </c>
      <c r="J3">
        <v>22</v>
      </c>
      <c r="K3">
        <v>0</v>
      </c>
      <c r="L3">
        <f t="shared" ref="L3:L66" si="0">IF(D3&lt;=151.5,IF(D3&lt;=99.5,IF(J3&lt;=36.5,0,0),IF(I3&lt;=0.317,0,0)),IF(F3&lt;=38.5,IF(J3&lt;=44.5,1,1),1))</f>
        <v>0</v>
      </c>
      <c r="M3">
        <f t="shared" ref="M3:M66" si="1">IF(L3=K3,1,0)</f>
        <v>1</v>
      </c>
      <c r="O3" t="s">
        <v>299</v>
      </c>
      <c r="P3">
        <f>SUM($K$2:$K$769)</f>
        <v>184</v>
      </c>
    </row>
    <row r="4" spans="1:41">
      <c r="A4">
        <v>3</v>
      </c>
      <c r="B4">
        <v>114</v>
      </c>
      <c r="C4">
        <v>4</v>
      </c>
      <c r="D4">
        <v>76</v>
      </c>
      <c r="E4">
        <v>62</v>
      </c>
      <c r="F4">
        <v>0</v>
      </c>
      <c r="G4">
        <v>0</v>
      </c>
      <c r="H4">
        <v>34</v>
      </c>
      <c r="I4">
        <v>0.39100000000000001</v>
      </c>
      <c r="J4">
        <v>25</v>
      </c>
      <c r="K4">
        <v>0</v>
      </c>
      <c r="L4">
        <f t="shared" si="0"/>
        <v>0</v>
      </c>
      <c r="M4">
        <f t="shared" si="1"/>
        <v>1</v>
      </c>
      <c r="O4" t="s">
        <v>246</v>
      </c>
      <c r="P4">
        <f>P3/P2</f>
        <v>0.34264432029795161</v>
      </c>
    </row>
    <row r="5" spans="1:41">
      <c r="A5">
        <v>4</v>
      </c>
      <c r="B5">
        <v>766</v>
      </c>
      <c r="C5">
        <v>5</v>
      </c>
      <c r="D5">
        <v>121</v>
      </c>
      <c r="E5">
        <v>72</v>
      </c>
      <c r="F5">
        <v>23</v>
      </c>
      <c r="G5">
        <v>112</v>
      </c>
      <c r="H5">
        <v>26.2</v>
      </c>
      <c r="I5">
        <v>0.245</v>
      </c>
      <c r="J5">
        <v>30</v>
      </c>
      <c r="K5">
        <v>0</v>
      </c>
      <c r="L5">
        <f t="shared" si="0"/>
        <v>0</v>
      </c>
      <c r="M5">
        <f t="shared" si="1"/>
        <v>1</v>
      </c>
      <c r="O5" t="s">
        <v>247</v>
      </c>
      <c r="P5">
        <f>2*P4*(1-P4)</f>
        <v>0.45047838013101266</v>
      </c>
    </row>
    <row r="6" spans="1:41" ht="15" thickBot="1">
      <c r="A6">
        <v>5</v>
      </c>
      <c r="B6">
        <v>683</v>
      </c>
      <c r="C6">
        <v>0</v>
      </c>
      <c r="D6">
        <v>95</v>
      </c>
      <c r="E6">
        <v>64</v>
      </c>
      <c r="F6">
        <v>39</v>
      </c>
      <c r="G6">
        <v>105</v>
      </c>
      <c r="H6">
        <v>44.6</v>
      </c>
      <c r="I6">
        <v>0.36599999999999999</v>
      </c>
      <c r="J6">
        <v>22</v>
      </c>
      <c r="K6">
        <v>0</v>
      </c>
      <c r="L6">
        <f t="shared" si="0"/>
        <v>0</v>
      </c>
      <c r="M6">
        <f t="shared" si="1"/>
        <v>1</v>
      </c>
    </row>
    <row r="7" spans="1:41" ht="15" thickBot="1">
      <c r="A7">
        <v>6</v>
      </c>
      <c r="B7">
        <v>549</v>
      </c>
      <c r="C7">
        <v>1</v>
      </c>
      <c r="D7">
        <v>164</v>
      </c>
      <c r="E7">
        <v>82</v>
      </c>
      <c r="F7">
        <v>43</v>
      </c>
      <c r="G7">
        <v>67</v>
      </c>
      <c r="H7">
        <v>32.799999999999997</v>
      </c>
      <c r="I7">
        <v>0.34100000000000003</v>
      </c>
      <c r="J7">
        <v>50</v>
      </c>
      <c r="K7">
        <v>0</v>
      </c>
      <c r="L7">
        <f t="shared" si="0"/>
        <v>1</v>
      </c>
      <c r="M7">
        <f t="shared" si="1"/>
        <v>0</v>
      </c>
      <c r="AA7" s="44" t="s">
        <v>328</v>
      </c>
      <c r="AB7" s="45"/>
      <c r="AC7" s="45"/>
      <c r="AD7" s="45"/>
      <c r="AE7" s="45"/>
      <c r="AF7" s="45"/>
      <c r="AG7" s="45"/>
      <c r="AH7" s="45"/>
      <c r="AI7" s="45"/>
      <c r="AJ7" s="46"/>
    </row>
    <row r="8" spans="1:41">
      <c r="A8">
        <v>7</v>
      </c>
      <c r="B8">
        <v>588</v>
      </c>
      <c r="C8">
        <v>6</v>
      </c>
      <c r="D8">
        <v>103</v>
      </c>
      <c r="E8">
        <v>66</v>
      </c>
      <c r="F8">
        <v>0</v>
      </c>
      <c r="G8">
        <v>0</v>
      </c>
      <c r="H8">
        <v>24.3</v>
      </c>
      <c r="I8">
        <v>0.249</v>
      </c>
      <c r="J8">
        <v>29</v>
      </c>
      <c r="K8">
        <v>0</v>
      </c>
      <c r="L8">
        <f t="shared" si="0"/>
        <v>0</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710</v>
      </c>
      <c r="C9">
        <v>2</v>
      </c>
      <c r="D9">
        <v>93</v>
      </c>
      <c r="E9">
        <v>64</v>
      </c>
      <c r="F9">
        <v>32</v>
      </c>
      <c r="G9">
        <v>160</v>
      </c>
      <c r="H9">
        <v>38</v>
      </c>
      <c r="I9">
        <v>0.67400000000000004</v>
      </c>
      <c r="J9">
        <v>23</v>
      </c>
      <c r="K9">
        <v>1</v>
      </c>
      <c r="L9">
        <f t="shared" si="0"/>
        <v>0</v>
      </c>
      <c r="M9">
        <f t="shared" si="1"/>
        <v>0</v>
      </c>
      <c r="O9" t="s">
        <v>353</v>
      </c>
      <c r="P9">
        <f>COUNTIFS($D$2:$D$769,"&lt;=151.5")</f>
        <v>433</v>
      </c>
      <c r="Q9">
        <f>COUNTIFS($D$2:$D$769,"&lt;=151.5",$K$2:$K$769,1)</f>
        <v>99</v>
      </c>
      <c r="R9">
        <f>$P$2-P9</f>
        <v>104</v>
      </c>
      <c r="S9">
        <f>$P$3-Q9</f>
        <v>85</v>
      </c>
      <c r="T9" s="24">
        <f t="shared" ref="T9:T14" si="2">IF(P9=0,"",Q9/P9)</f>
        <v>0.22863741339491916</v>
      </c>
      <c r="U9" s="31">
        <f t="shared" ref="U9:U14" si="3">IF(R9=0,"",S9/R9)</f>
        <v>0.81730769230769229</v>
      </c>
      <c r="V9">
        <f t="shared" ref="V9:W14" si="4">IF(T9="","",2*T9*(1-T9))</f>
        <v>0.352724693182</v>
      </c>
      <c r="W9">
        <f t="shared" si="4"/>
        <v>0.29863165680473375</v>
      </c>
      <c r="X9">
        <f>IF(OR(V9="",W9=""),"",(P9/$P$2)*V9+(R9/$P$2)*W9)</f>
        <v>0.34224857440502476</v>
      </c>
      <c r="Y9">
        <f>IF(X9="","",$P$5-X9)</f>
        <v>0.10822980572598789</v>
      </c>
      <c r="Z9">
        <f>IF(Y9="","",(P9+R9)/$P$2*Y9)</f>
        <v>0.10822980572598789</v>
      </c>
      <c r="AA9">
        <f>$P$2</f>
        <v>537</v>
      </c>
      <c r="AB9">
        <f>$P$3</f>
        <v>184</v>
      </c>
      <c r="AC9">
        <f>$P$5</f>
        <v>0.45047838013101266</v>
      </c>
      <c r="AD9">
        <f>IF(OR(T9="",$P$4=0),"", T9/$P$4)</f>
        <v>0.66727332061451949</v>
      </c>
      <c r="AE9">
        <f>IF(OR(U9="",$P$4=0),"", U9/$P$4)</f>
        <v>2.3852947324414715</v>
      </c>
      <c r="AF9">
        <f>IF(OR(T9="",U9=""),"", ABS(T9-U9))</f>
        <v>0.58867027891277313</v>
      </c>
      <c r="AG9">
        <f>IF(V9="","", 1 - V9)</f>
        <v>0.64727530681799994</v>
      </c>
      <c r="AH9">
        <f>IF(W9="","", 1 - W9)</f>
        <v>0.7013683431952662</v>
      </c>
      <c r="AI9">
        <f>IF(T9="","", MAX(T9,1-T9))</f>
        <v>0.77136258660508084</v>
      </c>
      <c r="AJ9">
        <f>IF(U9="","", MAX(U9,1-U9))</f>
        <v>0.81730769230769229</v>
      </c>
      <c r="AK9">
        <f>(LEN($O9)-LEN(SUBSTITUTE($O9," AND ","")))/5</f>
        <v>0</v>
      </c>
      <c r="AL9" t="str">
        <f>IF(AK9=0, $O9, SUBSTITUTE($O9," AND ","|", AK9))</f>
        <v>plas ≤ 151.5</v>
      </c>
      <c r="AM9" t="str">
        <f>IF(AK9=0, AL9, TRIM(MID(AL9, FIND("|",AL9)+1, 999)))</f>
        <v>plas ≤ 151.5</v>
      </c>
      <c r="AN9" t="str">
        <f>LEFT(AM9, FIND(" ", AM9 &amp; " ") - 1)</f>
        <v>plas</v>
      </c>
      <c r="AO9">
        <f>Y9</f>
        <v>0.10822980572598789</v>
      </c>
    </row>
    <row r="10" spans="1:41">
      <c r="A10">
        <v>9</v>
      </c>
      <c r="B10">
        <v>588</v>
      </c>
      <c r="C10">
        <v>6</v>
      </c>
      <c r="D10">
        <v>103</v>
      </c>
      <c r="E10">
        <v>66</v>
      </c>
      <c r="F10">
        <v>0</v>
      </c>
      <c r="G10">
        <v>0</v>
      </c>
      <c r="H10">
        <v>24.3</v>
      </c>
      <c r="I10">
        <v>0.249</v>
      </c>
      <c r="J10">
        <v>29</v>
      </c>
      <c r="K10">
        <v>0</v>
      </c>
      <c r="L10">
        <f t="shared" si="0"/>
        <v>0</v>
      </c>
      <c r="M10">
        <f t="shared" si="1"/>
        <v>1</v>
      </c>
      <c r="O10" t="s">
        <v>354</v>
      </c>
      <c r="P10">
        <f>COUNTIFS($D$2:$D$769,"&lt;=151.5",$D$2:$D$769,"&lt;=99.5")</f>
        <v>144</v>
      </c>
      <c r="Q10">
        <f>SUMIFS($K$2:$K$769,$D$2:$D$769,"&lt;=151.5",$D$2:$D$769,"&lt;=99.5")</f>
        <v>11</v>
      </c>
      <c r="R10">
        <f t="shared" ref="R10:S14" si="5">AA10-P10</f>
        <v>289</v>
      </c>
      <c r="S10">
        <f t="shared" si="5"/>
        <v>88</v>
      </c>
      <c r="T10">
        <f t="shared" si="2"/>
        <v>7.6388888888888895E-2</v>
      </c>
      <c r="U10">
        <f t="shared" si="3"/>
        <v>0.30449826989619377</v>
      </c>
      <c r="V10">
        <f t="shared" si="4"/>
        <v>0.14110725308641978</v>
      </c>
      <c r="W10">
        <f t="shared" si="4"/>
        <v>0.42355814705283701</v>
      </c>
      <c r="X10">
        <f>IF(OR(V10="",W10=""),"",(P10/AA10)*V10+(R10/AA10)*W10)</f>
        <v>0.32962528624183451</v>
      </c>
      <c r="Y10">
        <f>IF(X10="","",AC10-X10)</f>
        <v>2.309940694016549E-2</v>
      </c>
      <c r="Z10">
        <f>IF(Y10="","",(P10+R10)/AA10*Y10)</f>
        <v>2.309940694016549E-2</v>
      </c>
      <c r="AA10">
        <f>P9</f>
        <v>433</v>
      </c>
      <c r="AB10">
        <f>Q9</f>
        <v>99</v>
      </c>
      <c r="AC10">
        <f>V9</f>
        <v>0.352724693182</v>
      </c>
      <c r="AD10">
        <f t="shared" ref="AD10:AD14" si="6">IF(OR(T10="",$P$4=0),"", T10/$P$4)</f>
        <v>0.22293931159420291</v>
      </c>
      <c r="AE10">
        <f t="shared" ref="AE10:AE14" si="7">IF(OR(U10="",$P$4=0),"", U10/$P$4)</f>
        <v>0.88867158116443501</v>
      </c>
      <c r="AF10">
        <f t="shared" ref="AF10:AF14" si="8">IF(OR(T10="",U10=""),"", ABS(T10-U10))</f>
        <v>0.22810938100730488</v>
      </c>
      <c r="AG10">
        <f t="shared" ref="AG10:AG14" si="9">IF(V10="","", 1 - V10)</f>
        <v>0.8588927469135802</v>
      </c>
      <c r="AH10">
        <f t="shared" ref="AH10:AH14" si="10">IF(W10="","", 1 - W10)</f>
        <v>0.57644185294716299</v>
      </c>
      <c r="AI10">
        <f t="shared" ref="AI10:AI14" si="11">IF(T10="","", MAX(T10,1-T10))</f>
        <v>0.92361111111111116</v>
      </c>
      <c r="AJ10">
        <f t="shared" ref="AJ10:AJ14" si="12">IF(U10="","", MAX(U10,1-U10))</f>
        <v>0.69550173010380623</v>
      </c>
      <c r="AK10">
        <f t="shared" ref="AK10:AK14" si="13">(LEN($O10)-LEN(SUBSTITUTE($O10," AND ","")))/5</f>
        <v>1</v>
      </c>
      <c r="AL10" t="str">
        <f t="shared" ref="AL10:AL14" si="14">IF(AK10=0, $O10, SUBSTITUTE($O10," AND ","|", AK10))</f>
        <v>plas ≤ 151.5|plas ≤ 99.5</v>
      </c>
      <c r="AM10" t="str">
        <f t="shared" ref="AM10:AM14" si="15">IF(AK10=0, AL10, TRIM(MID(AL10, FIND("|",AL10)+1, 999)))</f>
        <v>plas ≤ 99.5</v>
      </c>
      <c r="AN10" t="str">
        <f t="shared" ref="AN10:AN14" si="16">LEFT(AM10, FIND(" ", AM10 &amp; " ") - 1)</f>
        <v>plas</v>
      </c>
      <c r="AO10">
        <f t="shared" ref="AO10:AO14" si="17">Y10</f>
        <v>2.309940694016549E-2</v>
      </c>
    </row>
    <row r="11" spans="1:41">
      <c r="A11">
        <v>10</v>
      </c>
      <c r="B11">
        <v>215</v>
      </c>
      <c r="C11">
        <v>9</v>
      </c>
      <c r="D11">
        <v>112</v>
      </c>
      <c r="E11">
        <v>82</v>
      </c>
      <c r="F11">
        <v>32</v>
      </c>
      <c r="G11">
        <v>175</v>
      </c>
      <c r="H11">
        <v>34.200000000000003</v>
      </c>
      <c r="I11">
        <v>0.26</v>
      </c>
      <c r="J11">
        <v>36</v>
      </c>
      <c r="K11">
        <v>1</v>
      </c>
      <c r="L11">
        <f t="shared" si="0"/>
        <v>0</v>
      </c>
      <c r="M11">
        <f t="shared" si="1"/>
        <v>0</v>
      </c>
      <c r="O11" t="s">
        <v>355</v>
      </c>
      <c r="P11">
        <f>COUNTIFS($D$2:$D$769,"&lt;=151.5",$D$2:$D$769,"&lt;=99.5",$J$2:$J$769,"&lt;=36.5")</f>
        <v>119</v>
      </c>
      <c r="Q11">
        <f>SUMIFS($K$2:$K$769,$D$2:$D$769,"&lt;=151.5",$D$2:$D$769,"&lt;=99.5",$J$2:$J$769,"&lt;=36.5")</f>
        <v>5</v>
      </c>
      <c r="R11">
        <f t="shared" si="5"/>
        <v>25</v>
      </c>
      <c r="S11">
        <f t="shared" si="5"/>
        <v>6</v>
      </c>
      <c r="T11">
        <f t="shared" si="2"/>
        <v>4.2016806722689079E-2</v>
      </c>
      <c r="U11">
        <f t="shared" si="3"/>
        <v>0.24</v>
      </c>
      <c r="V11">
        <f t="shared" si="4"/>
        <v>8.050278935103454E-2</v>
      </c>
      <c r="W11">
        <f t="shared" si="4"/>
        <v>0.36480000000000001</v>
      </c>
      <c r="X11">
        <f>IF(OR(V11="",W11=""),"",(P11/AA11)*V11+(R11/AA11)*W11)</f>
        <v>0.12985994397759104</v>
      </c>
      <c r="Y11">
        <f>IF(X11="","",AC11-X11)</f>
        <v>1.1247309108828735E-2</v>
      </c>
      <c r="Z11">
        <f>IF(Y11="","",(P11+R11)/AA11*Y11)</f>
        <v>1.1247309108828735E-2</v>
      </c>
      <c r="AA11">
        <f>P10</f>
        <v>144</v>
      </c>
      <c r="AB11">
        <f>Q10</f>
        <v>11</v>
      </c>
      <c r="AC11">
        <f>V10</f>
        <v>0.14110725308641978</v>
      </c>
      <c r="AD11">
        <f t="shared" si="6"/>
        <v>0.12262513701132627</v>
      </c>
      <c r="AE11">
        <f t="shared" si="7"/>
        <v>0.70043478260869552</v>
      </c>
      <c r="AF11">
        <f t="shared" si="8"/>
        <v>0.1979831932773109</v>
      </c>
      <c r="AG11">
        <f t="shared" si="9"/>
        <v>0.9194972106489655</v>
      </c>
      <c r="AH11">
        <f t="shared" si="10"/>
        <v>0.63519999999999999</v>
      </c>
      <c r="AI11">
        <f t="shared" si="11"/>
        <v>0.95798319327731096</v>
      </c>
      <c r="AJ11">
        <f t="shared" si="12"/>
        <v>0.76</v>
      </c>
      <c r="AK11">
        <f t="shared" si="13"/>
        <v>2</v>
      </c>
      <c r="AL11" t="str">
        <f t="shared" si="14"/>
        <v>plas ≤ 151.5 AND plas ≤ 99.5|age ≤ 36.5</v>
      </c>
      <c r="AM11" t="str">
        <f t="shared" si="15"/>
        <v>age ≤ 36.5</v>
      </c>
      <c r="AN11" t="str">
        <f t="shared" si="16"/>
        <v>age</v>
      </c>
      <c r="AO11">
        <f t="shared" si="17"/>
        <v>1.1247309108828735E-2</v>
      </c>
    </row>
    <row r="12" spans="1:41">
      <c r="A12">
        <v>11</v>
      </c>
      <c r="B12">
        <v>576</v>
      </c>
      <c r="C12">
        <v>1</v>
      </c>
      <c r="D12">
        <v>119</v>
      </c>
      <c r="E12">
        <v>44</v>
      </c>
      <c r="F12">
        <v>47</v>
      </c>
      <c r="G12">
        <v>63</v>
      </c>
      <c r="H12">
        <v>35.5</v>
      </c>
      <c r="I12">
        <v>0.28000000000000003</v>
      </c>
      <c r="J12">
        <v>25</v>
      </c>
      <c r="K12">
        <v>0</v>
      </c>
      <c r="L12">
        <f t="shared" si="0"/>
        <v>0</v>
      </c>
      <c r="M12">
        <f t="shared" si="1"/>
        <v>1</v>
      </c>
      <c r="O12" t="s">
        <v>356</v>
      </c>
      <c r="P12">
        <f>COUNTIFS($D$2:$D$769,"&lt;=151.5",$D$2:$D$769,"&gt;99.5",$I$2:$I$769,"&lt;=0.317")</f>
        <v>129</v>
      </c>
      <c r="Q12">
        <f>SUMIFS($K$2:$K$769,$D$2:$D$769,"&lt;=151.5",$D$2:$D$769,"&gt;99.5",$I$2:$I$769,"&lt;=0.317")</f>
        <v>22</v>
      </c>
      <c r="R12">
        <f t="shared" si="5"/>
        <v>160</v>
      </c>
      <c r="S12">
        <f t="shared" si="5"/>
        <v>66</v>
      </c>
      <c r="T12">
        <f t="shared" si="2"/>
        <v>0.17054263565891473</v>
      </c>
      <c r="U12">
        <f t="shared" si="3"/>
        <v>0.41249999999999998</v>
      </c>
      <c r="V12">
        <f t="shared" si="4"/>
        <v>0.28291569016285079</v>
      </c>
      <c r="W12">
        <f t="shared" si="4"/>
        <v>0.48468749999999999</v>
      </c>
      <c r="X12">
        <f>IF(OR(V12="",W12=""),"",(P12/AA12)*V12+(R12/AA12)*W12)</f>
        <v>0.39462326654327939</v>
      </c>
      <c r="Y12">
        <f>IF(X12="","",AC12-X12)</f>
        <v>2.8934880509557614E-2</v>
      </c>
      <c r="Z12">
        <f>IF(Y12="","",(P12+R12)/AA12*Y12)</f>
        <v>2.8934880509557614E-2</v>
      </c>
      <c r="AA12">
        <f>R10</f>
        <v>289</v>
      </c>
      <c r="AB12">
        <f>S10</f>
        <v>88</v>
      </c>
      <c r="AC12">
        <f>W10</f>
        <v>0.42355814705283701</v>
      </c>
      <c r="AD12">
        <f t="shared" si="6"/>
        <v>0.49772497472194133</v>
      </c>
      <c r="AE12">
        <f t="shared" si="7"/>
        <v>1.2038722826086954</v>
      </c>
      <c r="AF12">
        <f t="shared" si="8"/>
        <v>0.24195736434108525</v>
      </c>
      <c r="AG12">
        <f t="shared" si="9"/>
        <v>0.71708430983714921</v>
      </c>
      <c r="AH12">
        <f t="shared" si="10"/>
        <v>0.51531250000000006</v>
      </c>
      <c r="AI12">
        <f t="shared" si="11"/>
        <v>0.8294573643410853</v>
      </c>
      <c r="AJ12">
        <f t="shared" si="12"/>
        <v>0.58750000000000002</v>
      </c>
      <c r="AK12">
        <f t="shared" si="13"/>
        <v>2</v>
      </c>
      <c r="AL12" t="str">
        <f t="shared" si="14"/>
        <v>plas ≤ 151.5 AND plas &gt; 99.5|pedi ≤ 0.317</v>
      </c>
      <c r="AM12" t="str">
        <f t="shared" si="15"/>
        <v>pedi ≤ 0.317</v>
      </c>
      <c r="AN12" t="str">
        <f t="shared" si="16"/>
        <v>pedi</v>
      </c>
      <c r="AO12">
        <f t="shared" si="17"/>
        <v>2.8934880509557614E-2</v>
      </c>
    </row>
    <row r="13" spans="1:41">
      <c r="A13">
        <v>12</v>
      </c>
      <c r="B13">
        <v>59</v>
      </c>
      <c r="C13">
        <v>0</v>
      </c>
      <c r="D13">
        <v>146</v>
      </c>
      <c r="E13">
        <v>82</v>
      </c>
      <c r="F13">
        <v>0</v>
      </c>
      <c r="G13">
        <v>0</v>
      </c>
      <c r="H13">
        <v>40.5</v>
      </c>
      <c r="I13">
        <v>1.7809999999999999</v>
      </c>
      <c r="J13">
        <v>44</v>
      </c>
      <c r="K13">
        <v>0</v>
      </c>
      <c r="L13">
        <f t="shared" si="0"/>
        <v>0</v>
      </c>
      <c r="M13">
        <f t="shared" si="1"/>
        <v>1</v>
      </c>
      <c r="O13" t="s">
        <v>357</v>
      </c>
      <c r="P13">
        <f>COUNTIFS($D$2:$D$769,"&gt;151.5",$F$2:$F$769,"&lt;=38.5")</f>
        <v>82</v>
      </c>
      <c r="Q13">
        <f>SUMIFS($K$2:$K$769,$D$2:$D$769,"&gt;151.5",$F$2:$F$769,"&lt;=38.5")</f>
        <v>71</v>
      </c>
      <c r="R13">
        <f t="shared" si="5"/>
        <v>22</v>
      </c>
      <c r="S13">
        <f t="shared" si="5"/>
        <v>14</v>
      </c>
      <c r="T13">
        <f t="shared" si="2"/>
        <v>0.86585365853658536</v>
      </c>
      <c r="U13">
        <f t="shared" si="3"/>
        <v>0.63636363636363635</v>
      </c>
      <c r="V13">
        <f t="shared" si="4"/>
        <v>0.23230220107079122</v>
      </c>
      <c r="W13">
        <f t="shared" si="4"/>
        <v>0.46280991735537191</v>
      </c>
      <c r="X13">
        <f>IF(OR(V13="",W13=""),"",(P13/AA13)*V13+(R13/AA13)*W13)</f>
        <v>0.28106344874637557</v>
      </c>
      <c r="Y13">
        <f>IF(X13="","",AC13-X13)</f>
        <v>1.7568208058358181E-2</v>
      </c>
      <c r="Z13">
        <f>IF(Y13="","",(P13+R13)/AA13*Y13)</f>
        <v>1.7568208058358181E-2</v>
      </c>
      <c r="AA13">
        <f>R9</f>
        <v>104</v>
      </c>
      <c r="AB13">
        <f>S9</f>
        <v>85</v>
      </c>
      <c r="AC13">
        <f>W9</f>
        <v>0.29863165680473375</v>
      </c>
      <c r="AD13">
        <f t="shared" si="6"/>
        <v>2.5269750795334036</v>
      </c>
      <c r="AE13">
        <f t="shared" si="7"/>
        <v>1.8572134387351777</v>
      </c>
      <c r="AF13">
        <f t="shared" si="8"/>
        <v>0.229490022172949</v>
      </c>
      <c r="AG13">
        <f t="shared" si="9"/>
        <v>0.76769779892920875</v>
      </c>
      <c r="AH13">
        <f t="shared" si="10"/>
        <v>0.53719008264462809</v>
      </c>
      <c r="AI13">
        <f t="shared" si="11"/>
        <v>0.86585365853658536</v>
      </c>
      <c r="AJ13">
        <f t="shared" si="12"/>
        <v>0.63636363636363635</v>
      </c>
      <c r="AK13">
        <f t="shared" si="13"/>
        <v>1</v>
      </c>
      <c r="AL13" t="str">
        <f t="shared" si="14"/>
        <v>plas &gt; 151.5|skin ≤ 38.5</v>
      </c>
      <c r="AM13" t="str">
        <f t="shared" si="15"/>
        <v>skin ≤ 38.5</v>
      </c>
      <c r="AN13" t="str">
        <f t="shared" si="16"/>
        <v>skin</v>
      </c>
      <c r="AO13">
        <f t="shared" si="17"/>
        <v>1.7568208058358181E-2</v>
      </c>
    </row>
    <row r="14" spans="1:41">
      <c r="A14">
        <v>13</v>
      </c>
      <c r="B14">
        <v>546</v>
      </c>
      <c r="C14">
        <v>8</v>
      </c>
      <c r="D14">
        <v>186</v>
      </c>
      <c r="E14">
        <v>90</v>
      </c>
      <c r="F14">
        <v>35</v>
      </c>
      <c r="G14">
        <v>225</v>
      </c>
      <c r="H14">
        <v>34.5</v>
      </c>
      <c r="I14">
        <v>0.42299999999999999</v>
      </c>
      <c r="J14">
        <v>37</v>
      </c>
      <c r="K14">
        <v>1</v>
      </c>
      <c r="L14">
        <f t="shared" si="0"/>
        <v>1</v>
      </c>
      <c r="M14">
        <f t="shared" si="1"/>
        <v>1</v>
      </c>
      <c r="O14" t="s">
        <v>358</v>
      </c>
      <c r="P14">
        <f>COUNTIFS($D$2:$D$769,"&gt;151.5",$F$2:$F$769,"&lt;=38.5",$J$2:$J$769,"&lt;=44.5")</f>
        <v>55</v>
      </c>
      <c r="Q14">
        <f>SUMIFS($K$2:$K$769,$D$2:$D$769,"&gt;151.5",$F$2:$F$769,"&lt;=38.5",$J$2:$J$769,"&lt;=44.5")</f>
        <v>51</v>
      </c>
      <c r="R14">
        <f t="shared" si="5"/>
        <v>27</v>
      </c>
      <c r="S14">
        <f t="shared" si="5"/>
        <v>20</v>
      </c>
      <c r="T14">
        <f t="shared" si="2"/>
        <v>0.92727272727272725</v>
      </c>
      <c r="U14">
        <f t="shared" si="3"/>
        <v>0.7407407407407407</v>
      </c>
      <c r="V14">
        <f t="shared" si="4"/>
        <v>0.13487603305785129</v>
      </c>
      <c r="W14">
        <f t="shared" si="4"/>
        <v>0.38408779149519895</v>
      </c>
      <c r="X14">
        <f>IF(OR(V14="",W14=""),"",(P14/AA14)*V14+(R14/AA14)*W14)</f>
        <v>0.21693356327502672</v>
      </c>
      <c r="Y14">
        <f>IF(X14="","",AC14-X14)</f>
        <v>1.53686377957645E-2</v>
      </c>
      <c r="Z14">
        <f>IF(Y14="","",(P14+R14)/AA14*Y14)</f>
        <v>1.53686377957645E-2</v>
      </c>
      <c r="AA14">
        <f>P13</f>
        <v>82</v>
      </c>
      <c r="AB14">
        <f>Q13</f>
        <v>71</v>
      </c>
      <c r="AC14">
        <f>V13</f>
        <v>0.23230220107079122</v>
      </c>
      <c r="AD14">
        <f t="shared" si="6"/>
        <v>2.7062252964426876</v>
      </c>
      <c r="AE14">
        <f t="shared" si="7"/>
        <v>2.1618357487922704</v>
      </c>
      <c r="AF14">
        <f t="shared" si="8"/>
        <v>0.18653198653198655</v>
      </c>
      <c r="AG14">
        <f t="shared" si="9"/>
        <v>0.86512396694214866</v>
      </c>
      <c r="AH14">
        <f t="shared" si="10"/>
        <v>0.615912208504801</v>
      </c>
      <c r="AI14">
        <f t="shared" si="11"/>
        <v>0.92727272727272725</v>
      </c>
      <c r="AJ14">
        <f t="shared" si="12"/>
        <v>0.7407407407407407</v>
      </c>
      <c r="AK14">
        <f t="shared" si="13"/>
        <v>2</v>
      </c>
      <c r="AL14" t="str">
        <f t="shared" si="14"/>
        <v>plas &gt; 151.5 AND skin ≤ 38.5|age ≤ 44.5</v>
      </c>
      <c r="AM14" t="str">
        <f t="shared" si="15"/>
        <v>age ≤ 44.5</v>
      </c>
      <c r="AN14" t="str">
        <f t="shared" si="16"/>
        <v>age</v>
      </c>
      <c r="AO14">
        <f t="shared" si="17"/>
        <v>1.53686377957645E-2</v>
      </c>
    </row>
    <row r="15" spans="1:41">
      <c r="A15">
        <v>14</v>
      </c>
      <c r="B15">
        <v>323</v>
      </c>
      <c r="C15">
        <v>0</v>
      </c>
      <c r="D15">
        <v>124</v>
      </c>
      <c r="E15">
        <v>70</v>
      </c>
      <c r="F15">
        <v>20</v>
      </c>
      <c r="G15">
        <v>0</v>
      </c>
      <c r="H15">
        <v>27.4</v>
      </c>
      <c r="I15">
        <v>0.254</v>
      </c>
      <c r="J15">
        <v>36</v>
      </c>
      <c r="K15">
        <v>1</v>
      </c>
      <c r="L15">
        <f t="shared" si="0"/>
        <v>0</v>
      </c>
      <c r="M15">
        <f t="shared" si="1"/>
        <v>0</v>
      </c>
    </row>
    <row r="16" spans="1:41">
      <c r="A16">
        <v>15</v>
      </c>
      <c r="B16">
        <v>1</v>
      </c>
      <c r="C16">
        <v>6</v>
      </c>
      <c r="D16">
        <v>148</v>
      </c>
      <c r="E16">
        <v>72</v>
      </c>
      <c r="F16">
        <v>35</v>
      </c>
      <c r="G16">
        <v>0</v>
      </c>
      <c r="H16">
        <v>33.6</v>
      </c>
      <c r="I16">
        <v>0.627</v>
      </c>
      <c r="J16">
        <v>50</v>
      </c>
      <c r="K16">
        <v>1</v>
      </c>
      <c r="L16">
        <f t="shared" si="0"/>
        <v>0</v>
      </c>
      <c r="M16">
        <f t="shared" si="1"/>
        <v>0</v>
      </c>
    </row>
    <row r="17" spans="1:13">
      <c r="A17">
        <v>16</v>
      </c>
      <c r="B17">
        <v>517</v>
      </c>
      <c r="C17">
        <v>9</v>
      </c>
      <c r="D17">
        <v>145</v>
      </c>
      <c r="E17">
        <v>88</v>
      </c>
      <c r="F17">
        <v>34</v>
      </c>
      <c r="G17">
        <v>165</v>
      </c>
      <c r="H17">
        <v>30.3</v>
      </c>
      <c r="I17">
        <v>0.77100000000000002</v>
      </c>
      <c r="J17">
        <v>53</v>
      </c>
      <c r="K17">
        <v>1</v>
      </c>
      <c r="L17">
        <f t="shared" si="0"/>
        <v>0</v>
      </c>
      <c r="M17">
        <f t="shared" si="1"/>
        <v>0</v>
      </c>
    </row>
    <row r="18" spans="1:13">
      <c r="A18">
        <v>17</v>
      </c>
      <c r="B18">
        <v>729</v>
      </c>
      <c r="C18">
        <v>2</v>
      </c>
      <c r="D18">
        <v>175</v>
      </c>
      <c r="E18">
        <v>88</v>
      </c>
      <c r="F18">
        <v>0</v>
      </c>
      <c r="G18">
        <v>0</v>
      </c>
      <c r="H18">
        <v>22.9</v>
      </c>
      <c r="I18">
        <v>0.32600000000000001</v>
      </c>
      <c r="J18">
        <v>22</v>
      </c>
      <c r="K18">
        <v>0</v>
      </c>
      <c r="L18">
        <f t="shared" si="0"/>
        <v>1</v>
      </c>
      <c r="M18">
        <f t="shared" si="1"/>
        <v>0</v>
      </c>
    </row>
    <row r="19" spans="1:13">
      <c r="A19">
        <v>18</v>
      </c>
      <c r="B19">
        <v>475</v>
      </c>
      <c r="C19">
        <v>4</v>
      </c>
      <c r="D19">
        <v>114</v>
      </c>
      <c r="E19">
        <v>64</v>
      </c>
      <c r="F19">
        <v>0</v>
      </c>
      <c r="G19">
        <v>0</v>
      </c>
      <c r="H19">
        <v>28.9</v>
      </c>
      <c r="I19">
        <v>0.126</v>
      </c>
      <c r="J19">
        <v>24</v>
      </c>
      <c r="K19">
        <v>0</v>
      </c>
      <c r="L19">
        <f t="shared" si="0"/>
        <v>0</v>
      </c>
      <c r="M19">
        <f t="shared" si="1"/>
        <v>1</v>
      </c>
    </row>
    <row r="20" spans="1:13">
      <c r="A20">
        <v>19</v>
      </c>
      <c r="B20">
        <v>474</v>
      </c>
      <c r="C20">
        <v>7</v>
      </c>
      <c r="D20">
        <v>136</v>
      </c>
      <c r="E20">
        <v>90</v>
      </c>
      <c r="F20">
        <v>0</v>
      </c>
      <c r="G20">
        <v>0</v>
      </c>
      <c r="H20">
        <v>29.9</v>
      </c>
      <c r="I20">
        <v>0.21</v>
      </c>
      <c r="J20">
        <v>50</v>
      </c>
      <c r="K20">
        <v>0</v>
      </c>
      <c r="L20">
        <f t="shared" si="0"/>
        <v>0</v>
      </c>
      <c r="M20">
        <f t="shared" si="1"/>
        <v>1</v>
      </c>
    </row>
    <row r="21" spans="1:13">
      <c r="A21">
        <v>20</v>
      </c>
      <c r="B21">
        <v>211</v>
      </c>
      <c r="C21">
        <v>2</v>
      </c>
      <c r="D21">
        <v>81</v>
      </c>
      <c r="E21">
        <v>60</v>
      </c>
      <c r="F21">
        <v>22</v>
      </c>
      <c r="G21">
        <v>0</v>
      </c>
      <c r="H21">
        <v>27.7</v>
      </c>
      <c r="I21">
        <v>0.28999999999999998</v>
      </c>
      <c r="J21">
        <v>25</v>
      </c>
      <c r="K21">
        <v>0</v>
      </c>
      <c r="L21">
        <f t="shared" si="0"/>
        <v>0</v>
      </c>
      <c r="M21">
        <f t="shared" si="1"/>
        <v>1</v>
      </c>
    </row>
    <row r="22" spans="1:13">
      <c r="A22">
        <v>21</v>
      </c>
      <c r="B22">
        <v>562</v>
      </c>
      <c r="C22">
        <v>0</v>
      </c>
      <c r="D22">
        <v>198</v>
      </c>
      <c r="E22">
        <v>66</v>
      </c>
      <c r="F22">
        <v>32</v>
      </c>
      <c r="G22">
        <v>274</v>
      </c>
      <c r="H22">
        <v>41.3</v>
      </c>
      <c r="I22">
        <v>0.502</v>
      </c>
      <c r="J22">
        <v>28</v>
      </c>
      <c r="K22">
        <v>1</v>
      </c>
      <c r="L22">
        <f t="shared" si="0"/>
        <v>1</v>
      </c>
      <c r="M22">
        <f t="shared" si="1"/>
        <v>1</v>
      </c>
    </row>
    <row r="23" spans="1:13">
      <c r="A23">
        <v>22</v>
      </c>
      <c r="B23">
        <v>160</v>
      </c>
      <c r="C23">
        <v>17</v>
      </c>
      <c r="D23">
        <v>163</v>
      </c>
      <c r="E23">
        <v>72</v>
      </c>
      <c r="F23">
        <v>41</v>
      </c>
      <c r="G23">
        <v>114</v>
      </c>
      <c r="H23">
        <v>40.9</v>
      </c>
      <c r="I23">
        <v>0.81699999999999995</v>
      </c>
      <c r="J23">
        <v>47</v>
      </c>
      <c r="K23">
        <v>1</v>
      </c>
      <c r="L23">
        <f t="shared" si="0"/>
        <v>1</v>
      </c>
      <c r="M23">
        <f t="shared" si="1"/>
        <v>1</v>
      </c>
    </row>
    <row r="24" spans="1:13">
      <c r="A24">
        <v>23</v>
      </c>
      <c r="B24">
        <v>445</v>
      </c>
      <c r="C24">
        <v>4</v>
      </c>
      <c r="D24">
        <v>117</v>
      </c>
      <c r="E24">
        <v>62</v>
      </c>
      <c r="F24">
        <v>12</v>
      </c>
      <c r="G24">
        <v>0</v>
      </c>
      <c r="H24">
        <v>29.7</v>
      </c>
      <c r="I24">
        <v>0.38</v>
      </c>
      <c r="J24">
        <v>30</v>
      </c>
      <c r="K24">
        <v>1</v>
      </c>
      <c r="L24">
        <f t="shared" si="0"/>
        <v>0</v>
      </c>
      <c r="M24">
        <f t="shared" si="1"/>
        <v>0</v>
      </c>
    </row>
    <row r="25" spans="1:13">
      <c r="A25">
        <v>24</v>
      </c>
      <c r="B25">
        <v>324</v>
      </c>
      <c r="C25">
        <v>13</v>
      </c>
      <c r="D25">
        <v>152</v>
      </c>
      <c r="E25">
        <v>90</v>
      </c>
      <c r="F25">
        <v>33</v>
      </c>
      <c r="G25">
        <v>29</v>
      </c>
      <c r="H25">
        <v>26.8</v>
      </c>
      <c r="I25">
        <v>0.73099999999999998</v>
      </c>
      <c r="J25">
        <v>43</v>
      </c>
      <c r="K25">
        <v>1</v>
      </c>
      <c r="L25">
        <f t="shared" si="0"/>
        <v>1</v>
      </c>
      <c r="M25">
        <f t="shared" si="1"/>
        <v>1</v>
      </c>
    </row>
    <row r="26" spans="1:13">
      <c r="A26">
        <v>25</v>
      </c>
      <c r="B26">
        <v>517</v>
      </c>
      <c r="C26">
        <v>9</v>
      </c>
      <c r="D26">
        <v>145</v>
      </c>
      <c r="E26">
        <v>88</v>
      </c>
      <c r="F26">
        <v>34</v>
      </c>
      <c r="G26">
        <v>165</v>
      </c>
      <c r="H26">
        <v>30.3</v>
      </c>
      <c r="I26">
        <v>0.77100000000000002</v>
      </c>
      <c r="J26">
        <v>53</v>
      </c>
      <c r="K26">
        <v>1</v>
      </c>
      <c r="L26">
        <f t="shared" si="0"/>
        <v>0</v>
      </c>
      <c r="M26">
        <f t="shared" si="1"/>
        <v>0</v>
      </c>
    </row>
    <row r="27" spans="1:13">
      <c r="A27">
        <v>26</v>
      </c>
      <c r="B27">
        <v>457</v>
      </c>
      <c r="C27">
        <v>1</v>
      </c>
      <c r="D27">
        <v>135</v>
      </c>
      <c r="E27">
        <v>54</v>
      </c>
      <c r="F27">
        <v>0</v>
      </c>
      <c r="G27">
        <v>0</v>
      </c>
      <c r="H27">
        <v>26.7</v>
      </c>
      <c r="I27">
        <v>0.68700000000000006</v>
      </c>
      <c r="J27">
        <v>62</v>
      </c>
      <c r="K27">
        <v>0</v>
      </c>
      <c r="L27">
        <f t="shared" si="0"/>
        <v>0</v>
      </c>
      <c r="M27">
        <f t="shared" si="1"/>
        <v>1</v>
      </c>
    </row>
    <row r="28" spans="1:13">
      <c r="A28">
        <v>27</v>
      </c>
      <c r="B28">
        <v>189</v>
      </c>
      <c r="C28">
        <v>8</v>
      </c>
      <c r="D28">
        <v>109</v>
      </c>
      <c r="E28">
        <v>76</v>
      </c>
      <c r="F28">
        <v>39</v>
      </c>
      <c r="G28">
        <v>114</v>
      </c>
      <c r="H28">
        <v>27.9</v>
      </c>
      <c r="I28">
        <v>0.64</v>
      </c>
      <c r="J28">
        <v>31</v>
      </c>
      <c r="K28">
        <v>1</v>
      </c>
      <c r="L28">
        <f t="shared" si="0"/>
        <v>0</v>
      </c>
      <c r="M28">
        <f t="shared" si="1"/>
        <v>0</v>
      </c>
    </row>
    <row r="29" spans="1:13">
      <c r="A29">
        <v>28</v>
      </c>
      <c r="B29">
        <v>752</v>
      </c>
      <c r="C29">
        <v>1</v>
      </c>
      <c r="D29">
        <v>121</v>
      </c>
      <c r="E29">
        <v>78</v>
      </c>
      <c r="F29">
        <v>39</v>
      </c>
      <c r="G29">
        <v>74</v>
      </c>
      <c r="H29">
        <v>39</v>
      </c>
      <c r="I29">
        <v>0.26100000000000001</v>
      </c>
      <c r="J29">
        <v>28</v>
      </c>
      <c r="K29">
        <v>0</v>
      </c>
      <c r="L29">
        <f t="shared" si="0"/>
        <v>0</v>
      </c>
      <c r="M29">
        <f t="shared" si="1"/>
        <v>1</v>
      </c>
    </row>
    <row r="30" spans="1:13">
      <c r="A30">
        <v>29</v>
      </c>
      <c r="B30">
        <v>421</v>
      </c>
      <c r="C30">
        <v>1</v>
      </c>
      <c r="D30">
        <v>119</v>
      </c>
      <c r="E30">
        <v>88</v>
      </c>
      <c r="F30">
        <v>41</v>
      </c>
      <c r="G30">
        <v>170</v>
      </c>
      <c r="H30">
        <v>45.3</v>
      </c>
      <c r="I30">
        <v>0.50700000000000001</v>
      </c>
      <c r="J30">
        <v>26</v>
      </c>
      <c r="K30">
        <v>0</v>
      </c>
      <c r="L30">
        <f t="shared" si="0"/>
        <v>0</v>
      </c>
      <c r="M30">
        <f t="shared" si="1"/>
        <v>1</v>
      </c>
    </row>
    <row r="31" spans="1:13">
      <c r="A31">
        <v>30</v>
      </c>
      <c r="B31">
        <v>457</v>
      </c>
      <c r="C31">
        <v>1</v>
      </c>
      <c r="D31">
        <v>135</v>
      </c>
      <c r="E31">
        <v>54</v>
      </c>
      <c r="F31">
        <v>0</v>
      </c>
      <c r="G31">
        <v>0</v>
      </c>
      <c r="H31">
        <v>26.7</v>
      </c>
      <c r="I31">
        <v>0.68700000000000006</v>
      </c>
      <c r="J31">
        <v>62</v>
      </c>
      <c r="K31">
        <v>0</v>
      </c>
      <c r="L31">
        <f t="shared" si="0"/>
        <v>0</v>
      </c>
      <c r="M31">
        <f t="shared" si="1"/>
        <v>1</v>
      </c>
    </row>
    <row r="32" spans="1:13">
      <c r="A32">
        <v>31</v>
      </c>
      <c r="B32">
        <v>694</v>
      </c>
      <c r="C32">
        <v>7</v>
      </c>
      <c r="D32">
        <v>129</v>
      </c>
      <c r="E32">
        <v>68</v>
      </c>
      <c r="F32">
        <v>49</v>
      </c>
      <c r="G32">
        <v>125</v>
      </c>
      <c r="H32">
        <v>38.5</v>
      </c>
      <c r="I32">
        <v>0.439</v>
      </c>
      <c r="J32">
        <v>43</v>
      </c>
      <c r="K32">
        <v>1</v>
      </c>
      <c r="L32">
        <f t="shared" si="0"/>
        <v>0</v>
      </c>
      <c r="M32">
        <f t="shared" si="1"/>
        <v>0</v>
      </c>
    </row>
    <row r="33" spans="1:13">
      <c r="A33">
        <v>32</v>
      </c>
      <c r="B33">
        <v>319</v>
      </c>
      <c r="C33">
        <v>3</v>
      </c>
      <c r="D33">
        <v>115</v>
      </c>
      <c r="E33">
        <v>66</v>
      </c>
      <c r="F33">
        <v>39</v>
      </c>
      <c r="G33">
        <v>140</v>
      </c>
      <c r="H33">
        <v>38.1</v>
      </c>
      <c r="I33">
        <v>0.15</v>
      </c>
      <c r="J33">
        <v>28</v>
      </c>
      <c r="K33">
        <v>0</v>
      </c>
      <c r="L33">
        <f t="shared" si="0"/>
        <v>0</v>
      </c>
      <c r="M33">
        <f t="shared" si="1"/>
        <v>1</v>
      </c>
    </row>
    <row r="34" spans="1:13">
      <c r="A34">
        <v>33</v>
      </c>
      <c r="B34">
        <v>329</v>
      </c>
      <c r="C34">
        <v>2</v>
      </c>
      <c r="D34">
        <v>102</v>
      </c>
      <c r="E34">
        <v>86</v>
      </c>
      <c r="F34">
        <v>36</v>
      </c>
      <c r="G34">
        <v>120</v>
      </c>
      <c r="H34">
        <v>45.5</v>
      </c>
      <c r="I34">
        <v>0.127</v>
      </c>
      <c r="J34">
        <v>23</v>
      </c>
      <c r="K34">
        <v>1</v>
      </c>
      <c r="L34">
        <f t="shared" si="0"/>
        <v>0</v>
      </c>
      <c r="M34">
        <f t="shared" si="1"/>
        <v>0</v>
      </c>
    </row>
    <row r="35" spans="1:13">
      <c r="A35">
        <v>34</v>
      </c>
      <c r="B35">
        <v>466</v>
      </c>
      <c r="C35">
        <v>0</v>
      </c>
      <c r="D35">
        <v>124</v>
      </c>
      <c r="E35">
        <v>56</v>
      </c>
      <c r="F35">
        <v>13</v>
      </c>
      <c r="G35">
        <v>105</v>
      </c>
      <c r="H35">
        <v>21.8</v>
      </c>
      <c r="I35">
        <v>0.45200000000000001</v>
      </c>
      <c r="J35">
        <v>21</v>
      </c>
      <c r="K35">
        <v>0</v>
      </c>
      <c r="L35">
        <f t="shared" si="0"/>
        <v>0</v>
      </c>
      <c r="M35">
        <f t="shared" si="1"/>
        <v>1</v>
      </c>
    </row>
    <row r="36" spans="1:13">
      <c r="A36">
        <v>35</v>
      </c>
      <c r="B36">
        <v>338</v>
      </c>
      <c r="C36">
        <v>5</v>
      </c>
      <c r="D36">
        <v>115</v>
      </c>
      <c r="E36">
        <v>76</v>
      </c>
      <c r="F36">
        <v>0</v>
      </c>
      <c r="G36">
        <v>0</v>
      </c>
      <c r="H36">
        <v>31.2</v>
      </c>
      <c r="I36">
        <v>0.34300000000000003</v>
      </c>
      <c r="J36">
        <v>44</v>
      </c>
      <c r="K36">
        <v>1</v>
      </c>
      <c r="L36">
        <f t="shared" si="0"/>
        <v>0</v>
      </c>
      <c r="M36">
        <f t="shared" si="1"/>
        <v>0</v>
      </c>
    </row>
    <row r="37" spans="1:13">
      <c r="A37">
        <v>36</v>
      </c>
      <c r="B37">
        <v>692</v>
      </c>
      <c r="C37">
        <v>13</v>
      </c>
      <c r="D37">
        <v>158</v>
      </c>
      <c r="E37">
        <v>114</v>
      </c>
      <c r="F37">
        <v>0</v>
      </c>
      <c r="G37">
        <v>0</v>
      </c>
      <c r="H37">
        <v>42.3</v>
      </c>
      <c r="I37">
        <v>0.25700000000000001</v>
      </c>
      <c r="J37">
        <v>44</v>
      </c>
      <c r="K37">
        <v>1</v>
      </c>
      <c r="L37">
        <f t="shared" si="0"/>
        <v>1</v>
      </c>
      <c r="M37">
        <f t="shared" si="1"/>
        <v>1</v>
      </c>
    </row>
    <row r="38" spans="1:13">
      <c r="A38">
        <v>37</v>
      </c>
      <c r="B38">
        <v>361</v>
      </c>
      <c r="C38">
        <v>5</v>
      </c>
      <c r="D38">
        <v>189</v>
      </c>
      <c r="E38">
        <v>64</v>
      </c>
      <c r="F38">
        <v>33</v>
      </c>
      <c r="G38">
        <v>325</v>
      </c>
      <c r="H38">
        <v>31.2</v>
      </c>
      <c r="I38">
        <v>0.58299999999999996</v>
      </c>
      <c r="J38">
        <v>29</v>
      </c>
      <c r="K38">
        <v>1</v>
      </c>
      <c r="L38">
        <f t="shared" si="0"/>
        <v>1</v>
      </c>
      <c r="M38">
        <f t="shared" si="1"/>
        <v>1</v>
      </c>
    </row>
    <row r="39" spans="1:13">
      <c r="A39">
        <v>38</v>
      </c>
      <c r="B39">
        <v>355</v>
      </c>
      <c r="C39">
        <v>3</v>
      </c>
      <c r="D39">
        <v>90</v>
      </c>
      <c r="E39">
        <v>78</v>
      </c>
      <c r="F39">
        <v>0</v>
      </c>
      <c r="G39">
        <v>0</v>
      </c>
      <c r="H39">
        <v>42.7</v>
      </c>
      <c r="I39">
        <v>0.55900000000000005</v>
      </c>
      <c r="J39">
        <v>21</v>
      </c>
      <c r="K39">
        <v>0</v>
      </c>
      <c r="L39">
        <f t="shared" si="0"/>
        <v>0</v>
      </c>
      <c r="M39">
        <f t="shared" si="1"/>
        <v>1</v>
      </c>
    </row>
    <row r="40" spans="1:13">
      <c r="A40">
        <v>39</v>
      </c>
      <c r="B40">
        <v>257</v>
      </c>
      <c r="C40">
        <v>3</v>
      </c>
      <c r="D40">
        <v>111</v>
      </c>
      <c r="E40">
        <v>56</v>
      </c>
      <c r="F40">
        <v>39</v>
      </c>
      <c r="G40">
        <v>0</v>
      </c>
      <c r="H40">
        <v>30.1</v>
      </c>
      <c r="I40">
        <v>0.55700000000000005</v>
      </c>
      <c r="J40">
        <v>30</v>
      </c>
      <c r="K40">
        <v>0</v>
      </c>
      <c r="L40">
        <f t="shared" si="0"/>
        <v>0</v>
      </c>
      <c r="M40">
        <f t="shared" si="1"/>
        <v>1</v>
      </c>
    </row>
    <row r="41" spans="1:13">
      <c r="A41">
        <v>40</v>
      </c>
      <c r="B41">
        <v>315</v>
      </c>
      <c r="C41">
        <v>7</v>
      </c>
      <c r="D41">
        <v>109</v>
      </c>
      <c r="E41">
        <v>80</v>
      </c>
      <c r="F41">
        <v>31</v>
      </c>
      <c r="G41">
        <v>0</v>
      </c>
      <c r="H41">
        <v>35.9</v>
      </c>
      <c r="I41">
        <v>1.127</v>
      </c>
      <c r="J41">
        <v>43</v>
      </c>
      <c r="K41">
        <v>1</v>
      </c>
      <c r="L41">
        <f t="shared" si="0"/>
        <v>0</v>
      </c>
      <c r="M41">
        <f t="shared" si="1"/>
        <v>0</v>
      </c>
    </row>
    <row r="42" spans="1:13">
      <c r="A42">
        <v>41</v>
      </c>
      <c r="B42">
        <v>471</v>
      </c>
      <c r="C42">
        <v>1</v>
      </c>
      <c r="D42">
        <v>144</v>
      </c>
      <c r="E42">
        <v>82</v>
      </c>
      <c r="F42">
        <v>40</v>
      </c>
      <c r="G42">
        <v>0</v>
      </c>
      <c r="H42">
        <v>41.3</v>
      </c>
      <c r="I42">
        <v>0.60699999999999998</v>
      </c>
      <c r="J42">
        <v>28</v>
      </c>
      <c r="K42">
        <v>0</v>
      </c>
      <c r="L42">
        <f t="shared" si="0"/>
        <v>0</v>
      </c>
      <c r="M42">
        <f t="shared" si="1"/>
        <v>1</v>
      </c>
    </row>
    <row r="43" spans="1:13">
      <c r="A43">
        <v>42</v>
      </c>
      <c r="B43">
        <v>109</v>
      </c>
      <c r="C43">
        <v>3</v>
      </c>
      <c r="D43">
        <v>83</v>
      </c>
      <c r="E43">
        <v>58</v>
      </c>
      <c r="F43">
        <v>31</v>
      </c>
      <c r="G43">
        <v>18</v>
      </c>
      <c r="H43">
        <v>34.299999999999997</v>
      </c>
      <c r="I43">
        <v>0.33600000000000002</v>
      </c>
      <c r="J43">
        <v>25</v>
      </c>
      <c r="K43">
        <v>0</v>
      </c>
      <c r="L43">
        <f t="shared" si="0"/>
        <v>0</v>
      </c>
      <c r="M43">
        <f t="shared" si="1"/>
        <v>1</v>
      </c>
    </row>
    <row r="44" spans="1:13">
      <c r="A44">
        <v>43</v>
      </c>
      <c r="B44">
        <v>726</v>
      </c>
      <c r="C44">
        <v>4</v>
      </c>
      <c r="D44">
        <v>112</v>
      </c>
      <c r="E44">
        <v>78</v>
      </c>
      <c r="F44">
        <v>40</v>
      </c>
      <c r="G44">
        <v>0</v>
      </c>
      <c r="H44">
        <v>39.4</v>
      </c>
      <c r="I44">
        <v>0.23599999999999999</v>
      </c>
      <c r="J44">
        <v>38</v>
      </c>
      <c r="K44">
        <v>0</v>
      </c>
      <c r="L44">
        <f t="shared" si="0"/>
        <v>0</v>
      </c>
      <c r="M44">
        <f t="shared" si="1"/>
        <v>1</v>
      </c>
    </row>
    <row r="45" spans="1:13">
      <c r="A45">
        <v>44</v>
      </c>
      <c r="B45">
        <v>13</v>
      </c>
      <c r="C45">
        <v>10</v>
      </c>
      <c r="D45">
        <v>139</v>
      </c>
      <c r="E45">
        <v>80</v>
      </c>
      <c r="F45">
        <v>0</v>
      </c>
      <c r="G45">
        <v>0</v>
      </c>
      <c r="H45">
        <v>27.1</v>
      </c>
      <c r="I45">
        <v>1.4410000000000001</v>
      </c>
      <c r="J45">
        <v>57</v>
      </c>
      <c r="K45">
        <v>0</v>
      </c>
      <c r="L45">
        <f t="shared" si="0"/>
        <v>0</v>
      </c>
      <c r="M45">
        <f t="shared" si="1"/>
        <v>1</v>
      </c>
    </row>
    <row r="46" spans="1:13">
      <c r="A46">
        <v>45</v>
      </c>
      <c r="B46">
        <v>288</v>
      </c>
      <c r="C46">
        <v>1</v>
      </c>
      <c r="D46">
        <v>119</v>
      </c>
      <c r="E46">
        <v>86</v>
      </c>
      <c r="F46">
        <v>39</v>
      </c>
      <c r="G46">
        <v>220</v>
      </c>
      <c r="H46">
        <v>45.6</v>
      </c>
      <c r="I46">
        <v>0.80800000000000005</v>
      </c>
      <c r="J46">
        <v>29</v>
      </c>
      <c r="K46">
        <v>1</v>
      </c>
      <c r="L46">
        <f t="shared" si="0"/>
        <v>0</v>
      </c>
      <c r="M46">
        <f t="shared" si="1"/>
        <v>0</v>
      </c>
    </row>
    <row r="47" spans="1:13">
      <c r="A47">
        <v>46</v>
      </c>
      <c r="B47">
        <v>709</v>
      </c>
      <c r="C47">
        <v>9</v>
      </c>
      <c r="D47">
        <v>164</v>
      </c>
      <c r="E47">
        <v>78</v>
      </c>
      <c r="F47">
        <v>0</v>
      </c>
      <c r="G47">
        <v>0</v>
      </c>
      <c r="H47">
        <v>32.799999999999997</v>
      </c>
      <c r="I47">
        <v>0.14799999999999999</v>
      </c>
      <c r="J47">
        <v>45</v>
      </c>
      <c r="K47">
        <v>1</v>
      </c>
      <c r="L47">
        <f t="shared" si="0"/>
        <v>1</v>
      </c>
      <c r="M47">
        <f t="shared" si="1"/>
        <v>1</v>
      </c>
    </row>
    <row r="48" spans="1:13">
      <c r="A48">
        <v>47</v>
      </c>
      <c r="B48">
        <v>751</v>
      </c>
      <c r="C48">
        <v>4</v>
      </c>
      <c r="D48">
        <v>136</v>
      </c>
      <c r="E48">
        <v>70</v>
      </c>
      <c r="F48">
        <v>0</v>
      </c>
      <c r="G48">
        <v>0</v>
      </c>
      <c r="H48">
        <v>31.2</v>
      </c>
      <c r="I48">
        <v>1.1819999999999999</v>
      </c>
      <c r="J48">
        <v>22</v>
      </c>
      <c r="K48">
        <v>1</v>
      </c>
      <c r="L48">
        <f t="shared" si="0"/>
        <v>0</v>
      </c>
      <c r="M48">
        <f t="shared" si="1"/>
        <v>0</v>
      </c>
    </row>
    <row r="49" spans="1:13">
      <c r="A49">
        <v>48</v>
      </c>
      <c r="B49">
        <v>379</v>
      </c>
      <c r="C49">
        <v>4</v>
      </c>
      <c r="D49">
        <v>156</v>
      </c>
      <c r="E49">
        <v>75</v>
      </c>
      <c r="F49">
        <v>0</v>
      </c>
      <c r="G49">
        <v>0</v>
      </c>
      <c r="H49">
        <v>48.3</v>
      </c>
      <c r="I49">
        <v>0.23799999999999999</v>
      </c>
      <c r="J49">
        <v>32</v>
      </c>
      <c r="K49">
        <v>1</v>
      </c>
      <c r="L49">
        <f t="shared" si="0"/>
        <v>1</v>
      </c>
      <c r="M49">
        <f t="shared" si="1"/>
        <v>1</v>
      </c>
    </row>
    <row r="50" spans="1:13">
      <c r="A50">
        <v>49</v>
      </c>
      <c r="B50">
        <v>42</v>
      </c>
      <c r="C50">
        <v>7</v>
      </c>
      <c r="D50">
        <v>133</v>
      </c>
      <c r="E50">
        <v>84</v>
      </c>
      <c r="F50">
        <v>0</v>
      </c>
      <c r="G50">
        <v>0</v>
      </c>
      <c r="H50">
        <v>40.200000000000003</v>
      </c>
      <c r="I50">
        <v>0.69599999999999995</v>
      </c>
      <c r="J50">
        <v>37</v>
      </c>
      <c r="K50">
        <v>0</v>
      </c>
      <c r="L50">
        <f t="shared" si="0"/>
        <v>0</v>
      </c>
      <c r="M50">
        <f t="shared" si="1"/>
        <v>1</v>
      </c>
    </row>
    <row r="51" spans="1:13">
      <c r="A51">
        <v>50</v>
      </c>
      <c r="B51">
        <v>124</v>
      </c>
      <c r="C51">
        <v>5</v>
      </c>
      <c r="D51">
        <v>132</v>
      </c>
      <c r="E51">
        <v>80</v>
      </c>
      <c r="F51">
        <v>0</v>
      </c>
      <c r="G51">
        <v>0</v>
      </c>
      <c r="H51">
        <v>26.8</v>
      </c>
      <c r="I51">
        <v>0.186</v>
      </c>
      <c r="J51">
        <v>69</v>
      </c>
      <c r="K51">
        <v>0</v>
      </c>
      <c r="L51">
        <f t="shared" si="0"/>
        <v>0</v>
      </c>
      <c r="M51">
        <f t="shared" si="1"/>
        <v>1</v>
      </c>
    </row>
    <row r="52" spans="1:13">
      <c r="A52">
        <v>51</v>
      </c>
      <c r="B52">
        <v>210</v>
      </c>
      <c r="C52">
        <v>7</v>
      </c>
      <c r="D52">
        <v>184</v>
      </c>
      <c r="E52">
        <v>84</v>
      </c>
      <c r="F52">
        <v>33</v>
      </c>
      <c r="G52">
        <v>0</v>
      </c>
      <c r="H52">
        <v>35.5</v>
      </c>
      <c r="I52">
        <v>0.35499999999999998</v>
      </c>
      <c r="J52">
        <v>41</v>
      </c>
      <c r="K52">
        <v>1</v>
      </c>
      <c r="L52">
        <f t="shared" si="0"/>
        <v>1</v>
      </c>
      <c r="M52">
        <f t="shared" si="1"/>
        <v>1</v>
      </c>
    </row>
    <row r="53" spans="1:13">
      <c r="A53">
        <v>52</v>
      </c>
      <c r="B53">
        <v>688</v>
      </c>
      <c r="C53">
        <v>1</v>
      </c>
      <c r="D53">
        <v>107</v>
      </c>
      <c r="E53">
        <v>50</v>
      </c>
      <c r="F53">
        <v>19</v>
      </c>
      <c r="G53">
        <v>0</v>
      </c>
      <c r="H53">
        <v>28.3</v>
      </c>
      <c r="I53">
        <v>0.18099999999999999</v>
      </c>
      <c r="J53">
        <v>29</v>
      </c>
      <c r="K53">
        <v>0</v>
      </c>
      <c r="L53">
        <f t="shared" si="0"/>
        <v>0</v>
      </c>
      <c r="M53">
        <f t="shared" si="1"/>
        <v>1</v>
      </c>
    </row>
    <row r="54" spans="1:13">
      <c r="A54">
        <v>53</v>
      </c>
      <c r="B54">
        <v>710</v>
      </c>
      <c r="C54">
        <v>2</v>
      </c>
      <c r="D54">
        <v>93</v>
      </c>
      <c r="E54">
        <v>64</v>
      </c>
      <c r="F54">
        <v>32</v>
      </c>
      <c r="G54">
        <v>160</v>
      </c>
      <c r="H54">
        <v>38</v>
      </c>
      <c r="I54">
        <v>0.67400000000000004</v>
      </c>
      <c r="J54">
        <v>23</v>
      </c>
      <c r="K54">
        <v>1</v>
      </c>
      <c r="L54">
        <f t="shared" si="0"/>
        <v>0</v>
      </c>
      <c r="M54">
        <f t="shared" si="1"/>
        <v>0</v>
      </c>
    </row>
    <row r="55" spans="1:13">
      <c r="A55">
        <v>54</v>
      </c>
      <c r="B55">
        <v>522</v>
      </c>
      <c r="C55">
        <v>3</v>
      </c>
      <c r="D55">
        <v>124</v>
      </c>
      <c r="E55">
        <v>80</v>
      </c>
      <c r="F55">
        <v>33</v>
      </c>
      <c r="G55">
        <v>130</v>
      </c>
      <c r="H55">
        <v>33.200000000000003</v>
      </c>
      <c r="I55">
        <v>0.30499999999999999</v>
      </c>
      <c r="J55">
        <v>26</v>
      </c>
      <c r="K55">
        <v>0</v>
      </c>
      <c r="L55">
        <f t="shared" si="0"/>
        <v>0</v>
      </c>
      <c r="M55">
        <f t="shared" si="1"/>
        <v>1</v>
      </c>
    </row>
    <row r="56" spans="1:13">
      <c r="A56">
        <v>55</v>
      </c>
      <c r="B56">
        <v>316</v>
      </c>
      <c r="C56">
        <v>2</v>
      </c>
      <c r="D56">
        <v>112</v>
      </c>
      <c r="E56">
        <v>68</v>
      </c>
      <c r="F56">
        <v>22</v>
      </c>
      <c r="G56">
        <v>94</v>
      </c>
      <c r="H56">
        <v>34.1</v>
      </c>
      <c r="I56">
        <v>0.315</v>
      </c>
      <c r="J56">
        <v>26</v>
      </c>
      <c r="K56">
        <v>0</v>
      </c>
      <c r="L56">
        <f t="shared" si="0"/>
        <v>0</v>
      </c>
      <c r="M56">
        <f t="shared" si="1"/>
        <v>1</v>
      </c>
    </row>
    <row r="57" spans="1:13">
      <c r="A57">
        <v>56</v>
      </c>
      <c r="B57">
        <v>142</v>
      </c>
      <c r="C57">
        <v>5</v>
      </c>
      <c r="D57">
        <v>106</v>
      </c>
      <c r="E57">
        <v>82</v>
      </c>
      <c r="F57">
        <v>30</v>
      </c>
      <c r="G57">
        <v>0</v>
      </c>
      <c r="H57">
        <v>39.5</v>
      </c>
      <c r="I57">
        <v>0.28599999999999998</v>
      </c>
      <c r="J57">
        <v>38</v>
      </c>
      <c r="K57">
        <v>0</v>
      </c>
      <c r="L57">
        <f t="shared" si="0"/>
        <v>0</v>
      </c>
      <c r="M57">
        <f t="shared" si="1"/>
        <v>1</v>
      </c>
    </row>
    <row r="58" spans="1:13">
      <c r="A58">
        <v>57</v>
      </c>
      <c r="B58">
        <v>640</v>
      </c>
      <c r="C58">
        <v>1</v>
      </c>
      <c r="D58">
        <v>100</v>
      </c>
      <c r="E58">
        <v>74</v>
      </c>
      <c r="F58">
        <v>12</v>
      </c>
      <c r="G58">
        <v>46</v>
      </c>
      <c r="H58">
        <v>19.5</v>
      </c>
      <c r="I58">
        <v>0.14899999999999999</v>
      </c>
      <c r="J58">
        <v>28</v>
      </c>
      <c r="K58">
        <v>0</v>
      </c>
      <c r="L58">
        <f t="shared" si="0"/>
        <v>0</v>
      </c>
      <c r="M58">
        <f t="shared" si="1"/>
        <v>1</v>
      </c>
    </row>
    <row r="59" spans="1:13">
      <c r="A59">
        <v>58</v>
      </c>
      <c r="B59">
        <v>527</v>
      </c>
      <c r="C59">
        <v>1</v>
      </c>
      <c r="D59">
        <v>97</v>
      </c>
      <c r="E59">
        <v>64</v>
      </c>
      <c r="F59">
        <v>19</v>
      </c>
      <c r="G59">
        <v>82</v>
      </c>
      <c r="H59">
        <v>18.2</v>
      </c>
      <c r="I59">
        <v>0.29899999999999999</v>
      </c>
      <c r="J59">
        <v>21</v>
      </c>
      <c r="K59">
        <v>0</v>
      </c>
      <c r="L59">
        <f t="shared" si="0"/>
        <v>0</v>
      </c>
      <c r="M59">
        <f t="shared" si="1"/>
        <v>1</v>
      </c>
    </row>
    <row r="60" spans="1:13">
      <c r="A60">
        <v>59</v>
      </c>
      <c r="B60">
        <v>622</v>
      </c>
      <c r="C60">
        <v>2</v>
      </c>
      <c r="D60">
        <v>92</v>
      </c>
      <c r="E60">
        <v>76</v>
      </c>
      <c r="F60">
        <v>20</v>
      </c>
      <c r="G60">
        <v>0</v>
      </c>
      <c r="H60">
        <v>24.2</v>
      </c>
      <c r="I60">
        <v>1.698</v>
      </c>
      <c r="J60">
        <v>28</v>
      </c>
      <c r="K60">
        <v>0</v>
      </c>
      <c r="L60">
        <f t="shared" si="0"/>
        <v>0</v>
      </c>
      <c r="M60">
        <f t="shared" si="1"/>
        <v>1</v>
      </c>
    </row>
    <row r="61" spans="1:13">
      <c r="A61">
        <v>60</v>
      </c>
      <c r="B61">
        <v>553</v>
      </c>
      <c r="C61">
        <v>6</v>
      </c>
      <c r="D61">
        <v>114</v>
      </c>
      <c r="E61">
        <v>88</v>
      </c>
      <c r="F61">
        <v>0</v>
      </c>
      <c r="G61">
        <v>0</v>
      </c>
      <c r="H61">
        <v>27.8</v>
      </c>
      <c r="I61">
        <v>0.247</v>
      </c>
      <c r="J61">
        <v>66</v>
      </c>
      <c r="K61">
        <v>0</v>
      </c>
      <c r="L61">
        <f t="shared" si="0"/>
        <v>0</v>
      </c>
      <c r="M61">
        <f t="shared" si="1"/>
        <v>1</v>
      </c>
    </row>
    <row r="62" spans="1:13">
      <c r="A62">
        <v>61</v>
      </c>
      <c r="B62">
        <v>641</v>
      </c>
      <c r="C62">
        <v>0</v>
      </c>
      <c r="D62">
        <v>102</v>
      </c>
      <c r="E62">
        <v>86</v>
      </c>
      <c r="F62">
        <v>17</v>
      </c>
      <c r="G62">
        <v>105</v>
      </c>
      <c r="H62">
        <v>29.3</v>
      </c>
      <c r="I62">
        <v>0.69499999999999995</v>
      </c>
      <c r="J62">
        <v>27</v>
      </c>
      <c r="K62">
        <v>0</v>
      </c>
      <c r="L62">
        <f t="shared" si="0"/>
        <v>0</v>
      </c>
      <c r="M62">
        <f t="shared" si="1"/>
        <v>1</v>
      </c>
    </row>
    <row r="63" spans="1:13">
      <c r="A63">
        <v>62</v>
      </c>
      <c r="B63">
        <v>73</v>
      </c>
      <c r="C63">
        <v>13</v>
      </c>
      <c r="D63">
        <v>126</v>
      </c>
      <c r="E63">
        <v>90</v>
      </c>
      <c r="F63">
        <v>0</v>
      </c>
      <c r="G63">
        <v>0</v>
      </c>
      <c r="H63">
        <v>43.4</v>
      </c>
      <c r="I63">
        <v>0.58299999999999996</v>
      </c>
      <c r="J63">
        <v>42</v>
      </c>
      <c r="K63">
        <v>1</v>
      </c>
      <c r="L63">
        <f t="shared" si="0"/>
        <v>0</v>
      </c>
      <c r="M63">
        <f t="shared" si="1"/>
        <v>0</v>
      </c>
    </row>
    <row r="64" spans="1:13">
      <c r="A64">
        <v>63</v>
      </c>
      <c r="B64">
        <v>256</v>
      </c>
      <c r="C64">
        <v>1</v>
      </c>
      <c r="D64">
        <v>113</v>
      </c>
      <c r="E64">
        <v>64</v>
      </c>
      <c r="F64">
        <v>35</v>
      </c>
      <c r="G64">
        <v>0</v>
      </c>
      <c r="H64">
        <v>33.6</v>
      </c>
      <c r="I64">
        <v>0.54300000000000004</v>
      </c>
      <c r="J64">
        <v>21</v>
      </c>
      <c r="K64">
        <v>1</v>
      </c>
      <c r="L64">
        <f t="shared" si="0"/>
        <v>0</v>
      </c>
      <c r="M64">
        <f t="shared" si="1"/>
        <v>0</v>
      </c>
    </row>
    <row r="65" spans="1:13">
      <c r="A65">
        <v>64</v>
      </c>
      <c r="B65">
        <v>452</v>
      </c>
      <c r="C65">
        <v>2</v>
      </c>
      <c r="D65">
        <v>134</v>
      </c>
      <c r="E65">
        <v>70</v>
      </c>
      <c r="F65">
        <v>0</v>
      </c>
      <c r="G65">
        <v>0</v>
      </c>
      <c r="H65">
        <v>28.9</v>
      </c>
      <c r="I65">
        <v>0.54200000000000004</v>
      </c>
      <c r="J65">
        <v>23</v>
      </c>
      <c r="K65">
        <v>1</v>
      </c>
      <c r="L65">
        <f t="shared" si="0"/>
        <v>0</v>
      </c>
      <c r="M65">
        <f t="shared" si="1"/>
        <v>0</v>
      </c>
    </row>
    <row r="66" spans="1:13">
      <c r="A66">
        <v>65</v>
      </c>
      <c r="B66">
        <v>436</v>
      </c>
      <c r="C66">
        <v>0</v>
      </c>
      <c r="D66">
        <v>141</v>
      </c>
      <c r="E66">
        <v>0</v>
      </c>
      <c r="F66">
        <v>0</v>
      </c>
      <c r="G66">
        <v>0</v>
      </c>
      <c r="H66">
        <v>42.4</v>
      </c>
      <c r="I66">
        <v>0.20499999999999999</v>
      </c>
      <c r="J66">
        <v>29</v>
      </c>
      <c r="K66">
        <v>1</v>
      </c>
      <c r="L66">
        <f t="shared" si="0"/>
        <v>0</v>
      </c>
      <c r="M66">
        <f t="shared" si="1"/>
        <v>0</v>
      </c>
    </row>
    <row r="67" spans="1:13">
      <c r="A67">
        <v>66</v>
      </c>
      <c r="B67">
        <v>577</v>
      </c>
      <c r="C67">
        <v>6</v>
      </c>
      <c r="D67">
        <v>108</v>
      </c>
      <c r="E67">
        <v>44</v>
      </c>
      <c r="F67">
        <v>20</v>
      </c>
      <c r="G67">
        <v>130</v>
      </c>
      <c r="H67">
        <v>24</v>
      </c>
      <c r="I67">
        <v>0.81299999999999994</v>
      </c>
      <c r="J67">
        <v>35</v>
      </c>
      <c r="K67">
        <v>0</v>
      </c>
      <c r="L67">
        <f t="shared" ref="L67:L130" si="18">IF(D67&lt;=151.5,IF(D67&lt;=99.5,IF(J67&lt;=36.5,0,0),IF(I67&lt;=0.317,0,0)),IF(F67&lt;=38.5,IF(J67&lt;=44.5,1,1),1))</f>
        <v>0</v>
      </c>
      <c r="M67">
        <f t="shared" ref="M67:M130" si="19">IF(L67=K67,1,0)</f>
        <v>1</v>
      </c>
    </row>
    <row r="68" spans="1:13">
      <c r="A68">
        <v>67</v>
      </c>
      <c r="B68">
        <v>29</v>
      </c>
      <c r="C68">
        <v>13</v>
      </c>
      <c r="D68">
        <v>145</v>
      </c>
      <c r="E68">
        <v>82</v>
      </c>
      <c r="F68">
        <v>19</v>
      </c>
      <c r="G68">
        <v>110</v>
      </c>
      <c r="H68">
        <v>22.2</v>
      </c>
      <c r="I68">
        <v>0.245</v>
      </c>
      <c r="J68">
        <v>57</v>
      </c>
      <c r="K68">
        <v>0</v>
      </c>
      <c r="L68">
        <f t="shared" si="18"/>
        <v>0</v>
      </c>
      <c r="M68">
        <f t="shared" si="19"/>
        <v>1</v>
      </c>
    </row>
    <row r="69" spans="1:13">
      <c r="A69">
        <v>68</v>
      </c>
      <c r="B69">
        <v>194</v>
      </c>
      <c r="C69">
        <v>11</v>
      </c>
      <c r="D69">
        <v>135</v>
      </c>
      <c r="E69">
        <v>0</v>
      </c>
      <c r="F69">
        <v>0</v>
      </c>
      <c r="G69">
        <v>0</v>
      </c>
      <c r="H69">
        <v>52.3</v>
      </c>
      <c r="I69">
        <v>0.57799999999999996</v>
      </c>
      <c r="J69">
        <v>40</v>
      </c>
      <c r="K69">
        <v>1</v>
      </c>
      <c r="L69">
        <f t="shared" si="18"/>
        <v>0</v>
      </c>
      <c r="M69">
        <f t="shared" si="19"/>
        <v>0</v>
      </c>
    </row>
    <row r="70" spans="1:13">
      <c r="A70">
        <v>69</v>
      </c>
      <c r="B70">
        <v>549</v>
      </c>
      <c r="C70">
        <v>1</v>
      </c>
      <c r="D70">
        <v>164</v>
      </c>
      <c r="E70">
        <v>82</v>
      </c>
      <c r="F70">
        <v>43</v>
      </c>
      <c r="G70">
        <v>67</v>
      </c>
      <c r="H70">
        <v>32.799999999999997</v>
      </c>
      <c r="I70">
        <v>0.34100000000000003</v>
      </c>
      <c r="J70">
        <v>50</v>
      </c>
      <c r="K70">
        <v>0</v>
      </c>
      <c r="L70">
        <f t="shared" si="18"/>
        <v>1</v>
      </c>
      <c r="M70">
        <f t="shared" si="19"/>
        <v>0</v>
      </c>
    </row>
    <row r="71" spans="1:13">
      <c r="A71">
        <v>70</v>
      </c>
      <c r="B71">
        <v>97</v>
      </c>
      <c r="C71">
        <v>2</v>
      </c>
      <c r="D71">
        <v>92</v>
      </c>
      <c r="E71">
        <v>62</v>
      </c>
      <c r="F71">
        <v>28</v>
      </c>
      <c r="G71">
        <v>0</v>
      </c>
      <c r="H71">
        <v>31.6</v>
      </c>
      <c r="I71">
        <v>0.13</v>
      </c>
      <c r="J71">
        <v>24</v>
      </c>
      <c r="K71">
        <v>0</v>
      </c>
      <c r="L71">
        <f t="shared" si="18"/>
        <v>0</v>
      </c>
      <c r="M71">
        <f t="shared" si="19"/>
        <v>1</v>
      </c>
    </row>
    <row r="72" spans="1:13">
      <c r="A72">
        <v>71</v>
      </c>
      <c r="B72">
        <v>151</v>
      </c>
      <c r="C72">
        <v>1</v>
      </c>
      <c r="D72">
        <v>136</v>
      </c>
      <c r="E72">
        <v>74</v>
      </c>
      <c r="F72">
        <v>50</v>
      </c>
      <c r="G72">
        <v>204</v>
      </c>
      <c r="H72">
        <v>37.4</v>
      </c>
      <c r="I72">
        <v>0.39900000000000002</v>
      </c>
      <c r="J72">
        <v>24</v>
      </c>
      <c r="K72">
        <v>0</v>
      </c>
      <c r="L72">
        <f t="shared" si="18"/>
        <v>0</v>
      </c>
      <c r="M72">
        <f t="shared" si="19"/>
        <v>1</v>
      </c>
    </row>
    <row r="73" spans="1:13">
      <c r="A73">
        <v>72</v>
      </c>
      <c r="B73">
        <v>318</v>
      </c>
      <c r="C73">
        <v>3</v>
      </c>
      <c r="D73">
        <v>182</v>
      </c>
      <c r="E73">
        <v>74</v>
      </c>
      <c r="F73">
        <v>0</v>
      </c>
      <c r="G73">
        <v>0</v>
      </c>
      <c r="H73">
        <v>30.5</v>
      </c>
      <c r="I73">
        <v>0.34499999999999997</v>
      </c>
      <c r="J73">
        <v>29</v>
      </c>
      <c r="K73">
        <v>1</v>
      </c>
      <c r="L73">
        <f t="shared" si="18"/>
        <v>1</v>
      </c>
      <c r="M73">
        <f t="shared" si="19"/>
        <v>1</v>
      </c>
    </row>
    <row r="74" spans="1:13">
      <c r="A74">
        <v>73</v>
      </c>
      <c r="B74">
        <v>759</v>
      </c>
      <c r="C74">
        <v>1</v>
      </c>
      <c r="D74">
        <v>106</v>
      </c>
      <c r="E74">
        <v>76</v>
      </c>
      <c r="F74">
        <v>0</v>
      </c>
      <c r="G74">
        <v>0</v>
      </c>
      <c r="H74">
        <v>37.5</v>
      </c>
      <c r="I74">
        <v>0.19700000000000001</v>
      </c>
      <c r="J74">
        <v>26</v>
      </c>
      <c r="K74">
        <v>0</v>
      </c>
      <c r="L74">
        <f t="shared" si="18"/>
        <v>0</v>
      </c>
      <c r="M74">
        <f t="shared" si="19"/>
        <v>1</v>
      </c>
    </row>
    <row r="75" spans="1:13">
      <c r="A75">
        <v>74</v>
      </c>
      <c r="B75">
        <v>284</v>
      </c>
      <c r="C75">
        <v>7</v>
      </c>
      <c r="D75">
        <v>161</v>
      </c>
      <c r="E75">
        <v>86</v>
      </c>
      <c r="F75">
        <v>0</v>
      </c>
      <c r="G75">
        <v>0</v>
      </c>
      <c r="H75">
        <v>30.4</v>
      </c>
      <c r="I75">
        <v>0.16500000000000001</v>
      </c>
      <c r="J75">
        <v>47</v>
      </c>
      <c r="K75">
        <v>1</v>
      </c>
      <c r="L75">
        <f t="shared" si="18"/>
        <v>1</v>
      </c>
      <c r="M75">
        <f t="shared" si="19"/>
        <v>1</v>
      </c>
    </row>
    <row r="76" spans="1:13">
      <c r="A76">
        <v>75</v>
      </c>
      <c r="B76">
        <v>385</v>
      </c>
      <c r="C76">
        <v>1</v>
      </c>
      <c r="D76">
        <v>125</v>
      </c>
      <c r="E76">
        <v>70</v>
      </c>
      <c r="F76">
        <v>24</v>
      </c>
      <c r="G76">
        <v>110</v>
      </c>
      <c r="H76">
        <v>24.3</v>
      </c>
      <c r="I76">
        <v>0.221</v>
      </c>
      <c r="J76">
        <v>25</v>
      </c>
      <c r="K76">
        <v>0</v>
      </c>
      <c r="L76">
        <f t="shared" si="18"/>
        <v>0</v>
      </c>
      <c r="M76">
        <f t="shared" si="19"/>
        <v>1</v>
      </c>
    </row>
    <row r="77" spans="1:13">
      <c r="A77">
        <v>76</v>
      </c>
      <c r="B77">
        <v>68</v>
      </c>
      <c r="C77">
        <v>2</v>
      </c>
      <c r="D77">
        <v>109</v>
      </c>
      <c r="E77">
        <v>92</v>
      </c>
      <c r="F77">
        <v>0</v>
      </c>
      <c r="G77">
        <v>0</v>
      </c>
      <c r="H77">
        <v>42.7</v>
      </c>
      <c r="I77">
        <v>0.84499999999999997</v>
      </c>
      <c r="J77">
        <v>54</v>
      </c>
      <c r="K77">
        <v>0</v>
      </c>
      <c r="L77">
        <f t="shared" si="18"/>
        <v>0</v>
      </c>
      <c r="M77">
        <f t="shared" si="19"/>
        <v>1</v>
      </c>
    </row>
    <row r="78" spans="1:13">
      <c r="A78">
        <v>77</v>
      </c>
      <c r="B78">
        <v>394</v>
      </c>
      <c r="C78">
        <v>4</v>
      </c>
      <c r="D78">
        <v>116</v>
      </c>
      <c r="E78">
        <v>72</v>
      </c>
      <c r="F78">
        <v>12</v>
      </c>
      <c r="G78">
        <v>87</v>
      </c>
      <c r="H78">
        <v>22.1</v>
      </c>
      <c r="I78">
        <v>0.46300000000000002</v>
      </c>
      <c r="J78">
        <v>37</v>
      </c>
      <c r="K78">
        <v>0</v>
      </c>
      <c r="L78">
        <f t="shared" si="18"/>
        <v>0</v>
      </c>
      <c r="M78">
        <f t="shared" si="19"/>
        <v>1</v>
      </c>
    </row>
    <row r="79" spans="1:13">
      <c r="A79">
        <v>78</v>
      </c>
      <c r="B79">
        <v>209</v>
      </c>
      <c r="C79">
        <v>1</v>
      </c>
      <c r="D79">
        <v>96</v>
      </c>
      <c r="E79">
        <v>64</v>
      </c>
      <c r="F79">
        <v>27</v>
      </c>
      <c r="G79">
        <v>87</v>
      </c>
      <c r="H79">
        <v>33.200000000000003</v>
      </c>
      <c r="I79">
        <v>0.28899999999999998</v>
      </c>
      <c r="J79">
        <v>21</v>
      </c>
      <c r="K79">
        <v>0</v>
      </c>
      <c r="L79">
        <f t="shared" si="18"/>
        <v>0</v>
      </c>
      <c r="M79">
        <f t="shared" si="19"/>
        <v>1</v>
      </c>
    </row>
    <row r="80" spans="1:13">
      <c r="A80">
        <v>79</v>
      </c>
      <c r="B80">
        <v>574</v>
      </c>
      <c r="C80">
        <v>2</v>
      </c>
      <c r="D80">
        <v>98</v>
      </c>
      <c r="E80">
        <v>60</v>
      </c>
      <c r="F80">
        <v>17</v>
      </c>
      <c r="G80">
        <v>120</v>
      </c>
      <c r="H80">
        <v>34.700000000000003</v>
      </c>
      <c r="I80">
        <v>0.19800000000000001</v>
      </c>
      <c r="J80">
        <v>22</v>
      </c>
      <c r="K80">
        <v>0</v>
      </c>
      <c r="L80">
        <f t="shared" si="18"/>
        <v>0</v>
      </c>
      <c r="M80">
        <f t="shared" si="19"/>
        <v>1</v>
      </c>
    </row>
    <row r="81" spans="1:13">
      <c r="A81">
        <v>80</v>
      </c>
      <c r="B81">
        <v>228</v>
      </c>
      <c r="C81">
        <v>3</v>
      </c>
      <c r="D81">
        <v>162</v>
      </c>
      <c r="E81">
        <v>52</v>
      </c>
      <c r="F81">
        <v>38</v>
      </c>
      <c r="G81">
        <v>0</v>
      </c>
      <c r="H81">
        <v>37.200000000000003</v>
      </c>
      <c r="I81">
        <v>0.65200000000000002</v>
      </c>
      <c r="J81">
        <v>24</v>
      </c>
      <c r="K81">
        <v>1</v>
      </c>
      <c r="L81">
        <f t="shared" si="18"/>
        <v>1</v>
      </c>
      <c r="M81">
        <f t="shared" si="19"/>
        <v>1</v>
      </c>
    </row>
    <row r="82" spans="1:13">
      <c r="A82">
        <v>81</v>
      </c>
      <c r="B82">
        <v>41</v>
      </c>
      <c r="C82">
        <v>3</v>
      </c>
      <c r="D82">
        <v>180</v>
      </c>
      <c r="E82">
        <v>64</v>
      </c>
      <c r="F82">
        <v>25</v>
      </c>
      <c r="G82">
        <v>70</v>
      </c>
      <c r="H82">
        <v>34</v>
      </c>
      <c r="I82">
        <v>0.27100000000000002</v>
      </c>
      <c r="J82">
        <v>26</v>
      </c>
      <c r="K82">
        <v>0</v>
      </c>
      <c r="L82">
        <f t="shared" si="18"/>
        <v>1</v>
      </c>
      <c r="M82">
        <f t="shared" si="19"/>
        <v>0</v>
      </c>
    </row>
    <row r="83" spans="1:13">
      <c r="A83">
        <v>82</v>
      </c>
      <c r="B83">
        <v>58</v>
      </c>
      <c r="C83">
        <v>0</v>
      </c>
      <c r="D83">
        <v>100</v>
      </c>
      <c r="E83">
        <v>88</v>
      </c>
      <c r="F83">
        <v>60</v>
      </c>
      <c r="G83">
        <v>110</v>
      </c>
      <c r="H83">
        <v>46.8</v>
      </c>
      <c r="I83">
        <v>0.96199999999999997</v>
      </c>
      <c r="J83">
        <v>31</v>
      </c>
      <c r="K83">
        <v>0</v>
      </c>
      <c r="L83">
        <f t="shared" si="18"/>
        <v>0</v>
      </c>
      <c r="M83">
        <f t="shared" si="19"/>
        <v>1</v>
      </c>
    </row>
    <row r="84" spans="1:13">
      <c r="A84">
        <v>83</v>
      </c>
      <c r="B84">
        <v>689</v>
      </c>
      <c r="C84">
        <v>1</v>
      </c>
      <c r="D84">
        <v>140</v>
      </c>
      <c r="E84">
        <v>74</v>
      </c>
      <c r="F84">
        <v>26</v>
      </c>
      <c r="G84">
        <v>180</v>
      </c>
      <c r="H84">
        <v>24.1</v>
      </c>
      <c r="I84">
        <v>0.82799999999999996</v>
      </c>
      <c r="J84">
        <v>23</v>
      </c>
      <c r="K84">
        <v>0</v>
      </c>
      <c r="L84">
        <f t="shared" si="18"/>
        <v>0</v>
      </c>
      <c r="M84">
        <f t="shared" si="19"/>
        <v>1</v>
      </c>
    </row>
    <row r="85" spans="1:13">
      <c r="A85">
        <v>84</v>
      </c>
      <c r="B85">
        <v>405</v>
      </c>
      <c r="C85">
        <v>5</v>
      </c>
      <c r="D85">
        <v>168</v>
      </c>
      <c r="E85">
        <v>64</v>
      </c>
      <c r="F85">
        <v>0</v>
      </c>
      <c r="G85">
        <v>0</v>
      </c>
      <c r="H85">
        <v>32.9</v>
      </c>
      <c r="I85">
        <v>0.13500000000000001</v>
      </c>
      <c r="J85">
        <v>41</v>
      </c>
      <c r="K85">
        <v>1</v>
      </c>
      <c r="L85">
        <f t="shared" si="18"/>
        <v>1</v>
      </c>
      <c r="M85">
        <f t="shared" si="19"/>
        <v>1</v>
      </c>
    </row>
    <row r="86" spans="1:13">
      <c r="A86">
        <v>85</v>
      </c>
      <c r="B86">
        <v>610</v>
      </c>
      <c r="C86">
        <v>1</v>
      </c>
      <c r="D86">
        <v>111</v>
      </c>
      <c r="E86">
        <v>62</v>
      </c>
      <c r="F86">
        <v>13</v>
      </c>
      <c r="G86">
        <v>182</v>
      </c>
      <c r="H86">
        <v>24</v>
      </c>
      <c r="I86">
        <v>0.13800000000000001</v>
      </c>
      <c r="J86">
        <v>23</v>
      </c>
      <c r="K86">
        <v>0</v>
      </c>
      <c r="L86">
        <f t="shared" si="18"/>
        <v>0</v>
      </c>
      <c r="M86">
        <f t="shared" si="19"/>
        <v>1</v>
      </c>
    </row>
    <row r="87" spans="1:13">
      <c r="A87">
        <v>86</v>
      </c>
      <c r="B87">
        <v>127</v>
      </c>
      <c r="C87">
        <v>3</v>
      </c>
      <c r="D87">
        <v>120</v>
      </c>
      <c r="E87">
        <v>70</v>
      </c>
      <c r="F87">
        <v>30</v>
      </c>
      <c r="G87">
        <v>135</v>
      </c>
      <c r="H87">
        <v>42.9</v>
      </c>
      <c r="I87">
        <v>0.45200000000000001</v>
      </c>
      <c r="J87">
        <v>30</v>
      </c>
      <c r="K87">
        <v>0</v>
      </c>
      <c r="L87">
        <f t="shared" si="18"/>
        <v>0</v>
      </c>
      <c r="M87">
        <f t="shared" si="19"/>
        <v>1</v>
      </c>
    </row>
    <row r="88" spans="1:13">
      <c r="A88">
        <v>87</v>
      </c>
      <c r="B88">
        <v>209</v>
      </c>
      <c r="C88">
        <v>1</v>
      </c>
      <c r="D88">
        <v>96</v>
      </c>
      <c r="E88">
        <v>64</v>
      </c>
      <c r="F88">
        <v>27</v>
      </c>
      <c r="G88">
        <v>87</v>
      </c>
      <c r="H88">
        <v>33.200000000000003</v>
      </c>
      <c r="I88">
        <v>0.28899999999999998</v>
      </c>
      <c r="J88">
        <v>21</v>
      </c>
      <c r="K88">
        <v>0</v>
      </c>
      <c r="L88">
        <f t="shared" si="18"/>
        <v>0</v>
      </c>
      <c r="M88">
        <f t="shared" si="19"/>
        <v>1</v>
      </c>
    </row>
    <row r="89" spans="1:13">
      <c r="A89">
        <v>88</v>
      </c>
      <c r="B89">
        <v>671</v>
      </c>
      <c r="C89">
        <v>6</v>
      </c>
      <c r="D89">
        <v>165</v>
      </c>
      <c r="E89">
        <v>68</v>
      </c>
      <c r="F89">
        <v>26</v>
      </c>
      <c r="G89">
        <v>168</v>
      </c>
      <c r="H89">
        <v>33.6</v>
      </c>
      <c r="I89">
        <v>0.63100000000000001</v>
      </c>
      <c r="J89">
        <v>49</v>
      </c>
      <c r="K89">
        <v>0</v>
      </c>
      <c r="L89">
        <f t="shared" si="18"/>
        <v>1</v>
      </c>
      <c r="M89">
        <f t="shared" si="19"/>
        <v>0</v>
      </c>
    </row>
    <row r="90" spans="1:13">
      <c r="A90">
        <v>89</v>
      </c>
      <c r="B90">
        <v>595</v>
      </c>
      <c r="C90">
        <v>6</v>
      </c>
      <c r="D90">
        <v>123</v>
      </c>
      <c r="E90">
        <v>72</v>
      </c>
      <c r="F90">
        <v>45</v>
      </c>
      <c r="G90">
        <v>230</v>
      </c>
      <c r="H90">
        <v>33.6</v>
      </c>
      <c r="I90">
        <v>0.73299999999999998</v>
      </c>
      <c r="J90">
        <v>34</v>
      </c>
      <c r="K90">
        <v>0</v>
      </c>
      <c r="L90">
        <f t="shared" si="18"/>
        <v>0</v>
      </c>
      <c r="M90">
        <f t="shared" si="19"/>
        <v>1</v>
      </c>
    </row>
    <row r="91" spans="1:13">
      <c r="A91">
        <v>90</v>
      </c>
      <c r="B91">
        <v>719</v>
      </c>
      <c r="C91">
        <v>1</v>
      </c>
      <c r="D91">
        <v>108</v>
      </c>
      <c r="E91">
        <v>60</v>
      </c>
      <c r="F91">
        <v>46</v>
      </c>
      <c r="G91">
        <v>178</v>
      </c>
      <c r="H91">
        <v>35.5</v>
      </c>
      <c r="I91">
        <v>0.41499999999999998</v>
      </c>
      <c r="J91">
        <v>24</v>
      </c>
      <c r="K91">
        <v>0</v>
      </c>
      <c r="L91">
        <f t="shared" si="18"/>
        <v>0</v>
      </c>
      <c r="M91">
        <f t="shared" si="19"/>
        <v>1</v>
      </c>
    </row>
    <row r="92" spans="1:13">
      <c r="A92">
        <v>91</v>
      </c>
      <c r="B92">
        <v>264</v>
      </c>
      <c r="C92">
        <v>3</v>
      </c>
      <c r="D92">
        <v>142</v>
      </c>
      <c r="E92">
        <v>80</v>
      </c>
      <c r="F92">
        <v>15</v>
      </c>
      <c r="G92">
        <v>0</v>
      </c>
      <c r="H92">
        <v>32.4</v>
      </c>
      <c r="I92">
        <v>0.2</v>
      </c>
      <c r="J92">
        <v>63</v>
      </c>
      <c r="K92">
        <v>0</v>
      </c>
      <c r="L92">
        <f t="shared" si="18"/>
        <v>0</v>
      </c>
      <c r="M92">
        <f t="shared" si="19"/>
        <v>1</v>
      </c>
    </row>
    <row r="93" spans="1:13">
      <c r="A93">
        <v>92</v>
      </c>
      <c r="B93">
        <v>201</v>
      </c>
      <c r="C93">
        <v>0</v>
      </c>
      <c r="D93">
        <v>113</v>
      </c>
      <c r="E93">
        <v>80</v>
      </c>
      <c r="F93">
        <v>16</v>
      </c>
      <c r="G93">
        <v>0</v>
      </c>
      <c r="H93">
        <v>31</v>
      </c>
      <c r="I93">
        <v>0.874</v>
      </c>
      <c r="J93">
        <v>21</v>
      </c>
      <c r="K93">
        <v>0</v>
      </c>
      <c r="L93">
        <f t="shared" si="18"/>
        <v>0</v>
      </c>
      <c r="M93">
        <f t="shared" si="19"/>
        <v>1</v>
      </c>
    </row>
    <row r="94" spans="1:13">
      <c r="A94">
        <v>93</v>
      </c>
      <c r="B94">
        <v>465</v>
      </c>
      <c r="C94">
        <v>10</v>
      </c>
      <c r="D94">
        <v>115</v>
      </c>
      <c r="E94">
        <v>98</v>
      </c>
      <c r="F94">
        <v>0</v>
      </c>
      <c r="G94">
        <v>0</v>
      </c>
      <c r="H94">
        <v>24</v>
      </c>
      <c r="I94">
        <v>1.022</v>
      </c>
      <c r="J94">
        <v>34</v>
      </c>
      <c r="K94">
        <v>0</v>
      </c>
      <c r="L94">
        <f t="shared" si="18"/>
        <v>0</v>
      </c>
      <c r="M94">
        <f t="shared" si="19"/>
        <v>1</v>
      </c>
    </row>
    <row r="95" spans="1:13">
      <c r="A95">
        <v>94</v>
      </c>
      <c r="B95">
        <v>104</v>
      </c>
      <c r="C95">
        <v>1</v>
      </c>
      <c r="D95">
        <v>81</v>
      </c>
      <c r="E95">
        <v>72</v>
      </c>
      <c r="F95">
        <v>18</v>
      </c>
      <c r="G95">
        <v>40</v>
      </c>
      <c r="H95">
        <v>26.6</v>
      </c>
      <c r="I95">
        <v>0.28299999999999997</v>
      </c>
      <c r="J95">
        <v>24</v>
      </c>
      <c r="K95">
        <v>0</v>
      </c>
      <c r="L95">
        <f t="shared" si="18"/>
        <v>0</v>
      </c>
      <c r="M95">
        <f t="shared" si="19"/>
        <v>1</v>
      </c>
    </row>
    <row r="96" spans="1:13">
      <c r="A96">
        <v>95</v>
      </c>
      <c r="B96">
        <v>317</v>
      </c>
      <c r="C96">
        <v>3</v>
      </c>
      <c r="D96">
        <v>99</v>
      </c>
      <c r="E96">
        <v>80</v>
      </c>
      <c r="F96">
        <v>11</v>
      </c>
      <c r="G96">
        <v>64</v>
      </c>
      <c r="H96">
        <v>19.3</v>
      </c>
      <c r="I96">
        <v>0.28399999999999997</v>
      </c>
      <c r="J96">
        <v>30</v>
      </c>
      <c r="K96">
        <v>0</v>
      </c>
      <c r="L96">
        <f t="shared" si="18"/>
        <v>0</v>
      </c>
      <c r="M96">
        <f t="shared" si="19"/>
        <v>1</v>
      </c>
    </row>
    <row r="97" spans="1:13">
      <c r="A97">
        <v>96</v>
      </c>
      <c r="B97">
        <v>488</v>
      </c>
      <c r="C97">
        <v>0</v>
      </c>
      <c r="D97">
        <v>173</v>
      </c>
      <c r="E97">
        <v>78</v>
      </c>
      <c r="F97">
        <v>32</v>
      </c>
      <c r="G97">
        <v>265</v>
      </c>
      <c r="H97">
        <v>46.5</v>
      </c>
      <c r="I97">
        <v>1.159</v>
      </c>
      <c r="J97">
        <v>58</v>
      </c>
      <c r="K97">
        <v>0</v>
      </c>
      <c r="L97">
        <f t="shared" si="18"/>
        <v>1</v>
      </c>
      <c r="M97">
        <f t="shared" si="19"/>
        <v>0</v>
      </c>
    </row>
    <row r="98" spans="1:13">
      <c r="A98">
        <v>97</v>
      </c>
      <c r="B98">
        <v>52</v>
      </c>
      <c r="C98">
        <v>1</v>
      </c>
      <c r="D98">
        <v>101</v>
      </c>
      <c r="E98">
        <v>50</v>
      </c>
      <c r="F98">
        <v>15</v>
      </c>
      <c r="G98">
        <v>36</v>
      </c>
      <c r="H98">
        <v>24.2</v>
      </c>
      <c r="I98">
        <v>0.52600000000000002</v>
      </c>
      <c r="J98">
        <v>26</v>
      </c>
      <c r="K98">
        <v>0</v>
      </c>
      <c r="L98">
        <f t="shared" si="18"/>
        <v>0</v>
      </c>
      <c r="M98">
        <f t="shared" si="19"/>
        <v>1</v>
      </c>
    </row>
    <row r="99" spans="1:13">
      <c r="A99">
        <v>98</v>
      </c>
      <c r="B99">
        <v>363</v>
      </c>
      <c r="C99">
        <v>5</v>
      </c>
      <c r="D99">
        <v>103</v>
      </c>
      <c r="E99">
        <v>108</v>
      </c>
      <c r="F99">
        <v>37</v>
      </c>
      <c r="G99">
        <v>0</v>
      </c>
      <c r="H99">
        <v>39.200000000000003</v>
      </c>
      <c r="I99">
        <v>0.30499999999999999</v>
      </c>
      <c r="J99">
        <v>65</v>
      </c>
      <c r="K99">
        <v>0</v>
      </c>
      <c r="L99">
        <f t="shared" si="18"/>
        <v>0</v>
      </c>
      <c r="M99">
        <f t="shared" si="19"/>
        <v>1</v>
      </c>
    </row>
    <row r="100" spans="1:13">
      <c r="A100">
        <v>99</v>
      </c>
      <c r="B100">
        <v>59</v>
      </c>
      <c r="C100">
        <v>0</v>
      </c>
      <c r="D100">
        <v>146</v>
      </c>
      <c r="E100">
        <v>82</v>
      </c>
      <c r="F100">
        <v>0</v>
      </c>
      <c r="G100">
        <v>0</v>
      </c>
      <c r="H100">
        <v>40.5</v>
      </c>
      <c r="I100">
        <v>1.7809999999999999</v>
      </c>
      <c r="J100">
        <v>44</v>
      </c>
      <c r="K100">
        <v>0</v>
      </c>
      <c r="L100">
        <f t="shared" si="18"/>
        <v>0</v>
      </c>
      <c r="M100">
        <f t="shared" si="19"/>
        <v>1</v>
      </c>
    </row>
    <row r="101" spans="1:13">
      <c r="A101">
        <v>100</v>
      </c>
      <c r="B101">
        <v>444</v>
      </c>
      <c r="C101">
        <v>8</v>
      </c>
      <c r="D101">
        <v>108</v>
      </c>
      <c r="E101">
        <v>70</v>
      </c>
      <c r="F101">
        <v>0</v>
      </c>
      <c r="G101">
        <v>0</v>
      </c>
      <c r="H101">
        <v>30.5</v>
      </c>
      <c r="I101">
        <v>0.95499999999999996</v>
      </c>
      <c r="J101">
        <v>33</v>
      </c>
      <c r="K101">
        <v>1</v>
      </c>
      <c r="L101">
        <f t="shared" si="18"/>
        <v>0</v>
      </c>
      <c r="M101">
        <f t="shared" si="19"/>
        <v>0</v>
      </c>
    </row>
    <row r="102" spans="1:13">
      <c r="A102">
        <v>101</v>
      </c>
      <c r="B102">
        <v>670</v>
      </c>
      <c r="C102">
        <v>9</v>
      </c>
      <c r="D102">
        <v>154</v>
      </c>
      <c r="E102">
        <v>78</v>
      </c>
      <c r="F102">
        <v>30</v>
      </c>
      <c r="G102">
        <v>100</v>
      </c>
      <c r="H102">
        <v>30.9</v>
      </c>
      <c r="I102">
        <v>0.16400000000000001</v>
      </c>
      <c r="J102">
        <v>45</v>
      </c>
      <c r="K102">
        <v>0</v>
      </c>
      <c r="L102">
        <f t="shared" si="18"/>
        <v>1</v>
      </c>
      <c r="M102">
        <f t="shared" si="19"/>
        <v>0</v>
      </c>
    </row>
    <row r="103" spans="1:13">
      <c r="A103">
        <v>102</v>
      </c>
      <c r="B103">
        <v>256</v>
      </c>
      <c r="C103">
        <v>1</v>
      </c>
      <c r="D103">
        <v>113</v>
      </c>
      <c r="E103">
        <v>64</v>
      </c>
      <c r="F103">
        <v>35</v>
      </c>
      <c r="G103">
        <v>0</v>
      </c>
      <c r="H103">
        <v>33.6</v>
      </c>
      <c r="I103">
        <v>0.54300000000000004</v>
      </c>
      <c r="J103">
        <v>21</v>
      </c>
      <c r="K103">
        <v>1</v>
      </c>
      <c r="L103">
        <f t="shared" si="18"/>
        <v>0</v>
      </c>
      <c r="M103">
        <f t="shared" si="19"/>
        <v>0</v>
      </c>
    </row>
    <row r="104" spans="1:13">
      <c r="A104">
        <v>103</v>
      </c>
      <c r="B104">
        <v>266</v>
      </c>
      <c r="C104">
        <v>5</v>
      </c>
      <c r="D104">
        <v>96</v>
      </c>
      <c r="E104">
        <v>74</v>
      </c>
      <c r="F104">
        <v>18</v>
      </c>
      <c r="G104">
        <v>67</v>
      </c>
      <c r="H104">
        <v>33.6</v>
      </c>
      <c r="I104">
        <v>0.997</v>
      </c>
      <c r="J104">
        <v>43</v>
      </c>
      <c r="K104">
        <v>0</v>
      </c>
      <c r="L104">
        <f t="shared" si="18"/>
        <v>0</v>
      </c>
      <c r="M104">
        <f t="shared" si="19"/>
        <v>1</v>
      </c>
    </row>
    <row r="105" spans="1:13">
      <c r="A105">
        <v>104</v>
      </c>
      <c r="B105">
        <v>108</v>
      </c>
      <c r="C105">
        <v>4</v>
      </c>
      <c r="D105">
        <v>144</v>
      </c>
      <c r="E105">
        <v>58</v>
      </c>
      <c r="F105">
        <v>28</v>
      </c>
      <c r="G105">
        <v>140</v>
      </c>
      <c r="H105">
        <v>29.5</v>
      </c>
      <c r="I105">
        <v>0.28699999999999998</v>
      </c>
      <c r="J105">
        <v>37</v>
      </c>
      <c r="K105">
        <v>0</v>
      </c>
      <c r="L105">
        <f t="shared" si="18"/>
        <v>0</v>
      </c>
      <c r="M105">
        <f t="shared" si="19"/>
        <v>1</v>
      </c>
    </row>
    <row r="106" spans="1:13">
      <c r="A106">
        <v>105</v>
      </c>
      <c r="B106">
        <v>389</v>
      </c>
      <c r="C106">
        <v>5</v>
      </c>
      <c r="D106">
        <v>144</v>
      </c>
      <c r="E106">
        <v>82</v>
      </c>
      <c r="F106">
        <v>26</v>
      </c>
      <c r="G106">
        <v>285</v>
      </c>
      <c r="H106">
        <v>32</v>
      </c>
      <c r="I106">
        <v>0.45200000000000001</v>
      </c>
      <c r="J106">
        <v>58</v>
      </c>
      <c r="K106">
        <v>1</v>
      </c>
      <c r="L106">
        <f t="shared" si="18"/>
        <v>0</v>
      </c>
      <c r="M106">
        <f t="shared" si="19"/>
        <v>0</v>
      </c>
    </row>
    <row r="107" spans="1:13">
      <c r="A107">
        <v>106</v>
      </c>
      <c r="B107">
        <v>268</v>
      </c>
      <c r="C107">
        <v>2</v>
      </c>
      <c r="D107">
        <v>128</v>
      </c>
      <c r="E107">
        <v>64</v>
      </c>
      <c r="F107">
        <v>42</v>
      </c>
      <c r="G107">
        <v>0</v>
      </c>
      <c r="H107">
        <v>40</v>
      </c>
      <c r="I107">
        <v>1.101</v>
      </c>
      <c r="J107">
        <v>24</v>
      </c>
      <c r="K107">
        <v>0</v>
      </c>
      <c r="L107">
        <f t="shared" si="18"/>
        <v>0</v>
      </c>
      <c r="M107">
        <f t="shared" si="19"/>
        <v>1</v>
      </c>
    </row>
    <row r="108" spans="1:13">
      <c r="A108">
        <v>107</v>
      </c>
      <c r="B108">
        <v>9</v>
      </c>
      <c r="C108">
        <v>2</v>
      </c>
      <c r="D108">
        <v>197</v>
      </c>
      <c r="E108">
        <v>70</v>
      </c>
      <c r="F108">
        <v>45</v>
      </c>
      <c r="G108">
        <v>543</v>
      </c>
      <c r="H108">
        <v>30.5</v>
      </c>
      <c r="I108">
        <v>0.158</v>
      </c>
      <c r="J108">
        <v>53</v>
      </c>
      <c r="K108">
        <v>1</v>
      </c>
      <c r="L108">
        <f t="shared" si="18"/>
        <v>1</v>
      </c>
      <c r="M108">
        <f t="shared" si="19"/>
        <v>1</v>
      </c>
    </row>
    <row r="109" spans="1:13">
      <c r="A109">
        <v>108</v>
      </c>
      <c r="B109">
        <v>111</v>
      </c>
      <c r="C109">
        <v>3</v>
      </c>
      <c r="D109">
        <v>171</v>
      </c>
      <c r="E109">
        <v>72</v>
      </c>
      <c r="F109">
        <v>33</v>
      </c>
      <c r="G109">
        <v>135</v>
      </c>
      <c r="H109">
        <v>33.299999999999997</v>
      </c>
      <c r="I109">
        <v>0.19900000000000001</v>
      </c>
      <c r="J109">
        <v>24</v>
      </c>
      <c r="K109">
        <v>1</v>
      </c>
      <c r="L109">
        <f t="shared" si="18"/>
        <v>1</v>
      </c>
      <c r="M109">
        <f t="shared" si="19"/>
        <v>1</v>
      </c>
    </row>
    <row r="110" spans="1:13">
      <c r="A110">
        <v>109</v>
      </c>
      <c r="B110">
        <v>755</v>
      </c>
      <c r="C110">
        <v>8</v>
      </c>
      <c r="D110">
        <v>154</v>
      </c>
      <c r="E110">
        <v>78</v>
      </c>
      <c r="F110">
        <v>32</v>
      </c>
      <c r="G110">
        <v>0</v>
      </c>
      <c r="H110">
        <v>32.4</v>
      </c>
      <c r="I110">
        <v>0.443</v>
      </c>
      <c r="J110">
        <v>45</v>
      </c>
      <c r="K110">
        <v>1</v>
      </c>
      <c r="L110">
        <f t="shared" si="18"/>
        <v>1</v>
      </c>
      <c r="M110">
        <f t="shared" si="19"/>
        <v>1</v>
      </c>
    </row>
    <row r="111" spans="1:13">
      <c r="A111">
        <v>110</v>
      </c>
      <c r="B111">
        <v>282</v>
      </c>
      <c r="C111">
        <v>10</v>
      </c>
      <c r="D111">
        <v>129</v>
      </c>
      <c r="E111">
        <v>76</v>
      </c>
      <c r="F111">
        <v>28</v>
      </c>
      <c r="G111">
        <v>122</v>
      </c>
      <c r="H111">
        <v>35.9</v>
      </c>
      <c r="I111">
        <v>0.28000000000000003</v>
      </c>
      <c r="J111">
        <v>39</v>
      </c>
      <c r="K111">
        <v>0</v>
      </c>
      <c r="L111">
        <f t="shared" si="18"/>
        <v>0</v>
      </c>
      <c r="M111">
        <f t="shared" si="19"/>
        <v>1</v>
      </c>
    </row>
    <row r="112" spans="1:13">
      <c r="A112">
        <v>111</v>
      </c>
      <c r="B112">
        <v>626</v>
      </c>
      <c r="C112">
        <v>4</v>
      </c>
      <c r="D112">
        <v>90</v>
      </c>
      <c r="E112">
        <v>88</v>
      </c>
      <c r="F112">
        <v>47</v>
      </c>
      <c r="G112">
        <v>54</v>
      </c>
      <c r="H112">
        <v>37.700000000000003</v>
      </c>
      <c r="I112">
        <v>0.36199999999999999</v>
      </c>
      <c r="J112">
        <v>29</v>
      </c>
      <c r="K112">
        <v>0</v>
      </c>
      <c r="L112">
        <f t="shared" si="18"/>
        <v>0</v>
      </c>
      <c r="M112">
        <f t="shared" si="19"/>
        <v>1</v>
      </c>
    </row>
    <row r="113" spans="1:13">
      <c r="A113">
        <v>112</v>
      </c>
      <c r="B113">
        <v>55</v>
      </c>
      <c r="C113">
        <v>7</v>
      </c>
      <c r="D113">
        <v>150</v>
      </c>
      <c r="E113">
        <v>66</v>
      </c>
      <c r="F113">
        <v>42</v>
      </c>
      <c r="G113">
        <v>342</v>
      </c>
      <c r="H113">
        <v>34.700000000000003</v>
      </c>
      <c r="I113">
        <v>0.71799999999999997</v>
      </c>
      <c r="J113">
        <v>42</v>
      </c>
      <c r="K113">
        <v>0</v>
      </c>
      <c r="L113">
        <f t="shared" si="18"/>
        <v>0</v>
      </c>
      <c r="M113">
        <f t="shared" si="19"/>
        <v>1</v>
      </c>
    </row>
    <row r="114" spans="1:13">
      <c r="A114">
        <v>113</v>
      </c>
      <c r="B114">
        <v>389</v>
      </c>
      <c r="C114">
        <v>5</v>
      </c>
      <c r="D114">
        <v>144</v>
      </c>
      <c r="E114">
        <v>82</v>
      </c>
      <c r="F114">
        <v>26</v>
      </c>
      <c r="G114">
        <v>285</v>
      </c>
      <c r="H114">
        <v>32</v>
      </c>
      <c r="I114">
        <v>0.45200000000000001</v>
      </c>
      <c r="J114">
        <v>58</v>
      </c>
      <c r="K114">
        <v>1</v>
      </c>
      <c r="L114">
        <f t="shared" si="18"/>
        <v>0</v>
      </c>
      <c r="M114">
        <f t="shared" si="19"/>
        <v>0</v>
      </c>
    </row>
    <row r="115" spans="1:13">
      <c r="A115">
        <v>114</v>
      </c>
      <c r="B115">
        <v>273</v>
      </c>
      <c r="C115">
        <v>3</v>
      </c>
      <c r="D115">
        <v>122</v>
      </c>
      <c r="E115">
        <v>78</v>
      </c>
      <c r="F115">
        <v>0</v>
      </c>
      <c r="G115">
        <v>0</v>
      </c>
      <c r="H115">
        <v>23</v>
      </c>
      <c r="I115">
        <v>0.254</v>
      </c>
      <c r="J115">
        <v>40</v>
      </c>
      <c r="K115">
        <v>0</v>
      </c>
      <c r="L115">
        <f t="shared" si="18"/>
        <v>0</v>
      </c>
      <c r="M115">
        <f t="shared" si="19"/>
        <v>1</v>
      </c>
    </row>
    <row r="116" spans="1:13">
      <c r="A116">
        <v>115</v>
      </c>
      <c r="B116">
        <v>138</v>
      </c>
      <c r="C116">
        <v>0</v>
      </c>
      <c r="D116">
        <v>93</v>
      </c>
      <c r="E116">
        <v>60</v>
      </c>
      <c r="F116">
        <v>25</v>
      </c>
      <c r="G116">
        <v>92</v>
      </c>
      <c r="H116">
        <v>28.7</v>
      </c>
      <c r="I116">
        <v>0.53200000000000003</v>
      </c>
      <c r="J116">
        <v>22</v>
      </c>
      <c r="K116">
        <v>0</v>
      </c>
      <c r="L116">
        <f t="shared" si="18"/>
        <v>0</v>
      </c>
      <c r="M116">
        <f t="shared" si="19"/>
        <v>1</v>
      </c>
    </row>
    <row r="117" spans="1:13">
      <c r="A117">
        <v>116</v>
      </c>
      <c r="B117">
        <v>541</v>
      </c>
      <c r="C117">
        <v>8</v>
      </c>
      <c r="D117">
        <v>100</v>
      </c>
      <c r="E117">
        <v>74</v>
      </c>
      <c r="F117">
        <v>40</v>
      </c>
      <c r="G117">
        <v>215</v>
      </c>
      <c r="H117">
        <v>39.4</v>
      </c>
      <c r="I117">
        <v>0.66100000000000003</v>
      </c>
      <c r="J117">
        <v>43</v>
      </c>
      <c r="K117">
        <v>1</v>
      </c>
      <c r="L117">
        <f t="shared" si="18"/>
        <v>0</v>
      </c>
      <c r="M117">
        <f t="shared" si="19"/>
        <v>0</v>
      </c>
    </row>
    <row r="118" spans="1:13">
      <c r="A118">
        <v>117</v>
      </c>
      <c r="B118">
        <v>557</v>
      </c>
      <c r="C118">
        <v>1</v>
      </c>
      <c r="D118">
        <v>97</v>
      </c>
      <c r="E118">
        <v>70</v>
      </c>
      <c r="F118">
        <v>40</v>
      </c>
      <c r="G118">
        <v>0</v>
      </c>
      <c r="H118">
        <v>38.1</v>
      </c>
      <c r="I118">
        <v>0.218</v>
      </c>
      <c r="J118">
        <v>30</v>
      </c>
      <c r="K118">
        <v>0</v>
      </c>
      <c r="L118">
        <f t="shared" si="18"/>
        <v>0</v>
      </c>
      <c r="M118">
        <f t="shared" si="19"/>
        <v>1</v>
      </c>
    </row>
    <row r="119" spans="1:13">
      <c r="A119">
        <v>118</v>
      </c>
      <c r="B119">
        <v>74</v>
      </c>
      <c r="C119">
        <v>4</v>
      </c>
      <c r="D119">
        <v>129</v>
      </c>
      <c r="E119">
        <v>86</v>
      </c>
      <c r="F119">
        <v>20</v>
      </c>
      <c r="G119">
        <v>270</v>
      </c>
      <c r="H119">
        <v>35.1</v>
      </c>
      <c r="I119">
        <v>0.23100000000000001</v>
      </c>
      <c r="J119">
        <v>23</v>
      </c>
      <c r="K119">
        <v>0</v>
      </c>
      <c r="L119">
        <f t="shared" si="18"/>
        <v>0</v>
      </c>
      <c r="M119">
        <f t="shared" si="19"/>
        <v>1</v>
      </c>
    </row>
    <row r="120" spans="1:13">
      <c r="A120">
        <v>119</v>
      </c>
      <c r="B120">
        <v>724</v>
      </c>
      <c r="C120">
        <v>5</v>
      </c>
      <c r="D120">
        <v>117</v>
      </c>
      <c r="E120">
        <v>86</v>
      </c>
      <c r="F120">
        <v>30</v>
      </c>
      <c r="G120">
        <v>105</v>
      </c>
      <c r="H120">
        <v>39.1</v>
      </c>
      <c r="I120">
        <v>0.251</v>
      </c>
      <c r="J120">
        <v>42</v>
      </c>
      <c r="K120">
        <v>0</v>
      </c>
      <c r="L120">
        <f t="shared" si="18"/>
        <v>0</v>
      </c>
      <c r="M120">
        <f t="shared" si="19"/>
        <v>1</v>
      </c>
    </row>
    <row r="121" spans="1:13">
      <c r="A121">
        <v>120</v>
      </c>
      <c r="B121">
        <v>635</v>
      </c>
      <c r="C121">
        <v>10</v>
      </c>
      <c r="D121">
        <v>92</v>
      </c>
      <c r="E121">
        <v>62</v>
      </c>
      <c r="F121">
        <v>0</v>
      </c>
      <c r="G121">
        <v>0</v>
      </c>
      <c r="H121">
        <v>25.9</v>
      </c>
      <c r="I121">
        <v>0.16700000000000001</v>
      </c>
      <c r="J121">
        <v>31</v>
      </c>
      <c r="K121">
        <v>0</v>
      </c>
      <c r="L121">
        <f t="shared" si="18"/>
        <v>0</v>
      </c>
      <c r="M121">
        <f t="shared" si="19"/>
        <v>1</v>
      </c>
    </row>
    <row r="122" spans="1:13">
      <c r="A122">
        <v>121</v>
      </c>
      <c r="B122">
        <v>251</v>
      </c>
      <c r="C122">
        <v>9</v>
      </c>
      <c r="D122">
        <v>106</v>
      </c>
      <c r="E122">
        <v>52</v>
      </c>
      <c r="F122">
        <v>0</v>
      </c>
      <c r="G122">
        <v>0</v>
      </c>
      <c r="H122">
        <v>31.2</v>
      </c>
      <c r="I122">
        <v>0.38</v>
      </c>
      <c r="J122">
        <v>42</v>
      </c>
      <c r="K122">
        <v>0</v>
      </c>
      <c r="L122">
        <f t="shared" si="18"/>
        <v>0</v>
      </c>
      <c r="M122">
        <f t="shared" si="19"/>
        <v>1</v>
      </c>
    </row>
    <row r="123" spans="1:13">
      <c r="A123">
        <v>122</v>
      </c>
      <c r="B123">
        <v>219</v>
      </c>
      <c r="C123">
        <v>5</v>
      </c>
      <c r="D123">
        <v>85</v>
      </c>
      <c r="E123">
        <v>74</v>
      </c>
      <c r="F123">
        <v>22</v>
      </c>
      <c r="G123">
        <v>0</v>
      </c>
      <c r="H123">
        <v>29</v>
      </c>
      <c r="I123">
        <v>1.224</v>
      </c>
      <c r="J123">
        <v>32</v>
      </c>
      <c r="K123">
        <v>1</v>
      </c>
      <c r="L123">
        <f t="shared" si="18"/>
        <v>0</v>
      </c>
      <c r="M123">
        <f t="shared" si="19"/>
        <v>0</v>
      </c>
    </row>
    <row r="124" spans="1:13">
      <c r="A124">
        <v>123</v>
      </c>
      <c r="B124">
        <v>385</v>
      </c>
      <c r="C124">
        <v>1</v>
      </c>
      <c r="D124">
        <v>125</v>
      </c>
      <c r="E124">
        <v>70</v>
      </c>
      <c r="F124">
        <v>24</v>
      </c>
      <c r="G124">
        <v>110</v>
      </c>
      <c r="H124">
        <v>24.3</v>
      </c>
      <c r="I124">
        <v>0.221</v>
      </c>
      <c r="J124">
        <v>25</v>
      </c>
      <c r="K124">
        <v>0</v>
      </c>
      <c r="L124">
        <f t="shared" si="18"/>
        <v>0</v>
      </c>
      <c r="M124">
        <f t="shared" si="19"/>
        <v>1</v>
      </c>
    </row>
    <row r="125" spans="1:13">
      <c r="A125">
        <v>124</v>
      </c>
      <c r="B125">
        <v>127</v>
      </c>
      <c r="C125">
        <v>3</v>
      </c>
      <c r="D125">
        <v>120</v>
      </c>
      <c r="E125">
        <v>70</v>
      </c>
      <c r="F125">
        <v>30</v>
      </c>
      <c r="G125">
        <v>135</v>
      </c>
      <c r="H125">
        <v>42.9</v>
      </c>
      <c r="I125">
        <v>0.45200000000000001</v>
      </c>
      <c r="J125">
        <v>30</v>
      </c>
      <c r="K125">
        <v>0</v>
      </c>
      <c r="L125">
        <f t="shared" si="18"/>
        <v>0</v>
      </c>
      <c r="M125">
        <f t="shared" si="19"/>
        <v>1</v>
      </c>
    </row>
    <row r="126" spans="1:13">
      <c r="A126">
        <v>125</v>
      </c>
      <c r="B126">
        <v>622</v>
      </c>
      <c r="C126">
        <v>2</v>
      </c>
      <c r="D126">
        <v>92</v>
      </c>
      <c r="E126">
        <v>76</v>
      </c>
      <c r="F126">
        <v>20</v>
      </c>
      <c r="G126">
        <v>0</v>
      </c>
      <c r="H126">
        <v>24.2</v>
      </c>
      <c r="I126">
        <v>1.698</v>
      </c>
      <c r="J126">
        <v>28</v>
      </c>
      <c r="K126">
        <v>0</v>
      </c>
      <c r="L126">
        <f t="shared" si="18"/>
        <v>0</v>
      </c>
      <c r="M126">
        <f t="shared" si="19"/>
        <v>1</v>
      </c>
    </row>
    <row r="127" spans="1:13">
      <c r="A127">
        <v>126</v>
      </c>
      <c r="B127">
        <v>249</v>
      </c>
      <c r="C127">
        <v>9</v>
      </c>
      <c r="D127">
        <v>124</v>
      </c>
      <c r="E127">
        <v>70</v>
      </c>
      <c r="F127">
        <v>33</v>
      </c>
      <c r="G127">
        <v>402</v>
      </c>
      <c r="H127">
        <v>35.4</v>
      </c>
      <c r="I127">
        <v>0.28199999999999997</v>
      </c>
      <c r="J127">
        <v>34</v>
      </c>
      <c r="K127">
        <v>0</v>
      </c>
      <c r="L127">
        <f t="shared" si="18"/>
        <v>0</v>
      </c>
      <c r="M127">
        <f t="shared" si="19"/>
        <v>1</v>
      </c>
    </row>
    <row r="128" spans="1:13">
      <c r="A128">
        <v>127</v>
      </c>
      <c r="B128">
        <v>190</v>
      </c>
      <c r="C128">
        <v>5</v>
      </c>
      <c r="D128">
        <v>139</v>
      </c>
      <c r="E128">
        <v>80</v>
      </c>
      <c r="F128">
        <v>35</v>
      </c>
      <c r="G128">
        <v>160</v>
      </c>
      <c r="H128">
        <v>31.6</v>
      </c>
      <c r="I128">
        <v>0.36099999999999999</v>
      </c>
      <c r="J128">
        <v>25</v>
      </c>
      <c r="K128">
        <v>1</v>
      </c>
      <c r="L128">
        <f t="shared" si="18"/>
        <v>0</v>
      </c>
      <c r="M128">
        <f t="shared" si="19"/>
        <v>0</v>
      </c>
    </row>
    <row r="129" spans="1:13">
      <c r="A129">
        <v>128</v>
      </c>
      <c r="B129">
        <v>722</v>
      </c>
      <c r="C129">
        <v>1</v>
      </c>
      <c r="D129">
        <v>114</v>
      </c>
      <c r="E129">
        <v>66</v>
      </c>
      <c r="F129">
        <v>36</v>
      </c>
      <c r="G129">
        <v>200</v>
      </c>
      <c r="H129">
        <v>38.1</v>
      </c>
      <c r="I129">
        <v>0.28899999999999998</v>
      </c>
      <c r="J129">
        <v>21</v>
      </c>
      <c r="K129">
        <v>0</v>
      </c>
      <c r="L129">
        <f t="shared" si="18"/>
        <v>0</v>
      </c>
      <c r="M129">
        <f t="shared" si="19"/>
        <v>1</v>
      </c>
    </row>
    <row r="130" spans="1:13">
      <c r="A130">
        <v>129</v>
      </c>
      <c r="B130">
        <v>129</v>
      </c>
      <c r="C130">
        <v>1</v>
      </c>
      <c r="D130">
        <v>117</v>
      </c>
      <c r="E130">
        <v>88</v>
      </c>
      <c r="F130">
        <v>24</v>
      </c>
      <c r="G130">
        <v>145</v>
      </c>
      <c r="H130">
        <v>34.5</v>
      </c>
      <c r="I130">
        <v>0.40300000000000002</v>
      </c>
      <c r="J130">
        <v>40</v>
      </c>
      <c r="K130">
        <v>1</v>
      </c>
      <c r="L130">
        <f t="shared" si="18"/>
        <v>0</v>
      </c>
      <c r="M130">
        <f t="shared" si="19"/>
        <v>0</v>
      </c>
    </row>
    <row r="131" spans="1:13">
      <c r="A131">
        <v>130</v>
      </c>
      <c r="B131">
        <v>454</v>
      </c>
      <c r="C131">
        <v>2</v>
      </c>
      <c r="D131">
        <v>119</v>
      </c>
      <c r="E131">
        <v>0</v>
      </c>
      <c r="F131">
        <v>0</v>
      </c>
      <c r="G131">
        <v>0</v>
      </c>
      <c r="H131">
        <v>19.600000000000001</v>
      </c>
      <c r="I131">
        <v>0.83199999999999996</v>
      </c>
      <c r="J131">
        <v>72</v>
      </c>
      <c r="K131">
        <v>0</v>
      </c>
      <c r="L131">
        <f t="shared" ref="L131:L194" si="20">IF(D131&lt;=151.5,IF(D131&lt;=99.5,IF(J131&lt;=36.5,0,0),IF(I131&lt;=0.317,0,0)),IF(F131&lt;=38.5,IF(J131&lt;=44.5,1,1),1))</f>
        <v>0</v>
      </c>
      <c r="M131">
        <f t="shared" ref="M131:M194" si="21">IF(L131=K131,1,0)</f>
        <v>1</v>
      </c>
    </row>
    <row r="132" spans="1:13">
      <c r="A132">
        <v>131</v>
      </c>
      <c r="B132">
        <v>462</v>
      </c>
      <c r="C132">
        <v>1</v>
      </c>
      <c r="D132">
        <v>71</v>
      </c>
      <c r="E132">
        <v>62</v>
      </c>
      <c r="F132">
        <v>0</v>
      </c>
      <c r="G132">
        <v>0</v>
      </c>
      <c r="H132">
        <v>21.8</v>
      </c>
      <c r="I132">
        <v>0.41599999999999998</v>
      </c>
      <c r="J132">
        <v>26</v>
      </c>
      <c r="K132">
        <v>0</v>
      </c>
      <c r="L132">
        <f t="shared" si="20"/>
        <v>0</v>
      </c>
      <c r="M132">
        <f t="shared" si="21"/>
        <v>1</v>
      </c>
    </row>
    <row r="133" spans="1:13">
      <c r="A133">
        <v>132</v>
      </c>
      <c r="B133">
        <v>640</v>
      </c>
      <c r="C133">
        <v>1</v>
      </c>
      <c r="D133">
        <v>100</v>
      </c>
      <c r="E133">
        <v>74</v>
      </c>
      <c r="F133">
        <v>12</v>
      </c>
      <c r="G133">
        <v>46</v>
      </c>
      <c r="H133">
        <v>19.5</v>
      </c>
      <c r="I133">
        <v>0.14899999999999999</v>
      </c>
      <c r="J133">
        <v>28</v>
      </c>
      <c r="K133">
        <v>0</v>
      </c>
      <c r="L133">
        <f t="shared" si="20"/>
        <v>0</v>
      </c>
      <c r="M133">
        <f t="shared" si="21"/>
        <v>1</v>
      </c>
    </row>
    <row r="134" spans="1:13">
      <c r="A134">
        <v>133</v>
      </c>
      <c r="B134">
        <v>270</v>
      </c>
      <c r="C134">
        <v>2</v>
      </c>
      <c r="D134">
        <v>146</v>
      </c>
      <c r="E134">
        <v>0</v>
      </c>
      <c r="F134">
        <v>0</v>
      </c>
      <c r="G134">
        <v>0</v>
      </c>
      <c r="H134">
        <v>27.5</v>
      </c>
      <c r="I134">
        <v>0.24</v>
      </c>
      <c r="J134">
        <v>28</v>
      </c>
      <c r="K134">
        <v>1</v>
      </c>
      <c r="L134">
        <f t="shared" si="20"/>
        <v>0</v>
      </c>
      <c r="M134">
        <f t="shared" si="21"/>
        <v>0</v>
      </c>
    </row>
    <row r="135" spans="1:13">
      <c r="A135">
        <v>134</v>
      </c>
      <c r="B135">
        <v>753</v>
      </c>
      <c r="C135">
        <v>3</v>
      </c>
      <c r="D135">
        <v>108</v>
      </c>
      <c r="E135">
        <v>62</v>
      </c>
      <c r="F135">
        <v>24</v>
      </c>
      <c r="G135">
        <v>0</v>
      </c>
      <c r="H135">
        <v>26</v>
      </c>
      <c r="I135">
        <v>0.223</v>
      </c>
      <c r="J135">
        <v>25</v>
      </c>
      <c r="K135">
        <v>0</v>
      </c>
      <c r="L135">
        <f t="shared" si="20"/>
        <v>0</v>
      </c>
      <c r="M135">
        <f t="shared" si="21"/>
        <v>1</v>
      </c>
    </row>
    <row r="136" spans="1:13">
      <c r="A136">
        <v>135</v>
      </c>
      <c r="B136">
        <v>505</v>
      </c>
      <c r="C136">
        <v>3</v>
      </c>
      <c r="D136">
        <v>96</v>
      </c>
      <c r="E136">
        <v>78</v>
      </c>
      <c r="F136">
        <v>39</v>
      </c>
      <c r="G136">
        <v>0</v>
      </c>
      <c r="H136">
        <v>37.299999999999997</v>
      </c>
      <c r="I136">
        <v>0.23799999999999999</v>
      </c>
      <c r="J136">
        <v>40</v>
      </c>
      <c r="K136">
        <v>0</v>
      </c>
      <c r="L136">
        <f t="shared" si="20"/>
        <v>0</v>
      </c>
      <c r="M136">
        <f t="shared" si="21"/>
        <v>1</v>
      </c>
    </row>
    <row r="137" spans="1:13">
      <c r="A137">
        <v>136</v>
      </c>
      <c r="B137">
        <v>151</v>
      </c>
      <c r="C137">
        <v>1</v>
      </c>
      <c r="D137">
        <v>136</v>
      </c>
      <c r="E137">
        <v>74</v>
      </c>
      <c r="F137">
        <v>50</v>
      </c>
      <c r="G137">
        <v>204</v>
      </c>
      <c r="H137">
        <v>37.4</v>
      </c>
      <c r="I137">
        <v>0.39900000000000002</v>
      </c>
      <c r="J137">
        <v>24</v>
      </c>
      <c r="K137">
        <v>0</v>
      </c>
      <c r="L137">
        <f t="shared" si="20"/>
        <v>0</v>
      </c>
      <c r="M137">
        <f t="shared" si="21"/>
        <v>1</v>
      </c>
    </row>
    <row r="138" spans="1:13">
      <c r="A138">
        <v>137</v>
      </c>
      <c r="B138">
        <v>3</v>
      </c>
      <c r="C138">
        <v>8</v>
      </c>
      <c r="D138">
        <v>183</v>
      </c>
      <c r="E138">
        <v>64</v>
      </c>
      <c r="F138">
        <v>0</v>
      </c>
      <c r="G138">
        <v>0</v>
      </c>
      <c r="H138">
        <v>23.3</v>
      </c>
      <c r="I138">
        <v>0.67200000000000004</v>
      </c>
      <c r="J138">
        <v>32</v>
      </c>
      <c r="K138">
        <v>1</v>
      </c>
      <c r="L138">
        <f t="shared" si="20"/>
        <v>1</v>
      </c>
      <c r="M138">
        <f t="shared" si="21"/>
        <v>1</v>
      </c>
    </row>
    <row r="139" spans="1:13">
      <c r="A139">
        <v>138</v>
      </c>
      <c r="B139">
        <v>557</v>
      </c>
      <c r="C139">
        <v>1</v>
      </c>
      <c r="D139">
        <v>97</v>
      </c>
      <c r="E139">
        <v>70</v>
      </c>
      <c r="F139">
        <v>40</v>
      </c>
      <c r="G139">
        <v>0</v>
      </c>
      <c r="H139">
        <v>38.1</v>
      </c>
      <c r="I139">
        <v>0.218</v>
      </c>
      <c r="J139">
        <v>30</v>
      </c>
      <c r="K139">
        <v>0</v>
      </c>
      <c r="L139">
        <f t="shared" si="20"/>
        <v>0</v>
      </c>
      <c r="M139">
        <f t="shared" si="21"/>
        <v>1</v>
      </c>
    </row>
    <row r="140" spans="1:13">
      <c r="A140">
        <v>139</v>
      </c>
      <c r="B140">
        <v>273</v>
      </c>
      <c r="C140">
        <v>3</v>
      </c>
      <c r="D140">
        <v>122</v>
      </c>
      <c r="E140">
        <v>78</v>
      </c>
      <c r="F140">
        <v>0</v>
      </c>
      <c r="G140">
        <v>0</v>
      </c>
      <c r="H140">
        <v>23</v>
      </c>
      <c r="I140">
        <v>0.254</v>
      </c>
      <c r="J140">
        <v>40</v>
      </c>
      <c r="K140">
        <v>0</v>
      </c>
      <c r="L140">
        <f t="shared" si="20"/>
        <v>0</v>
      </c>
      <c r="M140">
        <f t="shared" si="21"/>
        <v>1</v>
      </c>
    </row>
    <row r="141" spans="1:13">
      <c r="A141">
        <v>140</v>
      </c>
      <c r="B141">
        <v>554</v>
      </c>
      <c r="C141">
        <v>1</v>
      </c>
      <c r="D141">
        <v>88</v>
      </c>
      <c r="E141">
        <v>62</v>
      </c>
      <c r="F141">
        <v>24</v>
      </c>
      <c r="G141">
        <v>44</v>
      </c>
      <c r="H141">
        <v>29.9</v>
      </c>
      <c r="I141">
        <v>0.42199999999999999</v>
      </c>
      <c r="J141">
        <v>23</v>
      </c>
      <c r="K141">
        <v>0</v>
      </c>
      <c r="L141">
        <f t="shared" si="20"/>
        <v>0</v>
      </c>
      <c r="M141">
        <f t="shared" si="21"/>
        <v>1</v>
      </c>
    </row>
    <row r="142" spans="1:13">
      <c r="A142">
        <v>141</v>
      </c>
      <c r="B142">
        <v>461</v>
      </c>
      <c r="C142">
        <v>9</v>
      </c>
      <c r="D142">
        <v>120</v>
      </c>
      <c r="E142">
        <v>72</v>
      </c>
      <c r="F142">
        <v>22</v>
      </c>
      <c r="G142">
        <v>56</v>
      </c>
      <c r="H142">
        <v>20.8</v>
      </c>
      <c r="I142">
        <v>0.73299999999999998</v>
      </c>
      <c r="J142">
        <v>48</v>
      </c>
      <c r="K142">
        <v>0</v>
      </c>
      <c r="L142">
        <f t="shared" si="20"/>
        <v>0</v>
      </c>
      <c r="M142">
        <f t="shared" si="21"/>
        <v>1</v>
      </c>
    </row>
    <row r="143" spans="1:13">
      <c r="A143">
        <v>142</v>
      </c>
      <c r="B143">
        <v>443</v>
      </c>
      <c r="C143">
        <v>4</v>
      </c>
      <c r="D143">
        <v>117</v>
      </c>
      <c r="E143">
        <v>64</v>
      </c>
      <c r="F143">
        <v>27</v>
      </c>
      <c r="G143">
        <v>120</v>
      </c>
      <c r="H143">
        <v>33.200000000000003</v>
      </c>
      <c r="I143">
        <v>0.23</v>
      </c>
      <c r="J143">
        <v>24</v>
      </c>
      <c r="K143">
        <v>0</v>
      </c>
      <c r="L143">
        <f t="shared" si="20"/>
        <v>0</v>
      </c>
      <c r="M143">
        <f t="shared" si="21"/>
        <v>1</v>
      </c>
    </row>
    <row r="144" spans="1:13">
      <c r="A144">
        <v>143</v>
      </c>
      <c r="B144">
        <v>656</v>
      </c>
      <c r="C144">
        <v>2</v>
      </c>
      <c r="D144">
        <v>155</v>
      </c>
      <c r="E144">
        <v>52</v>
      </c>
      <c r="F144">
        <v>27</v>
      </c>
      <c r="G144">
        <v>540</v>
      </c>
      <c r="H144">
        <v>38.700000000000003</v>
      </c>
      <c r="I144">
        <v>0.24</v>
      </c>
      <c r="J144">
        <v>25</v>
      </c>
      <c r="K144">
        <v>1</v>
      </c>
      <c r="L144">
        <f t="shared" si="20"/>
        <v>1</v>
      </c>
      <c r="M144">
        <f t="shared" si="21"/>
        <v>1</v>
      </c>
    </row>
    <row r="145" spans="1:13">
      <c r="A145">
        <v>144</v>
      </c>
      <c r="B145">
        <v>108</v>
      </c>
      <c r="C145">
        <v>4</v>
      </c>
      <c r="D145">
        <v>144</v>
      </c>
      <c r="E145">
        <v>58</v>
      </c>
      <c r="F145">
        <v>28</v>
      </c>
      <c r="G145">
        <v>140</v>
      </c>
      <c r="H145">
        <v>29.5</v>
      </c>
      <c r="I145">
        <v>0.28699999999999998</v>
      </c>
      <c r="J145">
        <v>37</v>
      </c>
      <c r="K145">
        <v>0</v>
      </c>
      <c r="L145">
        <f t="shared" si="20"/>
        <v>0</v>
      </c>
      <c r="M145">
        <f t="shared" si="21"/>
        <v>1</v>
      </c>
    </row>
    <row r="146" spans="1:13">
      <c r="A146">
        <v>145</v>
      </c>
      <c r="B146">
        <v>692</v>
      </c>
      <c r="C146">
        <v>13</v>
      </c>
      <c r="D146">
        <v>158</v>
      </c>
      <c r="E146">
        <v>114</v>
      </c>
      <c r="F146">
        <v>0</v>
      </c>
      <c r="G146">
        <v>0</v>
      </c>
      <c r="H146">
        <v>42.3</v>
      </c>
      <c r="I146">
        <v>0.25700000000000001</v>
      </c>
      <c r="J146">
        <v>44</v>
      </c>
      <c r="K146">
        <v>1</v>
      </c>
      <c r="L146">
        <f t="shared" si="20"/>
        <v>1</v>
      </c>
      <c r="M146">
        <f t="shared" si="21"/>
        <v>1</v>
      </c>
    </row>
    <row r="147" spans="1:13">
      <c r="A147">
        <v>146</v>
      </c>
      <c r="B147">
        <v>609</v>
      </c>
      <c r="C147">
        <v>0</v>
      </c>
      <c r="D147">
        <v>152</v>
      </c>
      <c r="E147">
        <v>82</v>
      </c>
      <c r="F147">
        <v>39</v>
      </c>
      <c r="G147">
        <v>272</v>
      </c>
      <c r="H147">
        <v>41.5</v>
      </c>
      <c r="I147">
        <v>0.27</v>
      </c>
      <c r="J147">
        <v>27</v>
      </c>
      <c r="K147">
        <v>0</v>
      </c>
      <c r="L147">
        <f t="shared" si="20"/>
        <v>1</v>
      </c>
      <c r="M147">
        <f t="shared" si="21"/>
        <v>0</v>
      </c>
    </row>
    <row r="148" spans="1:13">
      <c r="A148">
        <v>147</v>
      </c>
      <c r="B148">
        <v>452</v>
      </c>
      <c r="C148">
        <v>2</v>
      </c>
      <c r="D148">
        <v>134</v>
      </c>
      <c r="E148">
        <v>70</v>
      </c>
      <c r="F148">
        <v>0</v>
      </c>
      <c r="G148">
        <v>0</v>
      </c>
      <c r="H148">
        <v>28.9</v>
      </c>
      <c r="I148">
        <v>0.54200000000000004</v>
      </c>
      <c r="J148">
        <v>23</v>
      </c>
      <c r="K148">
        <v>1</v>
      </c>
      <c r="L148">
        <f t="shared" si="20"/>
        <v>0</v>
      </c>
      <c r="M148">
        <f t="shared" si="21"/>
        <v>0</v>
      </c>
    </row>
    <row r="149" spans="1:13">
      <c r="A149">
        <v>148</v>
      </c>
      <c r="B149">
        <v>471</v>
      </c>
      <c r="C149">
        <v>1</v>
      </c>
      <c r="D149">
        <v>144</v>
      </c>
      <c r="E149">
        <v>82</v>
      </c>
      <c r="F149">
        <v>40</v>
      </c>
      <c r="G149">
        <v>0</v>
      </c>
      <c r="H149">
        <v>41.3</v>
      </c>
      <c r="I149">
        <v>0.60699999999999998</v>
      </c>
      <c r="J149">
        <v>28</v>
      </c>
      <c r="K149">
        <v>0</v>
      </c>
      <c r="L149">
        <f t="shared" si="20"/>
        <v>0</v>
      </c>
      <c r="M149">
        <f t="shared" si="21"/>
        <v>1</v>
      </c>
    </row>
    <row r="150" spans="1:13">
      <c r="A150">
        <v>149</v>
      </c>
      <c r="B150">
        <v>131</v>
      </c>
      <c r="C150">
        <v>4</v>
      </c>
      <c r="D150">
        <v>173</v>
      </c>
      <c r="E150">
        <v>70</v>
      </c>
      <c r="F150">
        <v>14</v>
      </c>
      <c r="G150">
        <v>168</v>
      </c>
      <c r="H150">
        <v>29.7</v>
      </c>
      <c r="I150">
        <v>0.36099999999999999</v>
      </c>
      <c r="J150">
        <v>33</v>
      </c>
      <c r="K150">
        <v>1</v>
      </c>
      <c r="L150">
        <f t="shared" si="20"/>
        <v>1</v>
      </c>
      <c r="M150">
        <f t="shared" si="21"/>
        <v>1</v>
      </c>
    </row>
    <row r="151" spans="1:13">
      <c r="A151">
        <v>150</v>
      </c>
      <c r="B151">
        <v>177</v>
      </c>
      <c r="C151">
        <v>6</v>
      </c>
      <c r="D151">
        <v>85</v>
      </c>
      <c r="E151">
        <v>78</v>
      </c>
      <c r="F151">
        <v>0</v>
      </c>
      <c r="G151">
        <v>0</v>
      </c>
      <c r="H151">
        <v>31.2</v>
      </c>
      <c r="I151">
        <v>0.38200000000000001</v>
      </c>
      <c r="J151">
        <v>42</v>
      </c>
      <c r="K151">
        <v>0</v>
      </c>
      <c r="L151">
        <f t="shared" si="20"/>
        <v>0</v>
      </c>
      <c r="M151">
        <f t="shared" si="21"/>
        <v>1</v>
      </c>
    </row>
    <row r="152" spans="1:13">
      <c r="A152">
        <v>151</v>
      </c>
      <c r="B152">
        <v>273</v>
      </c>
      <c r="C152">
        <v>3</v>
      </c>
      <c r="D152">
        <v>122</v>
      </c>
      <c r="E152">
        <v>78</v>
      </c>
      <c r="F152">
        <v>0</v>
      </c>
      <c r="G152">
        <v>0</v>
      </c>
      <c r="H152">
        <v>23</v>
      </c>
      <c r="I152">
        <v>0.254</v>
      </c>
      <c r="J152">
        <v>40</v>
      </c>
      <c r="K152">
        <v>0</v>
      </c>
      <c r="L152">
        <f t="shared" si="20"/>
        <v>0</v>
      </c>
      <c r="M152">
        <f t="shared" si="21"/>
        <v>1</v>
      </c>
    </row>
    <row r="153" spans="1:13">
      <c r="A153">
        <v>152</v>
      </c>
      <c r="B153">
        <v>49</v>
      </c>
      <c r="C153">
        <v>7</v>
      </c>
      <c r="D153">
        <v>103</v>
      </c>
      <c r="E153">
        <v>66</v>
      </c>
      <c r="F153">
        <v>32</v>
      </c>
      <c r="G153">
        <v>0</v>
      </c>
      <c r="H153">
        <v>39.1</v>
      </c>
      <c r="I153">
        <v>0.34399999999999997</v>
      </c>
      <c r="J153">
        <v>31</v>
      </c>
      <c r="K153">
        <v>1</v>
      </c>
      <c r="L153">
        <f t="shared" si="20"/>
        <v>0</v>
      </c>
      <c r="M153">
        <f t="shared" si="21"/>
        <v>0</v>
      </c>
    </row>
    <row r="154" spans="1:13">
      <c r="A154">
        <v>153</v>
      </c>
      <c r="B154">
        <v>674</v>
      </c>
      <c r="C154">
        <v>3</v>
      </c>
      <c r="D154">
        <v>123</v>
      </c>
      <c r="E154">
        <v>100</v>
      </c>
      <c r="F154">
        <v>35</v>
      </c>
      <c r="G154">
        <v>240</v>
      </c>
      <c r="H154">
        <v>57.3</v>
      </c>
      <c r="I154">
        <v>0.88</v>
      </c>
      <c r="J154">
        <v>22</v>
      </c>
      <c r="K154">
        <v>0</v>
      </c>
      <c r="L154">
        <f t="shared" si="20"/>
        <v>0</v>
      </c>
      <c r="M154">
        <f t="shared" si="21"/>
        <v>1</v>
      </c>
    </row>
    <row r="155" spans="1:13">
      <c r="A155">
        <v>154</v>
      </c>
      <c r="B155">
        <v>455</v>
      </c>
      <c r="C155">
        <v>2</v>
      </c>
      <c r="D155">
        <v>100</v>
      </c>
      <c r="E155">
        <v>54</v>
      </c>
      <c r="F155">
        <v>28</v>
      </c>
      <c r="G155">
        <v>105</v>
      </c>
      <c r="H155">
        <v>37.799999999999997</v>
      </c>
      <c r="I155">
        <v>0.498</v>
      </c>
      <c r="J155">
        <v>24</v>
      </c>
      <c r="K155">
        <v>0</v>
      </c>
      <c r="L155">
        <f t="shared" si="20"/>
        <v>0</v>
      </c>
      <c r="M155">
        <f t="shared" si="21"/>
        <v>1</v>
      </c>
    </row>
    <row r="156" spans="1:13">
      <c r="A156">
        <v>155</v>
      </c>
      <c r="B156">
        <v>23</v>
      </c>
      <c r="C156">
        <v>7</v>
      </c>
      <c r="D156">
        <v>196</v>
      </c>
      <c r="E156">
        <v>90</v>
      </c>
      <c r="F156">
        <v>0</v>
      </c>
      <c r="G156">
        <v>0</v>
      </c>
      <c r="H156">
        <v>39.799999999999997</v>
      </c>
      <c r="I156">
        <v>0.45100000000000001</v>
      </c>
      <c r="J156">
        <v>41</v>
      </c>
      <c r="K156">
        <v>1</v>
      </c>
      <c r="L156">
        <f t="shared" si="20"/>
        <v>1</v>
      </c>
      <c r="M156">
        <f t="shared" si="21"/>
        <v>1</v>
      </c>
    </row>
    <row r="157" spans="1:13">
      <c r="A157">
        <v>156</v>
      </c>
      <c r="B157">
        <v>8</v>
      </c>
      <c r="C157">
        <v>10</v>
      </c>
      <c r="D157">
        <v>115</v>
      </c>
      <c r="E157">
        <v>0</v>
      </c>
      <c r="F157">
        <v>0</v>
      </c>
      <c r="G157">
        <v>0</v>
      </c>
      <c r="H157">
        <v>35.299999999999997</v>
      </c>
      <c r="I157">
        <v>0.13400000000000001</v>
      </c>
      <c r="J157">
        <v>29</v>
      </c>
      <c r="K157">
        <v>0</v>
      </c>
      <c r="L157">
        <f t="shared" si="20"/>
        <v>0</v>
      </c>
      <c r="M157">
        <f t="shared" si="21"/>
        <v>1</v>
      </c>
    </row>
    <row r="158" spans="1:13">
      <c r="A158">
        <v>157</v>
      </c>
      <c r="B158">
        <v>759</v>
      </c>
      <c r="C158">
        <v>1</v>
      </c>
      <c r="D158">
        <v>106</v>
      </c>
      <c r="E158">
        <v>76</v>
      </c>
      <c r="F158">
        <v>0</v>
      </c>
      <c r="G158">
        <v>0</v>
      </c>
      <c r="H158">
        <v>37.5</v>
      </c>
      <c r="I158">
        <v>0.19700000000000001</v>
      </c>
      <c r="J158">
        <v>26</v>
      </c>
      <c r="K158">
        <v>0</v>
      </c>
      <c r="L158">
        <f t="shared" si="20"/>
        <v>0</v>
      </c>
      <c r="M158">
        <f t="shared" si="21"/>
        <v>1</v>
      </c>
    </row>
    <row r="159" spans="1:13">
      <c r="A159">
        <v>158</v>
      </c>
      <c r="B159">
        <v>444</v>
      </c>
      <c r="C159">
        <v>8</v>
      </c>
      <c r="D159">
        <v>108</v>
      </c>
      <c r="E159">
        <v>70</v>
      </c>
      <c r="F159">
        <v>0</v>
      </c>
      <c r="G159">
        <v>0</v>
      </c>
      <c r="H159">
        <v>30.5</v>
      </c>
      <c r="I159">
        <v>0.95499999999999996</v>
      </c>
      <c r="J159">
        <v>33</v>
      </c>
      <c r="K159">
        <v>1</v>
      </c>
      <c r="L159">
        <f t="shared" si="20"/>
        <v>0</v>
      </c>
      <c r="M159">
        <f t="shared" si="21"/>
        <v>0</v>
      </c>
    </row>
    <row r="160" spans="1:13">
      <c r="A160">
        <v>159</v>
      </c>
      <c r="B160">
        <v>633</v>
      </c>
      <c r="C160">
        <v>2</v>
      </c>
      <c r="D160">
        <v>111</v>
      </c>
      <c r="E160">
        <v>60</v>
      </c>
      <c r="F160">
        <v>0</v>
      </c>
      <c r="G160">
        <v>0</v>
      </c>
      <c r="H160">
        <v>26.2</v>
      </c>
      <c r="I160">
        <v>0.34300000000000003</v>
      </c>
      <c r="J160">
        <v>23</v>
      </c>
      <c r="K160">
        <v>0</v>
      </c>
      <c r="L160">
        <f t="shared" si="20"/>
        <v>0</v>
      </c>
      <c r="M160">
        <f t="shared" si="21"/>
        <v>1</v>
      </c>
    </row>
    <row r="161" spans="1:13">
      <c r="A161">
        <v>160</v>
      </c>
      <c r="B161">
        <v>501</v>
      </c>
      <c r="C161">
        <v>2</v>
      </c>
      <c r="D161">
        <v>117</v>
      </c>
      <c r="E161">
        <v>90</v>
      </c>
      <c r="F161">
        <v>19</v>
      </c>
      <c r="G161">
        <v>71</v>
      </c>
      <c r="H161">
        <v>25.2</v>
      </c>
      <c r="I161">
        <v>0.313</v>
      </c>
      <c r="J161">
        <v>21</v>
      </c>
      <c r="K161">
        <v>0</v>
      </c>
      <c r="L161">
        <f t="shared" si="20"/>
        <v>0</v>
      </c>
      <c r="M161">
        <f t="shared" si="21"/>
        <v>1</v>
      </c>
    </row>
    <row r="162" spans="1:13">
      <c r="A162">
        <v>161</v>
      </c>
      <c r="B162">
        <v>641</v>
      </c>
      <c r="C162">
        <v>0</v>
      </c>
      <c r="D162">
        <v>102</v>
      </c>
      <c r="E162">
        <v>86</v>
      </c>
      <c r="F162">
        <v>17</v>
      </c>
      <c r="G162">
        <v>105</v>
      </c>
      <c r="H162">
        <v>29.3</v>
      </c>
      <c r="I162">
        <v>0.69499999999999995</v>
      </c>
      <c r="J162">
        <v>27</v>
      </c>
      <c r="K162">
        <v>0</v>
      </c>
      <c r="L162">
        <f t="shared" si="20"/>
        <v>0</v>
      </c>
      <c r="M162">
        <f t="shared" si="21"/>
        <v>1</v>
      </c>
    </row>
    <row r="163" spans="1:13">
      <c r="A163">
        <v>162</v>
      </c>
      <c r="B163">
        <v>445</v>
      </c>
      <c r="C163">
        <v>4</v>
      </c>
      <c r="D163">
        <v>117</v>
      </c>
      <c r="E163">
        <v>62</v>
      </c>
      <c r="F163">
        <v>12</v>
      </c>
      <c r="G163">
        <v>0</v>
      </c>
      <c r="H163">
        <v>29.7</v>
      </c>
      <c r="I163">
        <v>0.38</v>
      </c>
      <c r="J163">
        <v>30</v>
      </c>
      <c r="K163">
        <v>1</v>
      </c>
      <c r="L163">
        <f t="shared" si="20"/>
        <v>0</v>
      </c>
      <c r="M163">
        <f t="shared" si="21"/>
        <v>0</v>
      </c>
    </row>
    <row r="164" spans="1:13">
      <c r="A164">
        <v>163</v>
      </c>
      <c r="B164">
        <v>284</v>
      </c>
      <c r="C164">
        <v>7</v>
      </c>
      <c r="D164">
        <v>161</v>
      </c>
      <c r="E164">
        <v>86</v>
      </c>
      <c r="F164">
        <v>0</v>
      </c>
      <c r="G164">
        <v>0</v>
      </c>
      <c r="H164">
        <v>30.4</v>
      </c>
      <c r="I164">
        <v>0.16500000000000001</v>
      </c>
      <c r="J164">
        <v>47</v>
      </c>
      <c r="K164">
        <v>1</v>
      </c>
      <c r="L164">
        <f t="shared" si="20"/>
        <v>1</v>
      </c>
      <c r="M164">
        <f t="shared" si="21"/>
        <v>1</v>
      </c>
    </row>
    <row r="165" spans="1:13">
      <c r="A165">
        <v>164</v>
      </c>
      <c r="B165">
        <v>471</v>
      </c>
      <c r="C165">
        <v>1</v>
      </c>
      <c r="D165">
        <v>144</v>
      </c>
      <c r="E165">
        <v>82</v>
      </c>
      <c r="F165">
        <v>40</v>
      </c>
      <c r="G165">
        <v>0</v>
      </c>
      <c r="H165">
        <v>41.3</v>
      </c>
      <c r="I165">
        <v>0.60699999999999998</v>
      </c>
      <c r="J165">
        <v>28</v>
      </c>
      <c r="K165">
        <v>0</v>
      </c>
      <c r="L165">
        <f t="shared" si="20"/>
        <v>0</v>
      </c>
      <c r="M165">
        <f t="shared" si="21"/>
        <v>1</v>
      </c>
    </row>
    <row r="166" spans="1:13">
      <c r="A166">
        <v>165</v>
      </c>
      <c r="B166">
        <v>515</v>
      </c>
      <c r="C166">
        <v>3</v>
      </c>
      <c r="D166">
        <v>99</v>
      </c>
      <c r="E166">
        <v>54</v>
      </c>
      <c r="F166">
        <v>19</v>
      </c>
      <c r="G166">
        <v>86</v>
      </c>
      <c r="H166">
        <v>25.6</v>
      </c>
      <c r="I166">
        <v>0.154</v>
      </c>
      <c r="J166">
        <v>24</v>
      </c>
      <c r="K166">
        <v>0</v>
      </c>
      <c r="L166">
        <f t="shared" si="20"/>
        <v>0</v>
      </c>
      <c r="M166">
        <f t="shared" si="21"/>
        <v>1</v>
      </c>
    </row>
    <row r="167" spans="1:13">
      <c r="A167">
        <v>166</v>
      </c>
      <c r="B167">
        <v>709</v>
      </c>
      <c r="C167">
        <v>9</v>
      </c>
      <c r="D167">
        <v>164</v>
      </c>
      <c r="E167">
        <v>78</v>
      </c>
      <c r="F167">
        <v>0</v>
      </c>
      <c r="G167">
        <v>0</v>
      </c>
      <c r="H167">
        <v>32.799999999999997</v>
      </c>
      <c r="I167">
        <v>0.14799999999999999</v>
      </c>
      <c r="J167">
        <v>45</v>
      </c>
      <c r="K167">
        <v>1</v>
      </c>
      <c r="L167">
        <f t="shared" si="20"/>
        <v>1</v>
      </c>
      <c r="M167">
        <f t="shared" si="21"/>
        <v>1</v>
      </c>
    </row>
    <row r="168" spans="1:13">
      <c r="A168">
        <v>167</v>
      </c>
      <c r="B168">
        <v>203</v>
      </c>
      <c r="C168">
        <v>0</v>
      </c>
      <c r="D168">
        <v>108</v>
      </c>
      <c r="E168">
        <v>68</v>
      </c>
      <c r="F168">
        <v>20</v>
      </c>
      <c r="G168">
        <v>0</v>
      </c>
      <c r="H168">
        <v>27.3</v>
      </c>
      <c r="I168">
        <v>0.78700000000000003</v>
      </c>
      <c r="J168">
        <v>32</v>
      </c>
      <c r="K168">
        <v>0</v>
      </c>
      <c r="L168">
        <f t="shared" si="20"/>
        <v>0</v>
      </c>
      <c r="M168">
        <f t="shared" si="21"/>
        <v>1</v>
      </c>
    </row>
    <row r="169" spans="1:13">
      <c r="A169">
        <v>168</v>
      </c>
      <c r="B169">
        <v>648</v>
      </c>
      <c r="C169">
        <v>0</v>
      </c>
      <c r="D169">
        <v>179</v>
      </c>
      <c r="E169">
        <v>50</v>
      </c>
      <c r="F169">
        <v>36</v>
      </c>
      <c r="G169">
        <v>159</v>
      </c>
      <c r="H169">
        <v>37.799999999999997</v>
      </c>
      <c r="I169">
        <v>0.45500000000000002</v>
      </c>
      <c r="J169">
        <v>22</v>
      </c>
      <c r="K169">
        <v>1</v>
      </c>
      <c r="L169">
        <f t="shared" si="20"/>
        <v>1</v>
      </c>
      <c r="M169">
        <f t="shared" si="21"/>
        <v>1</v>
      </c>
    </row>
    <row r="170" spans="1:13">
      <c r="A170">
        <v>169</v>
      </c>
      <c r="B170">
        <v>609</v>
      </c>
      <c r="C170">
        <v>0</v>
      </c>
      <c r="D170">
        <v>152</v>
      </c>
      <c r="E170">
        <v>82</v>
      </c>
      <c r="F170">
        <v>39</v>
      </c>
      <c r="G170">
        <v>272</v>
      </c>
      <c r="H170">
        <v>41.5</v>
      </c>
      <c r="I170">
        <v>0.27</v>
      </c>
      <c r="J170">
        <v>27</v>
      </c>
      <c r="K170">
        <v>0</v>
      </c>
      <c r="L170">
        <f t="shared" si="20"/>
        <v>1</v>
      </c>
      <c r="M170">
        <f t="shared" si="21"/>
        <v>0</v>
      </c>
    </row>
    <row r="171" spans="1:13">
      <c r="A171">
        <v>170</v>
      </c>
      <c r="B171">
        <v>378</v>
      </c>
      <c r="C171">
        <v>1</v>
      </c>
      <c r="D171">
        <v>87</v>
      </c>
      <c r="E171">
        <v>60</v>
      </c>
      <c r="F171">
        <v>37</v>
      </c>
      <c r="G171">
        <v>75</v>
      </c>
      <c r="H171">
        <v>37.200000000000003</v>
      </c>
      <c r="I171">
        <v>0.50900000000000001</v>
      </c>
      <c r="J171">
        <v>22</v>
      </c>
      <c r="K171">
        <v>0</v>
      </c>
      <c r="L171">
        <f t="shared" si="20"/>
        <v>0</v>
      </c>
      <c r="M171">
        <f t="shared" si="21"/>
        <v>1</v>
      </c>
    </row>
    <row r="172" spans="1:13">
      <c r="A172">
        <v>171</v>
      </c>
      <c r="B172">
        <v>97</v>
      </c>
      <c r="C172">
        <v>2</v>
      </c>
      <c r="D172">
        <v>92</v>
      </c>
      <c r="E172">
        <v>62</v>
      </c>
      <c r="F172">
        <v>28</v>
      </c>
      <c r="G172">
        <v>0</v>
      </c>
      <c r="H172">
        <v>31.6</v>
      </c>
      <c r="I172">
        <v>0.13</v>
      </c>
      <c r="J172">
        <v>24</v>
      </c>
      <c r="K172">
        <v>0</v>
      </c>
      <c r="L172">
        <f t="shared" si="20"/>
        <v>0</v>
      </c>
      <c r="M172">
        <f t="shared" si="21"/>
        <v>1</v>
      </c>
    </row>
    <row r="173" spans="1:13">
      <c r="A173">
        <v>172</v>
      </c>
      <c r="B173">
        <v>146</v>
      </c>
      <c r="C173">
        <v>0</v>
      </c>
      <c r="D173">
        <v>102</v>
      </c>
      <c r="E173">
        <v>75</v>
      </c>
      <c r="F173">
        <v>23</v>
      </c>
      <c r="G173">
        <v>0</v>
      </c>
      <c r="H173">
        <v>0</v>
      </c>
      <c r="I173">
        <v>0.57199999999999995</v>
      </c>
      <c r="J173">
        <v>21</v>
      </c>
      <c r="K173">
        <v>0</v>
      </c>
      <c r="L173">
        <f t="shared" si="20"/>
        <v>0</v>
      </c>
      <c r="M173">
        <f t="shared" si="21"/>
        <v>1</v>
      </c>
    </row>
    <row r="174" spans="1:13">
      <c r="A174">
        <v>173</v>
      </c>
      <c r="B174">
        <v>80</v>
      </c>
      <c r="C174">
        <v>2</v>
      </c>
      <c r="D174">
        <v>112</v>
      </c>
      <c r="E174">
        <v>66</v>
      </c>
      <c r="F174">
        <v>22</v>
      </c>
      <c r="G174">
        <v>0</v>
      </c>
      <c r="H174">
        <v>25</v>
      </c>
      <c r="I174">
        <v>0.307</v>
      </c>
      <c r="J174">
        <v>24</v>
      </c>
      <c r="K174">
        <v>0</v>
      </c>
      <c r="L174">
        <f t="shared" si="20"/>
        <v>0</v>
      </c>
      <c r="M174">
        <f t="shared" si="21"/>
        <v>1</v>
      </c>
    </row>
    <row r="175" spans="1:13">
      <c r="A175">
        <v>174</v>
      </c>
      <c r="B175">
        <v>570</v>
      </c>
      <c r="C175">
        <v>0</v>
      </c>
      <c r="D175">
        <v>121</v>
      </c>
      <c r="E175">
        <v>66</v>
      </c>
      <c r="F175">
        <v>30</v>
      </c>
      <c r="G175">
        <v>165</v>
      </c>
      <c r="H175">
        <v>34.299999999999997</v>
      </c>
      <c r="I175">
        <v>0.20300000000000001</v>
      </c>
      <c r="J175">
        <v>33</v>
      </c>
      <c r="K175">
        <v>1</v>
      </c>
      <c r="L175">
        <f t="shared" si="20"/>
        <v>0</v>
      </c>
      <c r="M175">
        <f t="shared" si="21"/>
        <v>0</v>
      </c>
    </row>
    <row r="176" spans="1:13">
      <c r="A176">
        <v>175</v>
      </c>
      <c r="B176">
        <v>678</v>
      </c>
      <c r="C176">
        <v>0</v>
      </c>
      <c r="D176">
        <v>93</v>
      </c>
      <c r="E176">
        <v>60</v>
      </c>
      <c r="F176">
        <v>0</v>
      </c>
      <c r="G176">
        <v>0</v>
      </c>
      <c r="H176">
        <v>35.299999999999997</v>
      </c>
      <c r="I176">
        <v>0.26300000000000001</v>
      </c>
      <c r="J176">
        <v>25</v>
      </c>
      <c r="K176">
        <v>0</v>
      </c>
      <c r="L176">
        <f t="shared" si="20"/>
        <v>0</v>
      </c>
      <c r="M176">
        <f t="shared" si="21"/>
        <v>1</v>
      </c>
    </row>
    <row r="177" spans="1:13">
      <c r="A177">
        <v>176</v>
      </c>
      <c r="B177">
        <v>342</v>
      </c>
      <c r="C177">
        <v>1</v>
      </c>
      <c r="D177">
        <v>95</v>
      </c>
      <c r="E177">
        <v>74</v>
      </c>
      <c r="F177">
        <v>21</v>
      </c>
      <c r="G177">
        <v>73</v>
      </c>
      <c r="H177">
        <v>25.9</v>
      </c>
      <c r="I177">
        <v>0.67300000000000004</v>
      </c>
      <c r="J177">
        <v>36</v>
      </c>
      <c r="K177">
        <v>0</v>
      </c>
      <c r="L177">
        <f t="shared" si="20"/>
        <v>0</v>
      </c>
      <c r="M177">
        <f t="shared" si="21"/>
        <v>1</v>
      </c>
    </row>
    <row r="178" spans="1:13">
      <c r="A178">
        <v>177</v>
      </c>
      <c r="B178">
        <v>458</v>
      </c>
      <c r="C178">
        <v>5</v>
      </c>
      <c r="D178">
        <v>86</v>
      </c>
      <c r="E178">
        <v>68</v>
      </c>
      <c r="F178">
        <v>28</v>
      </c>
      <c r="G178">
        <v>71</v>
      </c>
      <c r="H178">
        <v>30.2</v>
      </c>
      <c r="I178">
        <v>0.36399999999999999</v>
      </c>
      <c r="J178">
        <v>24</v>
      </c>
      <c r="K178">
        <v>0</v>
      </c>
      <c r="L178">
        <f t="shared" si="20"/>
        <v>0</v>
      </c>
      <c r="M178">
        <f t="shared" si="21"/>
        <v>1</v>
      </c>
    </row>
    <row r="179" spans="1:13">
      <c r="A179">
        <v>178</v>
      </c>
      <c r="B179">
        <v>541</v>
      </c>
      <c r="C179">
        <v>8</v>
      </c>
      <c r="D179">
        <v>100</v>
      </c>
      <c r="E179">
        <v>74</v>
      </c>
      <c r="F179">
        <v>40</v>
      </c>
      <c r="G179">
        <v>215</v>
      </c>
      <c r="H179">
        <v>39.4</v>
      </c>
      <c r="I179">
        <v>0.66100000000000003</v>
      </c>
      <c r="J179">
        <v>43</v>
      </c>
      <c r="K179">
        <v>1</v>
      </c>
      <c r="L179">
        <f t="shared" si="20"/>
        <v>0</v>
      </c>
      <c r="M179">
        <f t="shared" si="21"/>
        <v>0</v>
      </c>
    </row>
    <row r="180" spans="1:13">
      <c r="A180">
        <v>179</v>
      </c>
      <c r="B180">
        <v>732</v>
      </c>
      <c r="C180">
        <v>8</v>
      </c>
      <c r="D180">
        <v>120</v>
      </c>
      <c r="E180">
        <v>86</v>
      </c>
      <c r="F180">
        <v>0</v>
      </c>
      <c r="G180">
        <v>0</v>
      </c>
      <c r="H180">
        <v>28.4</v>
      </c>
      <c r="I180">
        <v>0.25900000000000001</v>
      </c>
      <c r="J180">
        <v>22</v>
      </c>
      <c r="K180">
        <v>1</v>
      </c>
      <c r="L180">
        <f t="shared" si="20"/>
        <v>0</v>
      </c>
      <c r="M180">
        <f t="shared" si="21"/>
        <v>0</v>
      </c>
    </row>
    <row r="181" spans="1:13">
      <c r="A181">
        <v>180</v>
      </c>
      <c r="B181">
        <v>515</v>
      </c>
      <c r="C181">
        <v>3</v>
      </c>
      <c r="D181">
        <v>99</v>
      </c>
      <c r="E181">
        <v>54</v>
      </c>
      <c r="F181">
        <v>19</v>
      </c>
      <c r="G181">
        <v>86</v>
      </c>
      <c r="H181">
        <v>25.6</v>
      </c>
      <c r="I181">
        <v>0.154</v>
      </c>
      <c r="J181">
        <v>24</v>
      </c>
      <c r="K181">
        <v>0</v>
      </c>
      <c r="L181">
        <f t="shared" si="20"/>
        <v>0</v>
      </c>
      <c r="M181">
        <f t="shared" si="21"/>
        <v>1</v>
      </c>
    </row>
    <row r="182" spans="1:13">
      <c r="A182">
        <v>181</v>
      </c>
      <c r="B182">
        <v>343</v>
      </c>
      <c r="C182">
        <v>1</v>
      </c>
      <c r="D182">
        <v>0</v>
      </c>
      <c r="E182">
        <v>68</v>
      </c>
      <c r="F182">
        <v>35</v>
      </c>
      <c r="G182">
        <v>0</v>
      </c>
      <c r="H182">
        <v>32</v>
      </c>
      <c r="I182">
        <v>0.38900000000000001</v>
      </c>
      <c r="J182">
        <v>22</v>
      </c>
      <c r="K182">
        <v>0</v>
      </c>
      <c r="L182">
        <f t="shared" si="20"/>
        <v>0</v>
      </c>
      <c r="M182">
        <f t="shared" si="21"/>
        <v>1</v>
      </c>
    </row>
    <row r="183" spans="1:13">
      <c r="A183">
        <v>182</v>
      </c>
      <c r="B183">
        <v>17</v>
      </c>
      <c r="C183">
        <v>0</v>
      </c>
      <c r="D183">
        <v>118</v>
      </c>
      <c r="E183">
        <v>84</v>
      </c>
      <c r="F183">
        <v>47</v>
      </c>
      <c r="G183">
        <v>230</v>
      </c>
      <c r="H183">
        <v>45.8</v>
      </c>
      <c r="I183">
        <v>0.55100000000000005</v>
      </c>
      <c r="J183">
        <v>31</v>
      </c>
      <c r="K183">
        <v>1</v>
      </c>
      <c r="L183">
        <f t="shared" si="20"/>
        <v>0</v>
      </c>
      <c r="M183">
        <f t="shared" si="21"/>
        <v>0</v>
      </c>
    </row>
    <row r="184" spans="1:13">
      <c r="A184">
        <v>183</v>
      </c>
      <c r="B184">
        <v>642</v>
      </c>
      <c r="C184">
        <v>4</v>
      </c>
      <c r="D184">
        <v>128</v>
      </c>
      <c r="E184">
        <v>70</v>
      </c>
      <c r="F184">
        <v>0</v>
      </c>
      <c r="G184">
        <v>0</v>
      </c>
      <c r="H184">
        <v>34.299999999999997</v>
      </c>
      <c r="I184">
        <v>0.30299999999999999</v>
      </c>
      <c r="J184">
        <v>24</v>
      </c>
      <c r="K184">
        <v>0</v>
      </c>
      <c r="L184">
        <f t="shared" si="20"/>
        <v>0</v>
      </c>
      <c r="M184">
        <f t="shared" si="21"/>
        <v>1</v>
      </c>
    </row>
    <row r="185" spans="1:13">
      <c r="A185">
        <v>184</v>
      </c>
      <c r="B185">
        <v>202</v>
      </c>
      <c r="C185">
        <v>1</v>
      </c>
      <c r="D185">
        <v>138</v>
      </c>
      <c r="E185">
        <v>82</v>
      </c>
      <c r="F185">
        <v>0</v>
      </c>
      <c r="G185">
        <v>0</v>
      </c>
      <c r="H185">
        <v>40.1</v>
      </c>
      <c r="I185">
        <v>0.23599999999999999</v>
      </c>
      <c r="J185">
        <v>28</v>
      </c>
      <c r="K185">
        <v>0</v>
      </c>
      <c r="L185">
        <f t="shared" si="20"/>
        <v>0</v>
      </c>
      <c r="M185">
        <f t="shared" si="21"/>
        <v>1</v>
      </c>
    </row>
    <row r="186" spans="1:13">
      <c r="A186">
        <v>185</v>
      </c>
      <c r="B186">
        <v>181</v>
      </c>
      <c r="C186">
        <v>6</v>
      </c>
      <c r="D186">
        <v>87</v>
      </c>
      <c r="E186">
        <v>80</v>
      </c>
      <c r="F186">
        <v>0</v>
      </c>
      <c r="G186">
        <v>0</v>
      </c>
      <c r="H186">
        <v>23.2</v>
      </c>
      <c r="I186">
        <v>8.4000000000000005E-2</v>
      </c>
      <c r="J186">
        <v>32</v>
      </c>
      <c r="K186">
        <v>0</v>
      </c>
      <c r="L186">
        <f t="shared" si="20"/>
        <v>0</v>
      </c>
      <c r="M186">
        <f t="shared" si="21"/>
        <v>1</v>
      </c>
    </row>
    <row r="187" spans="1:13">
      <c r="A187">
        <v>186</v>
      </c>
      <c r="B187">
        <v>329</v>
      </c>
      <c r="C187">
        <v>2</v>
      </c>
      <c r="D187">
        <v>102</v>
      </c>
      <c r="E187">
        <v>86</v>
      </c>
      <c r="F187">
        <v>36</v>
      </c>
      <c r="G187">
        <v>120</v>
      </c>
      <c r="H187">
        <v>45.5</v>
      </c>
      <c r="I187">
        <v>0.127</v>
      </c>
      <c r="J187">
        <v>23</v>
      </c>
      <c r="K187">
        <v>1</v>
      </c>
      <c r="L187">
        <f t="shared" si="20"/>
        <v>0</v>
      </c>
      <c r="M187">
        <f t="shared" si="21"/>
        <v>0</v>
      </c>
    </row>
    <row r="188" spans="1:13">
      <c r="A188">
        <v>187</v>
      </c>
      <c r="B188">
        <v>732</v>
      </c>
      <c r="C188">
        <v>8</v>
      </c>
      <c r="D188">
        <v>120</v>
      </c>
      <c r="E188">
        <v>86</v>
      </c>
      <c r="F188">
        <v>0</v>
      </c>
      <c r="G188">
        <v>0</v>
      </c>
      <c r="H188">
        <v>28.4</v>
      </c>
      <c r="I188">
        <v>0.25900000000000001</v>
      </c>
      <c r="J188">
        <v>22</v>
      </c>
      <c r="K188">
        <v>1</v>
      </c>
      <c r="L188">
        <f t="shared" si="20"/>
        <v>0</v>
      </c>
      <c r="M188">
        <f t="shared" si="21"/>
        <v>0</v>
      </c>
    </row>
    <row r="189" spans="1:13">
      <c r="A189">
        <v>188</v>
      </c>
      <c r="B189">
        <v>611</v>
      </c>
      <c r="C189">
        <v>3</v>
      </c>
      <c r="D189">
        <v>106</v>
      </c>
      <c r="E189">
        <v>54</v>
      </c>
      <c r="F189">
        <v>21</v>
      </c>
      <c r="G189">
        <v>158</v>
      </c>
      <c r="H189">
        <v>30.9</v>
      </c>
      <c r="I189">
        <v>0.29199999999999998</v>
      </c>
      <c r="J189">
        <v>24</v>
      </c>
      <c r="K189">
        <v>0</v>
      </c>
      <c r="L189">
        <f t="shared" si="20"/>
        <v>0</v>
      </c>
      <c r="M189">
        <f t="shared" si="21"/>
        <v>1</v>
      </c>
    </row>
    <row r="190" spans="1:13">
      <c r="A190">
        <v>189</v>
      </c>
      <c r="B190">
        <v>617</v>
      </c>
      <c r="C190">
        <v>6</v>
      </c>
      <c r="D190">
        <v>117</v>
      </c>
      <c r="E190">
        <v>96</v>
      </c>
      <c r="F190">
        <v>0</v>
      </c>
      <c r="G190">
        <v>0</v>
      </c>
      <c r="H190">
        <v>28.7</v>
      </c>
      <c r="I190">
        <v>0.157</v>
      </c>
      <c r="J190">
        <v>30</v>
      </c>
      <c r="K190">
        <v>0</v>
      </c>
      <c r="L190">
        <f t="shared" si="20"/>
        <v>0</v>
      </c>
      <c r="M190">
        <f t="shared" si="21"/>
        <v>1</v>
      </c>
    </row>
    <row r="191" spans="1:13">
      <c r="A191">
        <v>190</v>
      </c>
      <c r="B191">
        <v>167</v>
      </c>
      <c r="C191">
        <v>3</v>
      </c>
      <c r="D191">
        <v>148</v>
      </c>
      <c r="E191">
        <v>66</v>
      </c>
      <c r="F191">
        <v>25</v>
      </c>
      <c r="G191">
        <v>0</v>
      </c>
      <c r="H191">
        <v>32.5</v>
      </c>
      <c r="I191">
        <v>0.25600000000000001</v>
      </c>
      <c r="J191">
        <v>22</v>
      </c>
      <c r="K191">
        <v>0</v>
      </c>
      <c r="L191">
        <f t="shared" si="20"/>
        <v>0</v>
      </c>
      <c r="M191">
        <f t="shared" si="21"/>
        <v>1</v>
      </c>
    </row>
    <row r="192" spans="1:13">
      <c r="A192">
        <v>191</v>
      </c>
      <c r="B192">
        <v>147</v>
      </c>
      <c r="C192">
        <v>9</v>
      </c>
      <c r="D192">
        <v>57</v>
      </c>
      <c r="E192">
        <v>80</v>
      </c>
      <c r="F192">
        <v>37</v>
      </c>
      <c r="G192">
        <v>0</v>
      </c>
      <c r="H192">
        <v>32.799999999999997</v>
      </c>
      <c r="I192">
        <v>9.6000000000000002E-2</v>
      </c>
      <c r="J192">
        <v>41</v>
      </c>
      <c r="K192">
        <v>0</v>
      </c>
      <c r="L192">
        <f t="shared" si="20"/>
        <v>0</v>
      </c>
      <c r="M192">
        <f t="shared" si="21"/>
        <v>1</v>
      </c>
    </row>
    <row r="193" spans="1:13">
      <c r="A193">
        <v>192</v>
      </c>
      <c r="B193">
        <v>690</v>
      </c>
      <c r="C193">
        <v>1</v>
      </c>
      <c r="D193">
        <v>144</v>
      </c>
      <c r="E193">
        <v>82</v>
      </c>
      <c r="F193">
        <v>46</v>
      </c>
      <c r="G193">
        <v>180</v>
      </c>
      <c r="H193">
        <v>46.1</v>
      </c>
      <c r="I193">
        <v>0.33500000000000002</v>
      </c>
      <c r="J193">
        <v>46</v>
      </c>
      <c r="K193">
        <v>1</v>
      </c>
      <c r="L193">
        <f t="shared" si="20"/>
        <v>0</v>
      </c>
      <c r="M193">
        <f t="shared" si="21"/>
        <v>0</v>
      </c>
    </row>
    <row r="194" spans="1:13">
      <c r="A194">
        <v>193</v>
      </c>
      <c r="B194">
        <v>161</v>
      </c>
      <c r="C194">
        <v>4</v>
      </c>
      <c r="D194">
        <v>151</v>
      </c>
      <c r="E194">
        <v>90</v>
      </c>
      <c r="F194">
        <v>38</v>
      </c>
      <c r="G194">
        <v>0</v>
      </c>
      <c r="H194">
        <v>29.7</v>
      </c>
      <c r="I194">
        <v>0.29399999999999998</v>
      </c>
      <c r="J194">
        <v>36</v>
      </c>
      <c r="K194">
        <v>0</v>
      </c>
      <c r="L194">
        <f t="shared" si="20"/>
        <v>0</v>
      </c>
      <c r="M194">
        <f t="shared" si="21"/>
        <v>1</v>
      </c>
    </row>
    <row r="195" spans="1:13">
      <c r="A195">
        <v>194</v>
      </c>
      <c r="B195">
        <v>562</v>
      </c>
      <c r="C195">
        <v>0</v>
      </c>
      <c r="D195">
        <v>198</v>
      </c>
      <c r="E195">
        <v>66</v>
      </c>
      <c r="F195">
        <v>32</v>
      </c>
      <c r="G195">
        <v>274</v>
      </c>
      <c r="H195">
        <v>41.3</v>
      </c>
      <c r="I195">
        <v>0.502</v>
      </c>
      <c r="J195">
        <v>28</v>
      </c>
      <c r="K195">
        <v>1</v>
      </c>
      <c r="L195">
        <f t="shared" ref="L195:L258" si="22">IF(D195&lt;=151.5,IF(D195&lt;=99.5,IF(J195&lt;=36.5,0,0),IF(I195&lt;=0.317,0,0)),IF(F195&lt;=38.5,IF(J195&lt;=44.5,1,1),1))</f>
        <v>1</v>
      </c>
      <c r="M195">
        <f t="shared" ref="M195:M258" si="23">IF(L195=K195,1,0)</f>
        <v>1</v>
      </c>
    </row>
    <row r="196" spans="1:13">
      <c r="A196">
        <v>195</v>
      </c>
      <c r="B196">
        <v>287</v>
      </c>
      <c r="C196">
        <v>5</v>
      </c>
      <c r="D196">
        <v>155</v>
      </c>
      <c r="E196">
        <v>84</v>
      </c>
      <c r="F196">
        <v>44</v>
      </c>
      <c r="G196">
        <v>545</v>
      </c>
      <c r="H196">
        <v>38.700000000000003</v>
      </c>
      <c r="I196">
        <v>0.61899999999999999</v>
      </c>
      <c r="J196">
        <v>34</v>
      </c>
      <c r="K196">
        <v>0</v>
      </c>
      <c r="L196">
        <f t="shared" si="22"/>
        <v>1</v>
      </c>
      <c r="M196">
        <f t="shared" si="23"/>
        <v>0</v>
      </c>
    </row>
    <row r="197" spans="1:13">
      <c r="A197">
        <v>196</v>
      </c>
      <c r="B197">
        <v>12</v>
      </c>
      <c r="C197">
        <v>10</v>
      </c>
      <c r="D197">
        <v>168</v>
      </c>
      <c r="E197">
        <v>74</v>
      </c>
      <c r="F197">
        <v>0</v>
      </c>
      <c r="G197">
        <v>0</v>
      </c>
      <c r="H197">
        <v>38</v>
      </c>
      <c r="I197">
        <v>0.53700000000000003</v>
      </c>
      <c r="J197">
        <v>34</v>
      </c>
      <c r="K197">
        <v>1</v>
      </c>
      <c r="L197">
        <f t="shared" si="22"/>
        <v>1</v>
      </c>
      <c r="M197">
        <f t="shared" si="23"/>
        <v>1</v>
      </c>
    </row>
    <row r="198" spans="1:13">
      <c r="A198">
        <v>197</v>
      </c>
      <c r="B198">
        <v>78</v>
      </c>
      <c r="C198">
        <v>5</v>
      </c>
      <c r="D198">
        <v>95</v>
      </c>
      <c r="E198">
        <v>72</v>
      </c>
      <c r="F198">
        <v>33</v>
      </c>
      <c r="G198">
        <v>0</v>
      </c>
      <c r="H198">
        <v>37.700000000000003</v>
      </c>
      <c r="I198">
        <v>0.37</v>
      </c>
      <c r="J198">
        <v>27</v>
      </c>
      <c r="K198">
        <v>0</v>
      </c>
      <c r="L198">
        <f t="shared" si="22"/>
        <v>0</v>
      </c>
      <c r="M198">
        <f t="shared" si="23"/>
        <v>1</v>
      </c>
    </row>
    <row r="199" spans="1:13">
      <c r="A199">
        <v>198</v>
      </c>
      <c r="B199">
        <v>399</v>
      </c>
      <c r="C199">
        <v>3</v>
      </c>
      <c r="D199">
        <v>82</v>
      </c>
      <c r="E199">
        <v>70</v>
      </c>
      <c r="F199">
        <v>0</v>
      </c>
      <c r="G199">
        <v>0</v>
      </c>
      <c r="H199">
        <v>21.1</v>
      </c>
      <c r="I199">
        <v>0.38900000000000001</v>
      </c>
      <c r="J199">
        <v>25</v>
      </c>
      <c r="K199">
        <v>0</v>
      </c>
      <c r="L199">
        <f t="shared" si="22"/>
        <v>0</v>
      </c>
      <c r="M199">
        <f t="shared" si="23"/>
        <v>1</v>
      </c>
    </row>
    <row r="200" spans="1:13">
      <c r="A200">
        <v>199</v>
      </c>
      <c r="B200">
        <v>162</v>
      </c>
      <c r="C200">
        <v>7</v>
      </c>
      <c r="D200">
        <v>102</v>
      </c>
      <c r="E200">
        <v>74</v>
      </c>
      <c r="F200">
        <v>40</v>
      </c>
      <c r="G200">
        <v>105</v>
      </c>
      <c r="H200">
        <v>37.200000000000003</v>
      </c>
      <c r="I200">
        <v>0.20399999999999999</v>
      </c>
      <c r="J200">
        <v>45</v>
      </c>
      <c r="K200">
        <v>0</v>
      </c>
      <c r="L200">
        <f t="shared" si="22"/>
        <v>0</v>
      </c>
      <c r="M200">
        <f t="shared" si="23"/>
        <v>1</v>
      </c>
    </row>
    <row r="201" spans="1:13">
      <c r="A201">
        <v>200</v>
      </c>
      <c r="B201">
        <v>494</v>
      </c>
      <c r="C201">
        <v>4</v>
      </c>
      <c r="D201">
        <v>125</v>
      </c>
      <c r="E201">
        <v>70</v>
      </c>
      <c r="F201">
        <v>18</v>
      </c>
      <c r="G201">
        <v>122</v>
      </c>
      <c r="H201">
        <v>28.9</v>
      </c>
      <c r="I201">
        <v>1.1439999999999999</v>
      </c>
      <c r="J201">
        <v>45</v>
      </c>
      <c r="K201">
        <v>1</v>
      </c>
      <c r="L201">
        <f t="shared" si="22"/>
        <v>0</v>
      </c>
      <c r="M201">
        <f t="shared" si="23"/>
        <v>0</v>
      </c>
    </row>
    <row r="202" spans="1:13">
      <c r="A202">
        <v>201</v>
      </c>
      <c r="B202">
        <v>286</v>
      </c>
      <c r="C202">
        <v>7</v>
      </c>
      <c r="D202">
        <v>136</v>
      </c>
      <c r="E202">
        <v>74</v>
      </c>
      <c r="F202">
        <v>26</v>
      </c>
      <c r="G202">
        <v>135</v>
      </c>
      <c r="H202">
        <v>26</v>
      </c>
      <c r="I202">
        <v>0.64700000000000002</v>
      </c>
      <c r="J202">
        <v>51</v>
      </c>
      <c r="K202">
        <v>0</v>
      </c>
      <c r="L202">
        <f t="shared" si="22"/>
        <v>0</v>
      </c>
      <c r="M202">
        <f t="shared" si="23"/>
        <v>1</v>
      </c>
    </row>
    <row r="203" spans="1:13">
      <c r="A203">
        <v>202</v>
      </c>
      <c r="B203">
        <v>300</v>
      </c>
      <c r="C203">
        <v>8</v>
      </c>
      <c r="D203">
        <v>112</v>
      </c>
      <c r="E203">
        <v>72</v>
      </c>
      <c r="F203">
        <v>0</v>
      </c>
      <c r="G203">
        <v>0</v>
      </c>
      <c r="H203">
        <v>23.6</v>
      </c>
      <c r="I203">
        <v>0.84</v>
      </c>
      <c r="J203">
        <v>58</v>
      </c>
      <c r="K203">
        <v>0</v>
      </c>
      <c r="L203">
        <f t="shared" si="22"/>
        <v>0</v>
      </c>
      <c r="M203">
        <f t="shared" si="23"/>
        <v>1</v>
      </c>
    </row>
    <row r="204" spans="1:13">
      <c r="A204">
        <v>203</v>
      </c>
      <c r="B204">
        <v>273</v>
      </c>
      <c r="C204">
        <v>3</v>
      </c>
      <c r="D204">
        <v>122</v>
      </c>
      <c r="E204">
        <v>78</v>
      </c>
      <c r="F204">
        <v>0</v>
      </c>
      <c r="G204">
        <v>0</v>
      </c>
      <c r="H204">
        <v>23</v>
      </c>
      <c r="I204">
        <v>0.254</v>
      </c>
      <c r="J204">
        <v>40</v>
      </c>
      <c r="K204">
        <v>0</v>
      </c>
      <c r="L204">
        <f t="shared" si="22"/>
        <v>0</v>
      </c>
      <c r="M204">
        <f t="shared" si="23"/>
        <v>1</v>
      </c>
    </row>
    <row r="205" spans="1:13">
      <c r="A205">
        <v>204</v>
      </c>
      <c r="B205">
        <v>42</v>
      </c>
      <c r="C205">
        <v>7</v>
      </c>
      <c r="D205">
        <v>133</v>
      </c>
      <c r="E205">
        <v>84</v>
      </c>
      <c r="F205">
        <v>0</v>
      </c>
      <c r="G205">
        <v>0</v>
      </c>
      <c r="H205">
        <v>40.200000000000003</v>
      </c>
      <c r="I205">
        <v>0.69599999999999995</v>
      </c>
      <c r="J205">
        <v>37</v>
      </c>
      <c r="K205">
        <v>0</v>
      </c>
      <c r="L205">
        <f t="shared" si="22"/>
        <v>0</v>
      </c>
      <c r="M205">
        <f t="shared" si="23"/>
        <v>1</v>
      </c>
    </row>
    <row r="206" spans="1:13">
      <c r="A206">
        <v>205</v>
      </c>
      <c r="B206">
        <v>319</v>
      </c>
      <c r="C206">
        <v>3</v>
      </c>
      <c r="D206">
        <v>115</v>
      </c>
      <c r="E206">
        <v>66</v>
      </c>
      <c r="F206">
        <v>39</v>
      </c>
      <c r="G206">
        <v>140</v>
      </c>
      <c r="H206">
        <v>38.1</v>
      </c>
      <c r="I206">
        <v>0.15</v>
      </c>
      <c r="J206">
        <v>28</v>
      </c>
      <c r="K206">
        <v>0</v>
      </c>
      <c r="L206">
        <f t="shared" si="22"/>
        <v>0</v>
      </c>
      <c r="M206">
        <f t="shared" si="23"/>
        <v>1</v>
      </c>
    </row>
    <row r="207" spans="1:13">
      <c r="A207">
        <v>206</v>
      </c>
      <c r="B207">
        <v>705</v>
      </c>
      <c r="C207">
        <v>4</v>
      </c>
      <c r="D207">
        <v>110</v>
      </c>
      <c r="E207">
        <v>76</v>
      </c>
      <c r="F207">
        <v>20</v>
      </c>
      <c r="G207">
        <v>100</v>
      </c>
      <c r="H207">
        <v>28.4</v>
      </c>
      <c r="I207">
        <v>0.11799999999999999</v>
      </c>
      <c r="J207">
        <v>27</v>
      </c>
      <c r="K207">
        <v>0</v>
      </c>
      <c r="L207">
        <f t="shared" si="22"/>
        <v>0</v>
      </c>
      <c r="M207">
        <f t="shared" si="23"/>
        <v>1</v>
      </c>
    </row>
    <row r="208" spans="1:13">
      <c r="A208">
        <v>207</v>
      </c>
      <c r="B208">
        <v>724</v>
      </c>
      <c r="C208">
        <v>5</v>
      </c>
      <c r="D208">
        <v>117</v>
      </c>
      <c r="E208">
        <v>86</v>
      </c>
      <c r="F208">
        <v>30</v>
      </c>
      <c r="G208">
        <v>105</v>
      </c>
      <c r="H208">
        <v>39.1</v>
      </c>
      <c r="I208">
        <v>0.251</v>
      </c>
      <c r="J208">
        <v>42</v>
      </c>
      <c r="K208">
        <v>0</v>
      </c>
      <c r="L208">
        <f t="shared" si="22"/>
        <v>0</v>
      </c>
      <c r="M208">
        <f t="shared" si="23"/>
        <v>1</v>
      </c>
    </row>
    <row r="209" spans="1:13">
      <c r="A209">
        <v>208</v>
      </c>
      <c r="B209">
        <v>238</v>
      </c>
      <c r="C209">
        <v>0</v>
      </c>
      <c r="D209">
        <v>179</v>
      </c>
      <c r="E209">
        <v>90</v>
      </c>
      <c r="F209">
        <v>27</v>
      </c>
      <c r="G209">
        <v>0</v>
      </c>
      <c r="H209">
        <v>44.1</v>
      </c>
      <c r="I209">
        <v>0.68600000000000005</v>
      </c>
      <c r="J209">
        <v>23</v>
      </c>
      <c r="K209">
        <v>1</v>
      </c>
      <c r="L209">
        <f t="shared" si="22"/>
        <v>1</v>
      </c>
      <c r="M209">
        <f t="shared" si="23"/>
        <v>1</v>
      </c>
    </row>
    <row r="210" spans="1:13">
      <c r="A210">
        <v>209</v>
      </c>
      <c r="B210">
        <v>37</v>
      </c>
      <c r="C210">
        <v>11</v>
      </c>
      <c r="D210">
        <v>138</v>
      </c>
      <c r="E210">
        <v>76</v>
      </c>
      <c r="F210">
        <v>0</v>
      </c>
      <c r="G210">
        <v>0</v>
      </c>
      <c r="H210">
        <v>33.200000000000003</v>
      </c>
      <c r="I210">
        <v>0.42</v>
      </c>
      <c r="J210">
        <v>35</v>
      </c>
      <c r="K210">
        <v>0</v>
      </c>
      <c r="L210">
        <f t="shared" si="22"/>
        <v>0</v>
      </c>
      <c r="M210">
        <f t="shared" si="23"/>
        <v>1</v>
      </c>
    </row>
    <row r="211" spans="1:13">
      <c r="A211">
        <v>210</v>
      </c>
      <c r="B211">
        <v>150</v>
      </c>
      <c r="C211">
        <v>2</v>
      </c>
      <c r="D211">
        <v>90</v>
      </c>
      <c r="E211">
        <v>70</v>
      </c>
      <c r="F211">
        <v>17</v>
      </c>
      <c r="G211">
        <v>0</v>
      </c>
      <c r="H211">
        <v>27.3</v>
      </c>
      <c r="I211">
        <v>8.5000000000000006E-2</v>
      </c>
      <c r="J211">
        <v>22</v>
      </c>
      <c r="K211">
        <v>0</v>
      </c>
      <c r="L211">
        <f t="shared" si="22"/>
        <v>0</v>
      </c>
      <c r="M211">
        <f t="shared" si="23"/>
        <v>1</v>
      </c>
    </row>
    <row r="212" spans="1:13">
      <c r="A212">
        <v>211</v>
      </c>
      <c r="B212">
        <v>621</v>
      </c>
      <c r="C212">
        <v>2</v>
      </c>
      <c r="D212">
        <v>112</v>
      </c>
      <c r="E212">
        <v>86</v>
      </c>
      <c r="F212">
        <v>42</v>
      </c>
      <c r="G212">
        <v>160</v>
      </c>
      <c r="H212">
        <v>38.4</v>
      </c>
      <c r="I212">
        <v>0.246</v>
      </c>
      <c r="J212">
        <v>28</v>
      </c>
      <c r="K212">
        <v>0</v>
      </c>
      <c r="L212">
        <f t="shared" si="22"/>
        <v>0</v>
      </c>
      <c r="M212">
        <f t="shared" si="23"/>
        <v>1</v>
      </c>
    </row>
    <row r="213" spans="1:13">
      <c r="A213">
        <v>212</v>
      </c>
      <c r="B213">
        <v>428</v>
      </c>
      <c r="C213">
        <v>1</v>
      </c>
      <c r="D213">
        <v>181</v>
      </c>
      <c r="E213">
        <v>64</v>
      </c>
      <c r="F213">
        <v>30</v>
      </c>
      <c r="G213">
        <v>180</v>
      </c>
      <c r="H213">
        <v>34.1</v>
      </c>
      <c r="I213">
        <v>0.32800000000000001</v>
      </c>
      <c r="J213">
        <v>38</v>
      </c>
      <c r="K213">
        <v>1</v>
      </c>
      <c r="L213">
        <f t="shared" si="22"/>
        <v>1</v>
      </c>
      <c r="M213">
        <f t="shared" si="23"/>
        <v>1</v>
      </c>
    </row>
    <row r="214" spans="1:13">
      <c r="A214">
        <v>213</v>
      </c>
      <c r="B214">
        <v>158</v>
      </c>
      <c r="C214">
        <v>1</v>
      </c>
      <c r="D214">
        <v>109</v>
      </c>
      <c r="E214">
        <v>56</v>
      </c>
      <c r="F214">
        <v>21</v>
      </c>
      <c r="G214">
        <v>135</v>
      </c>
      <c r="H214">
        <v>25.2</v>
      </c>
      <c r="I214">
        <v>0.83299999999999996</v>
      </c>
      <c r="J214">
        <v>23</v>
      </c>
      <c r="K214">
        <v>0</v>
      </c>
      <c r="L214">
        <f t="shared" si="22"/>
        <v>0</v>
      </c>
      <c r="M214">
        <f t="shared" si="23"/>
        <v>1</v>
      </c>
    </row>
    <row r="215" spans="1:13">
      <c r="A215">
        <v>214</v>
      </c>
      <c r="B215">
        <v>721</v>
      </c>
      <c r="C215">
        <v>4</v>
      </c>
      <c r="D215">
        <v>83</v>
      </c>
      <c r="E215">
        <v>86</v>
      </c>
      <c r="F215">
        <v>19</v>
      </c>
      <c r="G215">
        <v>0</v>
      </c>
      <c r="H215">
        <v>29.3</v>
      </c>
      <c r="I215">
        <v>0.317</v>
      </c>
      <c r="J215">
        <v>34</v>
      </c>
      <c r="K215">
        <v>0</v>
      </c>
      <c r="L215">
        <f t="shared" si="22"/>
        <v>0</v>
      </c>
      <c r="M215">
        <f t="shared" si="23"/>
        <v>1</v>
      </c>
    </row>
    <row r="216" spans="1:13">
      <c r="A216">
        <v>215</v>
      </c>
      <c r="B216">
        <v>479</v>
      </c>
      <c r="C216">
        <v>8</v>
      </c>
      <c r="D216">
        <v>126</v>
      </c>
      <c r="E216">
        <v>74</v>
      </c>
      <c r="F216">
        <v>38</v>
      </c>
      <c r="G216">
        <v>75</v>
      </c>
      <c r="H216">
        <v>25.9</v>
      </c>
      <c r="I216">
        <v>0.16200000000000001</v>
      </c>
      <c r="J216">
        <v>39</v>
      </c>
      <c r="K216">
        <v>0</v>
      </c>
      <c r="L216">
        <f t="shared" si="22"/>
        <v>0</v>
      </c>
      <c r="M216">
        <f t="shared" si="23"/>
        <v>1</v>
      </c>
    </row>
    <row r="217" spans="1:13">
      <c r="A217">
        <v>216</v>
      </c>
      <c r="B217">
        <v>339</v>
      </c>
      <c r="C217">
        <v>9</v>
      </c>
      <c r="D217">
        <v>152</v>
      </c>
      <c r="E217">
        <v>78</v>
      </c>
      <c r="F217">
        <v>34</v>
      </c>
      <c r="G217">
        <v>171</v>
      </c>
      <c r="H217">
        <v>34.200000000000003</v>
      </c>
      <c r="I217">
        <v>0.89300000000000002</v>
      </c>
      <c r="J217">
        <v>33</v>
      </c>
      <c r="K217">
        <v>1</v>
      </c>
      <c r="L217">
        <f t="shared" si="22"/>
        <v>1</v>
      </c>
      <c r="M217">
        <f t="shared" si="23"/>
        <v>1</v>
      </c>
    </row>
    <row r="218" spans="1:13">
      <c r="A218">
        <v>217</v>
      </c>
      <c r="B218">
        <v>625</v>
      </c>
      <c r="C218">
        <v>2</v>
      </c>
      <c r="D218">
        <v>108</v>
      </c>
      <c r="E218">
        <v>64</v>
      </c>
      <c r="F218">
        <v>0</v>
      </c>
      <c r="G218">
        <v>0</v>
      </c>
      <c r="H218">
        <v>30.8</v>
      </c>
      <c r="I218">
        <v>0.158</v>
      </c>
      <c r="J218">
        <v>21</v>
      </c>
      <c r="K218">
        <v>0</v>
      </c>
      <c r="L218">
        <f t="shared" si="22"/>
        <v>0</v>
      </c>
      <c r="M218">
        <f t="shared" si="23"/>
        <v>1</v>
      </c>
    </row>
    <row r="219" spans="1:13">
      <c r="A219">
        <v>218</v>
      </c>
      <c r="B219">
        <v>682</v>
      </c>
      <c r="C219">
        <v>0</v>
      </c>
      <c r="D219">
        <v>162</v>
      </c>
      <c r="E219">
        <v>76</v>
      </c>
      <c r="F219">
        <v>36</v>
      </c>
      <c r="G219">
        <v>0</v>
      </c>
      <c r="H219">
        <v>49.6</v>
      </c>
      <c r="I219">
        <v>0.36399999999999999</v>
      </c>
      <c r="J219">
        <v>26</v>
      </c>
      <c r="K219">
        <v>1</v>
      </c>
      <c r="L219">
        <f t="shared" si="22"/>
        <v>1</v>
      </c>
      <c r="M219">
        <f t="shared" si="23"/>
        <v>1</v>
      </c>
    </row>
    <row r="220" spans="1:13">
      <c r="A220">
        <v>219</v>
      </c>
      <c r="B220">
        <v>578</v>
      </c>
      <c r="C220">
        <v>2</v>
      </c>
      <c r="D220">
        <v>118</v>
      </c>
      <c r="E220">
        <v>80</v>
      </c>
      <c r="F220">
        <v>0</v>
      </c>
      <c r="G220">
        <v>0</v>
      </c>
      <c r="H220">
        <v>42.9</v>
      </c>
      <c r="I220">
        <v>0.69299999999999995</v>
      </c>
      <c r="J220">
        <v>21</v>
      </c>
      <c r="K220">
        <v>1</v>
      </c>
      <c r="L220">
        <f t="shared" si="22"/>
        <v>0</v>
      </c>
      <c r="M220">
        <f t="shared" si="23"/>
        <v>0</v>
      </c>
    </row>
    <row r="221" spans="1:13">
      <c r="A221">
        <v>220</v>
      </c>
      <c r="B221">
        <v>6</v>
      </c>
      <c r="C221">
        <v>5</v>
      </c>
      <c r="D221">
        <v>116</v>
      </c>
      <c r="E221">
        <v>74</v>
      </c>
      <c r="F221">
        <v>0</v>
      </c>
      <c r="G221">
        <v>0</v>
      </c>
      <c r="H221">
        <v>25.6</v>
      </c>
      <c r="I221">
        <v>0.20100000000000001</v>
      </c>
      <c r="J221">
        <v>30</v>
      </c>
      <c r="K221">
        <v>0</v>
      </c>
      <c r="L221">
        <f t="shared" si="22"/>
        <v>0</v>
      </c>
      <c r="M221">
        <f t="shared" si="23"/>
        <v>1</v>
      </c>
    </row>
    <row r="222" spans="1:13">
      <c r="A222">
        <v>221</v>
      </c>
      <c r="B222">
        <v>589</v>
      </c>
      <c r="C222">
        <v>3</v>
      </c>
      <c r="D222">
        <v>176</v>
      </c>
      <c r="E222">
        <v>86</v>
      </c>
      <c r="F222">
        <v>27</v>
      </c>
      <c r="G222">
        <v>156</v>
      </c>
      <c r="H222">
        <v>33.299999999999997</v>
      </c>
      <c r="I222">
        <v>1.1539999999999999</v>
      </c>
      <c r="J222">
        <v>52</v>
      </c>
      <c r="K222">
        <v>1</v>
      </c>
      <c r="L222">
        <f t="shared" si="22"/>
        <v>1</v>
      </c>
      <c r="M222">
        <f t="shared" si="23"/>
        <v>1</v>
      </c>
    </row>
    <row r="223" spans="1:13">
      <c r="A223">
        <v>222</v>
      </c>
      <c r="B223">
        <v>2</v>
      </c>
      <c r="C223">
        <v>1</v>
      </c>
      <c r="D223">
        <v>85</v>
      </c>
      <c r="E223">
        <v>66</v>
      </c>
      <c r="F223">
        <v>29</v>
      </c>
      <c r="G223">
        <v>0</v>
      </c>
      <c r="H223">
        <v>26.6</v>
      </c>
      <c r="I223">
        <v>0.35099999999999998</v>
      </c>
      <c r="J223">
        <v>31</v>
      </c>
      <c r="K223">
        <v>0</v>
      </c>
      <c r="L223">
        <f t="shared" si="22"/>
        <v>0</v>
      </c>
      <c r="M223">
        <f t="shared" si="23"/>
        <v>1</v>
      </c>
    </row>
    <row r="224" spans="1:13">
      <c r="A224">
        <v>223</v>
      </c>
      <c r="B224">
        <v>147</v>
      </c>
      <c r="C224">
        <v>9</v>
      </c>
      <c r="D224">
        <v>57</v>
      </c>
      <c r="E224">
        <v>80</v>
      </c>
      <c r="F224">
        <v>37</v>
      </c>
      <c r="G224">
        <v>0</v>
      </c>
      <c r="H224">
        <v>32.799999999999997</v>
      </c>
      <c r="I224">
        <v>9.6000000000000002E-2</v>
      </c>
      <c r="J224">
        <v>41</v>
      </c>
      <c r="K224">
        <v>0</v>
      </c>
      <c r="L224">
        <f t="shared" si="22"/>
        <v>0</v>
      </c>
      <c r="M224">
        <f t="shared" si="23"/>
        <v>1</v>
      </c>
    </row>
    <row r="225" spans="1:13">
      <c r="A225">
        <v>224</v>
      </c>
      <c r="B225">
        <v>458</v>
      </c>
      <c r="C225">
        <v>5</v>
      </c>
      <c r="D225">
        <v>86</v>
      </c>
      <c r="E225">
        <v>68</v>
      </c>
      <c r="F225">
        <v>28</v>
      </c>
      <c r="G225">
        <v>71</v>
      </c>
      <c r="H225">
        <v>30.2</v>
      </c>
      <c r="I225">
        <v>0.36399999999999999</v>
      </c>
      <c r="J225">
        <v>24</v>
      </c>
      <c r="K225">
        <v>0</v>
      </c>
      <c r="L225">
        <f t="shared" si="22"/>
        <v>0</v>
      </c>
      <c r="M225">
        <f t="shared" si="23"/>
        <v>1</v>
      </c>
    </row>
    <row r="226" spans="1:13">
      <c r="A226">
        <v>225</v>
      </c>
      <c r="B226">
        <v>568</v>
      </c>
      <c r="C226">
        <v>6</v>
      </c>
      <c r="D226">
        <v>92</v>
      </c>
      <c r="E226">
        <v>62</v>
      </c>
      <c r="F226">
        <v>32</v>
      </c>
      <c r="G226">
        <v>126</v>
      </c>
      <c r="H226">
        <v>32</v>
      </c>
      <c r="I226">
        <v>8.5000000000000006E-2</v>
      </c>
      <c r="J226">
        <v>46</v>
      </c>
      <c r="K226">
        <v>0</v>
      </c>
      <c r="L226">
        <f t="shared" si="22"/>
        <v>0</v>
      </c>
      <c r="M226">
        <f t="shared" si="23"/>
        <v>1</v>
      </c>
    </row>
    <row r="227" spans="1:13">
      <c r="A227">
        <v>226</v>
      </c>
      <c r="B227">
        <v>541</v>
      </c>
      <c r="C227">
        <v>8</v>
      </c>
      <c r="D227">
        <v>100</v>
      </c>
      <c r="E227">
        <v>74</v>
      </c>
      <c r="F227">
        <v>40</v>
      </c>
      <c r="G227">
        <v>215</v>
      </c>
      <c r="H227">
        <v>39.4</v>
      </c>
      <c r="I227">
        <v>0.66100000000000003</v>
      </c>
      <c r="J227">
        <v>43</v>
      </c>
      <c r="K227">
        <v>1</v>
      </c>
      <c r="L227">
        <f t="shared" si="22"/>
        <v>0</v>
      </c>
      <c r="M227">
        <f t="shared" si="23"/>
        <v>0</v>
      </c>
    </row>
    <row r="228" spans="1:13">
      <c r="A228">
        <v>227</v>
      </c>
      <c r="B228">
        <v>109</v>
      </c>
      <c r="C228">
        <v>3</v>
      </c>
      <c r="D228">
        <v>83</v>
      </c>
      <c r="E228">
        <v>58</v>
      </c>
      <c r="F228">
        <v>31</v>
      </c>
      <c r="G228">
        <v>18</v>
      </c>
      <c r="H228">
        <v>34.299999999999997</v>
      </c>
      <c r="I228">
        <v>0.33600000000000002</v>
      </c>
      <c r="J228">
        <v>25</v>
      </c>
      <c r="K228">
        <v>0</v>
      </c>
      <c r="L228">
        <f t="shared" si="22"/>
        <v>0</v>
      </c>
      <c r="M228">
        <f t="shared" si="23"/>
        <v>1</v>
      </c>
    </row>
    <row r="229" spans="1:13">
      <c r="A229">
        <v>228</v>
      </c>
      <c r="B229">
        <v>469</v>
      </c>
      <c r="C229">
        <v>8</v>
      </c>
      <c r="D229">
        <v>120</v>
      </c>
      <c r="E229">
        <v>0</v>
      </c>
      <c r="F229">
        <v>0</v>
      </c>
      <c r="G229">
        <v>0</v>
      </c>
      <c r="H229">
        <v>30</v>
      </c>
      <c r="I229">
        <v>0.183</v>
      </c>
      <c r="J229">
        <v>38</v>
      </c>
      <c r="K229">
        <v>1</v>
      </c>
      <c r="L229">
        <f t="shared" si="22"/>
        <v>0</v>
      </c>
      <c r="M229">
        <f t="shared" si="23"/>
        <v>0</v>
      </c>
    </row>
    <row r="230" spans="1:13">
      <c r="A230">
        <v>229</v>
      </c>
      <c r="B230">
        <v>720</v>
      </c>
      <c r="C230">
        <v>5</v>
      </c>
      <c r="D230">
        <v>97</v>
      </c>
      <c r="E230">
        <v>76</v>
      </c>
      <c r="F230">
        <v>27</v>
      </c>
      <c r="G230">
        <v>0</v>
      </c>
      <c r="H230">
        <v>35.6</v>
      </c>
      <c r="I230">
        <v>0.378</v>
      </c>
      <c r="J230">
        <v>52</v>
      </c>
      <c r="K230">
        <v>1</v>
      </c>
      <c r="L230">
        <f t="shared" si="22"/>
        <v>0</v>
      </c>
      <c r="M230">
        <f t="shared" si="23"/>
        <v>0</v>
      </c>
    </row>
    <row r="231" spans="1:13">
      <c r="A231">
        <v>230</v>
      </c>
      <c r="B231">
        <v>572</v>
      </c>
      <c r="C231">
        <v>2</v>
      </c>
      <c r="D231">
        <v>130</v>
      </c>
      <c r="E231">
        <v>96</v>
      </c>
      <c r="F231">
        <v>0</v>
      </c>
      <c r="G231">
        <v>0</v>
      </c>
      <c r="H231">
        <v>22.6</v>
      </c>
      <c r="I231">
        <v>0.26800000000000002</v>
      </c>
      <c r="J231">
        <v>21</v>
      </c>
      <c r="K231">
        <v>0</v>
      </c>
      <c r="L231">
        <f t="shared" si="22"/>
        <v>0</v>
      </c>
      <c r="M231">
        <f t="shared" si="23"/>
        <v>1</v>
      </c>
    </row>
    <row r="232" spans="1:13">
      <c r="A232">
        <v>231</v>
      </c>
      <c r="B232">
        <v>436</v>
      </c>
      <c r="C232">
        <v>0</v>
      </c>
      <c r="D232">
        <v>141</v>
      </c>
      <c r="E232">
        <v>0</v>
      </c>
      <c r="F232">
        <v>0</v>
      </c>
      <c r="G232">
        <v>0</v>
      </c>
      <c r="H232">
        <v>42.4</v>
      </c>
      <c r="I232">
        <v>0.20499999999999999</v>
      </c>
      <c r="J232">
        <v>29</v>
      </c>
      <c r="K232">
        <v>1</v>
      </c>
      <c r="L232">
        <f t="shared" si="22"/>
        <v>0</v>
      </c>
      <c r="M232">
        <f t="shared" si="23"/>
        <v>0</v>
      </c>
    </row>
    <row r="233" spans="1:13">
      <c r="A233">
        <v>232</v>
      </c>
      <c r="B233">
        <v>130</v>
      </c>
      <c r="C233">
        <v>0</v>
      </c>
      <c r="D233">
        <v>105</v>
      </c>
      <c r="E233">
        <v>84</v>
      </c>
      <c r="F233">
        <v>0</v>
      </c>
      <c r="G233">
        <v>0</v>
      </c>
      <c r="H233">
        <v>27.9</v>
      </c>
      <c r="I233">
        <v>0.74099999999999999</v>
      </c>
      <c r="J233">
        <v>62</v>
      </c>
      <c r="K233">
        <v>1</v>
      </c>
      <c r="L233">
        <f t="shared" si="22"/>
        <v>0</v>
      </c>
      <c r="M233">
        <f t="shared" si="23"/>
        <v>0</v>
      </c>
    </row>
    <row r="234" spans="1:13">
      <c r="A234">
        <v>233</v>
      </c>
      <c r="B234">
        <v>760</v>
      </c>
      <c r="C234">
        <v>6</v>
      </c>
      <c r="D234">
        <v>190</v>
      </c>
      <c r="E234">
        <v>92</v>
      </c>
      <c r="F234">
        <v>0</v>
      </c>
      <c r="G234">
        <v>0</v>
      </c>
      <c r="H234">
        <v>35.5</v>
      </c>
      <c r="I234">
        <v>0.27800000000000002</v>
      </c>
      <c r="J234">
        <v>66</v>
      </c>
      <c r="K234">
        <v>1</v>
      </c>
      <c r="L234">
        <f t="shared" si="22"/>
        <v>1</v>
      </c>
      <c r="M234">
        <f t="shared" si="23"/>
        <v>1</v>
      </c>
    </row>
    <row r="235" spans="1:13">
      <c r="A235">
        <v>234</v>
      </c>
      <c r="B235">
        <v>15</v>
      </c>
      <c r="C235">
        <v>5</v>
      </c>
      <c r="D235">
        <v>166</v>
      </c>
      <c r="E235">
        <v>72</v>
      </c>
      <c r="F235">
        <v>19</v>
      </c>
      <c r="G235">
        <v>175</v>
      </c>
      <c r="H235">
        <v>25.8</v>
      </c>
      <c r="I235">
        <v>0.58699999999999997</v>
      </c>
      <c r="J235">
        <v>51</v>
      </c>
      <c r="K235">
        <v>1</v>
      </c>
      <c r="L235">
        <f t="shared" si="22"/>
        <v>1</v>
      </c>
      <c r="M235">
        <f t="shared" si="23"/>
        <v>1</v>
      </c>
    </row>
    <row r="236" spans="1:13">
      <c r="A236">
        <v>235</v>
      </c>
      <c r="B236">
        <v>49</v>
      </c>
      <c r="C236">
        <v>7</v>
      </c>
      <c r="D236">
        <v>103</v>
      </c>
      <c r="E236">
        <v>66</v>
      </c>
      <c r="F236">
        <v>32</v>
      </c>
      <c r="G236">
        <v>0</v>
      </c>
      <c r="H236">
        <v>39.1</v>
      </c>
      <c r="I236">
        <v>0.34399999999999997</v>
      </c>
      <c r="J236">
        <v>31</v>
      </c>
      <c r="K236">
        <v>1</v>
      </c>
      <c r="L236">
        <f t="shared" si="22"/>
        <v>0</v>
      </c>
      <c r="M236">
        <f t="shared" si="23"/>
        <v>0</v>
      </c>
    </row>
    <row r="237" spans="1:13">
      <c r="A237">
        <v>236</v>
      </c>
      <c r="B237">
        <v>168</v>
      </c>
      <c r="C237">
        <v>4</v>
      </c>
      <c r="D237">
        <v>120</v>
      </c>
      <c r="E237">
        <v>68</v>
      </c>
      <c r="F237">
        <v>0</v>
      </c>
      <c r="G237">
        <v>0</v>
      </c>
      <c r="H237">
        <v>29.6</v>
      </c>
      <c r="I237">
        <v>0.70899999999999996</v>
      </c>
      <c r="J237">
        <v>34</v>
      </c>
      <c r="K237">
        <v>0</v>
      </c>
      <c r="L237">
        <f t="shared" si="22"/>
        <v>0</v>
      </c>
      <c r="M237">
        <f t="shared" si="23"/>
        <v>1</v>
      </c>
    </row>
    <row r="238" spans="1:13">
      <c r="A238">
        <v>237</v>
      </c>
      <c r="B238">
        <v>602</v>
      </c>
      <c r="C238">
        <v>6</v>
      </c>
      <c r="D238">
        <v>96</v>
      </c>
      <c r="E238">
        <v>0</v>
      </c>
      <c r="F238">
        <v>0</v>
      </c>
      <c r="G238">
        <v>0</v>
      </c>
      <c r="H238">
        <v>23.7</v>
      </c>
      <c r="I238">
        <v>0.19</v>
      </c>
      <c r="J238">
        <v>28</v>
      </c>
      <c r="K238">
        <v>0</v>
      </c>
      <c r="L238">
        <f t="shared" si="22"/>
        <v>0</v>
      </c>
      <c r="M238">
        <f t="shared" si="23"/>
        <v>1</v>
      </c>
    </row>
    <row r="239" spans="1:13">
      <c r="A239">
        <v>238</v>
      </c>
      <c r="B239">
        <v>519</v>
      </c>
      <c r="C239">
        <v>13</v>
      </c>
      <c r="D239">
        <v>76</v>
      </c>
      <c r="E239">
        <v>60</v>
      </c>
      <c r="F239">
        <v>0</v>
      </c>
      <c r="G239">
        <v>0</v>
      </c>
      <c r="H239">
        <v>32.799999999999997</v>
      </c>
      <c r="I239">
        <v>0.18</v>
      </c>
      <c r="J239">
        <v>41</v>
      </c>
      <c r="K239">
        <v>0</v>
      </c>
      <c r="L239">
        <f t="shared" si="22"/>
        <v>0</v>
      </c>
      <c r="M239">
        <f t="shared" si="23"/>
        <v>1</v>
      </c>
    </row>
    <row r="240" spans="1:13">
      <c r="A240">
        <v>239</v>
      </c>
      <c r="B240">
        <v>401</v>
      </c>
      <c r="C240">
        <v>4</v>
      </c>
      <c r="D240">
        <v>95</v>
      </c>
      <c r="E240">
        <v>64</v>
      </c>
      <c r="F240">
        <v>0</v>
      </c>
      <c r="G240">
        <v>0</v>
      </c>
      <c r="H240">
        <v>32</v>
      </c>
      <c r="I240">
        <v>0.161</v>
      </c>
      <c r="J240">
        <v>31</v>
      </c>
      <c r="K240">
        <v>1</v>
      </c>
      <c r="L240">
        <f t="shared" si="22"/>
        <v>0</v>
      </c>
      <c r="M240">
        <f t="shared" si="23"/>
        <v>0</v>
      </c>
    </row>
    <row r="241" spans="1:13">
      <c r="A241">
        <v>240</v>
      </c>
      <c r="B241">
        <v>475</v>
      </c>
      <c r="C241">
        <v>4</v>
      </c>
      <c r="D241">
        <v>114</v>
      </c>
      <c r="E241">
        <v>64</v>
      </c>
      <c r="F241">
        <v>0</v>
      </c>
      <c r="G241">
        <v>0</v>
      </c>
      <c r="H241">
        <v>28.9</v>
      </c>
      <c r="I241">
        <v>0.126</v>
      </c>
      <c r="J241">
        <v>24</v>
      </c>
      <c r="K241">
        <v>0</v>
      </c>
      <c r="L241">
        <f t="shared" si="22"/>
        <v>0</v>
      </c>
      <c r="M241">
        <f t="shared" si="23"/>
        <v>1</v>
      </c>
    </row>
    <row r="242" spans="1:13">
      <c r="A242">
        <v>241</v>
      </c>
      <c r="B242">
        <v>279</v>
      </c>
      <c r="C242">
        <v>5</v>
      </c>
      <c r="D242">
        <v>114</v>
      </c>
      <c r="E242">
        <v>74</v>
      </c>
      <c r="F242">
        <v>0</v>
      </c>
      <c r="G242">
        <v>0</v>
      </c>
      <c r="H242">
        <v>24.9</v>
      </c>
      <c r="I242">
        <v>0.74399999999999999</v>
      </c>
      <c r="J242">
        <v>57</v>
      </c>
      <c r="K242">
        <v>0</v>
      </c>
      <c r="L242">
        <f t="shared" si="22"/>
        <v>0</v>
      </c>
      <c r="M242">
        <f t="shared" si="23"/>
        <v>1</v>
      </c>
    </row>
    <row r="243" spans="1:13">
      <c r="A243">
        <v>242</v>
      </c>
      <c r="B243">
        <v>647</v>
      </c>
      <c r="C243">
        <v>1</v>
      </c>
      <c r="D243">
        <v>167</v>
      </c>
      <c r="E243">
        <v>74</v>
      </c>
      <c r="F243">
        <v>17</v>
      </c>
      <c r="G243">
        <v>144</v>
      </c>
      <c r="H243">
        <v>23.4</v>
      </c>
      <c r="I243">
        <v>0.44700000000000001</v>
      </c>
      <c r="J243">
        <v>33</v>
      </c>
      <c r="K243">
        <v>1</v>
      </c>
      <c r="L243">
        <f t="shared" si="22"/>
        <v>1</v>
      </c>
      <c r="M243">
        <f t="shared" si="23"/>
        <v>1</v>
      </c>
    </row>
    <row r="244" spans="1:13">
      <c r="A244">
        <v>243</v>
      </c>
      <c r="B244">
        <v>511</v>
      </c>
      <c r="C244">
        <v>12</v>
      </c>
      <c r="D244">
        <v>84</v>
      </c>
      <c r="E244">
        <v>72</v>
      </c>
      <c r="F244">
        <v>31</v>
      </c>
      <c r="G244">
        <v>0</v>
      </c>
      <c r="H244">
        <v>29.7</v>
      </c>
      <c r="I244">
        <v>0.29699999999999999</v>
      </c>
      <c r="J244">
        <v>46</v>
      </c>
      <c r="K244">
        <v>1</v>
      </c>
      <c r="L244">
        <f t="shared" si="22"/>
        <v>0</v>
      </c>
      <c r="M244">
        <f t="shared" si="23"/>
        <v>0</v>
      </c>
    </row>
    <row r="245" spans="1:13">
      <c r="A245">
        <v>244</v>
      </c>
      <c r="B245">
        <v>343</v>
      </c>
      <c r="C245">
        <v>1</v>
      </c>
      <c r="D245">
        <v>0</v>
      </c>
      <c r="E245">
        <v>68</v>
      </c>
      <c r="F245">
        <v>35</v>
      </c>
      <c r="G245">
        <v>0</v>
      </c>
      <c r="H245">
        <v>32</v>
      </c>
      <c r="I245">
        <v>0.38900000000000001</v>
      </c>
      <c r="J245">
        <v>22</v>
      </c>
      <c r="K245">
        <v>0</v>
      </c>
      <c r="L245">
        <f t="shared" si="22"/>
        <v>0</v>
      </c>
      <c r="M245">
        <f t="shared" si="23"/>
        <v>1</v>
      </c>
    </row>
    <row r="246" spans="1:13">
      <c r="A246">
        <v>245</v>
      </c>
      <c r="B246">
        <v>168</v>
      </c>
      <c r="C246">
        <v>4</v>
      </c>
      <c r="D246">
        <v>120</v>
      </c>
      <c r="E246">
        <v>68</v>
      </c>
      <c r="F246">
        <v>0</v>
      </c>
      <c r="G246">
        <v>0</v>
      </c>
      <c r="H246">
        <v>29.6</v>
      </c>
      <c r="I246">
        <v>0.70899999999999996</v>
      </c>
      <c r="J246">
        <v>34</v>
      </c>
      <c r="K246">
        <v>0</v>
      </c>
      <c r="L246">
        <f t="shared" si="22"/>
        <v>0</v>
      </c>
      <c r="M246">
        <f t="shared" si="23"/>
        <v>1</v>
      </c>
    </row>
    <row r="247" spans="1:13">
      <c r="A247">
        <v>246</v>
      </c>
      <c r="B247">
        <v>586</v>
      </c>
      <c r="C247">
        <v>1</v>
      </c>
      <c r="D247">
        <v>93</v>
      </c>
      <c r="E247">
        <v>56</v>
      </c>
      <c r="F247">
        <v>11</v>
      </c>
      <c r="G247">
        <v>0</v>
      </c>
      <c r="H247">
        <v>22.5</v>
      </c>
      <c r="I247">
        <v>0.41699999999999998</v>
      </c>
      <c r="J247">
        <v>22</v>
      </c>
      <c r="K247">
        <v>0</v>
      </c>
      <c r="L247">
        <f t="shared" si="22"/>
        <v>0</v>
      </c>
      <c r="M247">
        <f t="shared" si="23"/>
        <v>1</v>
      </c>
    </row>
    <row r="248" spans="1:13">
      <c r="A248">
        <v>247</v>
      </c>
      <c r="B248">
        <v>443</v>
      </c>
      <c r="C248">
        <v>4</v>
      </c>
      <c r="D248">
        <v>117</v>
      </c>
      <c r="E248">
        <v>64</v>
      </c>
      <c r="F248">
        <v>27</v>
      </c>
      <c r="G248">
        <v>120</v>
      </c>
      <c r="H248">
        <v>33.200000000000003</v>
      </c>
      <c r="I248">
        <v>0.23</v>
      </c>
      <c r="J248">
        <v>24</v>
      </c>
      <c r="K248">
        <v>0</v>
      </c>
      <c r="L248">
        <f t="shared" si="22"/>
        <v>0</v>
      </c>
      <c r="M248">
        <f t="shared" si="23"/>
        <v>1</v>
      </c>
    </row>
    <row r="249" spans="1:13">
      <c r="A249">
        <v>248</v>
      </c>
      <c r="B249">
        <v>193</v>
      </c>
      <c r="C249">
        <v>7</v>
      </c>
      <c r="D249">
        <v>159</v>
      </c>
      <c r="E249">
        <v>66</v>
      </c>
      <c r="F249">
        <v>0</v>
      </c>
      <c r="G249">
        <v>0</v>
      </c>
      <c r="H249">
        <v>30.4</v>
      </c>
      <c r="I249">
        <v>0.38300000000000001</v>
      </c>
      <c r="J249">
        <v>36</v>
      </c>
      <c r="K249">
        <v>1</v>
      </c>
      <c r="L249">
        <f t="shared" si="22"/>
        <v>1</v>
      </c>
      <c r="M249">
        <f t="shared" si="23"/>
        <v>1</v>
      </c>
    </row>
    <row r="250" spans="1:13">
      <c r="A250">
        <v>249</v>
      </c>
      <c r="B250">
        <v>625</v>
      </c>
      <c r="C250">
        <v>2</v>
      </c>
      <c r="D250">
        <v>108</v>
      </c>
      <c r="E250">
        <v>64</v>
      </c>
      <c r="F250">
        <v>0</v>
      </c>
      <c r="G250">
        <v>0</v>
      </c>
      <c r="H250">
        <v>30.8</v>
      </c>
      <c r="I250">
        <v>0.158</v>
      </c>
      <c r="J250">
        <v>21</v>
      </c>
      <c r="K250">
        <v>0</v>
      </c>
      <c r="L250">
        <f t="shared" si="22"/>
        <v>0</v>
      </c>
      <c r="M250">
        <f t="shared" si="23"/>
        <v>1</v>
      </c>
    </row>
    <row r="251" spans="1:13">
      <c r="A251">
        <v>250</v>
      </c>
      <c r="B251">
        <v>753</v>
      </c>
      <c r="C251">
        <v>3</v>
      </c>
      <c r="D251">
        <v>108</v>
      </c>
      <c r="E251">
        <v>62</v>
      </c>
      <c r="F251">
        <v>24</v>
      </c>
      <c r="G251">
        <v>0</v>
      </c>
      <c r="H251">
        <v>26</v>
      </c>
      <c r="I251">
        <v>0.223</v>
      </c>
      <c r="J251">
        <v>25</v>
      </c>
      <c r="K251">
        <v>0</v>
      </c>
      <c r="L251">
        <f t="shared" si="22"/>
        <v>0</v>
      </c>
      <c r="M251">
        <f t="shared" si="23"/>
        <v>1</v>
      </c>
    </row>
    <row r="252" spans="1:13">
      <c r="A252">
        <v>251</v>
      </c>
      <c r="B252">
        <v>515</v>
      </c>
      <c r="C252">
        <v>3</v>
      </c>
      <c r="D252">
        <v>99</v>
      </c>
      <c r="E252">
        <v>54</v>
      </c>
      <c r="F252">
        <v>19</v>
      </c>
      <c r="G252">
        <v>86</v>
      </c>
      <c r="H252">
        <v>25.6</v>
      </c>
      <c r="I252">
        <v>0.154</v>
      </c>
      <c r="J252">
        <v>24</v>
      </c>
      <c r="K252">
        <v>0</v>
      </c>
      <c r="L252">
        <f t="shared" si="22"/>
        <v>0</v>
      </c>
      <c r="M252">
        <f t="shared" si="23"/>
        <v>1</v>
      </c>
    </row>
    <row r="253" spans="1:13">
      <c r="A253">
        <v>252</v>
      </c>
      <c r="B253">
        <v>174</v>
      </c>
      <c r="C253">
        <v>1</v>
      </c>
      <c r="D253">
        <v>79</v>
      </c>
      <c r="E253">
        <v>60</v>
      </c>
      <c r="F253">
        <v>42</v>
      </c>
      <c r="G253">
        <v>48</v>
      </c>
      <c r="H253">
        <v>43.5</v>
      </c>
      <c r="I253">
        <v>0.67800000000000005</v>
      </c>
      <c r="J253">
        <v>23</v>
      </c>
      <c r="K253">
        <v>0</v>
      </c>
      <c r="L253">
        <f t="shared" si="22"/>
        <v>0</v>
      </c>
      <c r="M253">
        <f t="shared" si="23"/>
        <v>1</v>
      </c>
    </row>
    <row r="254" spans="1:13">
      <c r="A254">
        <v>253</v>
      </c>
      <c r="B254">
        <v>134</v>
      </c>
      <c r="C254">
        <v>8</v>
      </c>
      <c r="D254">
        <v>84</v>
      </c>
      <c r="E254">
        <v>74</v>
      </c>
      <c r="F254">
        <v>31</v>
      </c>
      <c r="G254">
        <v>0</v>
      </c>
      <c r="H254">
        <v>38.299999999999997</v>
      </c>
      <c r="I254">
        <v>0.45700000000000002</v>
      </c>
      <c r="J254">
        <v>39</v>
      </c>
      <c r="K254">
        <v>0</v>
      </c>
      <c r="L254">
        <f t="shared" si="22"/>
        <v>0</v>
      </c>
      <c r="M254">
        <f t="shared" si="23"/>
        <v>1</v>
      </c>
    </row>
    <row r="255" spans="1:13">
      <c r="A255">
        <v>254</v>
      </c>
      <c r="B255">
        <v>322</v>
      </c>
      <c r="C255">
        <v>3</v>
      </c>
      <c r="D255">
        <v>112</v>
      </c>
      <c r="E255">
        <v>74</v>
      </c>
      <c r="F255">
        <v>30</v>
      </c>
      <c r="G255">
        <v>0</v>
      </c>
      <c r="H255">
        <v>31.6</v>
      </c>
      <c r="I255">
        <v>0.19700000000000001</v>
      </c>
      <c r="J255">
        <v>25</v>
      </c>
      <c r="K255">
        <v>1</v>
      </c>
      <c r="L255">
        <f t="shared" si="22"/>
        <v>0</v>
      </c>
      <c r="M255">
        <f t="shared" si="23"/>
        <v>0</v>
      </c>
    </row>
    <row r="256" spans="1:13">
      <c r="A256">
        <v>255</v>
      </c>
      <c r="B256">
        <v>392</v>
      </c>
      <c r="C256">
        <v>5</v>
      </c>
      <c r="D256">
        <v>166</v>
      </c>
      <c r="E256">
        <v>76</v>
      </c>
      <c r="F256">
        <v>0</v>
      </c>
      <c r="G256">
        <v>0</v>
      </c>
      <c r="H256">
        <v>45.7</v>
      </c>
      <c r="I256">
        <v>0.34</v>
      </c>
      <c r="J256">
        <v>27</v>
      </c>
      <c r="K256">
        <v>1</v>
      </c>
      <c r="L256">
        <f t="shared" si="22"/>
        <v>1</v>
      </c>
      <c r="M256">
        <f t="shared" si="23"/>
        <v>1</v>
      </c>
    </row>
    <row r="257" spans="1:13">
      <c r="A257">
        <v>256</v>
      </c>
      <c r="B257">
        <v>232</v>
      </c>
      <c r="C257">
        <v>6</v>
      </c>
      <c r="D257">
        <v>134</v>
      </c>
      <c r="E257">
        <v>80</v>
      </c>
      <c r="F257">
        <v>37</v>
      </c>
      <c r="G257">
        <v>370</v>
      </c>
      <c r="H257">
        <v>46.2</v>
      </c>
      <c r="I257">
        <v>0.23799999999999999</v>
      </c>
      <c r="J257">
        <v>46</v>
      </c>
      <c r="K257">
        <v>1</v>
      </c>
      <c r="L257">
        <f t="shared" si="22"/>
        <v>0</v>
      </c>
      <c r="M257">
        <f t="shared" si="23"/>
        <v>0</v>
      </c>
    </row>
    <row r="258" spans="1:13">
      <c r="A258">
        <v>257</v>
      </c>
      <c r="B258">
        <v>566</v>
      </c>
      <c r="C258">
        <v>2</v>
      </c>
      <c r="D258">
        <v>95</v>
      </c>
      <c r="E258">
        <v>54</v>
      </c>
      <c r="F258">
        <v>14</v>
      </c>
      <c r="G258">
        <v>88</v>
      </c>
      <c r="H258">
        <v>26.1</v>
      </c>
      <c r="I258">
        <v>0.748</v>
      </c>
      <c r="J258">
        <v>22</v>
      </c>
      <c r="K258">
        <v>0</v>
      </c>
      <c r="L258">
        <f t="shared" si="22"/>
        <v>0</v>
      </c>
      <c r="M258">
        <f t="shared" si="23"/>
        <v>1</v>
      </c>
    </row>
    <row r="259" spans="1:13">
      <c r="A259">
        <v>258</v>
      </c>
      <c r="B259">
        <v>647</v>
      </c>
      <c r="C259">
        <v>1</v>
      </c>
      <c r="D259">
        <v>167</v>
      </c>
      <c r="E259">
        <v>74</v>
      </c>
      <c r="F259">
        <v>17</v>
      </c>
      <c r="G259">
        <v>144</v>
      </c>
      <c r="H259">
        <v>23.4</v>
      </c>
      <c r="I259">
        <v>0.44700000000000001</v>
      </c>
      <c r="J259">
        <v>33</v>
      </c>
      <c r="K259">
        <v>1</v>
      </c>
      <c r="L259">
        <f t="shared" ref="L259:L322" si="24">IF(D259&lt;=151.5,IF(D259&lt;=99.5,IF(J259&lt;=36.5,0,0),IF(I259&lt;=0.317,0,0)),IF(F259&lt;=38.5,IF(J259&lt;=44.5,1,1),1))</f>
        <v>1</v>
      </c>
      <c r="M259">
        <f t="shared" ref="M259:M322" si="25">IF(L259=K259,1,0)</f>
        <v>1</v>
      </c>
    </row>
    <row r="260" spans="1:13">
      <c r="A260">
        <v>259</v>
      </c>
      <c r="B260">
        <v>521</v>
      </c>
      <c r="C260">
        <v>2</v>
      </c>
      <c r="D260">
        <v>68</v>
      </c>
      <c r="E260">
        <v>70</v>
      </c>
      <c r="F260">
        <v>32</v>
      </c>
      <c r="G260">
        <v>66</v>
      </c>
      <c r="H260">
        <v>25</v>
      </c>
      <c r="I260">
        <v>0.187</v>
      </c>
      <c r="J260">
        <v>25</v>
      </c>
      <c r="K260">
        <v>0</v>
      </c>
      <c r="L260">
        <f t="shared" si="24"/>
        <v>0</v>
      </c>
      <c r="M260">
        <f t="shared" si="25"/>
        <v>1</v>
      </c>
    </row>
    <row r="261" spans="1:13">
      <c r="A261">
        <v>260</v>
      </c>
      <c r="B261">
        <v>344</v>
      </c>
      <c r="C261">
        <v>5</v>
      </c>
      <c r="D261">
        <v>122</v>
      </c>
      <c r="E261">
        <v>86</v>
      </c>
      <c r="F261">
        <v>0</v>
      </c>
      <c r="G261">
        <v>0</v>
      </c>
      <c r="H261">
        <v>34.700000000000003</v>
      </c>
      <c r="I261">
        <v>0.28999999999999998</v>
      </c>
      <c r="J261">
        <v>33</v>
      </c>
      <c r="K261">
        <v>0</v>
      </c>
      <c r="L261">
        <f t="shared" si="24"/>
        <v>0</v>
      </c>
      <c r="M261">
        <f t="shared" si="25"/>
        <v>1</v>
      </c>
    </row>
    <row r="262" spans="1:13">
      <c r="A262">
        <v>261</v>
      </c>
      <c r="B262">
        <v>601</v>
      </c>
      <c r="C262">
        <v>1</v>
      </c>
      <c r="D262">
        <v>108</v>
      </c>
      <c r="E262">
        <v>88</v>
      </c>
      <c r="F262">
        <v>19</v>
      </c>
      <c r="G262">
        <v>0</v>
      </c>
      <c r="H262">
        <v>27.1</v>
      </c>
      <c r="I262">
        <v>0.4</v>
      </c>
      <c r="J262">
        <v>24</v>
      </c>
      <c r="K262">
        <v>0</v>
      </c>
      <c r="L262">
        <f t="shared" si="24"/>
        <v>0</v>
      </c>
      <c r="M262">
        <f t="shared" si="25"/>
        <v>1</v>
      </c>
    </row>
    <row r="263" spans="1:13">
      <c r="A263">
        <v>262</v>
      </c>
      <c r="B263">
        <v>683</v>
      </c>
      <c r="C263">
        <v>0</v>
      </c>
      <c r="D263">
        <v>95</v>
      </c>
      <c r="E263">
        <v>64</v>
      </c>
      <c r="F263">
        <v>39</v>
      </c>
      <c r="G263">
        <v>105</v>
      </c>
      <c r="H263">
        <v>44.6</v>
      </c>
      <c r="I263">
        <v>0.36599999999999999</v>
      </c>
      <c r="J263">
        <v>22</v>
      </c>
      <c r="K263">
        <v>0</v>
      </c>
      <c r="L263">
        <f t="shared" si="24"/>
        <v>0</v>
      </c>
      <c r="M263">
        <f t="shared" si="25"/>
        <v>1</v>
      </c>
    </row>
    <row r="264" spans="1:13">
      <c r="A264">
        <v>263</v>
      </c>
      <c r="B264">
        <v>710</v>
      </c>
      <c r="C264">
        <v>2</v>
      </c>
      <c r="D264">
        <v>93</v>
      </c>
      <c r="E264">
        <v>64</v>
      </c>
      <c r="F264">
        <v>32</v>
      </c>
      <c r="G264">
        <v>160</v>
      </c>
      <c r="H264">
        <v>38</v>
      </c>
      <c r="I264">
        <v>0.67400000000000004</v>
      </c>
      <c r="J264">
        <v>23</v>
      </c>
      <c r="K264">
        <v>1</v>
      </c>
      <c r="L264">
        <f t="shared" si="24"/>
        <v>0</v>
      </c>
      <c r="M264">
        <f t="shared" si="25"/>
        <v>0</v>
      </c>
    </row>
    <row r="265" spans="1:13">
      <c r="A265">
        <v>264</v>
      </c>
      <c r="B265">
        <v>27</v>
      </c>
      <c r="C265">
        <v>7</v>
      </c>
      <c r="D265">
        <v>147</v>
      </c>
      <c r="E265">
        <v>76</v>
      </c>
      <c r="F265">
        <v>0</v>
      </c>
      <c r="G265">
        <v>0</v>
      </c>
      <c r="H265">
        <v>39.4</v>
      </c>
      <c r="I265">
        <v>0.25700000000000001</v>
      </c>
      <c r="J265">
        <v>43</v>
      </c>
      <c r="K265">
        <v>1</v>
      </c>
      <c r="L265">
        <f t="shared" si="24"/>
        <v>0</v>
      </c>
      <c r="M265">
        <f t="shared" si="25"/>
        <v>0</v>
      </c>
    </row>
    <row r="266" spans="1:13">
      <c r="A266">
        <v>265</v>
      </c>
      <c r="B266">
        <v>509</v>
      </c>
      <c r="C266">
        <v>2</v>
      </c>
      <c r="D266">
        <v>84</v>
      </c>
      <c r="E266">
        <v>50</v>
      </c>
      <c r="F266">
        <v>23</v>
      </c>
      <c r="G266">
        <v>76</v>
      </c>
      <c r="H266">
        <v>30.4</v>
      </c>
      <c r="I266">
        <v>0.96799999999999997</v>
      </c>
      <c r="J266">
        <v>21</v>
      </c>
      <c r="K266">
        <v>0</v>
      </c>
      <c r="L266">
        <f t="shared" si="24"/>
        <v>0</v>
      </c>
      <c r="M266">
        <f t="shared" si="25"/>
        <v>1</v>
      </c>
    </row>
    <row r="267" spans="1:13">
      <c r="A267">
        <v>266</v>
      </c>
      <c r="B267">
        <v>519</v>
      </c>
      <c r="C267">
        <v>13</v>
      </c>
      <c r="D267">
        <v>76</v>
      </c>
      <c r="E267">
        <v>60</v>
      </c>
      <c r="F267">
        <v>0</v>
      </c>
      <c r="G267">
        <v>0</v>
      </c>
      <c r="H267">
        <v>32.799999999999997</v>
      </c>
      <c r="I267">
        <v>0.18</v>
      </c>
      <c r="J267">
        <v>41</v>
      </c>
      <c r="K267">
        <v>0</v>
      </c>
      <c r="L267">
        <f t="shared" si="24"/>
        <v>0</v>
      </c>
      <c r="M267">
        <f t="shared" si="25"/>
        <v>1</v>
      </c>
    </row>
    <row r="268" spans="1:13">
      <c r="A268">
        <v>267</v>
      </c>
      <c r="B268">
        <v>690</v>
      </c>
      <c r="C268">
        <v>1</v>
      </c>
      <c r="D268">
        <v>144</v>
      </c>
      <c r="E268">
        <v>82</v>
      </c>
      <c r="F268">
        <v>46</v>
      </c>
      <c r="G268">
        <v>180</v>
      </c>
      <c r="H268">
        <v>46.1</v>
      </c>
      <c r="I268">
        <v>0.33500000000000002</v>
      </c>
      <c r="J268">
        <v>46</v>
      </c>
      <c r="K268">
        <v>1</v>
      </c>
      <c r="L268">
        <f t="shared" si="24"/>
        <v>0</v>
      </c>
      <c r="M268">
        <f t="shared" si="25"/>
        <v>0</v>
      </c>
    </row>
    <row r="269" spans="1:13">
      <c r="A269">
        <v>268</v>
      </c>
      <c r="B269">
        <v>208</v>
      </c>
      <c r="C269">
        <v>5</v>
      </c>
      <c r="D269">
        <v>162</v>
      </c>
      <c r="E269">
        <v>104</v>
      </c>
      <c r="F269">
        <v>0</v>
      </c>
      <c r="G269">
        <v>0</v>
      </c>
      <c r="H269">
        <v>37.700000000000003</v>
      </c>
      <c r="I269">
        <v>0.151</v>
      </c>
      <c r="J269">
        <v>52</v>
      </c>
      <c r="K269">
        <v>1</v>
      </c>
      <c r="L269">
        <f t="shared" si="24"/>
        <v>1</v>
      </c>
      <c r="M269">
        <f t="shared" si="25"/>
        <v>1</v>
      </c>
    </row>
    <row r="270" spans="1:13">
      <c r="A270">
        <v>269</v>
      </c>
      <c r="B270">
        <v>192</v>
      </c>
      <c r="C270">
        <v>9</v>
      </c>
      <c r="D270">
        <v>123</v>
      </c>
      <c r="E270">
        <v>70</v>
      </c>
      <c r="F270">
        <v>44</v>
      </c>
      <c r="G270">
        <v>94</v>
      </c>
      <c r="H270">
        <v>33.1</v>
      </c>
      <c r="I270">
        <v>0.374</v>
      </c>
      <c r="J270">
        <v>40</v>
      </c>
      <c r="K270">
        <v>0</v>
      </c>
      <c r="L270">
        <f t="shared" si="24"/>
        <v>0</v>
      </c>
      <c r="M270">
        <f t="shared" si="25"/>
        <v>1</v>
      </c>
    </row>
    <row r="271" spans="1:13">
      <c r="A271">
        <v>270</v>
      </c>
      <c r="B271">
        <v>273</v>
      </c>
      <c r="C271">
        <v>3</v>
      </c>
      <c r="D271">
        <v>122</v>
      </c>
      <c r="E271">
        <v>78</v>
      </c>
      <c r="F271">
        <v>0</v>
      </c>
      <c r="G271">
        <v>0</v>
      </c>
      <c r="H271">
        <v>23</v>
      </c>
      <c r="I271">
        <v>0.254</v>
      </c>
      <c r="J271">
        <v>40</v>
      </c>
      <c r="K271">
        <v>0</v>
      </c>
      <c r="L271">
        <f t="shared" si="24"/>
        <v>0</v>
      </c>
      <c r="M271">
        <f t="shared" si="25"/>
        <v>1</v>
      </c>
    </row>
    <row r="272" spans="1:13">
      <c r="A272">
        <v>271</v>
      </c>
      <c r="B272">
        <v>721</v>
      </c>
      <c r="C272">
        <v>4</v>
      </c>
      <c r="D272">
        <v>83</v>
      </c>
      <c r="E272">
        <v>86</v>
      </c>
      <c r="F272">
        <v>19</v>
      </c>
      <c r="G272">
        <v>0</v>
      </c>
      <c r="H272">
        <v>29.3</v>
      </c>
      <c r="I272">
        <v>0.317</v>
      </c>
      <c r="J272">
        <v>34</v>
      </c>
      <c r="K272">
        <v>0</v>
      </c>
      <c r="L272">
        <f t="shared" si="24"/>
        <v>0</v>
      </c>
      <c r="M272">
        <f t="shared" si="25"/>
        <v>1</v>
      </c>
    </row>
    <row r="273" spans="1:13">
      <c r="A273">
        <v>272</v>
      </c>
      <c r="B273">
        <v>727</v>
      </c>
      <c r="C273">
        <v>1</v>
      </c>
      <c r="D273">
        <v>116</v>
      </c>
      <c r="E273">
        <v>78</v>
      </c>
      <c r="F273">
        <v>29</v>
      </c>
      <c r="G273">
        <v>180</v>
      </c>
      <c r="H273">
        <v>36.1</v>
      </c>
      <c r="I273">
        <v>0.496</v>
      </c>
      <c r="J273">
        <v>25</v>
      </c>
      <c r="K273">
        <v>0</v>
      </c>
      <c r="L273">
        <f t="shared" si="24"/>
        <v>0</v>
      </c>
      <c r="M273">
        <f t="shared" si="25"/>
        <v>1</v>
      </c>
    </row>
    <row r="274" spans="1:13">
      <c r="A274">
        <v>273</v>
      </c>
      <c r="B274">
        <v>93</v>
      </c>
      <c r="C274">
        <v>7</v>
      </c>
      <c r="D274">
        <v>81</v>
      </c>
      <c r="E274">
        <v>78</v>
      </c>
      <c r="F274">
        <v>40</v>
      </c>
      <c r="G274">
        <v>48</v>
      </c>
      <c r="H274">
        <v>46.7</v>
      </c>
      <c r="I274">
        <v>0.26100000000000001</v>
      </c>
      <c r="J274">
        <v>42</v>
      </c>
      <c r="K274">
        <v>0</v>
      </c>
      <c r="L274">
        <f t="shared" si="24"/>
        <v>0</v>
      </c>
      <c r="M274">
        <f t="shared" si="25"/>
        <v>1</v>
      </c>
    </row>
    <row r="275" spans="1:13">
      <c r="A275">
        <v>274</v>
      </c>
      <c r="B275">
        <v>522</v>
      </c>
      <c r="C275">
        <v>3</v>
      </c>
      <c r="D275">
        <v>124</v>
      </c>
      <c r="E275">
        <v>80</v>
      </c>
      <c r="F275">
        <v>33</v>
      </c>
      <c r="G275">
        <v>130</v>
      </c>
      <c r="H275">
        <v>33.200000000000003</v>
      </c>
      <c r="I275">
        <v>0.30499999999999999</v>
      </c>
      <c r="J275">
        <v>26</v>
      </c>
      <c r="K275">
        <v>0</v>
      </c>
      <c r="L275">
        <f t="shared" si="24"/>
        <v>0</v>
      </c>
      <c r="M275">
        <f t="shared" si="25"/>
        <v>1</v>
      </c>
    </row>
    <row r="276" spans="1:13">
      <c r="A276">
        <v>275</v>
      </c>
      <c r="B276">
        <v>29</v>
      </c>
      <c r="C276">
        <v>13</v>
      </c>
      <c r="D276">
        <v>145</v>
      </c>
      <c r="E276">
        <v>82</v>
      </c>
      <c r="F276">
        <v>19</v>
      </c>
      <c r="G276">
        <v>110</v>
      </c>
      <c r="H276">
        <v>22.2</v>
      </c>
      <c r="I276">
        <v>0.245</v>
      </c>
      <c r="J276">
        <v>57</v>
      </c>
      <c r="K276">
        <v>0</v>
      </c>
      <c r="L276">
        <f t="shared" si="24"/>
        <v>0</v>
      </c>
      <c r="M276">
        <f t="shared" si="25"/>
        <v>1</v>
      </c>
    </row>
    <row r="277" spans="1:13">
      <c r="A277">
        <v>276</v>
      </c>
      <c r="B277">
        <v>371</v>
      </c>
      <c r="C277">
        <v>3</v>
      </c>
      <c r="D277">
        <v>173</v>
      </c>
      <c r="E277">
        <v>82</v>
      </c>
      <c r="F277">
        <v>48</v>
      </c>
      <c r="G277">
        <v>465</v>
      </c>
      <c r="H277">
        <v>38.4</v>
      </c>
      <c r="I277">
        <v>2.137</v>
      </c>
      <c r="J277">
        <v>25</v>
      </c>
      <c r="K277">
        <v>1</v>
      </c>
      <c r="L277">
        <f t="shared" si="24"/>
        <v>1</v>
      </c>
      <c r="M277">
        <f t="shared" si="25"/>
        <v>1</v>
      </c>
    </row>
    <row r="278" spans="1:13">
      <c r="A278">
        <v>277</v>
      </c>
      <c r="B278">
        <v>178</v>
      </c>
      <c r="C278">
        <v>0</v>
      </c>
      <c r="D278">
        <v>129</v>
      </c>
      <c r="E278">
        <v>110</v>
      </c>
      <c r="F278">
        <v>46</v>
      </c>
      <c r="G278">
        <v>130</v>
      </c>
      <c r="H278">
        <v>67.099999999999994</v>
      </c>
      <c r="I278">
        <v>0.31900000000000001</v>
      </c>
      <c r="J278">
        <v>26</v>
      </c>
      <c r="K278">
        <v>1</v>
      </c>
      <c r="L278">
        <f t="shared" si="24"/>
        <v>0</v>
      </c>
      <c r="M278">
        <f t="shared" si="25"/>
        <v>0</v>
      </c>
    </row>
    <row r="279" spans="1:13">
      <c r="A279">
        <v>278</v>
      </c>
      <c r="B279">
        <v>563</v>
      </c>
      <c r="C279">
        <v>1</v>
      </c>
      <c r="D279">
        <v>87</v>
      </c>
      <c r="E279">
        <v>68</v>
      </c>
      <c r="F279">
        <v>34</v>
      </c>
      <c r="G279">
        <v>77</v>
      </c>
      <c r="H279">
        <v>37.6</v>
      </c>
      <c r="I279">
        <v>0.40100000000000002</v>
      </c>
      <c r="J279">
        <v>24</v>
      </c>
      <c r="K279">
        <v>0</v>
      </c>
      <c r="L279">
        <f t="shared" si="24"/>
        <v>0</v>
      </c>
      <c r="M279">
        <f t="shared" si="25"/>
        <v>1</v>
      </c>
    </row>
    <row r="280" spans="1:13">
      <c r="A280">
        <v>279</v>
      </c>
      <c r="B280">
        <v>156</v>
      </c>
      <c r="C280">
        <v>7</v>
      </c>
      <c r="D280">
        <v>152</v>
      </c>
      <c r="E280">
        <v>88</v>
      </c>
      <c r="F280">
        <v>44</v>
      </c>
      <c r="G280">
        <v>0</v>
      </c>
      <c r="H280">
        <v>50</v>
      </c>
      <c r="I280">
        <v>0.33700000000000002</v>
      </c>
      <c r="J280">
        <v>36</v>
      </c>
      <c r="K280">
        <v>1</v>
      </c>
      <c r="L280">
        <f t="shared" si="24"/>
        <v>1</v>
      </c>
      <c r="M280">
        <f t="shared" si="25"/>
        <v>1</v>
      </c>
    </row>
    <row r="281" spans="1:13">
      <c r="A281">
        <v>280</v>
      </c>
      <c r="B281">
        <v>291</v>
      </c>
      <c r="C281">
        <v>0</v>
      </c>
      <c r="D281">
        <v>78</v>
      </c>
      <c r="E281">
        <v>88</v>
      </c>
      <c r="F281">
        <v>29</v>
      </c>
      <c r="G281">
        <v>40</v>
      </c>
      <c r="H281">
        <v>36.9</v>
      </c>
      <c r="I281">
        <v>0.434</v>
      </c>
      <c r="J281">
        <v>21</v>
      </c>
      <c r="K281">
        <v>0</v>
      </c>
      <c r="L281">
        <f t="shared" si="24"/>
        <v>0</v>
      </c>
      <c r="M281">
        <f t="shared" si="25"/>
        <v>1</v>
      </c>
    </row>
    <row r="282" spans="1:13">
      <c r="A282">
        <v>281</v>
      </c>
      <c r="B282">
        <v>233</v>
      </c>
      <c r="C282">
        <v>1</v>
      </c>
      <c r="D282">
        <v>79</v>
      </c>
      <c r="E282">
        <v>80</v>
      </c>
      <c r="F282">
        <v>25</v>
      </c>
      <c r="G282">
        <v>37</v>
      </c>
      <c r="H282">
        <v>25.4</v>
      </c>
      <c r="I282">
        <v>0.58299999999999996</v>
      </c>
      <c r="J282">
        <v>22</v>
      </c>
      <c r="K282">
        <v>0</v>
      </c>
      <c r="L282">
        <f t="shared" si="24"/>
        <v>0</v>
      </c>
      <c r="M282">
        <f t="shared" si="25"/>
        <v>1</v>
      </c>
    </row>
    <row r="283" spans="1:13">
      <c r="A283">
        <v>282</v>
      </c>
      <c r="B283">
        <v>147</v>
      </c>
      <c r="C283">
        <v>9</v>
      </c>
      <c r="D283">
        <v>57</v>
      </c>
      <c r="E283">
        <v>80</v>
      </c>
      <c r="F283">
        <v>37</v>
      </c>
      <c r="G283">
        <v>0</v>
      </c>
      <c r="H283">
        <v>32.799999999999997</v>
      </c>
      <c r="I283">
        <v>9.6000000000000002E-2</v>
      </c>
      <c r="J283">
        <v>41</v>
      </c>
      <c r="K283">
        <v>0</v>
      </c>
      <c r="L283">
        <f t="shared" si="24"/>
        <v>0</v>
      </c>
      <c r="M283">
        <f t="shared" si="25"/>
        <v>1</v>
      </c>
    </row>
    <row r="284" spans="1:13">
      <c r="A284">
        <v>283</v>
      </c>
      <c r="B284">
        <v>424</v>
      </c>
      <c r="C284">
        <v>2</v>
      </c>
      <c r="D284">
        <v>115</v>
      </c>
      <c r="E284">
        <v>64</v>
      </c>
      <c r="F284">
        <v>22</v>
      </c>
      <c r="G284">
        <v>0</v>
      </c>
      <c r="H284">
        <v>30.8</v>
      </c>
      <c r="I284">
        <v>0.42099999999999999</v>
      </c>
      <c r="J284">
        <v>21</v>
      </c>
      <c r="K284">
        <v>0</v>
      </c>
      <c r="L284">
        <f t="shared" si="24"/>
        <v>0</v>
      </c>
      <c r="M284">
        <f t="shared" si="25"/>
        <v>1</v>
      </c>
    </row>
    <row r="285" spans="1:13">
      <c r="A285">
        <v>284</v>
      </c>
      <c r="B285">
        <v>365</v>
      </c>
      <c r="C285">
        <v>4</v>
      </c>
      <c r="D285">
        <v>147</v>
      </c>
      <c r="E285">
        <v>74</v>
      </c>
      <c r="F285">
        <v>25</v>
      </c>
      <c r="G285">
        <v>293</v>
      </c>
      <c r="H285">
        <v>34.9</v>
      </c>
      <c r="I285">
        <v>0.38500000000000001</v>
      </c>
      <c r="J285">
        <v>30</v>
      </c>
      <c r="K285">
        <v>0</v>
      </c>
      <c r="L285">
        <f t="shared" si="24"/>
        <v>0</v>
      </c>
      <c r="M285">
        <f t="shared" si="25"/>
        <v>1</v>
      </c>
    </row>
    <row r="286" spans="1:13">
      <c r="A286">
        <v>285</v>
      </c>
      <c r="B286">
        <v>460</v>
      </c>
      <c r="C286">
        <v>9</v>
      </c>
      <c r="D286">
        <v>134</v>
      </c>
      <c r="E286">
        <v>74</v>
      </c>
      <c r="F286">
        <v>33</v>
      </c>
      <c r="G286">
        <v>60</v>
      </c>
      <c r="H286">
        <v>25.9</v>
      </c>
      <c r="I286">
        <v>0.46</v>
      </c>
      <c r="J286">
        <v>81</v>
      </c>
      <c r="K286">
        <v>0</v>
      </c>
      <c r="L286">
        <f t="shared" si="24"/>
        <v>0</v>
      </c>
      <c r="M286">
        <f t="shared" si="25"/>
        <v>1</v>
      </c>
    </row>
    <row r="287" spans="1:13">
      <c r="A287">
        <v>286</v>
      </c>
      <c r="B287">
        <v>576</v>
      </c>
      <c r="C287">
        <v>1</v>
      </c>
      <c r="D287">
        <v>119</v>
      </c>
      <c r="E287">
        <v>44</v>
      </c>
      <c r="F287">
        <v>47</v>
      </c>
      <c r="G287">
        <v>63</v>
      </c>
      <c r="H287">
        <v>35.5</v>
      </c>
      <c r="I287">
        <v>0.28000000000000003</v>
      </c>
      <c r="J287">
        <v>25</v>
      </c>
      <c r="K287">
        <v>0</v>
      </c>
      <c r="L287">
        <f t="shared" si="24"/>
        <v>0</v>
      </c>
      <c r="M287">
        <f t="shared" si="25"/>
        <v>1</v>
      </c>
    </row>
    <row r="288" spans="1:13">
      <c r="A288">
        <v>287</v>
      </c>
      <c r="B288">
        <v>226</v>
      </c>
      <c r="C288">
        <v>1</v>
      </c>
      <c r="D288">
        <v>87</v>
      </c>
      <c r="E288">
        <v>78</v>
      </c>
      <c r="F288">
        <v>27</v>
      </c>
      <c r="G288">
        <v>32</v>
      </c>
      <c r="H288">
        <v>34.6</v>
      </c>
      <c r="I288">
        <v>0.10100000000000001</v>
      </c>
      <c r="J288">
        <v>22</v>
      </c>
      <c r="K288">
        <v>0</v>
      </c>
      <c r="L288">
        <f t="shared" si="24"/>
        <v>0</v>
      </c>
      <c r="M288">
        <f t="shared" si="25"/>
        <v>1</v>
      </c>
    </row>
    <row r="289" spans="1:13">
      <c r="A289">
        <v>288</v>
      </c>
      <c r="B289">
        <v>70</v>
      </c>
      <c r="C289">
        <v>4</v>
      </c>
      <c r="D289">
        <v>146</v>
      </c>
      <c r="E289">
        <v>85</v>
      </c>
      <c r="F289">
        <v>27</v>
      </c>
      <c r="G289">
        <v>100</v>
      </c>
      <c r="H289">
        <v>28.9</v>
      </c>
      <c r="I289">
        <v>0.189</v>
      </c>
      <c r="J289">
        <v>27</v>
      </c>
      <c r="K289">
        <v>0</v>
      </c>
      <c r="L289">
        <f t="shared" si="24"/>
        <v>0</v>
      </c>
      <c r="M289">
        <f t="shared" si="25"/>
        <v>1</v>
      </c>
    </row>
    <row r="290" spans="1:13">
      <c r="A290">
        <v>289</v>
      </c>
      <c r="B290">
        <v>85</v>
      </c>
      <c r="C290">
        <v>5</v>
      </c>
      <c r="D290">
        <v>137</v>
      </c>
      <c r="E290">
        <v>108</v>
      </c>
      <c r="F290">
        <v>0</v>
      </c>
      <c r="G290">
        <v>0</v>
      </c>
      <c r="H290">
        <v>48.8</v>
      </c>
      <c r="I290">
        <v>0.22700000000000001</v>
      </c>
      <c r="J290">
        <v>37</v>
      </c>
      <c r="K290">
        <v>1</v>
      </c>
      <c r="L290">
        <f t="shared" si="24"/>
        <v>0</v>
      </c>
      <c r="M290">
        <f t="shared" si="25"/>
        <v>0</v>
      </c>
    </row>
    <row r="291" spans="1:13">
      <c r="A291">
        <v>290</v>
      </c>
      <c r="B291">
        <v>739</v>
      </c>
      <c r="C291">
        <v>2</v>
      </c>
      <c r="D291">
        <v>99</v>
      </c>
      <c r="E291">
        <v>60</v>
      </c>
      <c r="F291">
        <v>17</v>
      </c>
      <c r="G291">
        <v>160</v>
      </c>
      <c r="H291">
        <v>36.6</v>
      </c>
      <c r="I291">
        <v>0.45300000000000001</v>
      </c>
      <c r="J291">
        <v>21</v>
      </c>
      <c r="K291">
        <v>0</v>
      </c>
      <c r="L291">
        <f t="shared" si="24"/>
        <v>0</v>
      </c>
      <c r="M291">
        <f t="shared" si="25"/>
        <v>1</v>
      </c>
    </row>
    <row r="292" spans="1:13">
      <c r="A292">
        <v>291</v>
      </c>
      <c r="B292">
        <v>208</v>
      </c>
      <c r="C292">
        <v>5</v>
      </c>
      <c r="D292">
        <v>162</v>
      </c>
      <c r="E292">
        <v>104</v>
      </c>
      <c r="F292">
        <v>0</v>
      </c>
      <c r="G292">
        <v>0</v>
      </c>
      <c r="H292">
        <v>37.700000000000003</v>
      </c>
      <c r="I292">
        <v>0.151</v>
      </c>
      <c r="J292">
        <v>52</v>
      </c>
      <c r="K292">
        <v>1</v>
      </c>
      <c r="L292">
        <f t="shared" si="24"/>
        <v>1</v>
      </c>
      <c r="M292">
        <f t="shared" si="25"/>
        <v>1</v>
      </c>
    </row>
    <row r="293" spans="1:13">
      <c r="A293">
        <v>292</v>
      </c>
      <c r="B293">
        <v>184</v>
      </c>
      <c r="C293">
        <v>5</v>
      </c>
      <c r="D293">
        <v>73</v>
      </c>
      <c r="E293">
        <v>60</v>
      </c>
      <c r="F293">
        <v>0</v>
      </c>
      <c r="G293">
        <v>0</v>
      </c>
      <c r="H293">
        <v>26.8</v>
      </c>
      <c r="I293">
        <v>0.26800000000000002</v>
      </c>
      <c r="J293">
        <v>27</v>
      </c>
      <c r="K293">
        <v>0</v>
      </c>
      <c r="L293">
        <f t="shared" si="24"/>
        <v>0</v>
      </c>
      <c r="M293">
        <f t="shared" si="25"/>
        <v>1</v>
      </c>
    </row>
    <row r="294" spans="1:13">
      <c r="A294">
        <v>293</v>
      </c>
      <c r="B294">
        <v>208</v>
      </c>
      <c r="C294">
        <v>5</v>
      </c>
      <c r="D294">
        <v>162</v>
      </c>
      <c r="E294">
        <v>104</v>
      </c>
      <c r="F294">
        <v>0</v>
      </c>
      <c r="G294">
        <v>0</v>
      </c>
      <c r="H294">
        <v>37.700000000000003</v>
      </c>
      <c r="I294">
        <v>0.151</v>
      </c>
      <c r="J294">
        <v>52</v>
      </c>
      <c r="K294">
        <v>1</v>
      </c>
      <c r="L294">
        <f t="shared" si="24"/>
        <v>1</v>
      </c>
      <c r="M294">
        <f t="shared" si="25"/>
        <v>1</v>
      </c>
    </row>
    <row r="295" spans="1:13">
      <c r="A295">
        <v>294</v>
      </c>
      <c r="B295">
        <v>568</v>
      </c>
      <c r="C295">
        <v>6</v>
      </c>
      <c r="D295">
        <v>92</v>
      </c>
      <c r="E295">
        <v>62</v>
      </c>
      <c r="F295">
        <v>32</v>
      </c>
      <c r="G295">
        <v>126</v>
      </c>
      <c r="H295">
        <v>32</v>
      </c>
      <c r="I295">
        <v>8.5000000000000006E-2</v>
      </c>
      <c r="J295">
        <v>46</v>
      </c>
      <c r="K295">
        <v>0</v>
      </c>
      <c r="L295">
        <f t="shared" si="24"/>
        <v>0</v>
      </c>
      <c r="M295">
        <f t="shared" si="25"/>
        <v>1</v>
      </c>
    </row>
    <row r="296" spans="1:13">
      <c r="A296">
        <v>295</v>
      </c>
      <c r="B296">
        <v>342</v>
      </c>
      <c r="C296">
        <v>1</v>
      </c>
      <c r="D296">
        <v>95</v>
      </c>
      <c r="E296">
        <v>74</v>
      </c>
      <c r="F296">
        <v>21</v>
      </c>
      <c r="G296">
        <v>73</v>
      </c>
      <c r="H296">
        <v>25.9</v>
      </c>
      <c r="I296">
        <v>0.67300000000000004</v>
      </c>
      <c r="J296">
        <v>36</v>
      </c>
      <c r="K296">
        <v>0</v>
      </c>
      <c r="L296">
        <f t="shared" si="24"/>
        <v>0</v>
      </c>
      <c r="M296">
        <f t="shared" si="25"/>
        <v>1</v>
      </c>
    </row>
    <row r="297" spans="1:13">
      <c r="A297">
        <v>296</v>
      </c>
      <c r="B297">
        <v>318</v>
      </c>
      <c r="C297">
        <v>3</v>
      </c>
      <c r="D297">
        <v>182</v>
      </c>
      <c r="E297">
        <v>74</v>
      </c>
      <c r="F297">
        <v>0</v>
      </c>
      <c r="G297">
        <v>0</v>
      </c>
      <c r="H297">
        <v>30.5</v>
      </c>
      <c r="I297">
        <v>0.34499999999999997</v>
      </c>
      <c r="J297">
        <v>29</v>
      </c>
      <c r="K297">
        <v>1</v>
      </c>
      <c r="L297">
        <f t="shared" si="24"/>
        <v>1</v>
      </c>
      <c r="M297">
        <f t="shared" si="25"/>
        <v>1</v>
      </c>
    </row>
    <row r="298" spans="1:13">
      <c r="A298">
        <v>297</v>
      </c>
      <c r="B298">
        <v>369</v>
      </c>
      <c r="C298">
        <v>3</v>
      </c>
      <c r="D298">
        <v>81</v>
      </c>
      <c r="E298">
        <v>86</v>
      </c>
      <c r="F298">
        <v>16</v>
      </c>
      <c r="G298">
        <v>66</v>
      </c>
      <c r="H298">
        <v>27.5</v>
      </c>
      <c r="I298">
        <v>0.30599999999999999</v>
      </c>
      <c r="J298">
        <v>22</v>
      </c>
      <c r="K298">
        <v>0</v>
      </c>
      <c r="L298">
        <f t="shared" si="24"/>
        <v>0</v>
      </c>
      <c r="M298">
        <f t="shared" si="25"/>
        <v>1</v>
      </c>
    </row>
    <row r="299" spans="1:13">
      <c r="A299">
        <v>298</v>
      </c>
      <c r="B299">
        <v>139</v>
      </c>
      <c r="C299">
        <v>0</v>
      </c>
      <c r="D299">
        <v>129</v>
      </c>
      <c r="E299">
        <v>80</v>
      </c>
      <c r="F299">
        <v>0</v>
      </c>
      <c r="G299">
        <v>0</v>
      </c>
      <c r="H299">
        <v>31.2</v>
      </c>
      <c r="I299">
        <v>0.70299999999999996</v>
      </c>
      <c r="J299">
        <v>29</v>
      </c>
      <c r="K299">
        <v>0</v>
      </c>
      <c r="L299">
        <f t="shared" si="24"/>
        <v>0</v>
      </c>
      <c r="M299">
        <f t="shared" si="25"/>
        <v>1</v>
      </c>
    </row>
    <row r="300" spans="1:13">
      <c r="A300">
        <v>299</v>
      </c>
      <c r="B300">
        <v>205</v>
      </c>
      <c r="C300">
        <v>6</v>
      </c>
      <c r="D300">
        <v>103</v>
      </c>
      <c r="E300">
        <v>72</v>
      </c>
      <c r="F300">
        <v>32</v>
      </c>
      <c r="G300">
        <v>190</v>
      </c>
      <c r="H300">
        <v>37.700000000000003</v>
      </c>
      <c r="I300">
        <v>0.32400000000000001</v>
      </c>
      <c r="J300">
        <v>55</v>
      </c>
      <c r="K300">
        <v>0</v>
      </c>
      <c r="L300">
        <f t="shared" si="24"/>
        <v>0</v>
      </c>
      <c r="M300">
        <f t="shared" si="25"/>
        <v>1</v>
      </c>
    </row>
    <row r="301" spans="1:13">
      <c r="A301">
        <v>300</v>
      </c>
      <c r="B301">
        <v>494</v>
      </c>
      <c r="C301">
        <v>4</v>
      </c>
      <c r="D301">
        <v>125</v>
      </c>
      <c r="E301">
        <v>70</v>
      </c>
      <c r="F301">
        <v>18</v>
      </c>
      <c r="G301">
        <v>122</v>
      </c>
      <c r="H301">
        <v>28.9</v>
      </c>
      <c r="I301">
        <v>1.1439999999999999</v>
      </c>
      <c r="J301">
        <v>45</v>
      </c>
      <c r="K301">
        <v>1</v>
      </c>
      <c r="L301">
        <f t="shared" si="24"/>
        <v>0</v>
      </c>
      <c r="M301">
        <f t="shared" si="25"/>
        <v>0</v>
      </c>
    </row>
    <row r="302" spans="1:13">
      <c r="A302">
        <v>301</v>
      </c>
      <c r="B302">
        <v>474</v>
      </c>
      <c r="C302">
        <v>7</v>
      </c>
      <c r="D302">
        <v>136</v>
      </c>
      <c r="E302">
        <v>90</v>
      </c>
      <c r="F302">
        <v>0</v>
      </c>
      <c r="G302">
        <v>0</v>
      </c>
      <c r="H302">
        <v>29.9</v>
      </c>
      <c r="I302">
        <v>0.21</v>
      </c>
      <c r="J302">
        <v>50</v>
      </c>
      <c r="K302">
        <v>0</v>
      </c>
      <c r="L302">
        <f t="shared" si="24"/>
        <v>0</v>
      </c>
      <c r="M302">
        <f t="shared" si="25"/>
        <v>1</v>
      </c>
    </row>
    <row r="303" spans="1:13">
      <c r="A303">
        <v>302</v>
      </c>
      <c r="B303">
        <v>104</v>
      </c>
      <c r="C303">
        <v>1</v>
      </c>
      <c r="D303">
        <v>81</v>
      </c>
      <c r="E303">
        <v>72</v>
      </c>
      <c r="F303">
        <v>18</v>
      </c>
      <c r="G303">
        <v>40</v>
      </c>
      <c r="H303">
        <v>26.6</v>
      </c>
      <c r="I303">
        <v>0.28299999999999997</v>
      </c>
      <c r="J303">
        <v>24</v>
      </c>
      <c r="K303">
        <v>0</v>
      </c>
      <c r="L303">
        <f t="shared" si="24"/>
        <v>0</v>
      </c>
      <c r="M303">
        <f t="shared" si="25"/>
        <v>1</v>
      </c>
    </row>
    <row r="304" spans="1:13">
      <c r="A304">
        <v>303</v>
      </c>
      <c r="B304">
        <v>704</v>
      </c>
      <c r="C304">
        <v>2</v>
      </c>
      <c r="D304">
        <v>129</v>
      </c>
      <c r="E304">
        <v>0</v>
      </c>
      <c r="F304">
        <v>0</v>
      </c>
      <c r="G304">
        <v>0</v>
      </c>
      <c r="H304">
        <v>38.5</v>
      </c>
      <c r="I304">
        <v>0.30399999999999999</v>
      </c>
      <c r="J304">
        <v>41</v>
      </c>
      <c r="K304">
        <v>0</v>
      </c>
      <c r="L304">
        <f t="shared" si="24"/>
        <v>0</v>
      </c>
      <c r="M304">
        <f t="shared" si="25"/>
        <v>1</v>
      </c>
    </row>
    <row r="305" spans="1:13">
      <c r="A305">
        <v>304</v>
      </c>
      <c r="B305">
        <v>193</v>
      </c>
      <c r="C305">
        <v>7</v>
      </c>
      <c r="D305">
        <v>159</v>
      </c>
      <c r="E305">
        <v>66</v>
      </c>
      <c r="F305">
        <v>0</v>
      </c>
      <c r="G305">
        <v>0</v>
      </c>
      <c r="H305">
        <v>30.4</v>
      </c>
      <c r="I305">
        <v>0.38300000000000001</v>
      </c>
      <c r="J305">
        <v>36</v>
      </c>
      <c r="K305">
        <v>1</v>
      </c>
      <c r="L305">
        <f t="shared" si="24"/>
        <v>1</v>
      </c>
      <c r="M305">
        <f t="shared" si="25"/>
        <v>1</v>
      </c>
    </row>
    <row r="306" spans="1:13">
      <c r="A306">
        <v>305</v>
      </c>
      <c r="B306">
        <v>760</v>
      </c>
      <c r="C306">
        <v>6</v>
      </c>
      <c r="D306">
        <v>190</v>
      </c>
      <c r="E306">
        <v>92</v>
      </c>
      <c r="F306">
        <v>0</v>
      </c>
      <c r="G306">
        <v>0</v>
      </c>
      <c r="H306">
        <v>35.5</v>
      </c>
      <c r="I306">
        <v>0.27800000000000002</v>
      </c>
      <c r="J306">
        <v>66</v>
      </c>
      <c r="K306">
        <v>1</v>
      </c>
      <c r="L306">
        <f t="shared" si="24"/>
        <v>1</v>
      </c>
      <c r="M306">
        <f t="shared" si="25"/>
        <v>1</v>
      </c>
    </row>
    <row r="307" spans="1:13">
      <c r="A307">
        <v>306</v>
      </c>
      <c r="B307">
        <v>493</v>
      </c>
      <c r="C307">
        <v>4</v>
      </c>
      <c r="D307">
        <v>99</v>
      </c>
      <c r="E307">
        <v>68</v>
      </c>
      <c r="F307">
        <v>38</v>
      </c>
      <c r="G307">
        <v>0</v>
      </c>
      <c r="H307">
        <v>32.799999999999997</v>
      </c>
      <c r="I307">
        <v>0.14499999999999999</v>
      </c>
      <c r="J307">
        <v>33</v>
      </c>
      <c r="K307">
        <v>0</v>
      </c>
      <c r="L307">
        <f t="shared" si="24"/>
        <v>0</v>
      </c>
      <c r="M307">
        <f t="shared" si="25"/>
        <v>1</v>
      </c>
    </row>
    <row r="308" spans="1:13">
      <c r="A308">
        <v>307</v>
      </c>
      <c r="B308">
        <v>197</v>
      </c>
      <c r="C308">
        <v>1</v>
      </c>
      <c r="D308">
        <v>105</v>
      </c>
      <c r="E308">
        <v>58</v>
      </c>
      <c r="F308">
        <v>0</v>
      </c>
      <c r="G308">
        <v>0</v>
      </c>
      <c r="H308">
        <v>24.3</v>
      </c>
      <c r="I308">
        <v>0.187</v>
      </c>
      <c r="J308">
        <v>21</v>
      </c>
      <c r="K308">
        <v>0</v>
      </c>
      <c r="L308">
        <f t="shared" si="24"/>
        <v>0</v>
      </c>
      <c r="M308">
        <f t="shared" si="25"/>
        <v>1</v>
      </c>
    </row>
    <row r="309" spans="1:13">
      <c r="A309">
        <v>308</v>
      </c>
      <c r="B309">
        <v>740</v>
      </c>
      <c r="C309">
        <v>1</v>
      </c>
      <c r="D309">
        <v>102</v>
      </c>
      <c r="E309">
        <v>74</v>
      </c>
      <c r="F309">
        <v>0</v>
      </c>
      <c r="G309">
        <v>0</v>
      </c>
      <c r="H309">
        <v>39.5</v>
      </c>
      <c r="I309">
        <v>0.29299999999999998</v>
      </c>
      <c r="J309">
        <v>42</v>
      </c>
      <c r="K309">
        <v>1</v>
      </c>
      <c r="L309">
        <f t="shared" si="24"/>
        <v>0</v>
      </c>
      <c r="M309">
        <f t="shared" si="25"/>
        <v>0</v>
      </c>
    </row>
    <row r="310" spans="1:13">
      <c r="A310">
        <v>309</v>
      </c>
      <c r="B310">
        <v>296</v>
      </c>
      <c r="C310">
        <v>6</v>
      </c>
      <c r="D310">
        <v>151</v>
      </c>
      <c r="E310">
        <v>62</v>
      </c>
      <c r="F310">
        <v>31</v>
      </c>
      <c r="G310">
        <v>120</v>
      </c>
      <c r="H310">
        <v>35.5</v>
      </c>
      <c r="I310">
        <v>0.69199999999999995</v>
      </c>
      <c r="J310">
        <v>28</v>
      </c>
      <c r="K310">
        <v>0</v>
      </c>
      <c r="L310">
        <f t="shared" si="24"/>
        <v>0</v>
      </c>
      <c r="M310">
        <f t="shared" si="25"/>
        <v>1</v>
      </c>
    </row>
    <row r="311" spans="1:13">
      <c r="A311">
        <v>310</v>
      </c>
      <c r="B311">
        <v>560</v>
      </c>
      <c r="C311">
        <v>11</v>
      </c>
      <c r="D311">
        <v>85</v>
      </c>
      <c r="E311">
        <v>74</v>
      </c>
      <c r="F311">
        <v>0</v>
      </c>
      <c r="G311">
        <v>0</v>
      </c>
      <c r="H311">
        <v>30.1</v>
      </c>
      <c r="I311">
        <v>0.3</v>
      </c>
      <c r="J311">
        <v>35</v>
      </c>
      <c r="K311">
        <v>0</v>
      </c>
      <c r="L311">
        <f t="shared" si="24"/>
        <v>0</v>
      </c>
      <c r="M311">
        <f t="shared" si="25"/>
        <v>1</v>
      </c>
    </row>
    <row r="312" spans="1:13">
      <c r="A312">
        <v>311</v>
      </c>
      <c r="B312">
        <v>509</v>
      </c>
      <c r="C312">
        <v>2</v>
      </c>
      <c r="D312">
        <v>84</v>
      </c>
      <c r="E312">
        <v>50</v>
      </c>
      <c r="F312">
        <v>23</v>
      </c>
      <c r="G312">
        <v>76</v>
      </c>
      <c r="H312">
        <v>30.4</v>
      </c>
      <c r="I312">
        <v>0.96799999999999997</v>
      </c>
      <c r="J312">
        <v>21</v>
      </c>
      <c r="K312">
        <v>0</v>
      </c>
      <c r="L312">
        <f t="shared" si="24"/>
        <v>0</v>
      </c>
      <c r="M312">
        <f t="shared" si="25"/>
        <v>1</v>
      </c>
    </row>
    <row r="313" spans="1:13">
      <c r="A313">
        <v>312</v>
      </c>
      <c r="B313">
        <v>268</v>
      </c>
      <c r="C313">
        <v>2</v>
      </c>
      <c r="D313">
        <v>128</v>
      </c>
      <c r="E313">
        <v>64</v>
      </c>
      <c r="F313">
        <v>42</v>
      </c>
      <c r="G313">
        <v>0</v>
      </c>
      <c r="H313">
        <v>40</v>
      </c>
      <c r="I313">
        <v>1.101</v>
      </c>
      <c r="J313">
        <v>24</v>
      </c>
      <c r="K313">
        <v>0</v>
      </c>
      <c r="L313">
        <f t="shared" si="24"/>
        <v>0</v>
      </c>
      <c r="M313">
        <f t="shared" si="25"/>
        <v>1</v>
      </c>
    </row>
    <row r="314" spans="1:13">
      <c r="A314">
        <v>313</v>
      </c>
      <c r="B314">
        <v>106</v>
      </c>
      <c r="C314">
        <v>1</v>
      </c>
      <c r="D314">
        <v>126</v>
      </c>
      <c r="E314">
        <v>56</v>
      </c>
      <c r="F314">
        <v>29</v>
      </c>
      <c r="G314">
        <v>152</v>
      </c>
      <c r="H314">
        <v>28.7</v>
      </c>
      <c r="I314">
        <v>0.80100000000000005</v>
      </c>
      <c r="J314">
        <v>21</v>
      </c>
      <c r="K314">
        <v>0</v>
      </c>
      <c r="L314">
        <f t="shared" si="24"/>
        <v>0</v>
      </c>
      <c r="M314">
        <f t="shared" si="25"/>
        <v>1</v>
      </c>
    </row>
    <row r="315" spans="1:13">
      <c r="A315">
        <v>314</v>
      </c>
      <c r="B315">
        <v>108</v>
      </c>
      <c r="C315">
        <v>4</v>
      </c>
      <c r="D315">
        <v>144</v>
      </c>
      <c r="E315">
        <v>58</v>
      </c>
      <c r="F315">
        <v>28</v>
      </c>
      <c r="G315">
        <v>140</v>
      </c>
      <c r="H315">
        <v>29.5</v>
      </c>
      <c r="I315">
        <v>0.28699999999999998</v>
      </c>
      <c r="J315">
        <v>37</v>
      </c>
      <c r="K315">
        <v>0</v>
      </c>
      <c r="L315">
        <f t="shared" si="24"/>
        <v>0</v>
      </c>
      <c r="M315">
        <f t="shared" si="25"/>
        <v>1</v>
      </c>
    </row>
    <row r="316" spans="1:13">
      <c r="A316">
        <v>315</v>
      </c>
      <c r="B316">
        <v>54</v>
      </c>
      <c r="C316">
        <v>8</v>
      </c>
      <c r="D316">
        <v>176</v>
      </c>
      <c r="E316">
        <v>90</v>
      </c>
      <c r="F316">
        <v>34</v>
      </c>
      <c r="G316">
        <v>300</v>
      </c>
      <c r="H316">
        <v>33.700000000000003</v>
      </c>
      <c r="I316">
        <v>0.46700000000000003</v>
      </c>
      <c r="J316">
        <v>58</v>
      </c>
      <c r="K316">
        <v>1</v>
      </c>
      <c r="L316">
        <f t="shared" si="24"/>
        <v>1</v>
      </c>
      <c r="M316">
        <f t="shared" si="25"/>
        <v>1</v>
      </c>
    </row>
    <row r="317" spans="1:13">
      <c r="A317">
        <v>316</v>
      </c>
      <c r="B317">
        <v>730</v>
      </c>
      <c r="C317">
        <v>2</v>
      </c>
      <c r="D317">
        <v>92</v>
      </c>
      <c r="E317">
        <v>52</v>
      </c>
      <c r="F317">
        <v>0</v>
      </c>
      <c r="G317">
        <v>0</v>
      </c>
      <c r="H317">
        <v>30.1</v>
      </c>
      <c r="I317">
        <v>0.14099999999999999</v>
      </c>
      <c r="J317">
        <v>22</v>
      </c>
      <c r="K317">
        <v>0</v>
      </c>
      <c r="L317">
        <f t="shared" si="24"/>
        <v>0</v>
      </c>
      <c r="M317">
        <f t="shared" si="25"/>
        <v>1</v>
      </c>
    </row>
    <row r="318" spans="1:13">
      <c r="A318">
        <v>317</v>
      </c>
      <c r="B318">
        <v>407</v>
      </c>
      <c r="C318">
        <v>4</v>
      </c>
      <c r="D318">
        <v>115</v>
      </c>
      <c r="E318">
        <v>72</v>
      </c>
      <c r="F318">
        <v>0</v>
      </c>
      <c r="G318">
        <v>0</v>
      </c>
      <c r="H318">
        <v>28.9</v>
      </c>
      <c r="I318">
        <v>0.376</v>
      </c>
      <c r="J318">
        <v>46</v>
      </c>
      <c r="K318">
        <v>1</v>
      </c>
      <c r="L318">
        <f t="shared" si="24"/>
        <v>0</v>
      </c>
      <c r="M318">
        <f t="shared" si="25"/>
        <v>0</v>
      </c>
    </row>
    <row r="319" spans="1:13">
      <c r="A319">
        <v>318</v>
      </c>
      <c r="B319">
        <v>458</v>
      </c>
      <c r="C319">
        <v>5</v>
      </c>
      <c r="D319">
        <v>86</v>
      </c>
      <c r="E319">
        <v>68</v>
      </c>
      <c r="F319">
        <v>28</v>
      </c>
      <c r="G319">
        <v>71</v>
      </c>
      <c r="H319">
        <v>30.2</v>
      </c>
      <c r="I319">
        <v>0.36399999999999999</v>
      </c>
      <c r="J319">
        <v>24</v>
      </c>
      <c r="K319">
        <v>0</v>
      </c>
      <c r="L319">
        <f t="shared" si="24"/>
        <v>0</v>
      </c>
      <c r="M319">
        <f t="shared" si="25"/>
        <v>1</v>
      </c>
    </row>
    <row r="320" spans="1:13">
      <c r="A320">
        <v>319</v>
      </c>
      <c r="B320">
        <v>500</v>
      </c>
      <c r="C320">
        <v>6</v>
      </c>
      <c r="D320">
        <v>154</v>
      </c>
      <c r="E320">
        <v>74</v>
      </c>
      <c r="F320">
        <v>32</v>
      </c>
      <c r="G320">
        <v>193</v>
      </c>
      <c r="H320">
        <v>29.3</v>
      </c>
      <c r="I320">
        <v>0.83899999999999997</v>
      </c>
      <c r="J320">
        <v>39</v>
      </c>
      <c r="K320">
        <v>0</v>
      </c>
      <c r="L320">
        <f t="shared" si="24"/>
        <v>1</v>
      </c>
      <c r="M320">
        <f t="shared" si="25"/>
        <v>0</v>
      </c>
    </row>
    <row r="321" spans="1:13">
      <c r="A321">
        <v>320</v>
      </c>
      <c r="B321">
        <v>196</v>
      </c>
      <c r="C321">
        <v>5</v>
      </c>
      <c r="D321">
        <v>158</v>
      </c>
      <c r="E321">
        <v>84</v>
      </c>
      <c r="F321">
        <v>41</v>
      </c>
      <c r="G321">
        <v>210</v>
      </c>
      <c r="H321">
        <v>39.4</v>
      </c>
      <c r="I321">
        <v>0.39500000000000002</v>
      </c>
      <c r="J321">
        <v>29</v>
      </c>
      <c r="K321">
        <v>1</v>
      </c>
      <c r="L321">
        <f t="shared" si="24"/>
        <v>1</v>
      </c>
      <c r="M321">
        <f t="shared" si="25"/>
        <v>1</v>
      </c>
    </row>
    <row r="322" spans="1:13">
      <c r="A322">
        <v>321</v>
      </c>
      <c r="B322">
        <v>270</v>
      </c>
      <c r="C322">
        <v>2</v>
      </c>
      <c r="D322">
        <v>146</v>
      </c>
      <c r="E322">
        <v>0</v>
      </c>
      <c r="F322">
        <v>0</v>
      </c>
      <c r="G322">
        <v>0</v>
      </c>
      <c r="H322">
        <v>27.5</v>
      </c>
      <c r="I322">
        <v>0.24</v>
      </c>
      <c r="J322">
        <v>28</v>
      </c>
      <c r="K322">
        <v>1</v>
      </c>
      <c r="L322">
        <f t="shared" si="24"/>
        <v>0</v>
      </c>
      <c r="M322">
        <f t="shared" si="25"/>
        <v>0</v>
      </c>
    </row>
    <row r="323" spans="1:13">
      <c r="A323">
        <v>322</v>
      </c>
      <c r="B323">
        <v>484</v>
      </c>
      <c r="C323">
        <v>0</v>
      </c>
      <c r="D323">
        <v>84</v>
      </c>
      <c r="E323">
        <v>82</v>
      </c>
      <c r="F323">
        <v>31</v>
      </c>
      <c r="G323">
        <v>125</v>
      </c>
      <c r="H323">
        <v>38.200000000000003</v>
      </c>
      <c r="I323">
        <v>0.23300000000000001</v>
      </c>
      <c r="J323">
        <v>23</v>
      </c>
      <c r="K323">
        <v>0</v>
      </c>
      <c r="L323">
        <f t="shared" ref="L323:L386" si="26">IF(D323&lt;=151.5,IF(D323&lt;=99.5,IF(J323&lt;=36.5,0,0),IF(I323&lt;=0.317,0,0)),IF(F323&lt;=38.5,IF(J323&lt;=44.5,1,1),1))</f>
        <v>0</v>
      </c>
      <c r="M323">
        <f t="shared" ref="M323:M386" si="27">IF(L323=K323,1,0)</f>
        <v>1</v>
      </c>
    </row>
    <row r="324" spans="1:13">
      <c r="A324">
        <v>323</v>
      </c>
      <c r="B324">
        <v>521</v>
      </c>
      <c r="C324">
        <v>2</v>
      </c>
      <c r="D324">
        <v>68</v>
      </c>
      <c r="E324">
        <v>70</v>
      </c>
      <c r="F324">
        <v>32</v>
      </c>
      <c r="G324">
        <v>66</v>
      </c>
      <c r="H324">
        <v>25</v>
      </c>
      <c r="I324">
        <v>0.187</v>
      </c>
      <c r="J324">
        <v>25</v>
      </c>
      <c r="K324">
        <v>0</v>
      </c>
      <c r="L324">
        <f t="shared" si="26"/>
        <v>0</v>
      </c>
      <c r="M324">
        <f t="shared" si="27"/>
        <v>1</v>
      </c>
    </row>
    <row r="325" spans="1:13">
      <c r="A325">
        <v>324</v>
      </c>
      <c r="B325">
        <v>114</v>
      </c>
      <c r="C325">
        <v>4</v>
      </c>
      <c r="D325">
        <v>76</v>
      </c>
      <c r="E325">
        <v>62</v>
      </c>
      <c r="F325">
        <v>0</v>
      </c>
      <c r="G325">
        <v>0</v>
      </c>
      <c r="H325">
        <v>34</v>
      </c>
      <c r="I325">
        <v>0.39100000000000001</v>
      </c>
      <c r="J325">
        <v>25</v>
      </c>
      <c r="K325">
        <v>0</v>
      </c>
      <c r="L325">
        <f t="shared" si="26"/>
        <v>0</v>
      </c>
      <c r="M325">
        <f t="shared" si="27"/>
        <v>1</v>
      </c>
    </row>
    <row r="326" spans="1:13">
      <c r="A326">
        <v>325</v>
      </c>
      <c r="B326">
        <v>595</v>
      </c>
      <c r="C326">
        <v>6</v>
      </c>
      <c r="D326">
        <v>123</v>
      </c>
      <c r="E326">
        <v>72</v>
      </c>
      <c r="F326">
        <v>45</v>
      </c>
      <c r="G326">
        <v>230</v>
      </c>
      <c r="H326">
        <v>33.6</v>
      </c>
      <c r="I326">
        <v>0.73299999999999998</v>
      </c>
      <c r="J326">
        <v>34</v>
      </c>
      <c r="K326">
        <v>0</v>
      </c>
      <c r="L326">
        <f t="shared" si="26"/>
        <v>0</v>
      </c>
      <c r="M326">
        <f t="shared" si="27"/>
        <v>1</v>
      </c>
    </row>
    <row r="327" spans="1:13">
      <c r="A327">
        <v>326</v>
      </c>
      <c r="B327">
        <v>59</v>
      </c>
      <c r="C327">
        <v>0</v>
      </c>
      <c r="D327">
        <v>146</v>
      </c>
      <c r="E327">
        <v>82</v>
      </c>
      <c r="F327">
        <v>0</v>
      </c>
      <c r="G327">
        <v>0</v>
      </c>
      <c r="H327">
        <v>40.5</v>
      </c>
      <c r="I327">
        <v>1.7809999999999999</v>
      </c>
      <c r="J327">
        <v>44</v>
      </c>
      <c r="K327">
        <v>0</v>
      </c>
      <c r="L327">
        <f t="shared" si="26"/>
        <v>0</v>
      </c>
      <c r="M327">
        <f t="shared" si="27"/>
        <v>1</v>
      </c>
    </row>
    <row r="328" spans="1:13">
      <c r="A328">
        <v>327</v>
      </c>
      <c r="B328">
        <v>255</v>
      </c>
      <c r="C328">
        <v>12</v>
      </c>
      <c r="D328">
        <v>92</v>
      </c>
      <c r="E328">
        <v>62</v>
      </c>
      <c r="F328">
        <v>7</v>
      </c>
      <c r="G328">
        <v>258</v>
      </c>
      <c r="H328">
        <v>27.6</v>
      </c>
      <c r="I328">
        <v>0.92600000000000005</v>
      </c>
      <c r="J328">
        <v>44</v>
      </c>
      <c r="K328">
        <v>1</v>
      </c>
      <c r="L328">
        <f t="shared" si="26"/>
        <v>0</v>
      </c>
      <c r="M328">
        <f t="shared" si="27"/>
        <v>0</v>
      </c>
    </row>
    <row r="329" spans="1:13">
      <c r="A329">
        <v>328</v>
      </c>
      <c r="B329">
        <v>120</v>
      </c>
      <c r="C329">
        <v>4</v>
      </c>
      <c r="D329">
        <v>99</v>
      </c>
      <c r="E329">
        <v>76</v>
      </c>
      <c r="F329">
        <v>15</v>
      </c>
      <c r="G329">
        <v>51</v>
      </c>
      <c r="H329">
        <v>23.2</v>
      </c>
      <c r="I329">
        <v>0.223</v>
      </c>
      <c r="J329">
        <v>21</v>
      </c>
      <c r="K329">
        <v>0</v>
      </c>
      <c r="L329">
        <f t="shared" si="26"/>
        <v>0</v>
      </c>
      <c r="M329">
        <f t="shared" si="27"/>
        <v>1</v>
      </c>
    </row>
    <row r="330" spans="1:13">
      <c r="A330">
        <v>329</v>
      </c>
      <c r="B330">
        <v>486</v>
      </c>
      <c r="C330">
        <v>0</v>
      </c>
      <c r="D330">
        <v>135</v>
      </c>
      <c r="E330">
        <v>68</v>
      </c>
      <c r="F330">
        <v>42</v>
      </c>
      <c r="G330">
        <v>250</v>
      </c>
      <c r="H330">
        <v>42.3</v>
      </c>
      <c r="I330">
        <v>0.36499999999999999</v>
      </c>
      <c r="J330">
        <v>24</v>
      </c>
      <c r="K330">
        <v>1</v>
      </c>
      <c r="L330">
        <f t="shared" si="26"/>
        <v>0</v>
      </c>
      <c r="M330">
        <f t="shared" si="27"/>
        <v>0</v>
      </c>
    </row>
    <row r="331" spans="1:13">
      <c r="A331">
        <v>330</v>
      </c>
      <c r="B331">
        <v>530</v>
      </c>
      <c r="C331">
        <v>0</v>
      </c>
      <c r="D331">
        <v>111</v>
      </c>
      <c r="E331">
        <v>65</v>
      </c>
      <c r="F331">
        <v>0</v>
      </c>
      <c r="G331">
        <v>0</v>
      </c>
      <c r="H331">
        <v>24.6</v>
      </c>
      <c r="I331">
        <v>0.66</v>
      </c>
      <c r="J331">
        <v>31</v>
      </c>
      <c r="K331">
        <v>0</v>
      </c>
      <c r="L331">
        <f t="shared" si="26"/>
        <v>0</v>
      </c>
      <c r="M331">
        <f t="shared" si="27"/>
        <v>1</v>
      </c>
    </row>
    <row r="332" spans="1:13">
      <c r="A332">
        <v>331</v>
      </c>
      <c r="B332">
        <v>146</v>
      </c>
      <c r="C332">
        <v>0</v>
      </c>
      <c r="D332">
        <v>102</v>
      </c>
      <c r="E332">
        <v>75</v>
      </c>
      <c r="F332">
        <v>23</v>
      </c>
      <c r="G332">
        <v>0</v>
      </c>
      <c r="H332">
        <v>0</v>
      </c>
      <c r="I332">
        <v>0.57199999999999995</v>
      </c>
      <c r="J332">
        <v>21</v>
      </c>
      <c r="K332">
        <v>0</v>
      </c>
      <c r="L332">
        <f t="shared" si="26"/>
        <v>0</v>
      </c>
      <c r="M332">
        <f t="shared" si="27"/>
        <v>1</v>
      </c>
    </row>
    <row r="333" spans="1:13">
      <c r="A333">
        <v>332</v>
      </c>
      <c r="B333">
        <v>755</v>
      </c>
      <c r="C333">
        <v>8</v>
      </c>
      <c r="D333">
        <v>154</v>
      </c>
      <c r="E333">
        <v>78</v>
      </c>
      <c r="F333">
        <v>32</v>
      </c>
      <c r="G333">
        <v>0</v>
      </c>
      <c r="H333">
        <v>32.4</v>
      </c>
      <c r="I333">
        <v>0.443</v>
      </c>
      <c r="J333">
        <v>45</v>
      </c>
      <c r="K333">
        <v>1</v>
      </c>
      <c r="L333">
        <f t="shared" si="26"/>
        <v>1</v>
      </c>
      <c r="M333">
        <f t="shared" si="27"/>
        <v>1</v>
      </c>
    </row>
    <row r="334" spans="1:13">
      <c r="A334">
        <v>333</v>
      </c>
      <c r="B334">
        <v>510</v>
      </c>
      <c r="C334">
        <v>8</v>
      </c>
      <c r="D334">
        <v>120</v>
      </c>
      <c r="E334">
        <v>78</v>
      </c>
      <c r="F334">
        <v>0</v>
      </c>
      <c r="G334">
        <v>0</v>
      </c>
      <c r="H334">
        <v>25</v>
      </c>
      <c r="I334">
        <v>0.40899999999999997</v>
      </c>
      <c r="J334">
        <v>64</v>
      </c>
      <c r="K334">
        <v>0</v>
      </c>
      <c r="L334">
        <f t="shared" si="26"/>
        <v>0</v>
      </c>
      <c r="M334">
        <f t="shared" si="27"/>
        <v>1</v>
      </c>
    </row>
    <row r="335" spans="1:13">
      <c r="A335">
        <v>334</v>
      </c>
      <c r="B335">
        <v>12</v>
      </c>
      <c r="C335">
        <v>10</v>
      </c>
      <c r="D335">
        <v>168</v>
      </c>
      <c r="E335">
        <v>74</v>
      </c>
      <c r="F335">
        <v>0</v>
      </c>
      <c r="G335">
        <v>0</v>
      </c>
      <c r="H335">
        <v>38</v>
      </c>
      <c r="I335">
        <v>0.53700000000000003</v>
      </c>
      <c r="J335">
        <v>34</v>
      </c>
      <c r="K335">
        <v>1</v>
      </c>
      <c r="L335">
        <f t="shared" si="26"/>
        <v>1</v>
      </c>
      <c r="M335">
        <f t="shared" si="27"/>
        <v>1</v>
      </c>
    </row>
    <row r="336" spans="1:13">
      <c r="A336">
        <v>335</v>
      </c>
      <c r="B336">
        <v>589</v>
      </c>
      <c r="C336">
        <v>3</v>
      </c>
      <c r="D336">
        <v>176</v>
      </c>
      <c r="E336">
        <v>86</v>
      </c>
      <c r="F336">
        <v>27</v>
      </c>
      <c r="G336">
        <v>156</v>
      </c>
      <c r="H336">
        <v>33.299999999999997</v>
      </c>
      <c r="I336">
        <v>1.1539999999999999</v>
      </c>
      <c r="J336">
        <v>52</v>
      </c>
      <c r="K336">
        <v>1</v>
      </c>
      <c r="L336">
        <f t="shared" si="26"/>
        <v>1</v>
      </c>
      <c r="M336">
        <f t="shared" si="27"/>
        <v>1</v>
      </c>
    </row>
    <row r="337" spans="1:13">
      <c r="A337">
        <v>336</v>
      </c>
      <c r="B337">
        <v>435</v>
      </c>
      <c r="C337">
        <v>1</v>
      </c>
      <c r="D337">
        <v>90</v>
      </c>
      <c r="E337">
        <v>68</v>
      </c>
      <c r="F337">
        <v>8</v>
      </c>
      <c r="G337">
        <v>0</v>
      </c>
      <c r="H337">
        <v>24.5</v>
      </c>
      <c r="I337">
        <v>1.1379999999999999</v>
      </c>
      <c r="J337">
        <v>36</v>
      </c>
      <c r="K337">
        <v>0</v>
      </c>
      <c r="L337">
        <f t="shared" si="26"/>
        <v>0</v>
      </c>
      <c r="M337">
        <f t="shared" si="27"/>
        <v>1</v>
      </c>
    </row>
    <row r="338" spans="1:13">
      <c r="A338">
        <v>337</v>
      </c>
      <c r="B338">
        <v>136</v>
      </c>
      <c r="C338">
        <v>2</v>
      </c>
      <c r="D338">
        <v>125</v>
      </c>
      <c r="E338">
        <v>60</v>
      </c>
      <c r="F338">
        <v>20</v>
      </c>
      <c r="G338">
        <v>140</v>
      </c>
      <c r="H338">
        <v>33.799999999999997</v>
      </c>
      <c r="I338">
        <v>8.7999999999999995E-2</v>
      </c>
      <c r="J338">
        <v>31</v>
      </c>
      <c r="K338">
        <v>0</v>
      </c>
      <c r="L338">
        <f t="shared" si="26"/>
        <v>0</v>
      </c>
      <c r="M338">
        <f t="shared" si="27"/>
        <v>1</v>
      </c>
    </row>
    <row r="339" spans="1:13">
      <c r="A339">
        <v>338</v>
      </c>
      <c r="B339">
        <v>52</v>
      </c>
      <c r="C339">
        <v>1</v>
      </c>
      <c r="D339">
        <v>101</v>
      </c>
      <c r="E339">
        <v>50</v>
      </c>
      <c r="F339">
        <v>15</v>
      </c>
      <c r="G339">
        <v>36</v>
      </c>
      <c r="H339">
        <v>24.2</v>
      </c>
      <c r="I339">
        <v>0.52600000000000002</v>
      </c>
      <c r="J339">
        <v>26</v>
      </c>
      <c r="K339">
        <v>0</v>
      </c>
      <c r="L339">
        <f t="shared" si="26"/>
        <v>0</v>
      </c>
      <c r="M339">
        <f t="shared" si="27"/>
        <v>1</v>
      </c>
    </row>
    <row r="340" spans="1:13">
      <c r="A340">
        <v>339</v>
      </c>
      <c r="B340">
        <v>300</v>
      </c>
      <c r="C340">
        <v>8</v>
      </c>
      <c r="D340">
        <v>112</v>
      </c>
      <c r="E340">
        <v>72</v>
      </c>
      <c r="F340">
        <v>0</v>
      </c>
      <c r="G340">
        <v>0</v>
      </c>
      <c r="H340">
        <v>23.6</v>
      </c>
      <c r="I340">
        <v>0.84</v>
      </c>
      <c r="J340">
        <v>58</v>
      </c>
      <c r="K340">
        <v>0</v>
      </c>
      <c r="L340">
        <f t="shared" si="26"/>
        <v>0</v>
      </c>
      <c r="M340">
        <f t="shared" si="27"/>
        <v>1</v>
      </c>
    </row>
    <row r="341" spans="1:13">
      <c r="A341">
        <v>340</v>
      </c>
      <c r="B341">
        <v>519</v>
      </c>
      <c r="C341">
        <v>13</v>
      </c>
      <c r="D341">
        <v>76</v>
      </c>
      <c r="E341">
        <v>60</v>
      </c>
      <c r="F341">
        <v>0</v>
      </c>
      <c r="G341">
        <v>0</v>
      </c>
      <c r="H341">
        <v>32.799999999999997</v>
      </c>
      <c r="I341">
        <v>0.18</v>
      </c>
      <c r="J341">
        <v>41</v>
      </c>
      <c r="K341">
        <v>0</v>
      </c>
      <c r="L341">
        <f t="shared" si="26"/>
        <v>0</v>
      </c>
      <c r="M341">
        <f t="shared" si="27"/>
        <v>1</v>
      </c>
    </row>
    <row r="342" spans="1:13">
      <c r="A342">
        <v>341</v>
      </c>
      <c r="B342">
        <v>479</v>
      </c>
      <c r="C342">
        <v>8</v>
      </c>
      <c r="D342">
        <v>126</v>
      </c>
      <c r="E342">
        <v>74</v>
      </c>
      <c r="F342">
        <v>38</v>
      </c>
      <c r="G342">
        <v>75</v>
      </c>
      <c r="H342">
        <v>25.9</v>
      </c>
      <c r="I342">
        <v>0.16200000000000001</v>
      </c>
      <c r="J342">
        <v>39</v>
      </c>
      <c r="K342">
        <v>0</v>
      </c>
      <c r="L342">
        <f t="shared" si="26"/>
        <v>0</v>
      </c>
      <c r="M342">
        <f t="shared" si="27"/>
        <v>1</v>
      </c>
    </row>
    <row r="343" spans="1:13">
      <c r="A343">
        <v>342</v>
      </c>
      <c r="B343">
        <v>670</v>
      </c>
      <c r="C343">
        <v>9</v>
      </c>
      <c r="D343">
        <v>154</v>
      </c>
      <c r="E343">
        <v>78</v>
      </c>
      <c r="F343">
        <v>30</v>
      </c>
      <c r="G343">
        <v>100</v>
      </c>
      <c r="H343">
        <v>30.9</v>
      </c>
      <c r="I343">
        <v>0.16400000000000001</v>
      </c>
      <c r="J343">
        <v>45</v>
      </c>
      <c r="K343">
        <v>0</v>
      </c>
      <c r="L343">
        <f t="shared" si="26"/>
        <v>1</v>
      </c>
      <c r="M343">
        <f t="shared" si="27"/>
        <v>0</v>
      </c>
    </row>
    <row r="344" spans="1:13">
      <c r="A344">
        <v>343</v>
      </c>
      <c r="B344">
        <v>189</v>
      </c>
      <c r="C344">
        <v>8</v>
      </c>
      <c r="D344">
        <v>109</v>
      </c>
      <c r="E344">
        <v>76</v>
      </c>
      <c r="F344">
        <v>39</v>
      </c>
      <c r="G344">
        <v>114</v>
      </c>
      <c r="H344">
        <v>27.9</v>
      </c>
      <c r="I344">
        <v>0.64</v>
      </c>
      <c r="J344">
        <v>31</v>
      </c>
      <c r="K344">
        <v>1</v>
      </c>
      <c r="L344">
        <f t="shared" si="26"/>
        <v>0</v>
      </c>
      <c r="M344">
        <f t="shared" si="27"/>
        <v>0</v>
      </c>
    </row>
    <row r="345" spans="1:13">
      <c r="A345">
        <v>344</v>
      </c>
      <c r="B345">
        <v>214</v>
      </c>
      <c r="C345">
        <v>0</v>
      </c>
      <c r="D345">
        <v>140</v>
      </c>
      <c r="E345">
        <v>65</v>
      </c>
      <c r="F345">
        <v>26</v>
      </c>
      <c r="G345">
        <v>130</v>
      </c>
      <c r="H345">
        <v>42.6</v>
      </c>
      <c r="I345">
        <v>0.43099999999999999</v>
      </c>
      <c r="J345">
        <v>24</v>
      </c>
      <c r="K345">
        <v>1</v>
      </c>
      <c r="L345">
        <f t="shared" si="26"/>
        <v>0</v>
      </c>
      <c r="M345">
        <f t="shared" si="27"/>
        <v>0</v>
      </c>
    </row>
    <row r="346" spans="1:13">
      <c r="A346">
        <v>345</v>
      </c>
      <c r="B346">
        <v>574</v>
      </c>
      <c r="C346">
        <v>2</v>
      </c>
      <c r="D346">
        <v>98</v>
      </c>
      <c r="E346">
        <v>60</v>
      </c>
      <c r="F346">
        <v>17</v>
      </c>
      <c r="G346">
        <v>120</v>
      </c>
      <c r="H346">
        <v>34.700000000000003</v>
      </c>
      <c r="I346">
        <v>0.19800000000000001</v>
      </c>
      <c r="J346">
        <v>22</v>
      </c>
      <c r="K346">
        <v>0</v>
      </c>
      <c r="L346">
        <f t="shared" si="26"/>
        <v>0</v>
      </c>
      <c r="M346">
        <f t="shared" si="27"/>
        <v>1</v>
      </c>
    </row>
    <row r="347" spans="1:13">
      <c r="A347">
        <v>346</v>
      </c>
      <c r="B347">
        <v>109</v>
      </c>
      <c r="C347">
        <v>3</v>
      </c>
      <c r="D347">
        <v>83</v>
      </c>
      <c r="E347">
        <v>58</v>
      </c>
      <c r="F347">
        <v>31</v>
      </c>
      <c r="G347">
        <v>18</v>
      </c>
      <c r="H347">
        <v>34.299999999999997</v>
      </c>
      <c r="I347">
        <v>0.33600000000000002</v>
      </c>
      <c r="J347">
        <v>25</v>
      </c>
      <c r="K347">
        <v>0</v>
      </c>
      <c r="L347">
        <f t="shared" si="26"/>
        <v>0</v>
      </c>
      <c r="M347">
        <f t="shared" si="27"/>
        <v>1</v>
      </c>
    </row>
    <row r="348" spans="1:13">
      <c r="A348">
        <v>347</v>
      </c>
      <c r="B348">
        <v>37</v>
      </c>
      <c r="C348">
        <v>11</v>
      </c>
      <c r="D348">
        <v>138</v>
      </c>
      <c r="E348">
        <v>76</v>
      </c>
      <c r="F348">
        <v>0</v>
      </c>
      <c r="G348">
        <v>0</v>
      </c>
      <c r="H348">
        <v>33.200000000000003</v>
      </c>
      <c r="I348">
        <v>0.42</v>
      </c>
      <c r="J348">
        <v>35</v>
      </c>
      <c r="K348">
        <v>0</v>
      </c>
      <c r="L348">
        <f t="shared" si="26"/>
        <v>0</v>
      </c>
      <c r="M348">
        <f t="shared" si="27"/>
        <v>1</v>
      </c>
    </row>
    <row r="349" spans="1:13">
      <c r="A349">
        <v>348</v>
      </c>
      <c r="B349">
        <v>562</v>
      </c>
      <c r="C349">
        <v>0</v>
      </c>
      <c r="D349">
        <v>198</v>
      </c>
      <c r="E349">
        <v>66</v>
      </c>
      <c r="F349">
        <v>32</v>
      </c>
      <c r="G349">
        <v>274</v>
      </c>
      <c r="H349">
        <v>41.3</v>
      </c>
      <c r="I349">
        <v>0.502</v>
      </c>
      <c r="J349">
        <v>28</v>
      </c>
      <c r="K349">
        <v>1</v>
      </c>
      <c r="L349">
        <f t="shared" si="26"/>
        <v>1</v>
      </c>
      <c r="M349">
        <f t="shared" si="27"/>
        <v>1</v>
      </c>
    </row>
    <row r="350" spans="1:13">
      <c r="A350">
        <v>349</v>
      </c>
      <c r="B350">
        <v>366</v>
      </c>
      <c r="C350">
        <v>5</v>
      </c>
      <c r="D350">
        <v>99</v>
      </c>
      <c r="E350">
        <v>54</v>
      </c>
      <c r="F350">
        <v>28</v>
      </c>
      <c r="G350">
        <v>83</v>
      </c>
      <c r="H350">
        <v>34</v>
      </c>
      <c r="I350">
        <v>0.499</v>
      </c>
      <c r="J350">
        <v>30</v>
      </c>
      <c r="K350">
        <v>0</v>
      </c>
      <c r="L350">
        <f t="shared" si="26"/>
        <v>0</v>
      </c>
      <c r="M350">
        <f t="shared" si="27"/>
        <v>1</v>
      </c>
    </row>
    <row r="351" spans="1:13">
      <c r="A351">
        <v>350</v>
      </c>
      <c r="B351">
        <v>593</v>
      </c>
      <c r="C351">
        <v>3</v>
      </c>
      <c r="D351">
        <v>132</v>
      </c>
      <c r="E351">
        <v>80</v>
      </c>
      <c r="F351">
        <v>0</v>
      </c>
      <c r="G351">
        <v>0</v>
      </c>
      <c r="H351">
        <v>34.4</v>
      </c>
      <c r="I351">
        <v>0.40200000000000002</v>
      </c>
      <c r="J351">
        <v>44</v>
      </c>
      <c r="K351">
        <v>1</v>
      </c>
      <c r="L351">
        <f t="shared" si="26"/>
        <v>0</v>
      </c>
      <c r="M351">
        <f t="shared" si="27"/>
        <v>0</v>
      </c>
    </row>
    <row r="352" spans="1:13">
      <c r="A352">
        <v>351</v>
      </c>
      <c r="B352">
        <v>124</v>
      </c>
      <c r="C352">
        <v>5</v>
      </c>
      <c r="D352">
        <v>132</v>
      </c>
      <c r="E352">
        <v>80</v>
      </c>
      <c r="F352">
        <v>0</v>
      </c>
      <c r="G352">
        <v>0</v>
      </c>
      <c r="H352">
        <v>26.8</v>
      </c>
      <c r="I352">
        <v>0.186</v>
      </c>
      <c r="J352">
        <v>69</v>
      </c>
      <c r="K352">
        <v>0</v>
      </c>
      <c r="L352">
        <f t="shared" si="26"/>
        <v>0</v>
      </c>
      <c r="M352">
        <f t="shared" si="27"/>
        <v>1</v>
      </c>
    </row>
    <row r="353" spans="1:13">
      <c r="A353">
        <v>352</v>
      </c>
      <c r="B353">
        <v>309</v>
      </c>
      <c r="C353">
        <v>0</v>
      </c>
      <c r="D353">
        <v>128</v>
      </c>
      <c r="E353">
        <v>68</v>
      </c>
      <c r="F353">
        <v>19</v>
      </c>
      <c r="G353">
        <v>180</v>
      </c>
      <c r="H353">
        <v>30.5</v>
      </c>
      <c r="I353">
        <v>1.391</v>
      </c>
      <c r="J353">
        <v>25</v>
      </c>
      <c r="K353">
        <v>1</v>
      </c>
      <c r="L353">
        <f t="shared" si="26"/>
        <v>0</v>
      </c>
      <c r="M353">
        <f t="shared" si="27"/>
        <v>0</v>
      </c>
    </row>
    <row r="354" spans="1:13">
      <c r="A354">
        <v>353</v>
      </c>
      <c r="B354">
        <v>114</v>
      </c>
      <c r="C354">
        <v>4</v>
      </c>
      <c r="D354">
        <v>76</v>
      </c>
      <c r="E354">
        <v>62</v>
      </c>
      <c r="F354">
        <v>0</v>
      </c>
      <c r="G354">
        <v>0</v>
      </c>
      <c r="H354">
        <v>34</v>
      </c>
      <c r="I354">
        <v>0.39100000000000001</v>
      </c>
      <c r="J354">
        <v>25</v>
      </c>
      <c r="K354">
        <v>0</v>
      </c>
      <c r="L354">
        <f t="shared" si="26"/>
        <v>0</v>
      </c>
      <c r="M354">
        <f t="shared" si="27"/>
        <v>1</v>
      </c>
    </row>
    <row r="355" spans="1:13">
      <c r="A355">
        <v>354</v>
      </c>
      <c r="B355">
        <v>584</v>
      </c>
      <c r="C355">
        <v>8</v>
      </c>
      <c r="D355">
        <v>100</v>
      </c>
      <c r="E355">
        <v>76</v>
      </c>
      <c r="F355">
        <v>0</v>
      </c>
      <c r="G355">
        <v>0</v>
      </c>
      <c r="H355">
        <v>38.700000000000003</v>
      </c>
      <c r="I355">
        <v>0.19</v>
      </c>
      <c r="J355">
        <v>42</v>
      </c>
      <c r="K355">
        <v>0</v>
      </c>
      <c r="L355">
        <f t="shared" si="26"/>
        <v>0</v>
      </c>
      <c r="M355">
        <f t="shared" si="27"/>
        <v>1</v>
      </c>
    </row>
    <row r="356" spans="1:13">
      <c r="A356">
        <v>355</v>
      </c>
      <c r="B356">
        <v>688</v>
      </c>
      <c r="C356">
        <v>1</v>
      </c>
      <c r="D356">
        <v>107</v>
      </c>
      <c r="E356">
        <v>50</v>
      </c>
      <c r="F356">
        <v>19</v>
      </c>
      <c r="G356">
        <v>0</v>
      </c>
      <c r="H356">
        <v>28.3</v>
      </c>
      <c r="I356">
        <v>0.18099999999999999</v>
      </c>
      <c r="J356">
        <v>29</v>
      </c>
      <c r="K356">
        <v>0</v>
      </c>
      <c r="L356">
        <f t="shared" si="26"/>
        <v>0</v>
      </c>
      <c r="M356">
        <f t="shared" si="27"/>
        <v>1</v>
      </c>
    </row>
    <row r="357" spans="1:13">
      <c r="A357">
        <v>356</v>
      </c>
      <c r="B357">
        <v>350</v>
      </c>
      <c r="C357">
        <v>5</v>
      </c>
      <c r="D357">
        <v>0</v>
      </c>
      <c r="E357">
        <v>80</v>
      </c>
      <c r="F357">
        <v>32</v>
      </c>
      <c r="G357">
        <v>0</v>
      </c>
      <c r="H357">
        <v>41</v>
      </c>
      <c r="I357">
        <v>0.34599999999999997</v>
      </c>
      <c r="J357">
        <v>37</v>
      </c>
      <c r="K357">
        <v>1</v>
      </c>
      <c r="L357">
        <f t="shared" si="26"/>
        <v>0</v>
      </c>
      <c r="M357">
        <f t="shared" si="27"/>
        <v>0</v>
      </c>
    </row>
    <row r="358" spans="1:13">
      <c r="A358">
        <v>357</v>
      </c>
      <c r="B358">
        <v>264</v>
      </c>
      <c r="C358">
        <v>3</v>
      </c>
      <c r="D358">
        <v>142</v>
      </c>
      <c r="E358">
        <v>80</v>
      </c>
      <c r="F358">
        <v>15</v>
      </c>
      <c r="G358">
        <v>0</v>
      </c>
      <c r="H358">
        <v>32.4</v>
      </c>
      <c r="I358">
        <v>0.2</v>
      </c>
      <c r="J358">
        <v>63</v>
      </c>
      <c r="K358">
        <v>0</v>
      </c>
      <c r="L358">
        <f t="shared" si="26"/>
        <v>0</v>
      </c>
      <c r="M358">
        <f t="shared" si="27"/>
        <v>1</v>
      </c>
    </row>
    <row r="359" spans="1:13">
      <c r="A359">
        <v>358</v>
      </c>
      <c r="B359">
        <v>178</v>
      </c>
      <c r="C359">
        <v>0</v>
      </c>
      <c r="D359">
        <v>129</v>
      </c>
      <c r="E359">
        <v>110</v>
      </c>
      <c r="F359">
        <v>46</v>
      </c>
      <c r="G359">
        <v>130</v>
      </c>
      <c r="H359">
        <v>67.099999999999994</v>
      </c>
      <c r="I359">
        <v>0.31900000000000001</v>
      </c>
      <c r="J359">
        <v>26</v>
      </c>
      <c r="K359">
        <v>1</v>
      </c>
      <c r="L359">
        <f t="shared" si="26"/>
        <v>0</v>
      </c>
      <c r="M359">
        <f t="shared" si="27"/>
        <v>0</v>
      </c>
    </row>
    <row r="360" spans="1:13">
      <c r="A360">
        <v>359</v>
      </c>
      <c r="B360">
        <v>58</v>
      </c>
      <c r="C360">
        <v>0</v>
      </c>
      <c r="D360">
        <v>100</v>
      </c>
      <c r="E360">
        <v>88</v>
      </c>
      <c r="F360">
        <v>60</v>
      </c>
      <c r="G360">
        <v>110</v>
      </c>
      <c r="H360">
        <v>46.8</v>
      </c>
      <c r="I360">
        <v>0.96199999999999997</v>
      </c>
      <c r="J360">
        <v>31</v>
      </c>
      <c r="K360">
        <v>0</v>
      </c>
      <c r="L360">
        <f t="shared" si="26"/>
        <v>0</v>
      </c>
      <c r="M360">
        <f t="shared" si="27"/>
        <v>1</v>
      </c>
    </row>
    <row r="361" spans="1:13">
      <c r="A361">
        <v>360</v>
      </c>
      <c r="B361">
        <v>595</v>
      </c>
      <c r="C361">
        <v>6</v>
      </c>
      <c r="D361">
        <v>123</v>
      </c>
      <c r="E361">
        <v>72</v>
      </c>
      <c r="F361">
        <v>45</v>
      </c>
      <c r="G361">
        <v>230</v>
      </c>
      <c r="H361">
        <v>33.6</v>
      </c>
      <c r="I361">
        <v>0.73299999999999998</v>
      </c>
      <c r="J361">
        <v>34</v>
      </c>
      <c r="K361">
        <v>0</v>
      </c>
      <c r="L361">
        <f t="shared" si="26"/>
        <v>0</v>
      </c>
      <c r="M361">
        <f t="shared" si="27"/>
        <v>1</v>
      </c>
    </row>
    <row r="362" spans="1:13">
      <c r="A362">
        <v>361</v>
      </c>
      <c r="B362">
        <v>85</v>
      </c>
      <c r="C362">
        <v>5</v>
      </c>
      <c r="D362">
        <v>137</v>
      </c>
      <c r="E362">
        <v>108</v>
      </c>
      <c r="F362">
        <v>0</v>
      </c>
      <c r="G362">
        <v>0</v>
      </c>
      <c r="H362">
        <v>48.8</v>
      </c>
      <c r="I362">
        <v>0.22700000000000001</v>
      </c>
      <c r="J362">
        <v>37</v>
      </c>
      <c r="K362">
        <v>1</v>
      </c>
      <c r="L362">
        <f t="shared" si="26"/>
        <v>0</v>
      </c>
      <c r="M362">
        <f t="shared" si="27"/>
        <v>0</v>
      </c>
    </row>
    <row r="363" spans="1:13">
      <c r="A363">
        <v>362</v>
      </c>
      <c r="B363">
        <v>603</v>
      </c>
      <c r="C363">
        <v>1</v>
      </c>
      <c r="D363">
        <v>124</v>
      </c>
      <c r="E363">
        <v>74</v>
      </c>
      <c r="F363">
        <v>36</v>
      </c>
      <c r="G363">
        <v>0</v>
      </c>
      <c r="H363">
        <v>27.8</v>
      </c>
      <c r="I363">
        <v>0.1</v>
      </c>
      <c r="J363">
        <v>30</v>
      </c>
      <c r="K363">
        <v>0</v>
      </c>
      <c r="L363">
        <f t="shared" si="26"/>
        <v>0</v>
      </c>
      <c r="M363">
        <f t="shared" si="27"/>
        <v>1</v>
      </c>
    </row>
    <row r="364" spans="1:13">
      <c r="A364">
        <v>363</v>
      </c>
      <c r="B364">
        <v>229</v>
      </c>
      <c r="C364">
        <v>4</v>
      </c>
      <c r="D364">
        <v>197</v>
      </c>
      <c r="E364">
        <v>70</v>
      </c>
      <c r="F364">
        <v>39</v>
      </c>
      <c r="G364">
        <v>744</v>
      </c>
      <c r="H364">
        <v>36.700000000000003</v>
      </c>
      <c r="I364">
        <v>2.3290000000000002</v>
      </c>
      <c r="J364">
        <v>31</v>
      </c>
      <c r="K364">
        <v>0</v>
      </c>
      <c r="L364">
        <f t="shared" si="26"/>
        <v>1</v>
      </c>
      <c r="M364">
        <f t="shared" si="27"/>
        <v>0</v>
      </c>
    </row>
    <row r="365" spans="1:13">
      <c r="A365">
        <v>364</v>
      </c>
      <c r="B365">
        <v>586</v>
      </c>
      <c r="C365">
        <v>1</v>
      </c>
      <c r="D365">
        <v>93</v>
      </c>
      <c r="E365">
        <v>56</v>
      </c>
      <c r="F365">
        <v>11</v>
      </c>
      <c r="G365">
        <v>0</v>
      </c>
      <c r="H365">
        <v>22.5</v>
      </c>
      <c r="I365">
        <v>0.41699999999999998</v>
      </c>
      <c r="J365">
        <v>22</v>
      </c>
      <c r="K365">
        <v>0</v>
      </c>
      <c r="L365">
        <f t="shared" si="26"/>
        <v>0</v>
      </c>
      <c r="M365">
        <f t="shared" si="27"/>
        <v>1</v>
      </c>
    </row>
    <row r="366" spans="1:13">
      <c r="A366">
        <v>365</v>
      </c>
      <c r="B366">
        <v>202</v>
      </c>
      <c r="C366">
        <v>1</v>
      </c>
      <c r="D366">
        <v>138</v>
      </c>
      <c r="E366">
        <v>82</v>
      </c>
      <c r="F366">
        <v>0</v>
      </c>
      <c r="G366">
        <v>0</v>
      </c>
      <c r="H366">
        <v>40.1</v>
      </c>
      <c r="I366">
        <v>0.23599999999999999</v>
      </c>
      <c r="J366">
        <v>28</v>
      </c>
      <c r="K366">
        <v>0</v>
      </c>
      <c r="L366">
        <f t="shared" si="26"/>
        <v>0</v>
      </c>
      <c r="M366">
        <f t="shared" si="27"/>
        <v>1</v>
      </c>
    </row>
    <row r="367" spans="1:13">
      <c r="A367">
        <v>366</v>
      </c>
      <c r="B367">
        <v>121</v>
      </c>
      <c r="C367">
        <v>0</v>
      </c>
      <c r="D367">
        <v>162</v>
      </c>
      <c r="E367">
        <v>76</v>
      </c>
      <c r="F367">
        <v>56</v>
      </c>
      <c r="G367">
        <v>100</v>
      </c>
      <c r="H367">
        <v>53.2</v>
      </c>
      <c r="I367">
        <v>0.75900000000000001</v>
      </c>
      <c r="J367">
        <v>25</v>
      </c>
      <c r="K367">
        <v>1</v>
      </c>
      <c r="L367">
        <f t="shared" si="26"/>
        <v>1</v>
      </c>
      <c r="M367">
        <f t="shared" si="27"/>
        <v>1</v>
      </c>
    </row>
    <row r="368" spans="1:13">
      <c r="A368">
        <v>367</v>
      </c>
      <c r="B368">
        <v>592</v>
      </c>
      <c r="C368">
        <v>2</v>
      </c>
      <c r="D368">
        <v>112</v>
      </c>
      <c r="E368">
        <v>78</v>
      </c>
      <c r="F368">
        <v>50</v>
      </c>
      <c r="G368">
        <v>140</v>
      </c>
      <c r="H368">
        <v>39.4</v>
      </c>
      <c r="I368">
        <v>0.17499999999999999</v>
      </c>
      <c r="J368">
        <v>24</v>
      </c>
      <c r="K368">
        <v>0</v>
      </c>
      <c r="L368">
        <f t="shared" si="26"/>
        <v>0</v>
      </c>
      <c r="M368">
        <f t="shared" si="27"/>
        <v>1</v>
      </c>
    </row>
    <row r="369" spans="1:13">
      <c r="A369">
        <v>368</v>
      </c>
      <c r="B369">
        <v>676</v>
      </c>
      <c r="C369">
        <v>6</v>
      </c>
      <c r="D369">
        <v>195</v>
      </c>
      <c r="E369">
        <v>70</v>
      </c>
      <c r="F369">
        <v>0</v>
      </c>
      <c r="G369">
        <v>0</v>
      </c>
      <c r="H369">
        <v>30.9</v>
      </c>
      <c r="I369">
        <v>0.32800000000000001</v>
      </c>
      <c r="J369">
        <v>31</v>
      </c>
      <c r="K369">
        <v>1</v>
      </c>
      <c r="L369">
        <f t="shared" si="26"/>
        <v>1</v>
      </c>
      <c r="M369">
        <f t="shared" si="27"/>
        <v>1</v>
      </c>
    </row>
    <row r="370" spans="1:13">
      <c r="A370">
        <v>369</v>
      </c>
      <c r="B370">
        <v>754</v>
      </c>
      <c r="C370">
        <v>0</v>
      </c>
      <c r="D370">
        <v>181</v>
      </c>
      <c r="E370">
        <v>88</v>
      </c>
      <c r="F370">
        <v>44</v>
      </c>
      <c r="G370">
        <v>510</v>
      </c>
      <c r="H370">
        <v>43.3</v>
      </c>
      <c r="I370">
        <v>0.222</v>
      </c>
      <c r="J370">
        <v>26</v>
      </c>
      <c r="K370">
        <v>1</v>
      </c>
      <c r="L370">
        <f t="shared" si="26"/>
        <v>1</v>
      </c>
      <c r="M370">
        <f t="shared" si="27"/>
        <v>1</v>
      </c>
    </row>
    <row r="371" spans="1:13">
      <c r="A371">
        <v>370</v>
      </c>
      <c r="B371">
        <v>242</v>
      </c>
      <c r="C371">
        <v>4</v>
      </c>
      <c r="D371">
        <v>91</v>
      </c>
      <c r="E371">
        <v>70</v>
      </c>
      <c r="F371">
        <v>32</v>
      </c>
      <c r="G371">
        <v>88</v>
      </c>
      <c r="H371">
        <v>33.1</v>
      </c>
      <c r="I371">
        <v>0.44600000000000001</v>
      </c>
      <c r="J371">
        <v>22</v>
      </c>
      <c r="K371">
        <v>0</v>
      </c>
      <c r="L371">
        <f t="shared" si="26"/>
        <v>0</v>
      </c>
      <c r="M371">
        <f t="shared" si="27"/>
        <v>1</v>
      </c>
    </row>
    <row r="372" spans="1:13">
      <c r="A372">
        <v>371</v>
      </c>
      <c r="B372">
        <v>160</v>
      </c>
      <c r="C372">
        <v>17</v>
      </c>
      <c r="D372">
        <v>163</v>
      </c>
      <c r="E372">
        <v>72</v>
      </c>
      <c r="F372">
        <v>41</v>
      </c>
      <c r="G372">
        <v>114</v>
      </c>
      <c r="H372">
        <v>40.9</v>
      </c>
      <c r="I372">
        <v>0.81699999999999995</v>
      </c>
      <c r="J372">
        <v>47</v>
      </c>
      <c r="K372">
        <v>1</v>
      </c>
      <c r="L372">
        <f t="shared" si="26"/>
        <v>1</v>
      </c>
      <c r="M372">
        <f t="shared" si="27"/>
        <v>1</v>
      </c>
    </row>
    <row r="373" spans="1:13">
      <c r="A373">
        <v>372</v>
      </c>
      <c r="B373">
        <v>563</v>
      </c>
      <c r="C373">
        <v>1</v>
      </c>
      <c r="D373">
        <v>87</v>
      </c>
      <c r="E373">
        <v>68</v>
      </c>
      <c r="F373">
        <v>34</v>
      </c>
      <c r="G373">
        <v>77</v>
      </c>
      <c r="H373">
        <v>37.6</v>
      </c>
      <c r="I373">
        <v>0.40100000000000002</v>
      </c>
      <c r="J373">
        <v>24</v>
      </c>
      <c r="K373">
        <v>0</v>
      </c>
      <c r="L373">
        <f t="shared" si="26"/>
        <v>0</v>
      </c>
      <c r="M373">
        <f t="shared" si="27"/>
        <v>1</v>
      </c>
    </row>
    <row r="374" spans="1:13">
      <c r="A374">
        <v>373</v>
      </c>
      <c r="B374">
        <v>271</v>
      </c>
      <c r="C374">
        <v>10</v>
      </c>
      <c r="D374">
        <v>101</v>
      </c>
      <c r="E374">
        <v>86</v>
      </c>
      <c r="F374">
        <v>37</v>
      </c>
      <c r="G374">
        <v>0</v>
      </c>
      <c r="H374">
        <v>45.6</v>
      </c>
      <c r="I374">
        <v>1.1359999999999999</v>
      </c>
      <c r="J374">
        <v>38</v>
      </c>
      <c r="K374">
        <v>1</v>
      </c>
      <c r="L374">
        <f t="shared" si="26"/>
        <v>0</v>
      </c>
      <c r="M374">
        <f t="shared" si="27"/>
        <v>0</v>
      </c>
    </row>
    <row r="375" spans="1:13">
      <c r="A375">
        <v>374</v>
      </c>
      <c r="B375">
        <v>719</v>
      </c>
      <c r="C375">
        <v>1</v>
      </c>
      <c r="D375">
        <v>108</v>
      </c>
      <c r="E375">
        <v>60</v>
      </c>
      <c r="F375">
        <v>46</v>
      </c>
      <c r="G375">
        <v>178</v>
      </c>
      <c r="H375">
        <v>35.5</v>
      </c>
      <c r="I375">
        <v>0.41499999999999998</v>
      </c>
      <c r="J375">
        <v>24</v>
      </c>
      <c r="K375">
        <v>0</v>
      </c>
      <c r="L375">
        <f t="shared" si="26"/>
        <v>0</v>
      </c>
      <c r="M375">
        <f t="shared" si="27"/>
        <v>1</v>
      </c>
    </row>
    <row r="376" spans="1:13">
      <c r="A376">
        <v>375</v>
      </c>
      <c r="B376">
        <v>541</v>
      </c>
      <c r="C376">
        <v>8</v>
      </c>
      <c r="D376">
        <v>100</v>
      </c>
      <c r="E376">
        <v>74</v>
      </c>
      <c r="F376">
        <v>40</v>
      </c>
      <c r="G376">
        <v>215</v>
      </c>
      <c r="H376">
        <v>39.4</v>
      </c>
      <c r="I376">
        <v>0.66100000000000003</v>
      </c>
      <c r="J376">
        <v>43</v>
      </c>
      <c r="K376">
        <v>1</v>
      </c>
      <c r="L376">
        <f t="shared" si="26"/>
        <v>0</v>
      </c>
      <c r="M376">
        <f t="shared" si="27"/>
        <v>0</v>
      </c>
    </row>
    <row r="377" spans="1:13">
      <c r="A377">
        <v>376</v>
      </c>
      <c r="B377">
        <v>605</v>
      </c>
      <c r="C377">
        <v>4</v>
      </c>
      <c r="D377">
        <v>183</v>
      </c>
      <c r="E377">
        <v>0</v>
      </c>
      <c r="F377">
        <v>0</v>
      </c>
      <c r="G377">
        <v>0</v>
      </c>
      <c r="H377">
        <v>28.4</v>
      </c>
      <c r="I377">
        <v>0.21199999999999999</v>
      </c>
      <c r="J377">
        <v>36</v>
      </c>
      <c r="K377">
        <v>1</v>
      </c>
      <c r="L377">
        <f t="shared" si="26"/>
        <v>1</v>
      </c>
      <c r="M377">
        <f t="shared" si="27"/>
        <v>1</v>
      </c>
    </row>
    <row r="378" spans="1:13">
      <c r="A378">
        <v>377</v>
      </c>
      <c r="B378">
        <v>633</v>
      </c>
      <c r="C378">
        <v>2</v>
      </c>
      <c r="D378">
        <v>111</v>
      </c>
      <c r="E378">
        <v>60</v>
      </c>
      <c r="F378">
        <v>0</v>
      </c>
      <c r="G378">
        <v>0</v>
      </c>
      <c r="H378">
        <v>26.2</v>
      </c>
      <c r="I378">
        <v>0.34300000000000003</v>
      </c>
      <c r="J378">
        <v>23</v>
      </c>
      <c r="K378">
        <v>0</v>
      </c>
      <c r="L378">
        <f t="shared" si="26"/>
        <v>0</v>
      </c>
      <c r="M378">
        <f t="shared" si="27"/>
        <v>1</v>
      </c>
    </row>
    <row r="379" spans="1:13">
      <c r="A379">
        <v>378</v>
      </c>
      <c r="B379">
        <v>433</v>
      </c>
      <c r="C379">
        <v>1</v>
      </c>
      <c r="D379">
        <v>80</v>
      </c>
      <c r="E379">
        <v>74</v>
      </c>
      <c r="F379">
        <v>11</v>
      </c>
      <c r="G379">
        <v>60</v>
      </c>
      <c r="H379">
        <v>30</v>
      </c>
      <c r="I379">
        <v>0.52700000000000002</v>
      </c>
      <c r="J379">
        <v>22</v>
      </c>
      <c r="K379">
        <v>0</v>
      </c>
      <c r="L379">
        <f t="shared" si="26"/>
        <v>0</v>
      </c>
      <c r="M379">
        <f t="shared" si="27"/>
        <v>1</v>
      </c>
    </row>
    <row r="380" spans="1:13">
      <c r="A380">
        <v>379</v>
      </c>
      <c r="B380">
        <v>162</v>
      </c>
      <c r="C380">
        <v>7</v>
      </c>
      <c r="D380">
        <v>102</v>
      </c>
      <c r="E380">
        <v>74</v>
      </c>
      <c r="F380">
        <v>40</v>
      </c>
      <c r="G380">
        <v>105</v>
      </c>
      <c r="H380">
        <v>37.200000000000003</v>
      </c>
      <c r="I380">
        <v>0.20399999999999999</v>
      </c>
      <c r="J380">
        <v>45</v>
      </c>
      <c r="K380">
        <v>0</v>
      </c>
      <c r="L380">
        <f t="shared" si="26"/>
        <v>0</v>
      </c>
      <c r="M380">
        <f t="shared" si="27"/>
        <v>1</v>
      </c>
    </row>
    <row r="381" spans="1:13">
      <c r="A381">
        <v>380</v>
      </c>
      <c r="B381">
        <v>372</v>
      </c>
      <c r="C381">
        <v>0</v>
      </c>
      <c r="D381">
        <v>118</v>
      </c>
      <c r="E381">
        <v>64</v>
      </c>
      <c r="F381">
        <v>23</v>
      </c>
      <c r="G381">
        <v>89</v>
      </c>
      <c r="H381">
        <v>0</v>
      </c>
      <c r="I381">
        <v>1.7310000000000001</v>
      </c>
      <c r="J381">
        <v>21</v>
      </c>
      <c r="K381">
        <v>0</v>
      </c>
      <c r="L381">
        <f t="shared" si="26"/>
        <v>0</v>
      </c>
      <c r="M381">
        <f t="shared" si="27"/>
        <v>1</v>
      </c>
    </row>
    <row r="382" spans="1:13">
      <c r="A382">
        <v>381</v>
      </c>
      <c r="B382">
        <v>317</v>
      </c>
      <c r="C382">
        <v>3</v>
      </c>
      <c r="D382">
        <v>99</v>
      </c>
      <c r="E382">
        <v>80</v>
      </c>
      <c r="F382">
        <v>11</v>
      </c>
      <c r="G382">
        <v>64</v>
      </c>
      <c r="H382">
        <v>19.3</v>
      </c>
      <c r="I382">
        <v>0.28399999999999997</v>
      </c>
      <c r="J382">
        <v>30</v>
      </c>
      <c r="K382">
        <v>0</v>
      </c>
      <c r="L382">
        <f t="shared" si="26"/>
        <v>0</v>
      </c>
      <c r="M382">
        <f t="shared" si="27"/>
        <v>1</v>
      </c>
    </row>
    <row r="383" spans="1:13">
      <c r="A383">
        <v>382</v>
      </c>
      <c r="B383">
        <v>379</v>
      </c>
      <c r="C383">
        <v>4</v>
      </c>
      <c r="D383">
        <v>156</v>
      </c>
      <c r="E383">
        <v>75</v>
      </c>
      <c r="F383">
        <v>0</v>
      </c>
      <c r="G383">
        <v>0</v>
      </c>
      <c r="H383">
        <v>48.3</v>
      </c>
      <c r="I383">
        <v>0.23799999999999999</v>
      </c>
      <c r="J383">
        <v>32</v>
      </c>
      <c r="K383">
        <v>1</v>
      </c>
      <c r="L383">
        <f t="shared" si="26"/>
        <v>1</v>
      </c>
      <c r="M383">
        <f t="shared" si="27"/>
        <v>1</v>
      </c>
    </row>
    <row r="384" spans="1:13">
      <c r="A384">
        <v>383</v>
      </c>
      <c r="B384">
        <v>458</v>
      </c>
      <c r="C384">
        <v>5</v>
      </c>
      <c r="D384">
        <v>86</v>
      </c>
      <c r="E384">
        <v>68</v>
      </c>
      <c r="F384">
        <v>28</v>
      </c>
      <c r="G384">
        <v>71</v>
      </c>
      <c r="H384">
        <v>30.2</v>
      </c>
      <c r="I384">
        <v>0.36399999999999999</v>
      </c>
      <c r="J384">
        <v>24</v>
      </c>
      <c r="K384">
        <v>0</v>
      </c>
      <c r="L384">
        <f t="shared" si="26"/>
        <v>0</v>
      </c>
      <c r="M384">
        <f t="shared" si="27"/>
        <v>1</v>
      </c>
    </row>
    <row r="385" spans="1:13">
      <c r="A385">
        <v>384</v>
      </c>
      <c r="B385">
        <v>720</v>
      </c>
      <c r="C385">
        <v>5</v>
      </c>
      <c r="D385">
        <v>97</v>
      </c>
      <c r="E385">
        <v>76</v>
      </c>
      <c r="F385">
        <v>27</v>
      </c>
      <c r="G385">
        <v>0</v>
      </c>
      <c r="H385">
        <v>35.6</v>
      </c>
      <c r="I385">
        <v>0.378</v>
      </c>
      <c r="J385">
        <v>52</v>
      </c>
      <c r="K385">
        <v>1</v>
      </c>
      <c r="L385">
        <f t="shared" si="26"/>
        <v>0</v>
      </c>
      <c r="M385">
        <f t="shared" si="27"/>
        <v>0</v>
      </c>
    </row>
    <row r="386" spans="1:13">
      <c r="A386">
        <v>385</v>
      </c>
      <c r="B386">
        <v>288</v>
      </c>
      <c r="C386">
        <v>1</v>
      </c>
      <c r="D386">
        <v>119</v>
      </c>
      <c r="E386">
        <v>86</v>
      </c>
      <c r="F386">
        <v>39</v>
      </c>
      <c r="G386">
        <v>220</v>
      </c>
      <c r="H386">
        <v>45.6</v>
      </c>
      <c r="I386">
        <v>0.80800000000000005</v>
      </c>
      <c r="J386">
        <v>29</v>
      </c>
      <c r="K386">
        <v>1</v>
      </c>
      <c r="L386">
        <f t="shared" si="26"/>
        <v>0</v>
      </c>
      <c r="M386">
        <f t="shared" si="27"/>
        <v>0</v>
      </c>
    </row>
    <row r="387" spans="1:13">
      <c r="A387">
        <v>386</v>
      </c>
      <c r="B387">
        <v>521</v>
      </c>
      <c r="C387">
        <v>2</v>
      </c>
      <c r="D387">
        <v>68</v>
      </c>
      <c r="E387">
        <v>70</v>
      </c>
      <c r="F387">
        <v>32</v>
      </c>
      <c r="G387">
        <v>66</v>
      </c>
      <c r="H387">
        <v>25</v>
      </c>
      <c r="I387">
        <v>0.187</v>
      </c>
      <c r="J387">
        <v>25</v>
      </c>
      <c r="K387">
        <v>0</v>
      </c>
      <c r="L387">
        <f t="shared" ref="L387:L450" si="28">IF(D387&lt;=151.5,IF(D387&lt;=99.5,IF(J387&lt;=36.5,0,0),IF(I387&lt;=0.317,0,0)),IF(F387&lt;=38.5,IF(J387&lt;=44.5,1,1),1))</f>
        <v>0</v>
      </c>
      <c r="M387">
        <f t="shared" ref="M387:M450" si="29">IF(L387=K387,1,0)</f>
        <v>1</v>
      </c>
    </row>
    <row r="388" spans="1:13">
      <c r="A388">
        <v>387</v>
      </c>
      <c r="B388">
        <v>207</v>
      </c>
      <c r="C388">
        <v>8</v>
      </c>
      <c r="D388">
        <v>196</v>
      </c>
      <c r="E388">
        <v>76</v>
      </c>
      <c r="F388">
        <v>29</v>
      </c>
      <c r="G388">
        <v>280</v>
      </c>
      <c r="H388">
        <v>37.5</v>
      </c>
      <c r="I388">
        <v>0.60499999999999998</v>
      </c>
      <c r="J388">
        <v>57</v>
      </c>
      <c r="K388">
        <v>1</v>
      </c>
      <c r="L388">
        <f t="shared" si="28"/>
        <v>1</v>
      </c>
      <c r="M388">
        <f t="shared" si="29"/>
        <v>1</v>
      </c>
    </row>
    <row r="389" spans="1:13">
      <c r="A389">
        <v>388</v>
      </c>
      <c r="B389">
        <v>313</v>
      </c>
      <c r="C389">
        <v>2</v>
      </c>
      <c r="D389">
        <v>155</v>
      </c>
      <c r="E389">
        <v>74</v>
      </c>
      <c r="F389">
        <v>17</v>
      </c>
      <c r="G389">
        <v>96</v>
      </c>
      <c r="H389">
        <v>26.6</v>
      </c>
      <c r="I389">
        <v>0.433</v>
      </c>
      <c r="J389">
        <v>27</v>
      </c>
      <c r="K389">
        <v>1</v>
      </c>
      <c r="L389">
        <f t="shared" si="28"/>
        <v>1</v>
      </c>
      <c r="M389">
        <f t="shared" si="29"/>
        <v>1</v>
      </c>
    </row>
    <row r="390" spans="1:13">
      <c r="A390">
        <v>389</v>
      </c>
      <c r="B390">
        <v>496</v>
      </c>
      <c r="C390">
        <v>6</v>
      </c>
      <c r="D390">
        <v>166</v>
      </c>
      <c r="E390">
        <v>74</v>
      </c>
      <c r="F390">
        <v>0</v>
      </c>
      <c r="G390">
        <v>0</v>
      </c>
      <c r="H390">
        <v>26.6</v>
      </c>
      <c r="I390">
        <v>0.30399999999999999</v>
      </c>
      <c r="J390">
        <v>66</v>
      </c>
      <c r="K390">
        <v>0</v>
      </c>
      <c r="L390">
        <f t="shared" si="28"/>
        <v>1</v>
      </c>
      <c r="M390">
        <f t="shared" si="29"/>
        <v>0</v>
      </c>
    </row>
    <row r="391" spans="1:13">
      <c r="A391">
        <v>390</v>
      </c>
      <c r="B391">
        <v>295</v>
      </c>
      <c r="C391">
        <v>0</v>
      </c>
      <c r="D391">
        <v>161</v>
      </c>
      <c r="E391">
        <v>50</v>
      </c>
      <c r="F391">
        <v>0</v>
      </c>
      <c r="G391">
        <v>0</v>
      </c>
      <c r="H391">
        <v>21.9</v>
      </c>
      <c r="I391">
        <v>0.254</v>
      </c>
      <c r="J391">
        <v>65</v>
      </c>
      <c r="K391">
        <v>0</v>
      </c>
      <c r="L391">
        <f t="shared" si="28"/>
        <v>1</v>
      </c>
      <c r="M391">
        <f t="shared" si="29"/>
        <v>0</v>
      </c>
    </row>
    <row r="392" spans="1:13">
      <c r="A392">
        <v>391</v>
      </c>
      <c r="B392">
        <v>424</v>
      </c>
      <c r="C392">
        <v>2</v>
      </c>
      <c r="D392">
        <v>115</v>
      </c>
      <c r="E392">
        <v>64</v>
      </c>
      <c r="F392">
        <v>22</v>
      </c>
      <c r="G392">
        <v>0</v>
      </c>
      <c r="H392">
        <v>30.8</v>
      </c>
      <c r="I392">
        <v>0.42099999999999999</v>
      </c>
      <c r="J392">
        <v>21</v>
      </c>
      <c r="K392">
        <v>0</v>
      </c>
      <c r="L392">
        <f t="shared" si="28"/>
        <v>0</v>
      </c>
      <c r="M392">
        <f t="shared" si="29"/>
        <v>1</v>
      </c>
    </row>
    <row r="393" spans="1:13">
      <c r="A393">
        <v>392</v>
      </c>
      <c r="B393">
        <v>24</v>
      </c>
      <c r="C393">
        <v>9</v>
      </c>
      <c r="D393">
        <v>119</v>
      </c>
      <c r="E393">
        <v>80</v>
      </c>
      <c r="F393">
        <v>35</v>
      </c>
      <c r="G393">
        <v>0</v>
      </c>
      <c r="H393">
        <v>29</v>
      </c>
      <c r="I393">
        <v>0.26300000000000001</v>
      </c>
      <c r="J393">
        <v>29</v>
      </c>
      <c r="K393">
        <v>1</v>
      </c>
      <c r="L393">
        <f t="shared" si="28"/>
        <v>0</v>
      </c>
      <c r="M393">
        <f t="shared" si="29"/>
        <v>0</v>
      </c>
    </row>
    <row r="394" spans="1:13">
      <c r="A394">
        <v>393</v>
      </c>
      <c r="B394">
        <v>1</v>
      </c>
      <c r="C394">
        <v>6</v>
      </c>
      <c r="D394">
        <v>148</v>
      </c>
      <c r="E394">
        <v>72</v>
      </c>
      <c r="F394">
        <v>35</v>
      </c>
      <c r="G394">
        <v>0</v>
      </c>
      <c r="H394">
        <v>33.6</v>
      </c>
      <c r="I394">
        <v>0.627</v>
      </c>
      <c r="J394">
        <v>50</v>
      </c>
      <c r="K394">
        <v>1</v>
      </c>
      <c r="L394">
        <f t="shared" si="28"/>
        <v>0</v>
      </c>
      <c r="M394">
        <f t="shared" si="29"/>
        <v>0</v>
      </c>
    </row>
    <row r="395" spans="1:13">
      <c r="A395">
        <v>394</v>
      </c>
      <c r="B395">
        <v>402</v>
      </c>
      <c r="C395">
        <v>6</v>
      </c>
      <c r="D395">
        <v>137</v>
      </c>
      <c r="E395">
        <v>61</v>
      </c>
      <c r="F395">
        <v>0</v>
      </c>
      <c r="G395">
        <v>0</v>
      </c>
      <c r="H395">
        <v>24.2</v>
      </c>
      <c r="I395">
        <v>0.151</v>
      </c>
      <c r="J395">
        <v>55</v>
      </c>
      <c r="K395">
        <v>0</v>
      </c>
      <c r="L395">
        <f t="shared" si="28"/>
        <v>0</v>
      </c>
      <c r="M395">
        <f t="shared" si="29"/>
        <v>1</v>
      </c>
    </row>
    <row r="396" spans="1:13">
      <c r="A396">
        <v>395</v>
      </c>
      <c r="B396">
        <v>169</v>
      </c>
      <c r="C396">
        <v>4</v>
      </c>
      <c r="D396">
        <v>110</v>
      </c>
      <c r="E396">
        <v>66</v>
      </c>
      <c r="F396">
        <v>0</v>
      </c>
      <c r="G396">
        <v>0</v>
      </c>
      <c r="H396">
        <v>31.9</v>
      </c>
      <c r="I396">
        <v>0.47099999999999997</v>
      </c>
      <c r="J396">
        <v>29</v>
      </c>
      <c r="K396">
        <v>0</v>
      </c>
      <c r="L396">
        <f t="shared" si="28"/>
        <v>0</v>
      </c>
      <c r="M396">
        <f t="shared" si="29"/>
        <v>1</v>
      </c>
    </row>
    <row r="397" spans="1:13">
      <c r="A397">
        <v>396</v>
      </c>
      <c r="B397">
        <v>445</v>
      </c>
      <c r="C397">
        <v>4</v>
      </c>
      <c r="D397">
        <v>117</v>
      </c>
      <c r="E397">
        <v>62</v>
      </c>
      <c r="F397">
        <v>12</v>
      </c>
      <c r="G397">
        <v>0</v>
      </c>
      <c r="H397">
        <v>29.7</v>
      </c>
      <c r="I397">
        <v>0.38</v>
      </c>
      <c r="J397">
        <v>30</v>
      </c>
      <c r="K397">
        <v>1</v>
      </c>
      <c r="L397">
        <f t="shared" si="28"/>
        <v>0</v>
      </c>
      <c r="M397">
        <f t="shared" si="29"/>
        <v>0</v>
      </c>
    </row>
    <row r="398" spans="1:13">
      <c r="A398">
        <v>397</v>
      </c>
      <c r="B398">
        <v>733</v>
      </c>
      <c r="C398">
        <v>2</v>
      </c>
      <c r="D398">
        <v>174</v>
      </c>
      <c r="E398">
        <v>88</v>
      </c>
      <c r="F398">
        <v>37</v>
      </c>
      <c r="G398">
        <v>120</v>
      </c>
      <c r="H398">
        <v>44.5</v>
      </c>
      <c r="I398">
        <v>0.64600000000000002</v>
      </c>
      <c r="J398">
        <v>24</v>
      </c>
      <c r="K398">
        <v>1</v>
      </c>
      <c r="L398">
        <f t="shared" si="28"/>
        <v>1</v>
      </c>
      <c r="M398">
        <f t="shared" si="29"/>
        <v>1</v>
      </c>
    </row>
    <row r="399" spans="1:13">
      <c r="A399">
        <v>398</v>
      </c>
      <c r="B399">
        <v>754</v>
      </c>
      <c r="C399">
        <v>0</v>
      </c>
      <c r="D399">
        <v>181</v>
      </c>
      <c r="E399">
        <v>88</v>
      </c>
      <c r="F399">
        <v>44</v>
      </c>
      <c r="G399">
        <v>510</v>
      </c>
      <c r="H399">
        <v>43.3</v>
      </c>
      <c r="I399">
        <v>0.222</v>
      </c>
      <c r="J399">
        <v>26</v>
      </c>
      <c r="K399">
        <v>1</v>
      </c>
      <c r="L399">
        <f t="shared" si="28"/>
        <v>1</v>
      </c>
      <c r="M399">
        <f t="shared" si="29"/>
        <v>1</v>
      </c>
    </row>
    <row r="400" spans="1:13">
      <c r="A400">
        <v>399</v>
      </c>
      <c r="B400">
        <v>108</v>
      </c>
      <c r="C400">
        <v>4</v>
      </c>
      <c r="D400">
        <v>144</v>
      </c>
      <c r="E400">
        <v>58</v>
      </c>
      <c r="F400">
        <v>28</v>
      </c>
      <c r="G400">
        <v>140</v>
      </c>
      <c r="H400">
        <v>29.5</v>
      </c>
      <c r="I400">
        <v>0.28699999999999998</v>
      </c>
      <c r="J400">
        <v>37</v>
      </c>
      <c r="K400">
        <v>0</v>
      </c>
      <c r="L400">
        <f t="shared" si="28"/>
        <v>0</v>
      </c>
      <c r="M400">
        <f t="shared" si="29"/>
        <v>1</v>
      </c>
    </row>
    <row r="401" spans="1:13">
      <c r="A401">
        <v>400</v>
      </c>
      <c r="B401">
        <v>567</v>
      </c>
      <c r="C401">
        <v>1</v>
      </c>
      <c r="D401">
        <v>99</v>
      </c>
      <c r="E401">
        <v>72</v>
      </c>
      <c r="F401">
        <v>30</v>
      </c>
      <c r="G401">
        <v>18</v>
      </c>
      <c r="H401">
        <v>38.6</v>
      </c>
      <c r="I401">
        <v>0.41199999999999998</v>
      </c>
      <c r="J401">
        <v>21</v>
      </c>
      <c r="K401">
        <v>0</v>
      </c>
      <c r="L401">
        <f t="shared" si="28"/>
        <v>0</v>
      </c>
      <c r="M401">
        <f t="shared" si="29"/>
        <v>1</v>
      </c>
    </row>
    <row r="402" spans="1:13">
      <c r="A402">
        <v>401</v>
      </c>
      <c r="B402">
        <v>107</v>
      </c>
      <c r="C402">
        <v>1</v>
      </c>
      <c r="D402">
        <v>96</v>
      </c>
      <c r="E402">
        <v>122</v>
      </c>
      <c r="F402">
        <v>0</v>
      </c>
      <c r="G402">
        <v>0</v>
      </c>
      <c r="H402">
        <v>22.4</v>
      </c>
      <c r="I402">
        <v>0.20699999999999999</v>
      </c>
      <c r="J402">
        <v>27</v>
      </c>
      <c r="K402">
        <v>0</v>
      </c>
      <c r="L402">
        <f t="shared" si="28"/>
        <v>0</v>
      </c>
      <c r="M402">
        <f t="shared" si="29"/>
        <v>1</v>
      </c>
    </row>
    <row r="403" spans="1:13">
      <c r="A403">
        <v>402</v>
      </c>
      <c r="B403">
        <v>711</v>
      </c>
      <c r="C403">
        <v>3</v>
      </c>
      <c r="D403">
        <v>158</v>
      </c>
      <c r="E403">
        <v>64</v>
      </c>
      <c r="F403">
        <v>13</v>
      </c>
      <c r="G403">
        <v>387</v>
      </c>
      <c r="H403">
        <v>31.2</v>
      </c>
      <c r="I403">
        <v>0.29499999999999998</v>
      </c>
      <c r="J403">
        <v>24</v>
      </c>
      <c r="K403">
        <v>0</v>
      </c>
      <c r="L403">
        <f t="shared" si="28"/>
        <v>1</v>
      </c>
      <c r="M403">
        <f t="shared" si="29"/>
        <v>0</v>
      </c>
    </row>
    <row r="404" spans="1:13">
      <c r="A404">
        <v>403</v>
      </c>
      <c r="B404">
        <v>363</v>
      </c>
      <c r="C404">
        <v>5</v>
      </c>
      <c r="D404">
        <v>103</v>
      </c>
      <c r="E404">
        <v>108</v>
      </c>
      <c r="F404">
        <v>37</v>
      </c>
      <c r="G404">
        <v>0</v>
      </c>
      <c r="H404">
        <v>39.200000000000003</v>
      </c>
      <c r="I404">
        <v>0.30499999999999999</v>
      </c>
      <c r="J404">
        <v>65</v>
      </c>
      <c r="K404">
        <v>0</v>
      </c>
      <c r="L404">
        <f t="shared" si="28"/>
        <v>0</v>
      </c>
      <c r="M404">
        <f t="shared" si="29"/>
        <v>1</v>
      </c>
    </row>
    <row r="405" spans="1:13">
      <c r="A405">
        <v>404</v>
      </c>
      <c r="B405">
        <v>13</v>
      </c>
      <c r="C405">
        <v>10</v>
      </c>
      <c r="D405">
        <v>139</v>
      </c>
      <c r="E405">
        <v>80</v>
      </c>
      <c r="F405">
        <v>0</v>
      </c>
      <c r="G405">
        <v>0</v>
      </c>
      <c r="H405">
        <v>27.1</v>
      </c>
      <c r="I405">
        <v>1.4410000000000001</v>
      </c>
      <c r="J405">
        <v>57</v>
      </c>
      <c r="K405">
        <v>0</v>
      </c>
      <c r="L405">
        <f t="shared" si="28"/>
        <v>0</v>
      </c>
      <c r="M405">
        <f t="shared" si="29"/>
        <v>1</v>
      </c>
    </row>
    <row r="406" spans="1:13">
      <c r="A406">
        <v>405</v>
      </c>
      <c r="B406">
        <v>761</v>
      </c>
      <c r="C406">
        <v>2</v>
      </c>
      <c r="D406">
        <v>88</v>
      </c>
      <c r="E406">
        <v>58</v>
      </c>
      <c r="F406">
        <v>26</v>
      </c>
      <c r="G406">
        <v>16</v>
      </c>
      <c r="H406">
        <v>28.4</v>
      </c>
      <c r="I406">
        <v>0.76600000000000001</v>
      </c>
      <c r="J406">
        <v>22</v>
      </c>
      <c r="K406">
        <v>0</v>
      </c>
      <c r="L406">
        <f t="shared" si="28"/>
        <v>0</v>
      </c>
      <c r="M406">
        <f t="shared" si="29"/>
        <v>1</v>
      </c>
    </row>
    <row r="407" spans="1:13">
      <c r="A407">
        <v>406</v>
      </c>
      <c r="B407">
        <v>632</v>
      </c>
      <c r="C407">
        <v>0</v>
      </c>
      <c r="D407">
        <v>102</v>
      </c>
      <c r="E407">
        <v>78</v>
      </c>
      <c r="F407">
        <v>40</v>
      </c>
      <c r="G407">
        <v>90</v>
      </c>
      <c r="H407">
        <v>34.5</v>
      </c>
      <c r="I407">
        <v>0.23799999999999999</v>
      </c>
      <c r="J407">
        <v>24</v>
      </c>
      <c r="K407">
        <v>0</v>
      </c>
      <c r="L407">
        <f t="shared" si="28"/>
        <v>0</v>
      </c>
      <c r="M407">
        <f t="shared" si="29"/>
        <v>1</v>
      </c>
    </row>
    <row r="408" spans="1:13">
      <c r="A408">
        <v>407</v>
      </c>
      <c r="B408">
        <v>187</v>
      </c>
      <c r="C408">
        <v>8</v>
      </c>
      <c r="D408">
        <v>181</v>
      </c>
      <c r="E408">
        <v>68</v>
      </c>
      <c r="F408">
        <v>36</v>
      </c>
      <c r="G408">
        <v>495</v>
      </c>
      <c r="H408">
        <v>30.1</v>
      </c>
      <c r="I408">
        <v>0.61499999999999999</v>
      </c>
      <c r="J408">
        <v>60</v>
      </c>
      <c r="K408">
        <v>1</v>
      </c>
      <c r="L408">
        <f t="shared" si="28"/>
        <v>1</v>
      </c>
      <c r="M408">
        <f t="shared" si="29"/>
        <v>1</v>
      </c>
    </row>
    <row r="409" spans="1:13">
      <c r="A409">
        <v>408</v>
      </c>
      <c r="B409">
        <v>592</v>
      </c>
      <c r="C409">
        <v>2</v>
      </c>
      <c r="D409">
        <v>112</v>
      </c>
      <c r="E409">
        <v>78</v>
      </c>
      <c r="F409">
        <v>50</v>
      </c>
      <c r="G409">
        <v>140</v>
      </c>
      <c r="H409">
        <v>39.4</v>
      </c>
      <c r="I409">
        <v>0.17499999999999999</v>
      </c>
      <c r="J409">
        <v>24</v>
      </c>
      <c r="K409">
        <v>0</v>
      </c>
      <c r="L409">
        <f t="shared" si="28"/>
        <v>0</v>
      </c>
      <c r="M409">
        <f t="shared" si="29"/>
        <v>1</v>
      </c>
    </row>
    <row r="410" spans="1:13">
      <c r="A410">
        <v>409</v>
      </c>
      <c r="B410">
        <v>243</v>
      </c>
      <c r="C410">
        <v>3</v>
      </c>
      <c r="D410">
        <v>139</v>
      </c>
      <c r="E410">
        <v>54</v>
      </c>
      <c r="F410">
        <v>0</v>
      </c>
      <c r="G410">
        <v>0</v>
      </c>
      <c r="H410">
        <v>25.6</v>
      </c>
      <c r="I410">
        <v>0.40200000000000002</v>
      </c>
      <c r="J410">
        <v>22</v>
      </c>
      <c r="K410">
        <v>1</v>
      </c>
      <c r="L410">
        <f t="shared" si="28"/>
        <v>0</v>
      </c>
      <c r="M410">
        <f t="shared" si="29"/>
        <v>0</v>
      </c>
    </row>
    <row r="411" spans="1:13">
      <c r="A411">
        <v>410</v>
      </c>
      <c r="B411">
        <v>131</v>
      </c>
      <c r="C411">
        <v>4</v>
      </c>
      <c r="D411">
        <v>173</v>
      </c>
      <c r="E411">
        <v>70</v>
      </c>
      <c r="F411">
        <v>14</v>
      </c>
      <c r="G411">
        <v>168</v>
      </c>
      <c r="H411">
        <v>29.7</v>
      </c>
      <c r="I411">
        <v>0.36099999999999999</v>
      </c>
      <c r="J411">
        <v>33</v>
      </c>
      <c r="K411">
        <v>1</v>
      </c>
      <c r="L411">
        <f t="shared" si="28"/>
        <v>1</v>
      </c>
      <c r="M411">
        <f t="shared" si="29"/>
        <v>1</v>
      </c>
    </row>
    <row r="412" spans="1:13">
      <c r="A412">
        <v>411</v>
      </c>
      <c r="B412">
        <v>172</v>
      </c>
      <c r="C412">
        <v>6</v>
      </c>
      <c r="D412">
        <v>134</v>
      </c>
      <c r="E412">
        <v>70</v>
      </c>
      <c r="F412">
        <v>23</v>
      </c>
      <c r="G412">
        <v>130</v>
      </c>
      <c r="H412">
        <v>35.4</v>
      </c>
      <c r="I412">
        <v>0.54200000000000004</v>
      </c>
      <c r="J412">
        <v>29</v>
      </c>
      <c r="K412">
        <v>1</v>
      </c>
      <c r="L412">
        <f t="shared" si="28"/>
        <v>0</v>
      </c>
      <c r="M412">
        <f t="shared" si="29"/>
        <v>0</v>
      </c>
    </row>
    <row r="413" spans="1:13">
      <c r="A413">
        <v>412</v>
      </c>
      <c r="B413">
        <v>288</v>
      </c>
      <c r="C413">
        <v>1</v>
      </c>
      <c r="D413">
        <v>119</v>
      </c>
      <c r="E413">
        <v>86</v>
      </c>
      <c r="F413">
        <v>39</v>
      </c>
      <c r="G413">
        <v>220</v>
      </c>
      <c r="H413">
        <v>45.6</v>
      </c>
      <c r="I413">
        <v>0.80800000000000005</v>
      </c>
      <c r="J413">
        <v>29</v>
      </c>
      <c r="K413">
        <v>1</v>
      </c>
      <c r="L413">
        <f t="shared" si="28"/>
        <v>0</v>
      </c>
      <c r="M413">
        <f t="shared" si="29"/>
        <v>0</v>
      </c>
    </row>
    <row r="414" spans="1:13">
      <c r="A414">
        <v>413</v>
      </c>
      <c r="B414">
        <v>56</v>
      </c>
      <c r="C414">
        <v>1</v>
      </c>
      <c r="D414">
        <v>73</v>
      </c>
      <c r="E414">
        <v>50</v>
      </c>
      <c r="F414">
        <v>10</v>
      </c>
      <c r="G414">
        <v>0</v>
      </c>
      <c r="H414">
        <v>23</v>
      </c>
      <c r="I414">
        <v>0.248</v>
      </c>
      <c r="J414">
        <v>21</v>
      </c>
      <c r="K414">
        <v>0</v>
      </c>
      <c r="L414">
        <f t="shared" si="28"/>
        <v>0</v>
      </c>
      <c r="M414">
        <f t="shared" si="29"/>
        <v>1</v>
      </c>
    </row>
    <row r="415" spans="1:13">
      <c r="A415">
        <v>414</v>
      </c>
      <c r="B415">
        <v>755</v>
      </c>
      <c r="C415">
        <v>8</v>
      </c>
      <c r="D415">
        <v>154</v>
      </c>
      <c r="E415">
        <v>78</v>
      </c>
      <c r="F415">
        <v>32</v>
      </c>
      <c r="G415">
        <v>0</v>
      </c>
      <c r="H415">
        <v>32.4</v>
      </c>
      <c r="I415">
        <v>0.443</v>
      </c>
      <c r="J415">
        <v>45</v>
      </c>
      <c r="K415">
        <v>1</v>
      </c>
      <c r="L415">
        <f t="shared" si="28"/>
        <v>1</v>
      </c>
      <c r="M415">
        <f t="shared" si="29"/>
        <v>1</v>
      </c>
    </row>
    <row r="416" spans="1:13">
      <c r="A416">
        <v>415</v>
      </c>
      <c r="B416">
        <v>136</v>
      </c>
      <c r="C416">
        <v>2</v>
      </c>
      <c r="D416">
        <v>125</v>
      </c>
      <c r="E416">
        <v>60</v>
      </c>
      <c r="F416">
        <v>20</v>
      </c>
      <c r="G416">
        <v>140</v>
      </c>
      <c r="H416">
        <v>33.799999999999997</v>
      </c>
      <c r="I416">
        <v>8.7999999999999995E-2</v>
      </c>
      <c r="J416">
        <v>31</v>
      </c>
      <c r="K416">
        <v>0</v>
      </c>
      <c r="L416">
        <f t="shared" si="28"/>
        <v>0</v>
      </c>
      <c r="M416">
        <f t="shared" si="29"/>
        <v>1</v>
      </c>
    </row>
    <row r="417" spans="1:13">
      <c r="A417">
        <v>416</v>
      </c>
      <c r="B417">
        <v>193</v>
      </c>
      <c r="C417">
        <v>7</v>
      </c>
      <c r="D417">
        <v>159</v>
      </c>
      <c r="E417">
        <v>66</v>
      </c>
      <c r="F417">
        <v>0</v>
      </c>
      <c r="G417">
        <v>0</v>
      </c>
      <c r="H417">
        <v>30.4</v>
      </c>
      <c r="I417">
        <v>0.38300000000000001</v>
      </c>
      <c r="J417">
        <v>36</v>
      </c>
      <c r="K417">
        <v>1</v>
      </c>
      <c r="L417">
        <f t="shared" si="28"/>
        <v>1</v>
      </c>
      <c r="M417">
        <f t="shared" si="29"/>
        <v>1</v>
      </c>
    </row>
    <row r="418" spans="1:13">
      <c r="A418">
        <v>417</v>
      </c>
      <c r="B418">
        <v>739</v>
      </c>
      <c r="C418">
        <v>2</v>
      </c>
      <c r="D418">
        <v>99</v>
      </c>
      <c r="E418">
        <v>60</v>
      </c>
      <c r="F418">
        <v>17</v>
      </c>
      <c r="G418">
        <v>160</v>
      </c>
      <c r="H418">
        <v>36.6</v>
      </c>
      <c r="I418">
        <v>0.45300000000000001</v>
      </c>
      <c r="J418">
        <v>21</v>
      </c>
      <c r="K418">
        <v>0</v>
      </c>
      <c r="L418">
        <f t="shared" si="28"/>
        <v>0</v>
      </c>
      <c r="M418">
        <f t="shared" si="29"/>
        <v>1</v>
      </c>
    </row>
    <row r="419" spans="1:13">
      <c r="A419">
        <v>418</v>
      </c>
      <c r="B419">
        <v>602</v>
      </c>
      <c r="C419">
        <v>6</v>
      </c>
      <c r="D419">
        <v>96</v>
      </c>
      <c r="E419">
        <v>0</v>
      </c>
      <c r="F419">
        <v>0</v>
      </c>
      <c r="G419">
        <v>0</v>
      </c>
      <c r="H419">
        <v>23.7</v>
      </c>
      <c r="I419">
        <v>0.19</v>
      </c>
      <c r="J419">
        <v>28</v>
      </c>
      <c r="K419">
        <v>0</v>
      </c>
      <c r="L419">
        <f t="shared" si="28"/>
        <v>0</v>
      </c>
      <c r="M419">
        <f t="shared" si="29"/>
        <v>1</v>
      </c>
    </row>
    <row r="420" spans="1:13">
      <c r="A420">
        <v>419</v>
      </c>
      <c r="B420">
        <v>717</v>
      </c>
      <c r="C420">
        <v>3</v>
      </c>
      <c r="D420">
        <v>173</v>
      </c>
      <c r="E420">
        <v>78</v>
      </c>
      <c r="F420">
        <v>39</v>
      </c>
      <c r="G420">
        <v>185</v>
      </c>
      <c r="H420">
        <v>33.799999999999997</v>
      </c>
      <c r="I420">
        <v>0.97</v>
      </c>
      <c r="J420">
        <v>31</v>
      </c>
      <c r="K420">
        <v>1</v>
      </c>
      <c r="L420">
        <f t="shared" si="28"/>
        <v>1</v>
      </c>
      <c r="M420">
        <f t="shared" si="29"/>
        <v>1</v>
      </c>
    </row>
    <row r="421" spans="1:13">
      <c r="A421">
        <v>420</v>
      </c>
      <c r="B421">
        <v>509</v>
      </c>
      <c r="C421">
        <v>2</v>
      </c>
      <c r="D421">
        <v>84</v>
      </c>
      <c r="E421">
        <v>50</v>
      </c>
      <c r="F421">
        <v>23</v>
      </c>
      <c r="G421">
        <v>76</v>
      </c>
      <c r="H421">
        <v>30.4</v>
      </c>
      <c r="I421">
        <v>0.96799999999999997</v>
      </c>
      <c r="J421">
        <v>21</v>
      </c>
      <c r="K421">
        <v>0</v>
      </c>
      <c r="L421">
        <f t="shared" si="28"/>
        <v>0</v>
      </c>
      <c r="M421">
        <f t="shared" si="29"/>
        <v>1</v>
      </c>
    </row>
    <row r="422" spans="1:13">
      <c r="A422">
        <v>421</v>
      </c>
      <c r="B422">
        <v>656</v>
      </c>
      <c r="C422">
        <v>2</v>
      </c>
      <c r="D422">
        <v>155</v>
      </c>
      <c r="E422">
        <v>52</v>
      </c>
      <c r="F422">
        <v>27</v>
      </c>
      <c r="G422">
        <v>540</v>
      </c>
      <c r="H422">
        <v>38.700000000000003</v>
      </c>
      <c r="I422">
        <v>0.24</v>
      </c>
      <c r="J422">
        <v>25</v>
      </c>
      <c r="K422">
        <v>1</v>
      </c>
      <c r="L422">
        <f t="shared" si="28"/>
        <v>1</v>
      </c>
      <c r="M422">
        <f t="shared" si="29"/>
        <v>1</v>
      </c>
    </row>
    <row r="423" spans="1:13">
      <c r="A423">
        <v>422</v>
      </c>
      <c r="B423">
        <v>682</v>
      </c>
      <c r="C423">
        <v>0</v>
      </c>
      <c r="D423">
        <v>162</v>
      </c>
      <c r="E423">
        <v>76</v>
      </c>
      <c r="F423">
        <v>36</v>
      </c>
      <c r="G423">
        <v>0</v>
      </c>
      <c r="H423">
        <v>49.6</v>
      </c>
      <c r="I423">
        <v>0.36399999999999999</v>
      </c>
      <c r="J423">
        <v>26</v>
      </c>
      <c r="K423">
        <v>1</v>
      </c>
      <c r="L423">
        <f t="shared" si="28"/>
        <v>1</v>
      </c>
      <c r="M423">
        <f t="shared" si="29"/>
        <v>1</v>
      </c>
    </row>
    <row r="424" spans="1:13">
      <c r="A424">
        <v>423</v>
      </c>
      <c r="B424">
        <v>691</v>
      </c>
      <c r="C424">
        <v>8</v>
      </c>
      <c r="D424">
        <v>107</v>
      </c>
      <c r="E424">
        <v>80</v>
      </c>
      <c r="F424">
        <v>0</v>
      </c>
      <c r="G424">
        <v>0</v>
      </c>
      <c r="H424">
        <v>24.6</v>
      </c>
      <c r="I424">
        <v>0.85599999999999998</v>
      </c>
      <c r="J424">
        <v>34</v>
      </c>
      <c r="K424">
        <v>0</v>
      </c>
      <c r="L424">
        <f t="shared" si="28"/>
        <v>0</v>
      </c>
      <c r="M424">
        <f t="shared" si="29"/>
        <v>1</v>
      </c>
    </row>
    <row r="425" spans="1:13">
      <c r="A425">
        <v>424</v>
      </c>
      <c r="B425">
        <v>243</v>
      </c>
      <c r="C425">
        <v>3</v>
      </c>
      <c r="D425">
        <v>139</v>
      </c>
      <c r="E425">
        <v>54</v>
      </c>
      <c r="F425">
        <v>0</v>
      </c>
      <c r="G425">
        <v>0</v>
      </c>
      <c r="H425">
        <v>25.6</v>
      </c>
      <c r="I425">
        <v>0.40200000000000002</v>
      </c>
      <c r="J425">
        <v>22</v>
      </c>
      <c r="K425">
        <v>1</v>
      </c>
      <c r="L425">
        <f t="shared" si="28"/>
        <v>0</v>
      </c>
      <c r="M425">
        <f t="shared" si="29"/>
        <v>0</v>
      </c>
    </row>
    <row r="426" spans="1:13">
      <c r="A426">
        <v>425</v>
      </c>
      <c r="B426">
        <v>321</v>
      </c>
      <c r="C426">
        <v>4</v>
      </c>
      <c r="D426">
        <v>129</v>
      </c>
      <c r="E426">
        <v>60</v>
      </c>
      <c r="F426">
        <v>12</v>
      </c>
      <c r="G426">
        <v>231</v>
      </c>
      <c r="H426">
        <v>27.5</v>
      </c>
      <c r="I426">
        <v>0.52700000000000002</v>
      </c>
      <c r="J426">
        <v>31</v>
      </c>
      <c r="K426">
        <v>0</v>
      </c>
      <c r="L426">
        <f t="shared" si="28"/>
        <v>0</v>
      </c>
      <c r="M426">
        <f t="shared" si="29"/>
        <v>1</v>
      </c>
    </row>
    <row r="427" spans="1:13">
      <c r="A427">
        <v>426</v>
      </c>
      <c r="B427">
        <v>285</v>
      </c>
      <c r="C427">
        <v>2</v>
      </c>
      <c r="D427">
        <v>108</v>
      </c>
      <c r="E427">
        <v>80</v>
      </c>
      <c r="F427">
        <v>0</v>
      </c>
      <c r="G427">
        <v>0</v>
      </c>
      <c r="H427">
        <v>27</v>
      </c>
      <c r="I427">
        <v>0.25900000000000001</v>
      </c>
      <c r="J427">
        <v>52</v>
      </c>
      <c r="K427">
        <v>1</v>
      </c>
      <c r="L427">
        <f t="shared" si="28"/>
        <v>0</v>
      </c>
      <c r="M427">
        <f t="shared" si="29"/>
        <v>0</v>
      </c>
    </row>
    <row r="428" spans="1:13">
      <c r="A428">
        <v>427</v>
      </c>
      <c r="B428">
        <v>493</v>
      </c>
      <c r="C428">
        <v>4</v>
      </c>
      <c r="D428">
        <v>99</v>
      </c>
      <c r="E428">
        <v>68</v>
      </c>
      <c r="F428">
        <v>38</v>
      </c>
      <c r="G428">
        <v>0</v>
      </c>
      <c r="H428">
        <v>32.799999999999997</v>
      </c>
      <c r="I428">
        <v>0.14499999999999999</v>
      </c>
      <c r="J428">
        <v>33</v>
      </c>
      <c r="K428">
        <v>0</v>
      </c>
      <c r="L428">
        <f t="shared" si="28"/>
        <v>0</v>
      </c>
      <c r="M428">
        <f t="shared" si="29"/>
        <v>1</v>
      </c>
    </row>
    <row r="429" spans="1:13">
      <c r="A429">
        <v>428</v>
      </c>
      <c r="B429">
        <v>156</v>
      </c>
      <c r="C429">
        <v>7</v>
      </c>
      <c r="D429">
        <v>152</v>
      </c>
      <c r="E429">
        <v>88</v>
      </c>
      <c r="F429">
        <v>44</v>
      </c>
      <c r="G429">
        <v>0</v>
      </c>
      <c r="H429">
        <v>50</v>
      </c>
      <c r="I429">
        <v>0.33700000000000002</v>
      </c>
      <c r="J429">
        <v>36</v>
      </c>
      <c r="K429">
        <v>1</v>
      </c>
      <c r="L429">
        <f t="shared" si="28"/>
        <v>1</v>
      </c>
      <c r="M429">
        <f t="shared" si="29"/>
        <v>1</v>
      </c>
    </row>
    <row r="430" spans="1:13">
      <c r="A430">
        <v>429</v>
      </c>
      <c r="B430">
        <v>155</v>
      </c>
      <c r="C430">
        <v>8</v>
      </c>
      <c r="D430">
        <v>188</v>
      </c>
      <c r="E430">
        <v>78</v>
      </c>
      <c r="F430">
        <v>0</v>
      </c>
      <c r="G430">
        <v>0</v>
      </c>
      <c r="H430">
        <v>47.9</v>
      </c>
      <c r="I430">
        <v>0.13700000000000001</v>
      </c>
      <c r="J430">
        <v>43</v>
      </c>
      <c r="K430">
        <v>1</v>
      </c>
      <c r="L430">
        <f t="shared" si="28"/>
        <v>1</v>
      </c>
      <c r="M430">
        <f t="shared" si="29"/>
        <v>1</v>
      </c>
    </row>
    <row r="431" spans="1:13">
      <c r="A431">
        <v>430</v>
      </c>
      <c r="B431">
        <v>315</v>
      </c>
      <c r="C431">
        <v>7</v>
      </c>
      <c r="D431">
        <v>109</v>
      </c>
      <c r="E431">
        <v>80</v>
      </c>
      <c r="F431">
        <v>31</v>
      </c>
      <c r="G431">
        <v>0</v>
      </c>
      <c r="H431">
        <v>35.9</v>
      </c>
      <c r="I431">
        <v>1.127</v>
      </c>
      <c r="J431">
        <v>43</v>
      </c>
      <c r="K431">
        <v>1</v>
      </c>
      <c r="L431">
        <f t="shared" si="28"/>
        <v>0</v>
      </c>
      <c r="M431">
        <f t="shared" si="29"/>
        <v>0</v>
      </c>
    </row>
    <row r="432" spans="1:13">
      <c r="A432">
        <v>431</v>
      </c>
      <c r="B432">
        <v>504</v>
      </c>
      <c r="C432">
        <v>7</v>
      </c>
      <c r="D432">
        <v>94</v>
      </c>
      <c r="E432">
        <v>64</v>
      </c>
      <c r="F432">
        <v>25</v>
      </c>
      <c r="G432">
        <v>79</v>
      </c>
      <c r="H432">
        <v>33.299999999999997</v>
      </c>
      <c r="I432">
        <v>0.73799999999999999</v>
      </c>
      <c r="J432">
        <v>41</v>
      </c>
      <c r="K432">
        <v>0</v>
      </c>
      <c r="L432">
        <f t="shared" si="28"/>
        <v>0</v>
      </c>
      <c r="M432">
        <f t="shared" si="29"/>
        <v>1</v>
      </c>
    </row>
    <row r="433" spans="1:13">
      <c r="A433">
        <v>432</v>
      </c>
      <c r="B433">
        <v>345</v>
      </c>
      <c r="C433">
        <v>8</v>
      </c>
      <c r="D433">
        <v>95</v>
      </c>
      <c r="E433">
        <v>72</v>
      </c>
      <c r="F433">
        <v>0</v>
      </c>
      <c r="G433">
        <v>0</v>
      </c>
      <c r="H433">
        <v>36.799999999999997</v>
      </c>
      <c r="I433">
        <v>0.48499999999999999</v>
      </c>
      <c r="J433">
        <v>57</v>
      </c>
      <c r="K433">
        <v>0</v>
      </c>
      <c r="L433">
        <f t="shared" si="28"/>
        <v>0</v>
      </c>
      <c r="M433">
        <f t="shared" si="29"/>
        <v>1</v>
      </c>
    </row>
    <row r="434" spans="1:13">
      <c r="A434">
        <v>433</v>
      </c>
      <c r="B434">
        <v>763</v>
      </c>
      <c r="C434">
        <v>9</v>
      </c>
      <c r="D434">
        <v>89</v>
      </c>
      <c r="E434">
        <v>62</v>
      </c>
      <c r="F434">
        <v>0</v>
      </c>
      <c r="G434">
        <v>0</v>
      </c>
      <c r="H434">
        <v>22.5</v>
      </c>
      <c r="I434">
        <v>0.14199999999999999</v>
      </c>
      <c r="J434">
        <v>33</v>
      </c>
      <c r="K434">
        <v>0</v>
      </c>
      <c r="L434">
        <f t="shared" si="28"/>
        <v>0</v>
      </c>
      <c r="M434">
        <f t="shared" si="29"/>
        <v>1</v>
      </c>
    </row>
    <row r="435" spans="1:13">
      <c r="A435">
        <v>434</v>
      </c>
      <c r="B435">
        <v>763</v>
      </c>
      <c r="C435">
        <v>9</v>
      </c>
      <c r="D435">
        <v>89</v>
      </c>
      <c r="E435">
        <v>62</v>
      </c>
      <c r="F435">
        <v>0</v>
      </c>
      <c r="G435">
        <v>0</v>
      </c>
      <c r="H435">
        <v>22.5</v>
      </c>
      <c r="I435">
        <v>0.14199999999999999</v>
      </c>
      <c r="J435">
        <v>33</v>
      </c>
      <c r="K435">
        <v>0</v>
      </c>
      <c r="L435">
        <f t="shared" si="28"/>
        <v>0</v>
      </c>
      <c r="M435">
        <f t="shared" si="29"/>
        <v>1</v>
      </c>
    </row>
    <row r="436" spans="1:13">
      <c r="A436">
        <v>435</v>
      </c>
      <c r="B436">
        <v>30</v>
      </c>
      <c r="C436">
        <v>5</v>
      </c>
      <c r="D436">
        <v>117</v>
      </c>
      <c r="E436">
        <v>92</v>
      </c>
      <c r="F436">
        <v>0</v>
      </c>
      <c r="G436">
        <v>0</v>
      </c>
      <c r="H436">
        <v>34.1</v>
      </c>
      <c r="I436">
        <v>0.33700000000000002</v>
      </c>
      <c r="J436">
        <v>38</v>
      </c>
      <c r="K436">
        <v>0</v>
      </c>
      <c r="L436">
        <f t="shared" si="28"/>
        <v>0</v>
      </c>
      <c r="M436">
        <f t="shared" si="29"/>
        <v>1</v>
      </c>
    </row>
    <row r="437" spans="1:13">
      <c r="A437">
        <v>436</v>
      </c>
      <c r="B437">
        <v>78</v>
      </c>
      <c r="C437">
        <v>5</v>
      </c>
      <c r="D437">
        <v>95</v>
      </c>
      <c r="E437">
        <v>72</v>
      </c>
      <c r="F437">
        <v>33</v>
      </c>
      <c r="G437">
        <v>0</v>
      </c>
      <c r="H437">
        <v>37.700000000000003</v>
      </c>
      <c r="I437">
        <v>0.37</v>
      </c>
      <c r="J437">
        <v>27</v>
      </c>
      <c r="K437">
        <v>0</v>
      </c>
      <c r="L437">
        <f t="shared" si="28"/>
        <v>0</v>
      </c>
      <c r="M437">
        <f t="shared" si="29"/>
        <v>1</v>
      </c>
    </row>
    <row r="438" spans="1:13">
      <c r="A438">
        <v>437</v>
      </c>
      <c r="B438">
        <v>552</v>
      </c>
      <c r="C438">
        <v>3</v>
      </c>
      <c r="D438">
        <v>84</v>
      </c>
      <c r="E438">
        <v>68</v>
      </c>
      <c r="F438">
        <v>30</v>
      </c>
      <c r="G438">
        <v>106</v>
      </c>
      <c r="H438">
        <v>31.9</v>
      </c>
      <c r="I438">
        <v>0.59099999999999997</v>
      </c>
      <c r="J438">
        <v>25</v>
      </c>
      <c r="K438">
        <v>0</v>
      </c>
      <c r="L438">
        <f t="shared" si="28"/>
        <v>0</v>
      </c>
      <c r="M438">
        <f t="shared" si="29"/>
        <v>1</v>
      </c>
    </row>
    <row r="439" spans="1:13">
      <c r="A439">
        <v>438</v>
      </c>
      <c r="B439">
        <v>169</v>
      </c>
      <c r="C439">
        <v>4</v>
      </c>
      <c r="D439">
        <v>110</v>
      </c>
      <c r="E439">
        <v>66</v>
      </c>
      <c r="F439">
        <v>0</v>
      </c>
      <c r="G439">
        <v>0</v>
      </c>
      <c r="H439">
        <v>31.9</v>
      </c>
      <c r="I439">
        <v>0.47099999999999997</v>
      </c>
      <c r="J439">
        <v>29</v>
      </c>
      <c r="K439">
        <v>0</v>
      </c>
      <c r="L439">
        <f t="shared" si="28"/>
        <v>0</v>
      </c>
      <c r="M439">
        <f t="shared" si="29"/>
        <v>1</v>
      </c>
    </row>
    <row r="440" spans="1:13">
      <c r="A440">
        <v>439</v>
      </c>
      <c r="B440">
        <v>724</v>
      </c>
      <c r="C440">
        <v>5</v>
      </c>
      <c r="D440">
        <v>117</v>
      </c>
      <c r="E440">
        <v>86</v>
      </c>
      <c r="F440">
        <v>30</v>
      </c>
      <c r="G440">
        <v>105</v>
      </c>
      <c r="H440">
        <v>39.1</v>
      </c>
      <c r="I440">
        <v>0.251</v>
      </c>
      <c r="J440">
        <v>42</v>
      </c>
      <c r="K440">
        <v>0</v>
      </c>
      <c r="L440">
        <f t="shared" si="28"/>
        <v>0</v>
      </c>
      <c r="M440">
        <f t="shared" si="29"/>
        <v>1</v>
      </c>
    </row>
    <row r="441" spans="1:13">
      <c r="A441">
        <v>440</v>
      </c>
      <c r="B441">
        <v>266</v>
      </c>
      <c r="C441">
        <v>5</v>
      </c>
      <c r="D441">
        <v>96</v>
      </c>
      <c r="E441">
        <v>74</v>
      </c>
      <c r="F441">
        <v>18</v>
      </c>
      <c r="G441">
        <v>67</v>
      </c>
      <c r="H441">
        <v>33.6</v>
      </c>
      <c r="I441">
        <v>0.997</v>
      </c>
      <c r="J441">
        <v>43</v>
      </c>
      <c r="K441">
        <v>0</v>
      </c>
      <c r="L441">
        <f t="shared" si="28"/>
        <v>0</v>
      </c>
      <c r="M441">
        <f t="shared" si="29"/>
        <v>1</v>
      </c>
    </row>
    <row r="442" spans="1:13">
      <c r="A442">
        <v>441</v>
      </c>
      <c r="B442">
        <v>51</v>
      </c>
      <c r="C442">
        <v>1</v>
      </c>
      <c r="D442">
        <v>103</v>
      </c>
      <c r="E442">
        <v>80</v>
      </c>
      <c r="F442">
        <v>11</v>
      </c>
      <c r="G442">
        <v>82</v>
      </c>
      <c r="H442">
        <v>19.399999999999999</v>
      </c>
      <c r="I442">
        <v>0.49099999999999999</v>
      </c>
      <c r="J442">
        <v>22</v>
      </c>
      <c r="K442">
        <v>0</v>
      </c>
      <c r="L442">
        <f t="shared" si="28"/>
        <v>0</v>
      </c>
      <c r="M442">
        <f t="shared" si="29"/>
        <v>1</v>
      </c>
    </row>
    <row r="443" spans="1:13">
      <c r="A443">
        <v>442</v>
      </c>
      <c r="B443">
        <v>397</v>
      </c>
      <c r="C443">
        <v>3</v>
      </c>
      <c r="D443">
        <v>96</v>
      </c>
      <c r="E443">
        <v>56</v>
      </c>
      <c r="F443">
        <v>34</v>
      </c>
      <c r="G443">
        <v>115</v>
      </c>
      <c r="H443">
        <v>24.7</v>
      </c>
      <c r="I443">
        <v>0.94399999999999995</v>
      </c>
      <c r="J443">
        <v>39</v>
      </c>
      <c r="K443">
        <v>0</v>
      </c>
      <c r="L443">
        <f t="shared" si="28"/>
        <v>0</v>
      </c>
      <c r="M443">
        <f t="shared" si="29"/>
        <v>1</v>
      </c>
    </row>
    <row r="444" spans="1:13">
      <c r="A444">
        <v>443</v>
      </c>
      <c r="B444">
        <v>501</v>
      </c>
      <c r="C444">
        <v>2</v>
      </c>
      <c r="D444">
        <v>117</v>
      </c>
      <c r="E444">
        <v>90</v>
      </c>
      <c r="F444">
        <v>19</v>
      </c>
      <c r="G444">
        <v>71</v>
      </c>
      <c r="H444">
        <v>25.2</v>
      </c>
      <c r="I444">
        <v>0.313</v>
      </c>
      <c r="J444">
        <v>21</v>
      </c>
      <c r="K444">
        <v>0</v>
      </c>
      <c r="L444">
        <f t="shared" si="28"/>
        <v>0</v>
      </c>
      <c r="M444">
        <f t="shared" si="29"/>
        <v>1</v>
      </c>
    </row>
    <row r="445" spans="1:13">
      <c r="A445">
        <v>444</v>
      </c>
      <c r="B445">
        <v>108</v>
      </c>
      <c r="C445">
        <v>4</v>
      </c>
      <c r="D445">
        <v>144</v>
      </c>
      <c r="E445">
        <v>58</v>
      </c>
      <c r="F445">
        <v>28</v>
      </c>
      <c r="G445">
        <v>140</v>
      </c>
      <c r="H445">
        <v>29.5</v>
      </c>
      <c r="I445">
        <v>0.28699999999999998</v>
      </c>
      <c r="J445">
        <v>37</v>
      </c>
      <c r="K445">
        <v>0</v>
      </c>
      <c r="L445">
        <f t="shared" si="28"/>
        <v>0</v>
      </c>
      <c r="M445">
        <f t="shared" si="29"/>
        <v>1</v>
      </c>
    </row>
    <row r="446" spans="1:13">
      <c r="A446">
        <v>445</v>
      </c>
      <c r="B446">
        <v>373</v>
      </c>
      <c r="C446">
        <v>0</v>
      </c>
      <c r="D446">
        <v>84</v>
      </c>
      <c r="E446">
        <v>64</v>
      </c>
      <c r="F446">
        <v>22</v>
      </c>
      <c r="G446">
        <v>66</v>
      </c>
      <c r="H446">
        <v>35.799999999999997</v>
      </c>
      <c r="I446">
        <v>0.54500000000000004</v>
      </c>
      <c r="J446">
        <v>21</v>
      </c>
      <c r="K446">
        <v>0</v>
      </c>
      <c r="L446">
        <f t="shared" si="28"/>
        <v>0</v>
      </c>
      <c r="M446">
        <f t="shared" si="29"/>
        <v>1</v>
      </c>
    </row>
    <row r="447" spans="1:13">
      <c r="A447">
        <v>446</v>
      </c>
      <c r="B447">
        <v>338</v>
      </c>
      <c r="C447">
        <v>5</v>
      </c>
      <c r="D447">
        <v>115</v>
      </c>
      <c r="E447">
        <v>76</v>
      </c>
      <c r="F447">
        <v>0</v>
      </c>
      <c r="G447">
        <v>0</v>
      </c>
      <c r="H447">
        <v>31.2</v>
      </c>
      <c r="I447">
        <v>0.34300000000000003</v>
      </c>
      <c r="J447">
        <v>44</v>
      </c>
      <c r="K447">
        <v>1</v>
      </c>
      <c r="L447">
        <f t="shared" si="28"/>
        <v>0</v>
      </c>
      <c r="M447">
        <f t="shared" si="29"/>
        <v>0</v>
      </c>
    </row>
    <row r="448" spans="1:13">
      <c r="A448">
        <v>447</v>
      </c>
      <c r="B448">
        <v>373</v>
      </c>
      <c r="C448">
        <v>0</v>
      </c>
      <c r="D448">
        <v>84</v>
      </c>
      <c r="E448">
        <v>64</v>
      </c>
      <c r="F448">
        <v>22</v>
      </c>
      <c r="G448">
        <v>66</v>
      </c>
      <c r="H448">
        <v>35.799999999999997</v>
      </c>
      <c r="I448">
        <v>0.54500000000000004</v>
      </c>
      <c r="J448">
        <v>21</v>
      </c>
      <c r="K448">
        <v>0</v>
      </c>
      <c r="L448">
        <f t="shared" si="28"/>
        <v>0</v>
      </c>
      <c r="M448">
        <f t="shared" si="29"/>
        <v>1</v>
      </c>
    </row>
    <row r="449" spans="1:13">
      <c r="A449">
        <v>448</v>
      </c>
      <c r="B449">
        <v>586</v>
      </c>
      <c r="C449">
        <v>1</v>
      </c>
      <c r="D449">
        <v>93</v>
      </c>
      <c r="E449">
        <v>56</v>
      </c>
      <c r="F449">
        <v>11</v>
      </c>
      <c r="G449">
        <v>0</v>
      </c>
      <c r="H449">
        <v>22.5</v>
      </c>
      <c r="I449">
        <v>0.41699999999999998</v>
      </c>
      <c r="J449">
        <v>22</v>
      </c>
      <c r="K449">
        <v>0</v>
      </c>
      <c r="L449">
        <f t="shared" si="28"/>
        <v>0</v>
      </c>
      <c r="M449">
        <f t="shared" si="29"/>
        <v>1</v>
      </c>
    </row>
    <row r="450" spans="1:13">
      <c r="A450">
        <v>449</v>
      </c>
      <c r="B450">
        <v>64</v>
      </c>
      <c r="C450">
        <v>2</v>
      </c>
      <c r="D450">
        <v>141</v>
      </c>
      <c r="E450">
        <v>58</v>
      </c>
      <c r="F450">
        <v>34</v>
      </c>
      <c r="G450">
        <v>128</v>
      </c>
      <c r="H450">
        <v>25.4</v>
      </c>
      <c r="I450">
        <v>0.69899999999999995</v>
      </c>
      <c r="J450">
        <v>24</v>
      </c>
      <c r="K450">
        <v>0</v>
      </c>
      <c r="L450">
        <f t="shared" si="28"/>
        <v>0</v>
      </c>
      <c r="M450">
        <f t="shared" si="29"/>
        <v>1</v>
      </c>
    </row>
    <row r="451" spans="1:13">
      <c r="A451">
        <v>450</v>
      </c>
      <c r="B451">
        <v>309</v>
      </c>
      <c r="C451">
        <v>0</v>
      </c>
      <c r="D451">
        <v>128</v>
      </c>
      <c r="E451">
        <v>68</v>
      </c>
      <c r="F451">
        <v>19</v>
      </c>
      <c r="G451">
        <v>180</v>
      </c>
      <c r="H451">
        <v>30.5</v>
      </c>
      <c r="I451">
        <v>1.391</v>
      </c>
      <c r="J451">
        <v>25</v>
      </c>
      <c r="K451">
        <v>1</v>
      </c>
      <c r="L451">
        <f t="shared" ref="L451:L514" si="30">IF(D451&lt;=151.5,IF(D451&lt;=99.5,IF(J451&lt;=36.5,0,0),IF(I451&lt;=0.317,0,0)),IF(F451&lt;=38.5,IF(J451&lt;=44.5,1,1),1))</f>
        <v>0</v>
      </c>
      <c r="M451">
        <f t="shared" ref="M451:M514" si="31">IF(L451=K451,1,0)</f>
        <v>0</v>
      </c>
    </row>
    <row r="452" spans="1:13">
      <c r="A452">
        <v>451</v>
      </c>
      <c r="B452">
        <v>285</v>
      </c>
      <c r="C452">
        <v>2</v>
      </c>
      <c r="D452">
        <v>108</v>
      </c>
      <c r="E452">
        <v>80</v>
      </c>
      <c r="F452">
        <v>0</v>
      </c>
      <c r="G452">
        <v>0</v>
      </c>
      <c r="H452">
        <v>27</v>
      </c>
      <c r="I452">
        <v>0.25900000000000001</v>
      </c>
      <c r="J452">
        <v>52</v>
      </c>
      <c r="K452">
        <v>1</v>
      </c>
      <c r="L452">
        <f t="shared" si="30"/>
        <v>0</v>
      </c>
      <c r="M452">
        <f t="shared" si="31"/>
        <v>0</v>
      </c>
    </row>
    <row r="453" spans="1:13">
      <c r="A453">
        <v>452</v>
      </c>
      <c r="B453">
        <v>375</v>
      </c>
      <c r="C453">
        <v>2</v>
      </c>
      <c r="D453">
        <v>122</v>
      </c>
      <c r="E453">
        <v>52</v>
      </c>
      <c r="F453">
        <v>43</v>
      </c>
      <c r="G453">
        <v>158</v>
      </c>
      <c r="H453">
        <v>36.200000000000003</v>
      </c>
      <c r="I453">
        <v>0.81599999999999995</v>
      </c>
      <c r="J453">
        <v>28</v>
      </c>
      <c r="K453">
        <v>0</v>
      </c>
      <c r="L453">
        <f t="shared" si="30"/>
        <v>0</v>
      </c>
      <c r="M453">
        <f t="shared" si="31"/>
        <v>1</v>
      </c>
    </row>
    <row r="454" spans="1:13">
      <c r="A454">
        <v>453</v>
      </c>
      <c r="B454">
        <v>736</v>
      </c>
      <c r="C454">
        <v>4</v>
      </c>
      <c r="D454">
        <v>95</v>
      </c>
      <c r="E454">
        <v>60</v>
      </c>
      <c r="F454">
        <v>32</v>
      </c>
      <c r="G454">
        <v>0</v>
      </c>
      <c r="H454">
        <v>35.4</v>
      </c>
      <c r="I454">
        <v>0.28399999999999997</v>
      </c>
      <c r="J454">
        <v>28</v>
      </c>
      <c r="K454">
        <v>0</v>
      </c>
      <c r="L454">
        <f t="shared" si="30"/>
        <v>0</v>
      </c>
      <c r="M454">
        <f t="shared" si="31"/>
        <v>1</v>
      </c>
    </row>
    <row r="455" spans="1:13">
      <c r="A455">
        <v>454</v>
      </c>
      <c r="B455">
        <v>553</v>
      </c>
      <c r="C455">
        <v>6</v>
      </c>
      <c r="D455">
        <v>114</v>
      </c>
      <c r="E455">
        <v>88</v>
      </c>
      <c r="F455">
        <v>0</v>
      </c>
      <c r="G455">
        <v>0</v>
      </c>
      <c r="H455">
        <v>27.8</v>
      </c>
      <c r="I455">
        <v>0.247</v>
      </c>
      <c r="J455">
        <v>66</v>
      </c>
      <c r="K455">
        <v>0</v>
      </c>
      <c r="L455">
        <f t="shared" si="30"/>
        <v>0</v>
      </c>
      <c r="M455">
        <f t="shared" si="31"/>
        <v>1</v>
      </c>
    </row>
    <row r="456" spans="1:13">
      <c r="A456">
        <v>455</v>
      </c>
      <c r="B456">
        <v>610</v>
      </c>
      <c r="C456">
        <v>1</v>
      </c>
      <c r="D456">
        <v>111</v>
      </c>
      <c r="E456">
        <v>62</v>
      </c>
      <c r="F456">
        <v>13</v>
      </c>
      <c r="G456">
        <v>182</v>
      </c>
      <c r="H456">
        <v>24</v>
      </c>
      <c r="I456">
        <v>0.13800000000000001</v>
      </c>
      <c r="J456">
        <v>23</v>
      </c>
      <c r="K456">
        <v>0</v>
      </c>
      <c r="L456">
        <f t="shared" si="30"/>
        <v>0</v>
      </c>
      <c r="M456">
        <f t="shared" si="31"/>
        <v>1</v>
      </c>
    </row>
    <row r="457" spans="1:13">
      <c r="A457">
        <v>456</v>
      </c>
      <c r="B457">
        <v>91</v>
      </c>
      <c r="C457">
        <v>1</v>
      </c>
      <c r="D457">
        <v>80</v>
      </c>
      <c r="E457">
        <v>55</v>
      </c>
      <c r="F457">
        <v>0</v>
      </c>
      <c r="G457">
        <v>0</v>
      </c>
      <c r="H457">
        <v>19.100000000000001</v>
      </c>
      <c r="I457">
        <v>0.25800000000000001</v>
      </c>
      <c r="J457">
        <v>21</v>
      </c>
      <c r="K457">
        <v>0</v>
      </c>
      <c r="L457">
        <f t="shared" si="30"/>
        <v>0</v>
      </c>
      <c r="M457">
        <f t="shared" si="31"/>
        <v>1</v>
      </c>
    </row>
    <row r="458" spans="1:13">
      <c r="A458">
        <v>457</v>
      </c>
      <c r="B458">
        <v>385</v>
      </c>
      <c r="C458">
        <v>1</v>
      </c>
      <c r="D458">
        <v>125</v>
      </c>
      <c r="E458">
        <v>70</v>
      </c>
      <c r="F458">
        <v>24</v>
      </c>
      <c r="G458">
        <v>110</v>
      </c>
      <c r="H458">
        <v>24.3</v>
      </c>
      <c r="I458">
        <v>0.221</v>
      </c>
      <c r="J458">
        <v>25</v>
      </c>
      <c r="K458">
        <v>0</v>
      </c>
      <c r="L458">
        <f t="shared" si="30"/>
        <v>0</v>
      </c>
      <c r="M458">
        <f t="shared" si="31"/>
        <v>1</v>
      </c>
    </row>
    <row r="459" spans="1:13">
      <c r="A459">
        <v>458</v>
      </c>
      <c r="B459">
        <v>237</v>
      </c>
      <c r="C459">
        <v>7</v>
      </c>
      <c r="D459">
        <v>181</v>
      </c>
      <c r="E459">
        <v>84</v>
      </c>
      <c r="F459">
        <v>21</v>
      </c>
      <c r="G459">
        <v>192</v>
      </c>
      <c r="H459">
        <v>35.9</v>
      </c>
      <c r="I459">
        <v>0.58599999999999997</v>
      </c>
      <c r="J459">
        <v>51</v>
      </c>
      <c r="K459">
        <v>1</v>
      </c>
      <c r="L459">
        <f t="shared" si="30"/>
        <v>1</v>
      </c>
      <c r="M459">
        <f t="shared" si="31"/>
        <v>1</v>
      </c>
    </row>
    <row r="460" spans="1:13">
      <c r="A460">
        <v>459</v>
      </c>
      <c r="B460">
        <v>151</v>
      </c>
      <c r="C460">
        <v>1</v>
      </c>
      <c r="D460">
        <v>136</v>
      </c>
      <c r="E460">
        <v>74</v>
      </c>
      <c r="F460">
        <v>50</v>
      </c>
      <c r="G460">
        <v>204</v>
      </c>
      <c r="H460">
        <v>37.4</v>
      </c>
      <c r="I460">
        <v>0.39900000000000002</v>
      </c>
      <c r="J460">
        <v>24</v>
      </c>
      <c r="K460">
        <v>0</v>
      </c>
      <c r="L460">
        <f t="shared" si="30"/>
        <v>0</v>
      </c>
      <c r="M460">
        <f t="shared" si="31"/>
        <v>1</v>
      </c>
    </row>
    <row r="461" spans="1:13">
      <c r="A461">
        <v>460</v>
      </c>
      <c r="B461">
        <v>650</v>
      </c>
      <c r="C461">
        <v>0</v>
      </c>
      <c r="D461">
        <v>107</v>
      </c>
      <c r="E461">
        <v>60</v>
      </c>
      <c r="F461">
        <v>25</v>
      </c>
      <c r="G461">
        <v>0</v>
      </c>
      <c r="H461">
        <v>26.4</v>
      </c>
      <c r="I461">
        <v>0.13300000000000001</v>
      </c>
      <c r="J461">
        <v>23</v>
      </c>
      <c r="K461">
        <v>0</v>
      </c>
      <c r="L461">
        <f t="shared" si="30"/>
        <v>0</v>
      </c>
      <c r="M461">
        <f t="shared" si="31"/>
        <v>1</v>
      </c>
    </row>
    <row r="462" spans="1:13">
      <c r="A462">
        <v>461</v>
      </c>
      <c r="B462">
        <v>343</v>
      </c>
      <c r="C462">
        <v>1</v>
      </c>
      <c r="D462">
        <v>0</v>
      </c>
      <c r="E462">
        <v>68</v>
      </c>
      <c r="F462">
        <v>35</v>
      </c>
      <c r="G462">
        <v>0</v>
      </c>
      <c r="H462">
        <v>32</v>
      </c>
      <c r="I462">
        <v>0.38900000000000001</v>
      </c>
      <c r="J462">
        <v>22</v>
      </c>
      <c r="K462">
        <v>0</v>
      </c>
      <c r="L462">
        <f t="shared" si="30"/>
        <v>0</v>
      </c>
      <c r="M462">
        <f t="shared" si="31"/>
        <v>1</v>
      </c>
    </row>
    <row r="463" spans="1:13">
      <c r="A463">
        <v>462</v>
      </c>
      <c r="B463">
        <v>592</v>
      </c>
      <c r="C463">
        <v>2</v>
      </c>
      <c r="D463">
        <v>112</v>
      </c>
      <c r="E463">
        <v>78</v>
      </c>
      <c r="F463">
        <v>50</v>
      </c>
      <c r="G463">
        <v>140</v>
      </c>
      <c r="H463">
        <v>39.4</v>
      </c>
      <c r="I463">
        <v>0.17499999999999999</v>
      </c>
      <c r="J463">
        <v>24</v>
      </c>
      <c r="K463">
        <v>0</v>
      </c>
      <c r="L463">
        <f t="shared" si="30"/>
        <v>0</v>
      </c>
      <c r="M463">
        <f t="shared" si="31"/>
        <v>1</v>
      </c>
    </row>
    <row r="464" spans="1:13">
      <c r="A464">
        <v>463</v>
      </c>
      <c r="B464">
        <v>371</v>
      </c>
      <c r="C464">
        <v>3</v>
      </c>
      <c r="D464">
        <v>173</v>
      </c>
      <c r="E464">
        <v>82</v>
      </c>
      <c r="F464">
        <v>48</v>
      </c>
      <c r="G464">
        <v>465</v>
      </c>
      <c r="H464">
        <v>38.4</v>
      </c>
      <c r="I464">
        <v>2.137</v>
      </c>
      <c r="J464">
        <v>25</v>
      </c>
      <c r="K464">
        <v>1</v>
      </c>
      <c r="L464">
        <f t="shared" si="30"/>
        <v>1</v>
      </c>
      <c r="M464">
        <f t="shared" si="31"/>
        <v>1</v>
      </c>
    </row>
    <row r="465" spans="1:13">
      <c r="A465">
        <v>464</v>
      </c>
      <c r="B465">
        <v>69</v>
      </c>
      <c r="C465">
        <v>1</v>
      </c>
      <c r="D465">
        <v>95</v>
      </c>
      <c r="E465">
        <v>66</v>
      </c>
      <c r="F465">
        <v>13</v>
      </c>
      <c r="G465">
        <v>38</v>
      </c>
      <c r="H465">
        <v>19.600000000000001</v>
      </c>
      <c r="I465">
        <v>0.33400000000000002</v>
      </c>
      <c r="J465">
        <v>25</v>
      </c>
      <c r="K465">
        <v>0</v>
      </c>
      <c r="L465">
        <f t="shared" si="30"/>
        <v>0</v>
      </c>
      <c r="M465">
        <f t="shared" si="31"/>
        <v>1</v>
      </c>
    </row>
    <row r="466" spans="1:13">
      <c r="A466">
        <v>465</v>
      </c>
      <c r="B466">
        <v>369</v>
      </c>
      <c r="C466">
        <v>3</v>
      </c>
      <c r="D466">
        <v>81</v>
      </c>
      <c r="E466">
        <v>86</v>
      </c>
      <c r="F466">
        <v>16</v>
      </c>
      <c r="G466">
        <v>66</v>
      </c>
      <c r="H466">
        <v>27.5</v>
      </c>
      <c r="I466">
        <v>0.30599999999999999</v>
      </c>
      <c r="J466">
        <v>22</v>
      </c>
      <c r="K466">
        <v>0</v>
      </c>
      <c r="L466">
        <f t="shared" si="30"/>
        <v>0</v>
      </c>
      <c r="M466">
        <f t="shared" si="31"/>
        <v>1</v>
      </c>
    </row>
    <row r="467" spans="1:13">
      <c r="A467">
        <v>466</v>
      </c>
      <c r="B467">
        <v>457</v>
      </c>
      <c r="C467">
        <v>1</v>
      </c>
      <c r="D467">
        <v>135</v>
      </c>
      <c r="E467">
        <v>54</v>
      </c>
      <c r="F467">
        <v>0</v>
      </c>
      <c r="G467">
        <v>0</v>
      </c>
      <c r="H467">
        <v>26.7</v>
      </c>
      <c r="I467">
        <v>0.68700000000000006</v>
      </c>
      <c r="J467">
        <v>62</v>
      </c>
      <c r="K467">
        <v>0</v>
      </c>
      <c r="L467">
        <f t="shared" si="30"/>
        <v>0</v>
      </c>
      <c r="M467">
        <f t="shared" si="31"/>
        <v>1</v>
      </c>
    </row>
    <row r="468" spans="1:13">
      <c r="A468">
        <v>467</v>
      </c>
      <c r="B468">
        <v>316</v>
      </c>
      <c r="C468">
        <v>2</v>
      </c>
      <c r="D468">
        <v>112</v>
      </c>
      <c r="E468">
        <v>68</v>
      </c>
      <c r="F468">
        <v>22</v>
      </c>
      <c r="G468">
        <v>94</v>
      </c>
      <c r="H468">
        <v>34.1</v>
      </c>
      <c r="I468">
        <v>0.315</v>
      </c>
      <c r="J468">
        <v>26</v>
      </c>
      <c r="K468">
        <v>0</v>
      </c>
      <c r="L468">
        <f t="shared" si="30"/>
        <v>0</v>
      </c>
      <c r="M468">
        <f t="shared" si="31"/>
        <v>1</v>
      </c>
    </row>
    <row r="469" spans="1:13">
      <c r="A469">
        <v>468</v>
      </c>
      <c r="B469">
        <v>724</v>
      </c>
      <c r="C469">
        <v>5</v>
      </c>
      <c r="D469">
        <v>117</v>
      </c>
      <c r="E469">
        <v>86</v>
      </c>
      <c r="F469">
        <v>30</v>
      </c>
      <c r="G469">
        <v>105</v>
      </c>
      <c r="H469">
        <v>39.1</v>
      </c>
      <c r="I469">
        <v>0.251</v>
      </c>
      <c r="J469">
        <v>42</v>
      </c>
      <c r="K469">
        <v>0</v>
      </c>
      <c r="L469">
        <f t="shared" si="30"/>
        <v>0</v>
      </c>
      <c r="M469">
        <f t="shared" si="31"/>
        <v>1</v>
      </c>
    </row>
    <row r="470" spans="1:13">
      <c r="A470">
        <v>469</v>
      </c>
      <c r="B470">
        <v>454</v>
      </c>
      <c r="C470">
        <v>2</v>
      </c>
      <c r="D470">
        <v>119</v>
      </c>
      <c r="E470">
        <v>0</v>
      </c>
      <c r="F470">
        <v>0</v>
      </c>
      <c r="G470">
        <v>0</v>
      </c>
      <c r="H470">
        <v>19.600000000000001</v>
      </c>
      <c r="I470">
        <v>0.83199999999999996</v>
      </c>
      <c r="J470">
        <v>72</v>
      </c>
      <c r="K470">
        <v>0</v>
      </c>
      <c r="L470">
        <f t="shared" si="30"/>
        <v>0</v>
      </c>
      <c r="M470">
        <f t="shared" si="31"/>
        <v>1</v>
      </c>
    </row>
    <row r="471" spans="1:13">
      <c r="A471">
        <v>470</v>
      </c>
      <c r="B471">
        <v>229</v>
      </c>
      <c r="C471">
        <v>4</v>
      </c>
      <c r="D471">
        <v>197</v>
      </c>
      <c r="E471">
        <v>70</v>
      </c>
      <c r="F471">
        <v>39</v>
      </c>
      <c r="G471">
        <v>744</v>
      </c>
      <c r="H471">
        <v>36.700000000000003</v>
      </c>
      <c r="I471">
        <v>2.3290000000000002</v>
      </c>
      <c r="J471">
        <v>31</v>
      </c>
      <c r="K471">
        <v>0</v>
      </c>
      <c r="L471">
        <f t="shared" si="30"/>
        <v>1</v>
      </c>
      <c r="M471">
        <f t="shared" si="31"/>
        <v>0</v>
      </c>
    </row>
    <row r="472" spans="1:13">
      <c r="A472">
        <v>471</v>
      </c>
      <c r="B472">
        <v>766</v>
      </c>
      <c r="C472">
        <v>5</v>
      </c>
      <c r="D472">
        <v>121</v>
      </c>
      <c r="E472">
        <v>72</v>
      </c>
      <c r="F472">
        <v>23</v>
      </c>
      <c r="G472">
        <v>112</v>
      </c>
      <c r="H472">
        <v>26.2</v>
      </c>
      <c r="I472">
        <v>0.245</v>
      </c>
      <c r="J472">
        <v>30</v>
      </c>
      <c r="K472">
        <v>0</v>
      </c>
      <c r="L472">
        <f t="shared" si="30"/>
        <v>0</v>
      </c>
      <c r="M472">
        <f t="shared" si="31"/>
        <v>1</v>
      </c>
    </row>
    <row r="473" spans="1:13">
      <c r="A473">
        <v>472</v>
      </c>
      <c r="B473">
        <v>380</v>
      </c>
      <c r="C473">
        <v>0</v>
      </c>
      <c r="D473">
        <v>93</v>
      </c>
      <c r="E473">
        <v>100</v>
      </c>
      <c r="F473">
        <v>39</v>
      </c>
      <c r="G473">
        <v>72</v>
      </c>
      <c r="H473">
        <v>43.4</v>
      </c>
      <c r="I473">
        <v>1.0209999999999999</v>
      </c>
      <c r="J473">
        <v>35</v>
      </c>
      <c r="K473">
        <v>0</v>
      </c>
      <c r="L473">
        <f t="shared" si="30"/>
        <v>0</v>
      </c>
      <c r="M473">
        <f t="shared" si="31"/>
        <v>1</v>
      </c>
    </row>
    <row r="474" spans="1:13">
      <c r="A474">
        <v>473</v>
      </c>
      <c r="B474">
        <v>634</v>
      </c>
      <c r="C474">
        <v>1</v>
      </c>
      <c r="D474">
        <v>128</v>
      </c>
      <c r="E474">
        <v>82</v>
      </c>
      <c r="F474">
        <v>17</v>
      </c>
      <c r="G474">
        <v>183</v>
      </c>
      <c r="H474">
        <v>27.5</v>
      </c>
      <c r="I474">
        <v>0.115</v>
      </c>
      <c r="J474">
        <v>22</v>
      </c>
      <c r="K474">
        <v>0</v>
      </c>
      <c r="L474">
        <f t="shared" si="30"/>
        <v>0</v>
      </c>
      <c r="M474">
        <f t="shared" si="31"/>
        <v>1</v>
      </c>
    </row>
    <row r="475" spans="1:13">
      <c r="A475">
        <v>474</v>
      </c>
      <c r="B475">
        <v>688</v>
      </c>
      <c r="C475">
        <v>1</v>
      </c>
      <c r="D475">
        <v>107</v>
      </c>
      <c r="E475">
        <v>50</v>
      </c>
      <c r="F475">
        <v>19</v>
      </c>
      <c r="G475">
        <v>0</v>
      </c>
      <c r="H475">
        <v>28.3</v>
      </c>
      <c r="I475">
        <v>0.18099999999999999</v>
      </c>
      <c r="J475">
        <v>29</v>
      </c>
      <c r="K475">
        <v>0</v>
      </c>
      <c r="L475">
        <f t="shared" si="30"/>
        <v>0</v>
      </c>
      <c r="M475">
        <f t="shared" si="31"/>
        <v>1</v>
      </c>
    </row>
    <row r="476" spans="1:13">
      <c r="A476">
        <v>475</v>
      </c>
      <c r="B476">
        <v>179</v>
      </c>
      <c r="C476">
        <v>5</v>
      </c>
      <c r="D476">
        <v>143</v>
      </c>
      <c r="E476">
        <v>78</v>
      </c>
      <c r="F476">
        <v>0</v>
      </c>
      <c r="G476">
        <v>0</v>
      </c>
      <c r="H476">
        <v>45</v>
      </c>
      <c r="I476">
        <v>0.19</v>
      </c>
      <c r="J476">
        <v>47</v>
      </c>
      <c r="K476">
        <v>0</v>
      </c>
      <c r="L476">
        <f t="shared" si="30"/>
        <v>0</v>
      </c>
      <c r="M476">
        <f t="shared" si="31"/>
        <v>1</v>
      </c>
    </row>
    <row r="477" spans="1:13">
      <c r="A477">
        <v>476</v>
      </c>
      <c r="B477">
        <v>16</v>
      </c>
      <c r="C477">
        <v>7</v>
      </c>
      <c r="D477">
        <v>100</v>
      </c>
      <c r="E477">
        <v>0</v>
      </c>
      <c r="F477">
        <v>0</v>
      </c>
      <c r="G477">
        <v>0</v>
      </c>
      <c r="H477">
        <v>30</v>
      </c>
      <c r="I477">
        <v>0.48399999999999999</v>
      </c>
      <c r="J477">
        <v>32</v>
      </c>
      <c r="K477">
        <v>1</v>
      </c>
      <c r="L477">
        <f t="shared" si="30"/>
        <v>0</v>
      </c>
      <c r="M477">
        <f t="shared" si="31"/>
        <v>0</v>
      </c>
    </row>
    <row r="478" spans="1:13">
      <c r="A478">
        <v>477</v>
      </c>
      <c r="B478">
        <v>473</v>
      </c>
      <c r="C478">
        <v>0</v>
      </c>
      <c r="D478">
        <v>119</v>
      </c>
      <c r="E478">
        <v>66</v>
      </c>
      <c r="F478">
        <v>27</v>
      </c>
      <c r="G478">
        <v>0</v>
      </c>
      <c r="H478">
        <v>38.799999999999997</v>
      </c>
      <c r="I478">
        <v>0.25900000000000001</v>
      </c>
      <c r="J478">
        <v>22</v>
      </c>
      <c r="K478">
        <v>0</v>
      </c>
      <c r="L478">
        <f t="shared" si="30"/>
        <v>0</v>
      </c>
      <c r="M478">
        <f t="shared" si="31"/>
        <v>1</v>
      </c>
    </row>
    <row r="479" spans="1:13">
      <c r="A479">
        <v>478</v>
      </c>
      <c r="B479">
        <v>587</v>
      </c>
      <c r="C479">
        <v>8</v>
      </c>
      <c r="D479">
        <v>143</v>
      </c>
      <c r="E479">
        <v>66</v>
      </c>
      <c r="F479">
        <v>0</v>
      </c>
      <c r="G479">
        <v>0</v>
      </c>
      <c r="H479">
        <v>34.9</v>
      </c>
      <c r="I479">
        <v>0.129</v>
      </c>
      <c r="J479">
        <v>41</v>
      </c>
      <c r="K479">
        <v>1</v>
      </c>
      <c r="L479">
        <f t="shared" si="30"/>
        <v>0</v>
      </c>
      <c r="M479">
        <f t="shared" si="31"/>
        <v>0</v>
      </c>
    </row>
    <row r="480" spans="1:13">
      <c r="A480">
        <v>479</v>
      </c>
      <c r="B480">
        <v>93</v>
      </c>
      <c r="C480">
        <v>7</v>
      </c>
      <c r="D480">
        <v>81</v>
      </c>
      <c r="E480">
        <v>78</v>
      </c>
      <c r="F480">
        <v>40</v>
      </c>
      <c r="G480">
        <v>48</v>
      </c>
      <c r="H480">
        <v>46.7</v>
      </c>
      <c r="I480">
        <v>0.26100000000000001</v>
      </c>
      <c r="J480">
        <v>42</v>
      </c>
      <c r="K480">
        <v>0</v>
      </c>
      <c r="L480">
        <f t="shared" si="30"/>
        <v>0</v>
      </c>
      <c r="M480">
        <f t="shared" si="31"/>
        <v>1</v>
      </c>
    </row>
    <row r="481" spans="1:13">
      <c r="A481">
        <v>480</v>
      </c>
      <c r="B481">
        <v>135</v>
      </c>
      <c r="C481">
        <v>2</v>
      </c>
      <c r="D481">
        <v>96</v>
      </c>
      <c r="E481">
        <v>68</v>
      </c>
      <c r="F481">
        <v>13</v>
      </c>
      <c r="G481">
        <v>49</v>
      </c>
      <c r="H481">
        <v>21.1</v>
      </c>
      <c r="I481">
        <v>0.64700000000000002</v>
      </c>
      <c r="J481">
        <v>26</v>
      </c>
      <c r="K481">
        <v>0</v>
      </c>
      <c r="L481">
        <f t="shared" si="30"/>
        <v>0</v>
      </c>
      <c r="M481">
        <f t="shared" si="31"/>
        <v>1</v>
      </c>
    </row>
    <row r="482" spans="1:13">
      <c r="A482">
        <v>481</v>
      </c>
      <c r="B482">
        <v>516</v>
      </c>
      <c r="C482">
        <v>3</v>
      </c>
      <c r="D482">
        <v>163</v>
      </c>
      <c r="E482">
        <v>70</v>
      </c>
      <c r="F482">
        <v>18</v>
      </c>
      <c r="G482">
        <v>105</v>
      </c>
      <c r="H482">
        <v>31.6</v>
      </c>
      <c r="I482">
        <v>0.26800000000000002</v>
      </c>
      <c r="J482">
        <v>28</v>
      </c>
      <c r="K482">
        <v>1</v>
      </c>
      <c r="L482">
        <f t="shared" si="30"/>
        <v>1</v>
      </c>
      <c r="M482">
        <f t="shared" si="31"/>
        <v>1</v>
      </c>
    </row>
    <row r="483" spans="1:13">
      <c r="A483">
        <v>482</v>
      </c>
      <c r="B483">
        <v>632</v>
      </c>
      <c r="C483">
        <v>0</v>
      </c>
      <c r="D483">
        <v>102</v>
      </c>
      <c r="E483">
        <v>78</v>
      </c>
      <c r="F483">
        <v>40</v>
      </c>
      <c r="G483">
        <v>90</v>
      </c>
      <c r="H483">
        <v>34.5</v>
      </c>
      <c r="I483">
        <v>0.23799999999999999</v>
      </c>
      <c r="J483">
        <v>24</v>
      </c>
      <c r="K483">
        <v>0</v>
      </c>
      <c r="L483">
        <f t="shared" si="30"/>
        <v>0</v>
      </c>
      <c r="M483">
        <f t="shared" si="31"/>
        <v>1</v>
      </c>
    </row>
    <row r="484" spans="1:13">
      <c r="A484">
        <v>483</v>
      </c>
      <c r="B484">
        <v>456</v>
      </c>
      <c r="C484">
        <v>14</v>
      </c>
      <c r="D484">
        <v>175</v>
      </c>
      <c r="E484">
        <v>62</v>
      </c>
      <c r="F484">
        <v>30</v>
      </c>
      <c r="G484">
        <v>0</v>
      </c>
      <c r="H484">
        <v>33.6</v>
      </c>
      <c r="I484">
        <v>0.21199999999999999</v>
      </c>
      <c r="J484">
        <v>38</v>
      </c>
      <c r="K484">
        <v>1</v>
      </c>
      <c r="L484">
        <f t="shared" si="30"/>
        <v>1</v>
      </c>
      <c r="M484">
        <f t="shared" si="31"/>
        <v>1</v>
      </c>
    </row>
    <row r="485" spans="1:13">
      <c r="A485">
        <v>484</v>
      </c>
      <c r="B485">
        <v>727</v>
      </c>
      <c r="C485">
        <v>1</v>
      </c>
      <c r="D485">
        <v>116</v>
      </c>
      <c r="E485">
        <v>78</v>
      </c>
      <c r="F485">
        <v>29</v>
      </c>
      <c r="G485">
        <v>180</v>
      </c>
      <c r="H485">
        <v>36.1</v>
      </c>
      <c r="I485">
        <v>0.496</v>
      </c>
      <c r="J485">
        <v>25</v>
      </c>
      <c r="K485">
        <v>0</v>
      </c>
      <c r="L485">
        <f t="shared" si="30"/>
        <v>0</v>
      </c>
      <c r="M485">
        <f t="shared" si="31"/>
        <v>1</v>
      </c>
    </row>
    <row r="486" spans="1:13">
      <c r="A486">
        <v>485</v>
      </c>
      <c r="B486">
        <v>617</v>
      </c>
      <c r="C486">
        <v>6</v>
      </c>
      <c r="D486">
        <v>117</v>
      </c>
      <c r="E486">
        <v>96</v>
      </c>
      <c r="F486">
        <v>0</v>
      </c>
      <c r="G486">
        <v>0</v>
      </c>
      <c r="H486">
        <v>28.7</v>
      </c>
      <c r="I486">
        <v>0.157</v>
      </c>
      <c r="J486">
        <v>30</v>
      </c>
      <c r="K486">
        <v>0</v>
      </c>
      <c r="L486">
        <f t="shared" si="30"/>
        <v>0</v>
      </c>
      <c r="M486">
        <f t="shared" si="31"/>
        <v>1</v>
      </c>
    </row>
    <row r="487" spans="1:13">
      <c r="A487">
        <v>486</v>
      </c>
      <c r="B487">
        <v>377</v>
      </c>
      <c r="C487">
        <v>0</v>
      </c>
      <c r="D487">
        <v>98</v>
      </c>
      <c r="E487">
        <v>82</v>
      </c>
      <c r="F487">
        <v>15</v>
      </c>
      <c r="G487">
        <v>84</v>
      </c>
      <c r="H487">
        <v>25.2</v>
      </c>
      <c r="I487">
        <v>0.29899999999999999</v>
      </c>
      <c r="J487">
        <v>22</v>
      </c>
      <c r="K487">
        <v>0</v>
      </c>
      <c r="L487">
        <f t="shared" si="30"/>
        <v>0</v>
      </c>
      <c r="M487">
        <f t="shared" si="31"/>
        <v>1</v>
      </c>
    </row>
    <row r="488" spans="1:13">
      <c r="A488">
        <v>487</v>
      </c>
      <c r="B488">
        <v>210</v>
      </c>
      <c r="C488">
        <v>7</v>
      </c>
      <c r="D488">
        <v>184</v>
      </c>
      <c r="E488">
        <v>84</v>
      </c>
      <c r="F488">
        <v>33</v>
      </c>
      <c r="G488">
        <v>0</v>
      </c>
      <c r="H488">
        <v>35.5</v>
      </c>
      <c r="I488">
        <v>0.35499999999999998</v>
      </c>
      <c r="J488">
        <v>41</v>
      </c>
      <c r="K488">
        <v>1</v>
      </c>
      <c r="L488">
        <f t="shared" si="30"/>
        <v>1</v>
      </c>
      <c r="M488">
        <f t="shared" si="31"/>
        <v>1</v>
      </c>
    </row>
    <row r="489" spans="1:13">
      <c r="A489">
        <v>488</v>
      </c>
      <c r="B489">
        <v>104</v>
      </c>
      <c r="C489">
        <v>1</v>
      </c>
      <c r="D489">
        <v>81</v>
      </c>
      <c r="E489">
        <v>72</v>
      </c>
      <c r="F489">
        <v>18</v>
      </c>
      <c r="G489">
        <v>40</v>
      </c>
      <c r="H489">
        <v>26.6</v>
      </c>
      <c r="I489">
        <v>0.28299999999999997</v>
      </c>
      <c r="J489">
        <v>24</v>
      </c>
      <c r="K489">
        <v>0</v>
      </c>
      <c r="L489">
        <f t="shared" si="30"/>
        <v>0</v>
      </c>
      <c r="M489">
        <f t="shared" si="31"/>
        <v>1</v>
      </c>
    </row>
    <row r="490" spans="1:13">
      <c r="A490">
        <v>489</v>
      </c>
      <c r="B490">
        <v>626</v>
      </c>
      <c r="C490">
        <v>4</v>
      </c>
      <c r="D490">
        <v>90</v>
      </c>
      <c r="E490">
        <v>88</v>
      </c>
      <c r="F490">
        <v>47</v>
      </c>
      <c r="G490">
        <v>54</v>
      </c>
      <c r="H490">
        <v>37.700000000000003</v>
      </c>
      <c r="I490">
        <v>0.36199999999999999</v>
      </c>
      <c r="J490">
        <v>29</v>
      </c>
      <c r="K490">
        <v>0</v>
      </c>
      <c r="L490">
        <f t="shared" si="30"/>
        <v>0</v>
      </c>
      <c r="M490">
        <f t="shared" si="31"/>
        <v>1</v>
      </c>
    </row>
    <row r="491" spans="1:13">
      <c r="A491">
        <v>490</v>
      </c>
      <c r="B491">
        <v>303</v>
      </c>
      <c r="C491">
        <v>5</v>
      </c>
      <c r="D491">
        <v>77</v>
      </c>
      <c r="E491">
        <v>82</v>
      </c>
      <c r="F491">
        <v>41</v>
      </c>
      <c r="G491">
        <v>42</v>
      </c>
      <c r="H491">
        <v>35.799999999999997</v>
      </c>
      <c r="I491">
        <v>0.156</v>
      </c>
      <c r="J491">
        <v>35</v>
      </c>
      <c r="K491">
        <v>0</v>
      </c>
      <c r="L491">
        <f t="shared" si="30"/>
        <v>0</v>
      </c>
      <c r="M491">
        <f t="shared" si="31"/>
        <v>1</v>
      </c>
    </row>
    <row r="492" spans="1:13">
      <c r="A492">
        <v>491</v>
      </c>
      <c r="B492">
        <v>315</v>
      </c>
      <c r="C492">
        <v>7</v>
      </c>
      <c r="D492">
        <v>109</v>
      </c>
      <c r="E492">
        <v>80</v>
      </c>
      <c r="F492">
        <v>31</v>
      </c>
      <c r="G492">
        <v>0</v>
      </c>
      <c r="H492">
        <v>35.9</v>
      </c>
      <c r="I492">
        <v>1.127</v>
      </c>
      <c r="J492">
        <v>43</v>
      </c>
      <c r="K492">
        <v>1</v>
      </c>
      <c r="L492">
        <f t="shared" si="30"/>
        <v>0</v>
      </c>
      <c r="M492">
        <f t="shared" si="31"/>
        <v>0</v>
      </c>
    </row>
    <row r="493" spans="1:13">
      <c r="A493">
        <v>492</v>
      </c>
      <c r="B493">
        <v>684</v>
      </c>
      <c r="C493">
        <v>4</v>
      </c>
      <c r="D493">
        <v>125</v>
      </c>
      <c r="E493">
        <v>80</v>
      </c>
      <c r="F493">
        <v>0</v>
      </c>
      <c r="G493">
        <v>0</v>
      </c>
      <c r="H493">
        <v>32.299999999999997</v>
      </c>
      <c r="I493">
        <v>0.53600000000000003</v>
      </c>
      <c r="J493">
        <v>27</v>
      </c>
      <c r="K493">
        <v>1</v>
      </c>
      <c r="L493">
        <f t="shared" si="30"/>
        <v>0</v>
      </c>
      <c r="M493">
        <f t="shared" si="31"/>
        <v>0</v>
      </c>
    </row>
    <row r="494" spans="1:13">
      <c r="A494">
        <v>493</v>
      </c>
      <c r="B494">
        <v>318</v>
      </c>
      <c r="C494">
        <v>3</v>
      </c>
      <c r="D494">
        <v>182</v>
      </c>
      <c r="E494">
        <v>74</v>
      </c>
      <c r="F494">
        <v>0</v>
      </c>
      <c r="G494">
        <v>0</v>
      </c>
      <c r="H494">
        <v>30.5</v>
      </c>
      <c r="I494">
        <v>0.34499999999999997</v>
      </c>
      <c r="J494">
        <v>29</v>
      </c>
      <c r="K494">
        <v>1</v>
      </c>
      <c r="L494">
        <f t="shared" si="30"/>
        <v>1</v>
      </c>
      <c r="M494">
        <f t="shared" si="31"/>
        <v>1</v>
      </c>
    </row>
    <row r="495" spans="1:13">
      <c r="A495">
        <v>494</v>
      </c>
      <c r="B495">
        <v>173</v>
      </c>
      <c r="C495">
        <v>2</v>
      </c>
      <c r="D495">
        <v>87</v>
      </c>
      <c r="E495">
        <v>0</v>
      </c>
      <c r="F495">
        <v>23</v>
      </c>
      <c r="G495">
        <v>0</v>
      </c>
      <c r="H495">
        <v>28.9</v>
      </c>
      <c r="I495">
        <v>0.77300000000000002</v>
      </c>
      <c r="J495">
        <v>25</v>
      </c>
      <c r="K495">
        <v>0</v>
      </c>
      <c r="L495">
        <f t="shared" si="30"/>
        <v>0</v>
      </c>
      <c r="M495">
        <f t="shared" si="31"/>
        <v>1</v>
      </c>
    </row>
    <row r="496" spans="1:13">
      <c r="A496">
        <v>495</v>
      </c>
      <c r="B496">
        <v>257</v>
      </c>
      <c r="C496">
        <v>3</v>
      </c>
      <c r="D496">
        <v>111</v>
      </c>
      <c r="E496">
        <v>56</v>
      </c>
      <c r="F496">
        <v>39</v>
      </c>
      <c r="G496">
        <v>0</v>
      </c>
      <c r="H496">
        <v>30.1</v>
      </c>
      <c r="I496">
        <v>0.55700000000000005</v>
      </c>
      <c r="J496">
        <v>30</v>
      </c>
      <c r="K496">
        <v>0</v>
      </c>
      <c r="L496">
        <f t="shared" si="30"/>
        <v>0</v>
      </c>
      <c r="M496">
        <f t="shared" si="31"/>
        <v>1</v>
      </c>
    </row>
    <row r="497" spans="1:13">
      <c r="A497">
        <v>496</v>
      </c>
      <c r="B497">
        <v>507</v>
      </c>
      <c r="C497">
        <v>0</v>
      </c>
      <c r="D497">
        <v>180</v>
      </c>
      <c r="E497">
        <v>90</v>
      </c>
      <c r="F497">
        <v>26</v>
      </c>
      <c r="G497">
        <v>90</v>
      </c>
      <c r="H497">
        <v>36.5</v>
      </c>
      <c r="I497">
        <v>0.314</v>
      </c>
      <c r="J497">
        <v>35</v>
      </c>
      <c r="K497">
        <v>1</v>
      </c>
      <c r="L497">
        <f t="shared" si="30"/>
        <v>1</v>
      </c>
      <c r="M497">
        <f t="shared" si="31"/>
        <v>1</v>
      </c>
    </row>
    <row r="498" spans="1:13">
      <c r="A498">
        <v>497</v>
      </c>
      <c r="B498">
        <v>493</v>
      </c>
      <c r="C498">
        <v>4</v>
      </c>
      <c r="D498">
        <v>99</v>
      </c>
      <c r="E498">
        <v>68</v>
      </c>
      <c r="F498">
        <v>38</v>
      </c>
      <c r="G498">
        <v>0</v>
      </c>
      <c r="H498">
        <v>32.799999999999997</v>
      </c>
      <c r="I498">
        <v>0.14499999999999999</v>
      </c>
      <c r="J498">
        <v>33</v>
      </c>
      <c r="K498">
        <v>0</v>
      </c>
      <c r="L498">
        <f t="shared" si="30"/>
        <v>0</v>
      </c>
      <c r="M498">
        <f t="shared" si="31"/>
        <v>1</v>
      </c>
    </row>
    <row r="499" spans="1:13">
      <c r="A499">
        <v>498</v>
      </c>
      <c r="B499">
        <v>767</v>
      </c>
      <c r="C499">
        <v>1</v>
      </c>
      <c r="D499">
        <v>126</v>
      </c>
      <c r="E499">
        <v>60</v>
      </c>
      <c r="F499">
        <v>0</v>
      </c>
      <c r="G499">
        <v>0</v>
      </c>
      <c r="H499">
        <v>30.1</v>
      </c>
      <c r="I499">
        <v>0.34899999999999998</v>
      </c>
      <c r="J499">
        <v>47</v>
      </c>
      <c r="K499">
        <v>1</v>
      </c>
      <c r="L499">
        <f t="shared" si="30"/>
        <v>0</v>
      </c>
      <c r="M499">
        <f t="shared" si="31"/>
        <v>0</v>
      </c>
    </row>
    <row r="500" spans="1:13">
      <c r="A500">
        <v>499</v>
      </c>
      <c r="B500">
        <v>121</v>
      </c>
      <c r="C500">
        <v>0</v>
      </c>
      <c r="D500">
        <v>162</v>
      </c>
      <c r="E500">
        <v>76</v>
      </c>
      <c r="F500">
        <v>56</v>
      </c>
      <c r="G500">
        <v>100</v>
      </c>
      <c r="H500">
        <v>53.2</v>
      </c>
      <c r="I500">
        <v>0.75900000000000001</v>
      </c>
      <c r="J500">
        <v>25</v>
      </c>
      <c r="K500">
        <v>1</v>
      </c>
      <c r="L500">
        <f t="shared" si="30"/>
        <v>1</v>
      </c>
      <c r="M500">
        <f t="shared" si="31"/>
        <v>1</v>
      </c>
    </row>
    <row r="501" spans="1:13">
      <c r="A501">
        <v>500</v>
      </c>
      <c r="B501">
        <v>739</v>
      </c>
      <c r="C501">
        <v>2</v>
      </c>
      <c r="D501">
        <v>99</v>
      </c>
      <c r="E501">
        <v>60</v>
      </c>
      <c r="F501">
        <v>17</v>
      </c>
      <c r="G501">
        <v>160</v>
      </c>
      <c r="H501">
        <v>36.6</v>
      </c>
      <c r="I501">
        <v>0.45300000000000001</v>
      </c>
      <c r="J501">
        <v>21</v>
      </c>
      <c r="K501">
        <v>0</v>
      </c>
      <c r="L501">
        <f t="shared" si="30"/>
        <v>0</v>
      </c>
      <c r="M501">
        <f t="shared" si="31"/>
        <v>1</v>
      </c>
    </row>
    <row r="502" spans="1:13">
      <c r="A502">
        <v>501</v>
      </c>
      <c r="B502">
        <v>229</v>
      </c>
      <c r="C502">
        <v>4</v>
      </c>
      <c r="D502">
        <v>197</v>
      </c>
      <c r="E502">
        <v>70</v>
      </c>
      <c r="F502">
        <v>39</v>
      </c>
      <c r="G502">
        <v>744</v>
      </c>
      <c r="H502">
        <v>36.700000000000003</v>
      </c>
      <c r="I502">
        <v>2.3290000000000002</v>
      </c>
      <c r="J502">
        <v>31</v>
      </c>
      <c r="K502">
        <v>0</v>
      </c>
      <c r="L502">
        <f t="shared" si="30"/>
        <v>1</v>
      </c>
      <c r="M502">
        <f t="shared" si="31"/>
        <v>0</v>
      </c>
    </row>
    <row r="503" spans="1:13">
      <c r="A503">
        <v>502</v>
      </c>
      <c r="B503">
        <v>486</v>
      </c>
      <c r="C503">
        <v>0</v>
      </c>
      <c r="D503">
        <v>135</v>
      </c>
      <c r="E503">
        <v>68</v>
      </c>
      <c r="F503">
        <v>42</v>
      </c>
      <c r="G503">
        <v>250</v>
      </c>
      <c r="H503">
        <v>42.3</v>
      </c>
      <c r="I503">
        <v>0.36499999999999999</v>
      </c>
      <c r="J503">
        <v>24</v>
      </c>
      <c r="K503">
        <v>1</v>
      </c>
      <c r="L503">
        <f t="shared" si="30"/>
        <v>0</v>
      </c>
      <c r="M503">
        <f t="shared" si="31"/>
        <v>0</v>
      </c>
    </row>
    <row r="504" spans="1:13">
      <c r="A504">
        <v>503</v>
      </c>
      <c r="B504">
        <v>383</v>
      </c>
      <c r="C504">
        <v>1</v>
      </c>
      <c r="D504">
        <v>109</v>
      </c>
      <c r="E504">
        <v>60</v>
      </c>
      <c r="F504">
        <v>8</v>
      </c>
      <c r="G504">
        <v>182</v>
      </c>
      <c r="H504">
        <v>25.4</v>
      </c>
      <c r="I504">
        <v>0.94699999999999995</v>
      </c>
      <c r="J504">
        <v>21</v>
      </c>
      <c r="K504">
        <v>0</v>
      </c>
      <c r="L504">
        <f t="shared" si="30"/>
        <v>0</v>
      </c>
      <c r="M504">
        <f t="shared" si="31"/>
        <v>1</v>
      </c>
    </row>
    <row r="505" spans="1:13">
      <c r="A505">
        <v>504</v>
      </c>
      <c r="B505">
        <v>734</v>
      </c>
      <c r="C505">
        <v>2</v>
      </c>
      <c r="D505">
        <v>106</v>
      </c>
      <c r="E505">
        <v>56</v>
      </c>
      <c r="F505">
        <v>27</v>
      </c>
      <c r="G505">
        <v>165</v>
      </c>
      <c r="H505">
        <v>29</v>
      </c>
      <c r="I505">
        <v>0.42599999999999999</v>
      </c>
      <c r="J505">
        <v>22</v>
      </c>
      <c r="K505">
        <v>0</v>
      </c>
      <c r="L505">
        <f t="shared" si="30"/>
        <v>0</v>
      </c>
      <c r="M505">
        <f t="shared" si="31"/>
        <v>1</v>
      </c>
    </row>
    <row r="506" spans="1:13">
      <c r="A506">
        <v>505</v>
      </c>
      <c r="B506">
        <v>613</v>
      </c>
      <c r="C506">
        <v>7</v>
      </c>
      <c r="D506">
        <v>168</v>
      </c>
      <c r="E506">
        <v>88</v>
      </c>
      <c r="F506">
        <v>42</v>
      </c>
      <c r="G506">
        <v>321</v>
      </c>
      <c r="H506">
        <v>38.200000000000003</v>
      </c>
      <c r="I506">
        <v>0.78700000000000003</v>
      </c>
      <c r="J506">
        <v>40</v>
      </c>
      <c r="K506">
        <v>1</v>
      </c>
      <c r="L506">
        <f t="shared" si="30"/>
        <v>1</v>
      </c>
      <c r="M506">
        <f t="shared" si="31"/>
        <v>1</v>
      </c>
    </row>
    <row r="507" spans="1:13">
      <c r="A507">
        <v>506</v>
      </c>
      <c r="B507">
        <v>687</v>
      </c>
      <c r="C507">
        <v>3</v>
      </c>
      <c r="D507">
        <v>130</v>
      </c>
      <c r="E507">
        <v>64</v>
      </c>
      <c r="F507">
        <v>0</v>
      </c>
      <c r="G507">
        <v>0</v>
      </c>
      <c r="H507">
        <v>23.1</v>
      </c>
      <c r="I507">
        <v>0.314</v>
      </c>
      <c r="J507">
        <v>22</v>
      </c>
      <c r="K507">
        <v>0</v>
      </c>
      <c r="L507">
        <f t="shared" si="30"/>
        <v>0</v>
      </c>
      <c r="M507">
        <f t="shared" si="31"/>
        <v>1</v>
      </c>
    </row>
    <row r="508" spans="1:13">
      <c r="A508">
        <v>507</v>
      </c>
      <c r="B508">
        <v>357</v>
      </c>
      <c r="C508">
        <v>1</v>
      </c>
      <c r="D508">
        <v>125</v>
      </c>
      <c r="E508">
        <v>50</v>
      </c>
      <c r="F508">
        <v>40</v>
      </c>
      <c r="G508">
        <v>167</v>
      </c>
      <c r="H508">
        <v>33.299999999999997</v>
      </c>
      <c r="I508">
        <v>0.96199999999999997</v>
      </c>
      <c r="J508">
        <v>28</v>
      </c>
      <c r="K508">
        <v>1</v>
      </c>
      <c r="L508">
        <f t="shared" si="30"/>
        <v>0</v>
      </c>
      <c r="M508">
        <f t="shared" si="31"/>
        <v>0</v>
      </c>
    </row>
    <row r="509" spans="1:13">
      <c r="A509">
        <v>508</v>
      </c>
      <c r="B509">
        <v>586</v>
      </c>
      <c r="C509">
        <v>1</v>
      </c>
      <c r="D509">
        <v>93</v>
      </c>
      <c r="E509">
        <v>56</v>
      </c>
      <c r="F509">
        <v>11</v>
      </c>
      <c r="G509">
        <v>0</v>
      </c>
      <c r="H509">
        <v>22.5</v>
      </c>
      <c r="I509">
        <v>0.41699999999999998</v>
      </c>
      <c r="J509">
        <v>22</v>
      </c>
      <c r="K509">
        <v>0</v>
      </c>
      <c r="L509">
        <f t="shared" si="30"/>
        <v>0</v>
      </c>
      <c r="M509">
        <f t="shared" si="31"/>
        <v>1</v>
      </c>
    </row>
    <row r="510" spans="1:13">
      <c r="A510">
        <v>509</v>
      </c>
      <c r="B510">
        <v>476</v>
      </c>
      <c r="C510">
        <v>0</v>
      </c>
      <c r="D510">
        <v>137</v>
      </c>
      <c r="E510">
        <v>84</v>
      </c>
      <c r="F510">
        <v>27</v>
      </c>
      <c r="G510">
        <v>0</v>
      </c>
      <c r="H510">
        <v>27.3</v>
      </c>
      <c r="I510">
        <v>0.23100000000000001</v>
      </c>
      <c r="J510">
        <v>59</v>
      </c>
      <c r="K510">
        <v>0</v>
      </c>
      <c r="L510">
        <f t="shared" si="30"/>
        <v>0</v>
      </c>
      <c r="M510">
        <f t="shared" si="31"/>
        <v>1</v>
      </c>
    </row>
    <row r="511" spans="1:13">
      <c r="A511">
        <v>510</v>
      </c>
      <c r="B511">
        <v>228</v>
      </c>
      <c r="C511">
        <v>3</v>
      </c>
      <c r="D511">
        <v>162</v>
      </c>
      <c r="E511">
        <v>52</v>
      </c>
      <c r="F511">
        <v>38</v>
      </c>
      <c r="G511">
        <v>0</v>
      </c>
      <c r="H511">
        <v>37.200000000000003</v>
      </c>
      <c r="I511">
        <v>0.65200000000000002</v>
      </c>
      <c r="J511">
        <v>24</v>
      </c>
      <c r="K511">
        <v>1</v>
      </c>
      <c r="L511">
        <f t="shared" si="30"/>
        <v>1</v>
      </c>
      <c r="M511">
        <f t="shared" si="31"/>
        <v>1</v>
      </c>
    </row>
    <row r="512" spans="1:13">
      <c r="A512">
        <v>511</v>
      </c>
      <c r="B512">
        <v>767</v>
      </c>
      <c r="C512">
        <v>1</v>
      </c>
      <c r="D512">
        <v>126</v>
      </c>
      <c r="E512">
        <v>60</v>
      </c>
      <c r="F512">
        <v>0</v>
      </c>
      <c r="G512">
        <v>0</v>
      </c>
      <c r="H512">
        <v>30.1</v>
      </c>
      <c r="I512">
        <v>0.34899999999999998</v>
      </c>
      <c r="J512">
        <v>47</v>
      </c>
      <c r="K512">
        <v>1</v>
      </c>
      <c r="L512">
        <f t="shared" si="30"/>
        <v>0</v>
      </c>
      <c r="M512">
        <f t="shared" si="31"/>
        <v>0</v>
      </c>
    </row>
    <row r="513" spans="1:13">
      <c r="A513">
        <v>512</v>
      </c>
      <c r="B513">
        <v>551</v>
      </c>
      <c r="C513">
        <v>1</v>
      </c>
      <c r="D513">
        <v>116</v>
      </c>
      <c r="E513">
        <v>70</v>
      </c>
      <c r="F513">
        <v>28</v>
      </c>
      <c r="G513">
        <v>0</v>
      </c>
      <c r="H513">
        <v>27.4</v>
      </c>
      <c r="I513">
        <v>0.20399999999999999</v>
      </c>
      <c r="J513">
        <v>21</v>
      </c>
      <c r="K513">
        <v>0</v>
      </c>
      <c r="L513">
        <f t="shared" si="30"/>
        <v>0</v>
      </c>
      <c r="M513">
        <f t="shared" si="31"/>
        <v>1</v>
      </c>
    </row>
    <row r="514" spans="1:13">
      <c r="A514">
        <v>513</v>
      </c>
      <c r="B514">
        <v>488</v>
      </c>
      <c r="C514">
        <v>0</v>
      </c>
      <c r="D514">
        <v>173</v>
      </c>
      <c r="E514">
        <v>78</v>
      </c>
      <c r="F514">
        <v>32</v>
      </c>
      <c r="G514">
        <v>265</v>
      </c>
      <c r="H514">
        <v>46.5</v>
      </c>
      <c r="I514">
        <v>1.159</v>
      </c>
      <c r="J514">
        <v>58</v>
      </c>
      <c r="K514">
        <v>0</v>
      </c>
      <c r="L514">
        <f t="shared" si="30"/>
        <v>1</v>
      </c>
      <c r="M514">
        <f t="shared" si="31"/>
        <v>0</v>
      </c>
    </row>
    <row r="515" spans="1:13">
      <c r="A515">
        <v>514</v>
      </c>
      <c r="B515">
        <v>307</v>
      </c>
      <c r="C515">
        <v>10</v>
      </c>
      <c r="D515">
        <v>161</v>
      </c>
      <c r="E515">
        <v>68</v>
      </c>
      <c r="F515">
        <v>23</v>
      </c>
      <c r="G515">
        <v>132</v>
      </c>
      <c r="H515">
        <v>25.5</v>
      </c>
      <c r="I515">
        <v>0.32600000000000001</v>
      </c>
      <c r="J515">
        <v>47</v>
      </c>
      <c r="K515">
        <v>1</v>
      </c>
      <c r="L515">
        <f t="shared" ref="L515:L538" si="32">IF(D515&lt;=151.5,IF(D515&lt;=99.5,IF(J515&lt;=36.5,0,0),IF(I515&lt;=0.317,0,0)),IF(F515&lt;=38.5,IF(J515&lt;=44.5,1,1),1))</f>
        <v>1</v>
      </c>
      <c r="M515">
        <f t="shared" ref="M515:M538" si="33">IF(L515=K515,1,0)</f>
        <v>1</v>
      </c>
    </row>
    <row r="516" spans="1:13">
      <c r="A516">
        <v>515</v>
      </c>
      <c r="B516">
        <v>602</v>
      </c>
      <c r="C516">
        <v>6</v>
      </c>
      <c r="D516">
        <v>96</v>
      </c>
      <c r="E516">
        <v>0</v>
      </c>
      <c r="F516">
        <v>0</v>
      </c>
      <c r="G516">
        <v>0</v>
      </c>
      <c r="H516">
        <v>23.7</v>
      </c>
      <c r="I516">
        <v>0.19</v>
      </c>
      <c r="J516">
        <v>28</v>
      </c>
      <c r="K516">
        <v>0</v>
      </c>
      <c r="L516">
        <f t="shared" si="32"/>
        <v>0</v>
      </c>
      <c r="M516">
        <f t="shared" si="33"/>
        <v>1</v>
      </c>
    </row>
    <row r="517" spans="1:13">
      <c r="A517">
        <v>516</v>
      </c>
      <c r="B517">
        <v>451</v>
      </c>
      <c r="C517">
        <v>1</v>
      </c>
      <c r="D517">
        <v>82</v>
      </c>
      <c r="E517">
        <v>64</v>
      </c>
      <c r="F517">
        <v>13</v>
      </c>
      <c r="G517">
        <v>95</v>
      </c>
      <c r="H517">
        <v>21.2</v>
      </c>
      <c r="I517">
        <v>0.41499999999999998</v>
      </c>
      <c r="J517">
        <v>23</v>
      </c>
      <c r="K517">
        <v>0</v>
      </c>
      <c r="L517">
        <f t="shared" si="32"/>
        <v>0</v>
      </c>
      <c r="M517">
        <f t="shared" si="33"/>
        <v>1</v>
      </c>
    </row>
    <row r="518" spans="1:13">
      <c r="A518">
        <v>517</v>
      </c>
      <c r="B518">
        <v>211</v>
      </c>
      <c r="C518">
        <v>2</v>
      </c>
      <c r="D518">
        <v>81</v>
      </c>
      <c r="E518">
        <v>60</v>
      </c>
      <c r="F518">
        <v>22</v>
      </c>
      <c r="G518">
        <v>0</v>
      </c>
      <c r="H518">
        <v>27.7</v>
      </c>
      <c r="I518">
        <v>0.28999999999999998</v>
      </c>
      <c r="J518">
        <v>25</v>
      </c>
      <c r="K518">
        <v>0</v>
      </c>
      <c r="L518">
        <f t="shared" si="32"/>
        <v>0</v>
      </c>
      <c r="M518">
        <f t="shared" si="33"/>
        <v>1</v>
      </c>
    </row>
    <row r="519" spans="1:13">
      <c r="A519">
        <v>518</v>
      </c>
      <c r="B519">
        <v>738</v>
      </c>
      <c r="C519">
        <v>8</v>
      </c>
      <c r="D519">
        <v>65</v>
      </c>
      <c r="E519">
        <v>72</v>
      </c>
      <c r="F519">
        <v>23</v>
      </c>
      <c r="G519">
        <v>0</v>
      </c>
      <c r="H519">
        <v>32</v>
      </c>
      <c r="I519">
        <v>0.6</v>
      </c>
      <c r="J519">
        <v>42</v>
      </c>
      <c r="K519">
        <v>0</v>
      </c>
      <c r="L519">
        <f t="shared" si="32"/>
        <v>0</v>
      </c>
      <c r="M519">
        <f t="shared" si="33"/>
        <v>1</v>
      </c>
    </row>
    <row r="520" spans="1:13">
      <c r="A520">
        <v>519</v>
      </c>
      <c r="B520">
        <v>445</v>
      </c>
      <c r="C520">
        <v>4</v>
      </c>
      <c r="D520">
        <v>117</v>
      </c>
      <c r="E520">
        <v>62</v>
      </c>
      <c r="F520">
        <v>12</v>
      </c>
      <c r="G520">
        <v>0</v>
      </c>
      <c r="H520">
        <v>29.7</v>
      </c>
      <c r="I520">
        <v>0.38</v>
      </c>
      <c r="J520">
        <v>30</v>
      </c>
      <c r="K520">
        <v>1</v>
      </c>
      <c r="L520">
        <f t="shared" si="32"/>
        <v>0</v>
      </c>
      <c r="M520">
        <f t="shared" si="33"/>
        <v>0</v>
      </c>
    </row>
    <row r="521" spans="1:13">
      <c r="A521">
        <v>520</v>
      </c>
      <c r="B521">
        <v>32</v>
      </c>
      <c r="C521">
        <v>3</v>
      </c>
      <c r="D521">
        <v>158</v>
      </c>
      <c r="E521">
        <v>76</v>
      </c>
      <c r="F521">
        <v>36</v>
      </c>
      <c r="G521">
        <v>245</v>
      </c>
      <c r="H521">
        <v>31.6</v>
      </c>
      <c r="I521">
        <v>0.85099999999999998</v>
      </c>
      <c r="J521">
        <v>28</v>
      </c>
      <c r="K521">
        <v>1</v>
      </c>
      <c r="L521">
        <f t="shared" si="32"/>
        <v>1</v>
      </c>
      <c r="M521">
        <f t="shared" si="33"/>
        <v>1</v>
      </c>
    </row>
    <row r="522" spans="1:13">
      <c r="A522">
        <v>521</v>
      </c>
      <c r="B522">
        <v>730</v>
      </c>
      <c r="C522">
        <v>2</v>
      </c>
      <c r="D522">
        <v>92</v>
      </c>
      <c r="E522">
        <v>52</v>
      </c>
      <c r="F522">
        <v>0</v>
      </c>
      <c r="G522">
        <v>0</v>
      </c>
      <c r="H522">
        <v>30.1</v>
      </c>
      <c r="I522">
        <v>0.14099999999999999</v>
      </c>
      <c r="J522">
        <v>22</v>
      </c>
      <c r="K522">
        <v>0</v>
      </c>
      <c r="L522">
        <f t="shared" si="32"/>
        <v>0</v>
      </c>
      <c r="M522">
        <f t="shared" si="33"/>
        <v>1</v>
      </c>
    </row>
    <row r="523" spans="1:13">
      <c r="A523">
        <v>522</v>
      </c>
      <c r="B523">
        <v>96</v>
      </c>
      <c r="C523">
        <v>6</v>
      </c>
      <c r="D523">
        <v>144</v>
      </c>
      <c r="E523">
        <v>72</v>
      </c>
      <c r="F523">
        <v>27</v>
      </c>
      <c r="G523">
        <v>228</v>
      </c>
      <c r="H523">
        <v>33.9</v>
      </c>
      <c r="I523">
        <v>0.255</v>
      </c>
      <c r="J523">
        <v>40</v>
      </c>
      <c r="K523">
        <v>0</v>
      </c>
      <c r="L523">
        <f t="shared" si="32"/>
        <v>0</v>
      </c>
      <c r="M523">
        <f t="shared" si="33"/>
        <v>1</v>
      </c>
    </row>
    <row r="524" spans="1:13">
      <c r="A524">
        <v>523</v>
      </c>
      <c r="B524">
        <v>365</v>
      </c>
      <c r="C524">
        <v>4</v>
      </c>
      <c r="D524">
        <v>147</v>
      </c>
      <c r="E524">
        <v>74</v>
      </c>
      <c r="F524">
        <v>25</v>
      </c>
      <c r="G524">
        <v>293</v>
      </c>
      <c r="H524">
        <v>34.9</v>
      </c>
      <c r="I524">
        <v>0.38500000000000001</v>
      </c>
      <c r="J524">
        <v>30</v>
      </c>
      <c r="K524">
        <v>0</v>
      </c>
      <c r="L524">
        <f t="shared" si="32"/>
        <v>0</v>
      </c>
      <c r="M524">
        <f t="shared" si="33"/>
        <v>1</v>
      </c>
    </row>
    <row r="525" spans="1:13">
      <c r="A525">
        <v>524</v>
      </c>
      <c r="B525">
        <v>32</v>
      </c>
      <c r="C525">
        <v>3</v>
      </c>
      <c r="D525">
        <v>158</v>
      </c>
      <c r="E525">
        <v>76</v>
      </c>
      <c r="F525">
        <v>36</v>
      </c>
      <c r="G525">
        <v>245</v>
      </c>
      <c r="H525">
        <v>31.6</v>
      </c>
      <c r="I525">
        <v>0.85099999999999998</v>
      </c>
      <c r="J525">
        <v>28</v>
      </c>
      <c r="K525">
        <v>1</v>
      </c>
      <c r="L525">
        <f t="shared" si="32"/>
        <v>1</v>
      </c>
      <c r="M525">
        <f t="shared" si="33"/>
        <v>1</v>
      </c>
    </row>
    <row r="526" spans="1:13">
      <c r="A526">
        <v>525</v>
      </c>
      <c r="B526">
        <v>366</v>
      </c>
      <c r="C526">
        <v>5</v>
      </c>
      <c r="D526">
        <v>99</v>
      </c>
      <c r="E526">
        <v>54</v>
      </c>
      <c r="F526">
        <v>28</v>
      </c>
      <c r="G526">
        <v>83</v>
      </c>
      <c r="H526">
        <v>34</v>
      </c>
      <c r="I526">
        <v>0.499</v>
      </c>
      <c r="J526">
        <v>30</v>
      </c>
      <c r="K526">
        <v>0</v>
      </c>
      <c r="L526">
        <f t="shared" si="32"/>
        <v>0</v>
      </c>
      <c r="M526">
        <f t="shared" si="33"/>
        <v>1</v>
      </c>
    </row>
    <row r="527" spans="1:13">
      <c r="A527">
        <v>526</v>
      </c>
      <c r="B527">
        <v>396</v>
      </c>
      <c r="C527">
        <v>2</v>
      </c>
      <c r="D527">
        <v>127</v>
      </c>
      <c r="E527">
        <v>58</v>
      </c>
      <c r="F527">
        <v>24</v>
      </c>
      <c r="G527">
        <v>275</v>
      </c>
      <c r="H527">
        <v>27.7</v>
      </c>
      <c r="I527">
        <v>1.6</v>
      </c>
      <c r="J527">
        <v>25</v>
      </c>
      <c r="K527">
        <v>0</v>
      </c>
      <c r="L527">
        <f t="shared" si="32"/>
        <v>0</v>
      </c>
      <c r="M527">
        <f t="shared" si="33"/>
        <v>1</v>
      </c>
    </row>
    <row r="528" spans="1:13">
      <c r="A528">
        <v>527</v>
      </c>
      <c r="B528">
        <v>379</v>
      </c>
      <c r="C528">
        <v>4</v>
      </c>
      <c r="D528">
        <v>156</v>
      </c>
      <c r="E528">
        <v>75</v>
      </c>
      <c r="F528">
        <v>0</v>
      </c>
      <c r="G528">
        <v>0</v>
      </c>
      <c r="H528">
        <v>48.3</v>
      </c>
      <c r="I528">
        <v>0.23799999999999999</v>
      </c>
      <c r="J528">
        <v>32</v>
      </c>
      <c r="K528">
        <v>1</v>
      </c>
      <c r="L528">
        <f t="shared" si="32"/>
        <v>1</v>
      </c>
      <c r="M528">
        <f t="shared" si="33"/>
        <v>1</v>
      </c>
    </row>
    <row r="529" spans="1:13">
      <c r="A529">
        <v>528</v>
      </c>
      <c r="B529">
        <v>146</v>
      </c>
      <c r="C529">
        <v>0</v>
      </c>
      <c r="D529">
        <v>102</v>
      </c>
      <c r="E529">
        <v>75</v>
      </c>
      <c r="F529">
        <v>23</v>
      </c>
      <c r="G529">
        <v>0</v>
      </c>
      <c r="H529">
        <v>0</v>
      </c>
      <c r="I529">
        <v>0.57199999999999995</v>
      </c>
      <c r="J529">
        <v>21</v>
      </c>
      <c r="K529">
        <v>0</v>
      </c>
      <c r="L529">
        <f t="shared" si="32"/>
        <v>0</v>
      </c>
      <c r="M529">
        <f t="shared" si="33"/>
        <v>1</v>
      </c>
    </row>
    <row r="530" spans="1:13">
      <c r="A530">
        <v>529</v>
      </c>
      <c r="B530">
        <v>600</v>
      </c>
      <c r="C530">
        <v>1</v>
      </c>
      <c r="D530">
        <v>109</v>
      </c>
      <c r="E530">
        <v>38</v>
      </c>
      <c r="F530">
        <v>18</v>
      </c>
      <c r="G530">
        <v>120</v>
      </c>
      <c r="H530">
        <v>23.1</v>
      </c>
      <c r="I530">
        <v>0.40699999999999997</v>
      </c>
      <c r="J530">
        <v>26</v>
      </c>
      <c r="K530">
        <v>0</v>
      </c>
      <c r="L530">
        <f t="shared" si="32"/>
        <v>0</v>
      </c>
      <c r="M530">
        <f t="shared" si="33"/>
        <v>1</v>
      </c>
    </row>
    <row r="531" spans="1:13">
      <c r="A531">
        <v>530</v>
      </c>
      <c r="B531">
        <v>155</v>
      </c>
      <c r="C531">
        <v>8</v>
      </c>
      <c r="D531">
        <v>188</v>
      </c>
      <c r="E531">
        <v>78</v>
      </c>
      <c r="F531">
        <v>0</v>
      </c>
      <c r="G531">
        <v>0</v>
      </c>
      <c r="H531">
        <v>47.9</v>
      </c>
      <c r="I531">
        <v>0.13700000000000001</v>
      </c>
      <c r="J531">
        <v>43</v>
      </c>
      <c r="K531">
        <v>1</v>
      </c>
      <c r="L531">
        <f t="shared" si="32"/>
        <v>1</v>
      </c>
      <c r="M531">
        <f t="shared" si="33"/>
        <v>1</v>
      </c>
    </row>
    <row r="532" spans="1:13">
      <c r="A532">
        <v>531</v>
      </c>
      <c r="B532">
        <v>279</v>
      </c>
      <c r="C532">
        <v>5</v>
      </c>
      <c r="D532">
        <v>114</v>
      </c>
      <c r="E532">
        <v>74</v>
      </c>
      <c r="F532">
        <v>0</v>
      </c>
      <c r="G532">
        <v>0</v>
      </c>
      <c r="H532">
        <v>24.9</v>
      </c>
      <c r="I532">
        <v>0.74399999999999999</v>
      </c>
      <c r="J532">
        <v>57</v>
      </c>
      <c r="K532">
        <v>0</v>
      </c>
      <c r="L532">
        <f t="shared" si="32"/>
        <v>0</v>
      </c>
      <c r="M532">
        <f t="shared" si="33"/>
        <v>1</v>
      </c>
    </row>
    <row r="533" spans="1:13">
      <c r="A533">
        <v>532</v>
      </c>
      <c r="B533">
        <v>430</v>
      </c>
      <c r="C533">
        <v>1</v>
      </c>
      <c r="D533">
        <v>95</v>
      </c>
      <c r="E533">
        <v>82</v>
      </c>
      <c r="F533">
        <v>25</v>
      </c>
      <c r="G533">
        <v>180</v>
      </c>
      <c r="H533">
        <v>35</v>
      </c>
      <c r="I533">
        <v>0.23300000000000001</v>
      </c>
      <c r="J533">
        <v>43</v>
      </c>
      <c r="K533">
        <v>1</v>
      </c>
      <c r="L533">
        <f t="shared" si="32"/>
        <v>0</v>
      </c>
      <c r="M533">
        <f t="shared" si="33"/>
        <v>0</v>
      </c>
    </row>
    <row r="534" spans="1:13">
      <c r="A534">
        <v>533</v>
      </c>
      <c r="B534">
        <v>449</v>
      </c>
      <c r="C534">
        <v>0</v>
      </c>
      <c r="D534">
        <v>104</v>
      </c>
      <c r="E534">
        <v>64</v>
      </c>
      <c r="F534">
        <v>37</v>
      </c>
      <c r="G534">
        <v>64</v>
      </c>
      <c r="H534">
        <v>33.6</v>
      </c>
      <c r="I534">
        <v>0.51</v>
      </c>
      <c r="J534">
        <v>22</v>
      </c>
      <c r="K534">
        <v>1</v>
      </c>
      <c r="L534">
        <f t="shared" si="32"/>
        <v>0</v>
      </c>
      <c r="M534">
        <f t="shared" si="33"/>
        <v>0</v>
      </c>
    </row>
    <row r="535" spans="1:13">
      <c r="A535">
        <v>534</v>
      </c>
      <c r="B535">
        <v>449</v>
      </c>
      <c r="C535">
        <v>0</v>
      </c>
      <c r="D535">
        <v>104</v>
      </c>
      <c r="E535">
        <v>64</v>
      </c>
      <c r="F535">
        <v>37</v>
      </c>
      <c r="G535">
        <v>64</v>
      </c>
      <c r="H535">
        <v>33.6</v>
      </c>
      <c r="I535">
        <v>0.51</v>
      </c>
      <c r="J535">
        <v>22</v>
      </c>
      <c r="K535">
        <v>1</v>
      </c>
      <c r="L535">
        <f t="shared" si="32"/>
        <v>0</v>
      </c>
      <c r="M535">
        <f t="shared" si="33"/>
        <v>0</v>
      </c>
    </row>
    <row r="536" spans="1:13">
      <c r="A536">
        <v>535</v>
      </c>
      <c r="B536">
        <v>180</v>
      </c>
      <c r="C536">
        <v>5</v>
      </c>
      <c r="D536">
        <v>130</v>
      </c>
      <c r="E536">
        <v>82</v>
      </c>
      <c r="F536">
        <v>0</v>
      </c>
      <c r="G536">
        <v>0</v>
      </c>
      <c r="H536">
        <v>39.1</v>
      </c>
      <c r="I536">
        <v>0.95599999999999996</v>
      </c>
      <c r="J536">
        <v>37</v>
      </c>
      <c r="K536">
        <v>1</v>
      </c>
      <c r="L536">
        <f t="shared" si="32"/>
        <v>0</v>
      </c>
      <c r="M536">
        <f t="shared" si="33"/>
        <v>0</v>
      </c>
    </row>
    <row r="537" spans="1:13">
      <c r="A537">
        <v>536</v>
      </c>
      <c r="B537">
        <v>406</v>
      </c>
      <c r="C537">
        <v>2</v>
      </c>
      <c r="D537">
        <v>123</v>
      </c>
      <c r="E537">
        <v>48</v>
      </c>
      <c r="F537">
        <v>32</v>
      </c>
      <c r="G537">
        <v>165</v>
      </c>
      <c r="H537">
        <v>42.1</v>
      </c>
      <c r="I537">
        <v>0.52</v>
      </c>
      <c r="J537">
        <v>26</v>
      </c>
      <c r="K537">
        <v>0</v>
      </c>
      <c r="L537">
        <f t="shared" si="32"/>
        <v>0</v>
      </c>
      <c r="M537">
        <f t="shared" si="33"/>
        <v>1</v>
      </c>
    </row>
    <row r="538" spans="1:13">
      <c r="A538">
        <v>537</v>
      </c>
      <c r="B538">
        <v>235</v>
      </c>
      <c r="C538">
        <v>3</v>
      </c>
      <c r="D538">
        <v>74</v>
      </c>
      <c r="E538">
        <v>68</v>
      </c>
      <c r="F538">
        <v>28</v>
      </c>
      <c r="G538">
        <v>45</v>
      </c>
      <c r="H538">
        <v>29.7</v>
      </c>
      <c r="I538">
        <v>0.29299999999999998</v>
      </c>
      <c r="J538">
        <v>23</v>
      </c>
      <c r="K538">
        <v>0</v>
      </c>
      <c r="L538">
        <f t="shared" si="32"/>
        <v>0</v>
      </c>
      <c r="M538">
        <f t="shared" si="33"/>
        <v>1</v>
      </c>
    </row>
  </sheetData>
  <mergeCells count="1">
    <mergeCell ref="AA7:AJ7"/>
  </mergeCells>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538"/>
  <sheetViews>
    <sheetView topLeftCell="T1" workbookViewId="0">
      <selection activeCell="AK8" sqref="AK8:AO14"/>
    </sheetView>
  </sheetViews>
  <sheetFormatPr defaultRowHeight="14.4"/>
  <cols>
    <col min="15" max="15" width="46" bestFit="1" customWidth="1"/>
  </cols>
  <sheetData>
    <row r="1" spans="1:41">
      <c r="A1" s="1" t="s">
        <v>0</v>
      </c>
      <c r="B1" s="1" t="s">
        <v>1</v>
      </c>
      <c r="C1" s="1" t="s">
        <v>2</v>
      </c>
      <c r="D1" s="1" t="s">
        <v>3</v>
      </c>
      <c r="E1" s="1" t="s">
        <v>4</v>
      </c>
      <c r="F1" s="1" t="s">
        <v>5</v>
      </c>
      <c r="G1" s="1" t="s">
        <v>6</v>
      </c>
      <c r="H1" s="1" t="s">
        <v>7</v>
      </c>
      <c r="I1" s="1" t="s">
        <v>8</v>
      </c>
      <c r="J1" s="1" t="s">
        <v>9</v>
      </c>
      <c r="K1" s="1" t="s">
        <v>10</v>
      </c>
      <c r="L1" s="3" t="s">
        <v>23</v>
      </c>
      <c r="M1" s="3" t="s">
        <v>29</v>
      </c>
    </row>
    <row r="2" spans="1:41">
      <c r="A2">
        <v>1</v>
      </c>
      <c r="B2">
        <v>139</v>
      </c>
      <c r="C2">
        <v>0</v>
      </c>
      <c r="D2">
        <v>129</v>
      </c>
      <c r="E2">
        <v>80</v>
      </c>
      <c r="F2">
        <v>0</v>
      </c>
      <c r="G2">
        <v>0</v>
      </c>
      <c r="H2">
        <v>31.2</v>
      </c>
      <c r="I2">
        <v>0.70299999999999996</v>
      </c>
      <c r="J2">
        <v>29</v>
      </c>
      <c r="K2">
        <v>0</v>
      </c>
      <c r="L2">
        <f>IF(H2&lt;=29.650001,IF(C2&lt;=8.5,IF(H2&lt;=26.5,0,0),0),IF(C2&lt;=6.5,IF(H2&lt;=43,0,1),IF(I2&lt;=0.208,0,1)))</f>
        <v>0</v>
      </c>
      <c r="M2">
        <f>IF(L2=K2,1,0)</f>
        <v>1</v>
      </c>
      <c r="O2" t="s">
        <v>298</v>
      </c>
      <c r="P2">
        <f>COUNTA($K$2:$K$769)</f>
        <v>537</v>
      </c>
    </row>
    <row r="3" spans="1:41">
      <c r="A3">
        <v>2</v>
      </c>
      <c r="B3">
        <v>149</v>
      </c>
      <c r="C3">
        <v>5</v>
      </c>
      <c r="D3">
        <v>147</v>
      </c>
      <c r="E3">
        <v>78</v>
      </c>
      <c r="F3">
        <v>0</v>
      </c>
      <c r="G3">
        <v>0</v>
      </c>
      <c r="H3">
        <v>33.700000000000003</v>
      </c>
      <c r="I3">
        <v>0.218</v>
      </c>
      <c r="J3">
        <v>65</v>
      </c>
      <c r="K3">
        <v>0</v>
      </c>
      <c r="L3">
        <f t="shared" ref="L3:L66" si="0">IF(H3&lt;=29.650001,IF(C3&lt;=8.5,IF(H3&lt;=26.5,0,0),0),IF(C3&lt;=6.5,IF(H3&lt;=43,0,1),IF(I3&lt;=0.208,0,1)))</f>
        <v>0</v>
      </c>
      <c r="M3">
        <f t="shared" ref="M3:M66" si="1">IF(L3=K3,1,0)</f>
        <v>1</v>
      </c>
      <c r="O3" t="s">
        <v>299</v>
      </c>
      <c r="P3">
        <f>SUM($K$2:$K$769)</f>
        <v>188</v>
      </c>
    </row>
    <row r="4" spans="1:41">
      <c r="A4">
        <v>3</v>
      </c>
      <c r="B4">
        <v>21</v>
      </c>
      <c r="C4">
        <v>3</v>
      </c>
      <c r="D4">
        <v>126</v>
      </c>
      <c r="E4">
        <v>88</v>
      </c>
      <c r="F4">
        <v>41</v>
      </c>
      <c r="G4">
        <v>235</v>
      </c>
      <c r="H4">
        <v>39.299999999999997</v>
      </c>
      <c r="I4">
        <v>0.70399999999999996</v>
      </c>
      <c r="J4">
        <v>27</v>
      </c>
      <c r="K4">
        <v>0</v>
      </c>
      <c r="L4">
        <f t="shared" si="0"/>
        <v>0</v>
      </c>
      <c r="M4">
        <f t="shared" si="1"/>
        <v>1</v>
      </c>
      <c r="O4" t="s">
        <v>246</v>
      </c>
      <c r="P4">
        <f>P3/P2</f>
        <v>0.3500931098696462</v>
      </c>
    </row>
    <row r="5" spans="1:41">
      <c r="A5">
        <v>4</v>
      </c>
      <c r="B5">
        <v>668</v>
      </c>
      <c r="C5">
        <v>10</v>
      </c>
      <c r="D5">
        <v>111</v>
      </c>
      <c r="E5">
        <v>70</v>
      </c>
      <c r="F5">
        <v>27</v>
      </c>
      <c r="G5">
        <v>0</v>
      </c>
      <c r="H5">
        <v>27.5</v>
      </c>
      <c r="I5">
        <v>0.14099999999999999</v>
      </c>
      <c r="J5">
        <v>40</v>
      </c>
      <c r="K5">
        <v>1</v>
      </c>
      <c r="L5">
        <f t="shared" si="0"/>
        <v>0</v>
      </c>
      <c r="M5">
        <f t="shared" si="1"/>
        <v>0</v>
      </c>
      <c r="O5" t="s">
        <v>247</v>
      </c>
      <c r="P5">
        <f>2*P4*(1-P4)</f>
        <v>0.45505584858289205</v>
      </c>
    </row>
    <row r="6" spans="1:41" ht="15" thickBot="1">
      <c r="A6">
        <v>5</v>
      </c>
      <c r="B6">
        <v>78</v>
      </c>
      <c r="C6">
        <v>5</v>
      </c>
      <c r="D6">
        <v>95</v>
      </c>
      <c r="E6">
        <v>72</v>
      </c>
      <c r="F6">
        <v>33</v>
      </c>
      <c r="G6">
        <v>0</v>
      </c>
      <c r="H6">
        <v>37.700000000000003</v>
      </c>
      <c r="I6">
        <v>0.37</v>
      </c>
      <c r="J6">
        <v>27</v>
      </c>
      <c r="K6">
        <v>0</v>
      </c>
      <c r="L6">
        <f t="shared" si="0"/>
        <v>0</v>
      </c>
      <c r="M6">
        <f t="shared" si="1"/>
        <v>1</v>
      </c>
    </row>
    <row r="7" spans="1:41" ht="15" thickBot="1">
      <c r="A7">
        <v>6</v>
      </c>
      <c r="B7">
        <v>663</v>
      </c>
      <c r="C7">
        <v>8</v>
      </c>
      <c r="D7">
        <v>167</v>
      </c>
      <c r="E7">
        <v>106</v>
      </c>
      <c r="F7">
        <v>46</v>
      </c>
      <c r="G7">
        <v>231</v>
      </c>
      <c r="H7">
        <v>37.6</v>
      </c>
      <c r="I7">
        <v>0.16500000000000001</v>
      </c>
      <c r="J7">
        <v>43</v>
      </c>
      <c r="K7">
        <v>1</v>
      </c>
      <c r="L7">
        <f t="shared" si="0"/>
        <v>0</v>
      </c>
      <c r="M7">
        <f t="shared" si="1"/>
        <v>0</v>
      </c>
      <c r="AA7" s="44" t="s">
        <v>328</v>
      </c>
      <c r="AB7" s="45"/>
      <c r="AC7" s="45"/>
      <c r="AD7" s="45"/>
      <c r="AE7" s="45"/>
      <c r="AF7" s="45"/>
      <c r="AG7" s="45"/>
      <c r="AH7" s="45"/>
      <c r="AI7" s="45"/>
      <c r="AJ7" s="46"/>
    </row>
    <row r="8" spans="1:41">
      <c r="A8">
        <v>7</v>
      </c>
      <c r="B8">
        <v>692</v>
      </c>
      <c r="C8">
        <v>13</v>
      </c>
      <c r="D8">
        <v>158</v>
      </c>
      <c r="E8">
        <v>114</v>
      </c>
      <c r="F8">
        <v>0</v>
      </c>
      <c r="G8">
        <v>0</v>
      </c>
      <c r="H8">
        <v>42.3</v>
      </c>
      <c r="I8">
        <v>0.25700000000000001</v>
      </c>
      <c r="J8">
        <v>44</v>
      </c>
      <c r="K8">
        <v>1</v>
      </c>
      <c r="L8">
        <f t="shared" si="0"/>
        <v>1</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287</v>
      </c>
      <c r="C9">
        <v>5</v>
      </c>
      <c r="D9">
        <v>155</v>
      </c>
      <c r="E9">
        <v>84</v>
      </c>
      <c r="F9">
        <v>44</v>
      </c>
      <c r="G9">
        <v>545</v>
      </c>
      <c r="H9">
        <v>38.700000000000003</v>
      </c>
      <c r="I9">
        <v>0.61899999999999999</v>
      </c>
      <c r="J9">
        <v>34</v>
      </c>
      <c r="K9">
        <v>0</v>
      </c>
      <c r="L9">
        <f t="shared" si="0"/>
        <v>0</v>
      </c>
      <c r="M9">
        <f t="shared" si="1"/>
        <v>1</v>
      </c>
      <c r="O9" t="s">
        <v>347</v>
      </c>
      <c r="P9">
        <f>COUNTIFS($H$2:$H$769,"&lt;=29.650001")</f>
        <v>185</v>
      </c>
      <c r="Q9">
        <f>COUNTIFS($H$2:$H$769,"&lt;=29.650001",$K$2:$K$769,1)</f>
        <v>24</v>
      </c>
      <c r="R9">
        <f>$P$2-P9</f>
        <v>352</v>
      </c>
      <c r="S9">
        <f>$P$3-Q9</f>
        <v>164</v>
      </c>
      <c r="T9" s="24">
        <f t="shared" ref="T9:T14" si="2">IF(P9=0,"",Q9/P9)</f>
        <v>0.12972972972972974</v>
      </c>
      <c r="U9" s="31">
        <f t="shared" ref="U9:U14" si="3">IF(R9=0,"",S9/R9)</f>
        <v>0.46590909090909088</v>
      </c>
      <c r="V9">
        <f t="shared" ref="V9:W14" si="4">IF(T9="","",2*T9*(1-T9))</f>
        <v>0.22579985390796203</v>
      </c>
      <c r="W9">
        <f t="shared" si="4"/>
        <v>0.49767561983471081</v>
      </c>
      <c r="X9">
        <f>IF(OR(V9="",W9=""),"",(P9/$P$2)*V9+(R9/$P$2)*W9)</f>
        <v>0.40401264647074708</v>
      </c>
      <c r="Y9">
        <f>IF(X9="","",$P$5-X9)</f>
        <v>5.104320211214497E-2</v>
      </c>
      <c r="Z9">
        <f>IF(Y9="","",(P9+R9)/$P$2*Y9)</f>
        <v>5.104320211214497E-2</v>
      </c>
      <c r="AA9">
        <f>$P$2</f>
        <v>537</v>
      </c>
      <c r="AB9">
        <f>$P$3</f>
        <v>188</v>
      </c>
      <c r="AC9">
        <f>$P$5</f>
        <v>0.45505584858289205</v>
      </c>
      <c r="AD9">
        <f>IF(OR(T9="",$P$4=0),"", T9/$P$4)</f>
        <v>0.37055779183438758</v>
      </c>
      <c r="AE9">
        <f>IF(OR(U9="",$P$4=0),"", U9/$P$4)</f>
        <v>1.3308147969052222</v>
      </c>
      <c r="AF9">
        <f>IF(OR(T9="",U9=""),"", ABS(T9-U9))</f>
        <v>0.33617936117936115</v>
      </c>
      <c r="AG9">
        <f>IF(V9="","", 1 - V9)</f>
        <v>0.77420014609203802</v>
      </c>
      <c r="AH9">
        <f>IF(W9="","", 1 - W9)</f>
        <v>0.50232438016528924</v>
      </c>
      <c r="AI9">
        <f>IF(T9="","", MAX(T9,1-T9))</f>
        <v>0.87027027027027026</v>
      </c>
      <c r="AJ9">
        <f>IF(U9="","", MAX(U9,1-U9))</f>
        <v>0.53409090909090917</v>
      </c>
      <c r="AK9">
        <f>(LEN($O9)-LEN(SUBSTITUTE($O9," AND ","")))/5</f>
        <v>0</v>
      </c>
      <c r="AL9" t="str">
        <f>IF(AK9=0, $O9, SUBSTITUTE($O9," AND ","|", AK9))</f>
        <v>mass ≤ 29.650001</v>
      </c>
      <c r="AM9" t="str">
        <f>IF(AK9=0, AL9, TRIM(MID(AL9, FIND("|",AL9)+1, 999)))</f>
        <v>mass ≤ 29.650001</v>
      </c>
      <c r="AN9" t="str">
        <f>LEFT(AM9, FIND(" ", AM9 &amp; " ") - 1)</f>
        <v>mass</v>
      </c>
      <c r="AO9">
        <f>Y9</f>
        <v>5.104320211214497E-2</v>
      </c>
    </row>
    <row r="10" spans="1:41">
      <c r="A10">
        <v>9</v>
      </c>
      <c r="B10">
        <v>611</v>
      </c>
      <c r="C10">
        <v>3</v>
      </c>
      <c r="D10">
        <v>106</v>
      </c>
      <c r="E10">
        <v>54</v>
      </c>
      <c r="F10">
        <v>21</v>
      </c>
      <c r="G10">
        <v>158</v>
      </c>
      <c r="H10">
        <v>30.9</v>
      </c>
      <c r="I10">
        <v>0.29199999999999998</v>
      </c>
      <c r="J10">
        <v>24</v>
      </c>
      <c r="K10">
        <v>0</v>
      </c>
      <c r="L10">
        <f t="shared" si="0"/>
        <v>0</v>
      </c>
      <c r="M10">
        <f t="shared" si="1"/>
        <v>1</v>
      </c>
      <c r="O10" t="s">
        <v>348</v>
      </c>
      <c r="P10">
        <f>COUNTIFS($H$2:$H$769,"&lt;=29.650001",$C$2:$C$769,"&lt;=8.5")</f>
        <v>165</v>
      </c>
      <c r="Q10">
        <f>SUMIFS($K$2:$K$769,$H$2:$H$769,"&lt;=29.650001",$C$2:$C$769,"&lt;=8.5")</f>
        <v>16</v>
      </c>
      <c r="R10">
        <f t="shared" ref="R10:S14" si="5">AA10-P10</f>
        <v>20</v>
      </c>
      <c r="S10">
        <f t="shared" si="5"/>
        <v>8</v>
      </c>
      <c r="T10">
        <f t="shared" si="2"/>
        <v>9.696969696969697E-2</v>
      </c>
      <c r="U10">
        <f t="shared" si="3"/>
        <v>0.4</v>
      </c>
      <c r="V10">
        <f t="shared" si="4"/>
        <v>0.17513314967860424</v>
      </c>
      <c r="W10">
        <f t="shared" si="4"/>
        <v>0.48</v>
      </c>
      <c r="X10">
        <f>IF(OR(V10="",W10=""),"",(P10/AA10)*V10+(R10/AA10)*W10)</f>
        <v>0.2080917280917281</v>
      </c>
      <c r="Y10">
        <f>IF(X10="","",AC10-X10)</f>
        <v>1.7708125816233933E-2</v>
      </c>
      <c r="Z10">
        <f>IF(Y10="","",(P10+R10)/AA10*Y10)</f>
        <v>1.7708125816233933E-2</v>
      </c>
      <c r="AA10">
        <f>P9</f>
        <v>185</v>
      </c>
      <c r="AB10">
        <f>Q9</f>
        <v>24</v>
      </c>
      <c r="AC10">
        <f>V9</f>
        <v>0.22579985390796203</v>
      </c>
      <c r="AD10">
        <f t="shared" ref="AD10:AD14" si="6">IF(OR(T10="",$P$4=0),"", T10/$P$4)</f>
        <v>0.27698259187620888</v>
      </c>
      <c r="AE10">
        <f t="shared" ref="AE10:AE14" si="7">IF(OR(U10="",$P$4=0),"", U10/$P$4)</f>
        <v>1.1425531914893616</v>
      </c>
      <c r="AF10">
        <f t="shared" ref="AF10:AF14" si="8">IF(OR(T10="",U10=""),"", ABS(T10-U10))</f>
        <v>0.30303030303030304</v>
      </c>
      <c r="AG10">
        <f t="shared" ref="AG10:AG14" si="9">IF(V10="","", 1 - V10)</f>
        <v>0.82486685032139573</v>
      </c>
      <c r="AH10">
        <f t="shared" ref="AH10:AH14" si="10">IF(W10="","", 1 - W10)</f>
        <v>0.52</v>
      </c>
      <c r="AI10">
        <f t="shared" ref="AI10:AI14" si="11">IF(T10="","", MAX(T10,1-T10))</f>
        <v>0.90303030303030307</v>
      </c>
      <c r="AJ10">
        <f t="shared" ref="AJ10:AJ14" si="12">IF(U10="","", MAX(U10,1-U10))</f>
        <v>0.6</v>
      </c>
      <c r="AK10">
        <f t="shared" ref="AK10:AK14" si="13">(LEN($O10)-LEN(SUBSTITUTE($O10," AND ","")))/5</f>
        <v>1</v>
      </c>
      <c r="AL10" t="str">
        <f t="shared" ref="AL10:AL14" si="14">IF(AK10=0, $O10, SUBSTITUTE($O10," AND ","|", AK10))</f>
        <v>mass ≤ 29.650001|pres ≤ 8.5</v>
      </c>
      <c r="AM10" t="str">
        <f t="shared" ref="AM10:AM14" si="15">IF(AK10=0, AL10, TRIM(MID(AL10, FIND("|",AL10)+1, 999)))</f>
        <v>pres ≤ 8.5</v>
      </c>
      <c r="AN10" t="str">
        <f t="shared" ref="AN10:AN14" si="16">LEFT(AM10, FIND(" ", AM10 &amp; " ") - 1)</f>
        <v>pres</v>
      </c>
      <c r="AO10">
        <f t="shared" ref="AO10:AO14" si="17">Y10</f>
        <v>1.7708125816233933E-2</v>
      </c>
    </row>
    <row r="11" spans="1:41">
      <c r="A11">
        <v>10</v>
      </c>
      <c r="B11">
        <v>584</v>
      </c>
      <c r="C11">
        <v>8</v>
      </c>
      <c r="D11">
        <v>100</v>
      </c>
      <c r="E11">
        <v>76</v>
      </c>
      <c r="F11">
        <v>0</v>
      </c>
      <c r="G11">
        <v>0</v>
      </c>
      <c r="H11">
        <v>38.700000000000003</v>
      </c>
      <c r="I11">
        <v>0.19</v>
      </c>
      <c r="J11">
        <v>42</v>
      </c>
      <c r="K11">
        <v>0</v>
      </c>
      <c r="L11">
        <f t="shared" si="0"/>
        <v>0</v>
      </c>
      <c r="M11">
        <f t="shared" si="1"/>
        <v>1</v>
      </c>
      <c r="O11" t="s">
        <v>349</v>
      </c>
      <c r="P11">
        <f>COUNTIFS($H$2:$H$769,"&lt;=29.650001",$C$2:$C$769,"&lt;=8.5",$H$2:$H$769,"&lt;=26.5")</f>
        <v>98</v>
      </c>
      <c r="Q11">
        <f>SUMIFS($K$2:$K$769,$H$2:$H$769,"&lt;=29.650001",$C$2:$C$769,"&lt;=8.5",$H$2:$H$769,"&lt;=26.5")</f>
        <v>4</v>
      </c>
      <c r="R11">
        <f t="shared" si="5"/>
        <v>67</v>
      </c>
      <c r="S11">
        <f t="shared" si="5"/>
        <v>12</v>
      </c>
      <c r="T11">
        <f t="shared" si="2"/>
        <v>4.0816326530612242E-2</v>
      </c>
      <c r="U11">
        <f t="shared" si="3"/>
        <v>0.17910447761194029</v>
      </c>
      <c r="V11">
        <f t="shared" si="4"/>
        <v>7.830070803831736E-2</v>
      </c>
      <c r="W11">
        <f t="shared" si="4"/>
        <v>0.29405212742258857</v>
      </c>
      <c r="X11">
        <f>IF(OR(V11="",W11=""),"",(P11/AA11)*V11+(R11/AA11)*W11)</f>
        <v>0.16590886015193052</v>
      </c>
      <c r="Y11">
        <f>IF(X11="","",AC11-X11)</f>
        <v>9.224289526673729E-3</v>
      </c>
      <c r="Z11">
        <f>IF(Y11="","",(P11+R11)/AA11*Y11)</f>
        <v>9.224289526673729E-3</v>
      </c>
      <c r="AA11">
        <f>P10</f>
        <v>165</v>
      </c>
      <c r="AB11">
        <f>Q10</f>
        <v>16</v>
      </c>
      <c r="AC11">
        <f>V10</f>
        <v>0.17513314967860424</v>
      </c>
      <c r="AD11">
        <f t="shared" si="6"/>
        <v>0.1165870603560573</v>
      </c>
      <c r="AE11">
        <f t="shared" si="7"/>
        <v>0.51159098126389324</v>
      </c>
      <c r="AF11">
        <f t="shared" si="8"/>
        <v>0.13828815108132805</v>
      </c>
      <c r="AG11">
        <f t="shared" si="9"/>
        <v>0.92169929196168265</v>
      </c>
      <c r="AH11">
        <f t="shared" si="10"/>
        <v>0.70594787257741143</v>
      </c>
      <c r="AI11">
        <f t="shared" si="11"/>
        <v>0.95918367346938771</v>
      </c>
      <c r="AJ11">
        <f t="shared" si="12"/>
        <v>0.82089552238805974</v>
      </c>
      <c r="AK11">
        <f t="shared" si="13"/>
        <v>2</v>
      </c>
      <c r="AL11" t="str">
        <f t="shared" si="14"/>
        <v>mass ≤ 29.650001 AND pres ≤ 8.5|mass ≤ 26.5</v>
      </c>
      <c r="AM11" t="str">
        <f t="shared" si="15"/>
        <v>mass ≤ 26.5</v>
      </c>
      <c r="AN11" t="str">
        <f t="shared" si="16"/>
        <v>mass</v>
      </c>
      <c r="AO11">
        <f t="shared" si="17"/>
        <v>9.224289526673729E-3</v>
      </c>
    </row>
    <row r="12" spans="1:41">
      <c r="A12">
        <v>11</v>
      </c>
      <c r="B12">
        <v>486</v>
      </c>
      <c r="C12">
        <v>0</v>
      </c>
      <c r="D12">
        <v>135</v>
      </c>
      <c r="E12">
        <v>68</v>
      </c>
      <c r="F12">
        <v>42</v>
      </c>
      <c r="G12">
        <v>250</v>
      </c>
      <c r="H12">
        <v>42.3</v>
      </c>
      <c r="I12">
        <v>0.36499999999999999</v>
      </c>
      <c r="J12">
        <v>24</v>
      </c>
      <c r="K12">
        <v>1</v>
      </c>
      <c r="L12">
        <f t="shared" si="0"/>
        <v>0</v>
      </c>
      <c r="M12">
        <f t="shared" si="1"/>
        <v>0</v>
      </c>
      <c r="O12" t="s">
        <v>350</v>
      </c>
      <c r="P12">
        <f>COUNTIFS($H$2:$H$769,"&gt;29.650001",$C$2:$C$769,"&lt;=6.5")</f>
        <v>264</v>
      </c>
      <c r="Q12">
        <f>SUMIFS($K$2:$K$769,$H$2:$H$769,"&gt;29.650001",$C$2:$C$769,"&lt;=6.5")</f>
        <v>97</v>
      </c>
      <c r="R12">
        <f t="shared" si="5"/>
        <v>88</v>
      </c>
      <c r="S12">
        <f t="shared" si="5"/>
        <v>67</v>
      </c>
      <c r="T12">
        <f t="shared" si="2"/>
        <v>0.36742424242424243</v>
      </c>
      <c r="U12">
        <f t="shared" si="3"/>
        <v>0.76136363636363635</v>
      </c>
      <c r="V12">
        <f t="shared" si="4"/>
        <v>0.46484733700642794</v>
      </c>
      <c r="W12">
        <f t="shared" si="4"/>
        <v>0.36337809917355374</v>
      </c>
      <c r="X12">
        <f>IF(OR(V12="",W12=""),"",(P12/AA12)*V12+(R12/AA12)*W12)</f>
        <v>0.43948002754820942</v>
      </c>
      <c r="Y12">
        <f>IF(X12="","",AC12-X12)</f>
        <v>5.8195592286501396E-2</v>
      </c>
      <c r="Z12">
        <f>IF(Y12="","",(P12+R12)/AA12*Y12)</f>
        <v>5.8195592286501396E-2</v>
      </c>
      <c r="AA12">
        <f>R9</f>
        <v>352</v>
      </c>
      <c r="AB12">
        <f>S9</f>
        <v>164</v>
      </c>
      <c r="AC12">
        <f>W9</f>
        <v>0.49767561983471081</v>
      </c>
      <c r="AD12">
        <f t="shared" si="6"/>
        <v>1.0495043520309477</v>
      </c>
      <c r="AE12">
        <f t="shared" si="7"/>
        <v>2.1747461315280461</v>
      </c>
      <c r="AF12">
        <f t="shared" si="8"/>
        <v>0.39393939393939392</v>
      </c>
      <c r="AG12">
        <f t="shared" si="9"/>
        <v>0.53515266299357211</v>
      </c>
      <c r="AH12">
        <f t="shared" si="10"/>
        <v>0.63662190082644621</v>
      </c>
      <c r="AI12">
        <f t="shared" si="11"/>
        <v>0.63257575757575757</v>
      </c>
      <c r="AJ12">
        <f t="shared" si="12"/>
        <v>0.76136363636363635</v>
      </c>
      <c r="AK12">
        <f t="shared" si="13"/>
        <v>1</v>
      </c>
      <c r="AL12" t="str">
        <f t="shared" si="14"/>
        <v>mass &gt; 29.650001|pres ≤ 6.5</v>
      </c>
      <c r="AM12" t="str">
        <f t="shared" si="15"/>
        <v>pres ≤ 6.5</v>
      </c>
      <c r="AN12" t="str">
        <f t="shared" si="16"/>
        <v>pres</v>
      </c>
      <c r="AO12">
        <f t="shared" si="17"/>
        <v>5.8195592286501396E-2</v>
      </c>
    </row>
    <row r="13" spans="1:41">
      <c r="A13">
        <v>12</v>
      </c>
      <c r="B13">
        <v>435</v>
      </c>
      <c r="C13">
        <v>1</v>
      </c>
      <c r="D13">
        <v>90</v>
      </c>
      <c r="E13">
        <v>68</v>
      </c>
      <c r="F13">
        <v>8</v>
      </c>
      <c r="G13">
        <v>0</v>
      </c>
      <c r="H13">
        <v>24.5</v>
      </c>
      <c r="I13">
        <v>1.1379999999999999</v>
      </c>
      <c r="J13">
        <v>36</v>
      </c>
      <c r="K13">
        <v>0</v>
      </c>
      <c r="L13">
        <f t="shared" si="0"/>
        <v>0</v>
      </c>
      <c r="M13">
        <f t="shared" si="1"/>
        <v>1</v>
      </c>
      <c r="O13" t="s">
        <v>351</v>
      </c>
      <c r="P13">
        <f>COUNTIFS($H$2:$H$769,"&gt;29.650001",$C$2:$C$769,"&lt;=6.5",$H$2:$H$769,"&lt;=43")</f>
        <v>230</v>
      </c>
      <c r="Q13">
        <f>SUMIFS($K$2:$K$769,$H$2:$H$769,"&gt;29.650001",$C$2:$C$769,"&lt;=6.5",$H$2:$H$769,"&lt;=43")</f>
        <v>70</v>
      </c>
      <c r="R13">
        <f t="shared" si="5"/>
        <v>34</v>
      </c>
      <c r="S13">
        <f t="shared" si="5"/>
        <v>27</v>
      </c>
      <c r="T13">
        <f t="shared" si="2"/>
        <v>0.30434782608695654</v>
      </c>
      <c r="U13">
        <f t="shared" si="3"/>
        <v>0.79411764705882348</v>
      </c>
      <c r="V13">
        <f t="shared" si="4"/>
        <v>0.42344045368620037</v>
      </c>
      <c r="W13">
        <f t="shared" si="4"/>
        <v>0.3269896193771627</v>
      </c>
      <c r="X13">
        <f>IF(OR(V13="",W13=""),"",(P13/AA13)*V13+(R13/AA13)*W13)</f>
        <v>0.41101875532821824</v>
      </c>
      <c r="Y13">
        <f>IF(X13="","",AC13-X13)</f>
        <v>5.3828581678209697E-2</v>
      </c>
      <c r="Z13">
        <f>IF(Y13="","",(P13+R13)/AA13*Y13)</f>
        <v>5.3828581678209697E-2</v>
      </c>
      <c r="AA13">
        <f>P12</f>
        <v>264</v>
      </c>
      <c r="AB13">
        <f>Q12</f>
        <v>97</v>
      </c>
      <c r="AC13">
        <f>V12</f>
        <v>0.46484733700642794</v>
      </c>
      <c r="AD13">
        <f t="shared" si="6"/>
        <v>0.86933395004625347</v>
      </c>
      <c r="AE13">
        <f t="shared" si="7"/>
        <v>2.2683041301627029</v>
      </c>
      <c r="AF13">
        <f t="shared" si="8"/>
        <v>0.48976982097186694</v>
      </c>
      <c r="AG13">
        <f t="shared" si="9"/>
        <v>0.57655954631379958</v>
      </c>
      <c r="AH13">
        <f t="shared" si="10"/>
        <v>0.67301038062283736</v>
      </c>
      <c r="AI13">
        <f t="shared" si="11"/>
        <v>0.69565217391304346</v>
      </c>
      <c r="AJ13">
        <f t="shared" si="12"/>
        <v>0.79411764705882348</v>
      </c>
      <c r="AK13">
        <f t="shared" si="13"/>
        <v>2</v>
      </c>
      <c r="AL13" t="str">
        <f t="shared" si="14"/>
        <v>mass &gt; 29.650001 AND pres ≤ 6.5|mass ≤ 43</v>
      </c>
      <c r="AM13" t="str">
        <f t="shared" si="15"/>
        <v>mass ≤ 43</v>
      </c>
      <c r="AN13" t="str">
        <f t="shared" si="16"/>
        <v>mass</v>
      </c>
      <c r="AO13">
        <f t="shared" si="17"/>
        <v>5.3828581678209697E-2</v>
      </c>
    </row>
    <row r="14" spans="1:41">
      <c r="A14">
        <v>13</v>
      </c>
      <c r="B14">
        <v>290</v>
      </c>
      <c r="C14">
        <v>5</v>
      </c>
      <c r="D14">
        <v>108</v>
      </c>
      <c r="E14">
        <v>72</v>
      </c>
      <c r="F14">
        <v>43</v>
      </c>
      <c r="G14">
        <v>75</v>
      </c>
      <c r="H14">
        <v>36.1</v>
      </c>
      <c r="I14">
        <v>0.26300000000000001</v>
      </c>
      <c r="J14">
        <v>33</v>
      </c>
      <c r="K14">
        <v>0</v>
      </c>
      <c r="L14">
        <f t="shared" si="0"/>
        <v>0</v>
      </c>
      <c r="M14">
        <f t="shared" si="1"/>
        <v>1</v>
      </c>
      <c r="O14" t="s">
        <v>352</v>
      </c>
      <c r="P14">
        <f>COUNTIFS($H$2:$H$769,"&gt;29.650001",$C$2:$C$769,"&gt;6.5",$I$2:$I$769,"&lt;=0.208")</f>
        <v>21</v>
      </c>
      <c r="Q14">
        <f>SUMIFS($K$2:$K$769,$H$2:$H$769,"&gt;29.650001",$C$2:$C$769,"&gt;6.5",$I$2:$I$769,"&lt;=0.208")</f>
        <v>10</v>
      </c>
      <c r="R14">
        <f t="shared" si="5"/>
        <v>67</v>
      </c>
      <c r="S14">
        <f t="shared" si="5"/>
        <v>57</v>
      </c>
      <c r="T14">
        <f t="shared" si="2"/>
        <v>0.47619047619047616</v>
      </c>
      <c r="U14">
        <f t="shared" si="3"/>
        <v>0.85074626865671643</v>
      </c>
      <c r="V14">
        <f t="shared" si="4"/>
        <v>0.49886621315192742</v>
      </c>
      <c r="W14">
        <f t="shared" si="4"/>
        <v>0.25395411004678098</v>
      </c>
      <c r="X14">
        <f>IF(OR(V14="",W14=""),"",(P14/AA14)*V14+(R14/AA14)*W14)</f>
        <v>0.3123990437423273</v>
      </c>
      <c r="Y14">
        <f>IF(X14="","",AC14-X14)</f>
        <v>5.0979055431226439E-2</v>
      </c>
      <c r="Z14">
        <f>IF(Y14="","",(P14+R14)/AA14*Y14)</f>
        <v>5.0979055431226439E-2</v>
      </c>
      <c r="AA14">
        <f>R12</f>
        <v>88</v>
      </c>
      <c r="AB14">
        <f>S12</f>
        <v>67</v>
      </c>
      <c r="AC14">
        <f>W12</f>
        <v>0.36337809917355374</v>
      </c>
      <c r="AD14">
        <f t="shared" si="6"/>
        <v>1.3601823708206686</v>
      </c>
      <c r="AE14">
        <f t="shared" si="7"/>
        <v>2.4300571610034929</v>
      </c>
      <c r="AF14">
        <f t="shared" si="8"/>
        <v>0.37455579246624027</v>
      </c>
      <c r="AG14">
        <f t="shared" si="9"/>
        <v>0.50113378684807253</v>
      </c>
      <c r="AH14">
        <f t="shared" si="10"/>
        <v>0.74604588995321897</v>
      </c>
      <c r="AI14">
        <f t="shared" si="11"/>
        <v>0.52380952380952384</v>
      </c>
      <c r="AJ14">
        <f t="shared" si="12"/>
        <v>0.85074626865671643</v>
      </c>
      <c r="AK14">
        <f t="shared" si="13"/>
        <v>2</v>
      </c>
      <c r="AL14" t="str">
        <f t="shared" si="14"/>
        <v>mass &gt; 29.650001 AND pres &gt; 6.5|pedi ≤ 0.208</v>
      </c>
      <c r="AM14" t="str">
        <f t="shared" si="15"/>
        <v>pedi ≤ 0.208</v>
      </c>
      <c r="AN14" t="str">
        <f t="shared" si="16"/>
        <v>pedi</v>
      </c>
      <c r="AO14">
        <f t="shared" si="17"/>
        <v>5.0979055431226439E-2</v>
      </c>
    </row>
    <row r="15" spans="1:41">
      <c r="A15">
        <v>14</v>
      </c>
      <c r="B15">
        <v>85</v>
      </c>
      <c r="C15">
        <v>5</v>
      </c>
      <c r="D15">
        <v>137</v>
      </c>
      <c r="E15">
        <v>108</v>
      </c>
      <c r="F15">
        <v>0</v>
      </c>
      <c r="G15">
        <v>0</v>
      </c>
      <c r="H15">
        <v>48.8</v>
      </c>
      <c r="I15">
        <v>0.22700000000000001</v>
      </c>
      <c r="J15">
        <v>37</v>
      </c>
      <c r="K15">
        <v>1</v>
      </c>
      <c r="L15">
        <f t="shared" si="0"/>
        <v>1</v>
      </c>
      <c r="M15">
        <f t="shared" si="1"/>
        <v>1</v>
      </c>
    </row>
    <row r="16" spans="1:41">
      <c r="A16">
        <v>15</v>
      </c>
      <c r="B16">
        <v>668</v>
      </c>
      <c r="C16">
        <v>10</v>
      </c>
      <c r="D16">
        <v>111</v>
      </c>
      <c r="E16">
        <v>70</v>
      </c>
      <c r="F16">
        <v>27</v>
      </c>
      <c r="G16">
        <v>0</v>
      </c>
      <c r="H16">
        <v>27.5</v>
      </c>
      <c r="I16">
        <v>0.14099999999999999</v>
      </c>
      <c r="J16">
        <v>40</v>
      </c>
      <c r="K16">
        <v>1</v>
      </c>
      <c r="L16">
        <f t="shared" si="0"/>
        <v>0</v>
      </c>
      <c r="M16">
        <f t="shared" si="1"/>
        <v>0</v>
      </c>
    </row>
    <row r="17" spans="1:13">
      <c r="A17">
        <v>16</v>
      </c>
      <c r="B17">
        <v>40</v>
      </c>
      <c r="C17">
        <v>4</v>
      </c>
      <c r="D17">
        <v>111</v>
      </c>
      <c r="E17">
        <v>72</v>
      </c>
      <c r="F17">
        <v>47</v>
      </c>
      <c r="G17">
        <v>207</v>
      </c>
      <c r="H17">
        <v>37.1</v>
      </c>
      <c r="I17">
        <v>1.39</v>
      </c>
      <c r="J17">
        <v>56</v>
      </c>
      <c r="K17">
        <v>1</v>
      </c>
      <c r="L17">
        <f t="shared" si="0"/>
        <v>0</v>
      </c>
      <c r="M17">
        <f t="shared" si="1"/>
        <v>0</v>
      </c>
    </row>
    <row r="18" spans="1:13">
      <c r="A18">
        <v>17</v>
      </c>
      <c r="B18">
        <v>473</v>
      </c>
      <c r="C18">
        <v>0</v>
      </c>
      <c r="D18">
        <v>119</v>
      </c>
      <c r="E18">
        <v>66</v>
      </c>
      <c r="F18">
        <v>27</v>
      </c>
      <c r="G18">
        <v>0</v>
      </c>
      <c r="H18">
        <v>38.799999999999997</v>
      </c>
      <c r="I18">
        <v>0.25900000000000001</v>
      </c>
      <c r="J18">
        <v>22</v>
      </c>
      <c r="K18">
        <v>0</v>
      </c>
      <c r="L18">
        <f t="shared" si="0"/>
        <v>0</v>
      </c>
      <c r="M18">
        <f t="shared" si="1"/>
        <v>1</v>
      </c>
    </row>
    <row r="19" spans="1:13">
      <c r="A19">
        <v>18</v>
      </c>
      <c r="B19">
        <v>553</v>
      </c>
      <c r="C19">
        <v>6</v>
      </c>
      <c r="D19">
        <v>114</v>
      </c>
      <c r="E19">
        <v>88</v>
      </c>
      <c r="F19">
        <v>0</v>
      </c>
      <c r="G19">
        <v>0</v>
      </c>
      <c r="H19">
        <v>27.8</v>
      </c>
      <c r="I19">
        <v>0.247</v>
      </c>
      <c r="J19">
        <v>66</v>
      </c>
      <c r="K19">
        <v>0</v>
      </c>
      <c r="L19">
        <f t="shared" si="0"/>
        <v>0</v>
      </c>
      <c r="M19">
        <f t="shared" si="1"/>
        <v>1</v>
      </c>
    </row>
    <row r="20" spans="1:13">
      <c r="A20">
        <v>19</v>
      </c>
      <c r="B20">
        <v>627</v>
      </c>
      <c r="C20">
        <v>0</v>
      </c>
      <c r="D20">
        <v>125</v>
      </c>
      <c r="E20">
        <v>68</v>
      </c>
      <c r="F20">
        <v>0</v>
      </c>
      <c r="G20">
        <v>0</v>
      </c>
      <c r="H20">
        <v>24.7</v>
      </c>
      <c r="I20">
        <v>0.20599999999999999</v>
      </c>
      <c r="J20">
        <v>21</v>
      </c>
      <c r="K20">
        <v>0</v>
      </c>
      <c r="L20">
        <f t="shared" si="0"/>
        <v>0</v>
      </c>
      <c r="M20">
        <f t="shared" si="1"/>
        <v>1</v>
      </c>
    </row>
    <row r="21" spans="1:13">
      <c r="A21">
        <v>20</v>
      </c>
      <c r="B21">
        <v>444</v>
      </c>
      <c r="C21">
        <v>8</v>
      </c>
      <c r="D21">
        <v>108</v>
      </c>
      <c r="E21">
        <v>70</v>
      </c>
      <c r="F21">
        <v>0</v>
      </c>
      <c r="G21">
        <v>0</v>
      </c>
      <c r="H21">
        <v>30.5</v>
      </c>
      <c r="I21">
        <v>0.95499999999999996</v>
      </c>
      <c r="J21">
        <v>33</v>
      </c>
      <c r="K21">
        <v>1</v>
      </c>
      <c r="L21">
        <f t="shared" si="0"/>
        <v>1</v>
      </c>
      <c r="M21">
        <f t="shared" si="1"/>
        <v>1</v>
      </c>
    </row>
    <row r="22" spans="1:13">
      <c r="A22">
        <v>21</v>
      </c>
      <c r="B22">
        <v>155</v>
      </c>
      <c r="C22">
        <v>8</v>
      </c>
      <c r="D22">
        <v>188</v>
      </c>
      <c r="E22">
        <v>78</v>
      </c>
      <c r="F22">
        <v>0</v>
      </c>
      <c r="G22">
        <v>0</v>
      </c>
      <c r="H22">
        <v>47.9</v>
      </c>
      <c r="I22">
        <v>0.13700000000000001</v>
      </c>
      <c r="J22">
        <v>43</v>
      </c>
      <c r="K22">
        <v>1</v>
      </c>
      <c r="L22">
        <f t="shared" si="0"/>
        <v>0</v>
      </c>
      <c r="M22">
        <f t="shared" si="1"/>
        <v>0</v>
      </c>
    </row>
    <row r="23" spans="1:13">
      <c r="A23">
        <v>22</v>
      </c>
      <c r="B23">
        <v>603</v>
      </c>
      <c r="C23">
        <v>1</v>
      </c>
      <c r="D23">
        <v>124</v>
      </c>
      <c r="E23">
        <v>74</v>
      </c>
      <c r="F23">
        <v>36</v>
      </c>
      <c r="G23">
        <v>0</v>
      </c>
      <c r="H23">
        <v>27.8</v>
      </c>
      <c r="I23">
        <v>0.1</v>
      </c>
      <c r="J23">
        <v>30</v>
      </c>
      <c r="K23">
        <v>0</v>
      </c>
      <c r="L23">
        <f t="shared" si="0"/>
        <v>0</v>
      </c>
      <c r="M23">
        <f t="shared" si="1"/>
        <v>1</v>
      </c>
    </row>
    <row r="24" spans="1:13">
      <c r="A24">
        <v>23</v>
      </c>
      <c r="B24">
        <v>110</v>
      </c>
      <c r="C24">
        <v>0</v>
      </c>
      <c r="D24">
        <v>95</v>
      </c>
      <c r="E24">
        <v>85</v>
      </c>
      <c r="F24">
        <v>25</v>
      </c>
      <c r="G24">
        <v>36</v>
      </c>
      <c r="H24">
        <v>37.4</v>
      </c>
      <c r="I24">
        <v>0.247</v>
      </c>
      <c r="J24">
        <v>24</v>
      </c>
      <c r="K24">
        <v>1</v>
      </c>
      <c r="L24">
        <f t="shared" si="0"/>
        <v>0</v>
      </c>
      <c r="M24">
        <f t="shared" si="1"/>
        <v>0</v>
      </c>
    </row>
    <row r="25" spans="1:13">
      <c r="A25">
        <v>24</v>
      </c>
      <c r="B25">
        <v>147</v>
      </c>
      <c r="C25">
        <v>9</v>
      </c>
      <c r="D25">
        <v>57</v>
      </c>
      <c r="E25">
        <v>80</v>
      </c>
      <c r="F25">
        <v>37</v>
      </c>
      <c r="G25">
        <v>0</v>
      </c>
      <c r="H25">
        <v>32.799999999999997</v>
      </c>
      <c r="I25">
        <v>9.6000000000000002E-2</v>
      </c>
      <c r="J25">
        <v>41</v>
      </c>
      <c r="K25">
        <v>0</v>
      </c>
      <c r="L25">
        <f t="shared" si="0"/>
        <v>0</v>
      </c>
      <c r="M25">
        <f t="shared" si="1"/>
        <v>1</v>
      </c>
    </row>
    <row r="26" spans="1:13">
      <c r="A26">
        <v>25</v>
      </c>
      <c r="B26">
        <v>739</v>
      </c>
      <c r="C26">
        <v>2</v>
      </c>
      <c r="D26">
        <v>99</v>
      </c>
      <c r="E26">
        <v>60</v>
      </c>
      <c r="F26">
        <v>17</v>
      </c>
      <c r="G26">
        <v>160</v>
      </c>
      <c r="H26">
        <v>36.6</v>
      </c>
      <c r="I26">
        <v>0.45300000000000001</v>
      </c>
      <c r="J26">
        <v>21</v>
      </c>
      <c r="K26">
        <v>0</v>
      </c>
      <c r="L26">
        <f t="shared" si="0"/>
        <v>0</v>
      </c>
      <c r="M26">
        <f t="shared" si="1"/>
        <v>1</v>
      </c>
    </row>
    <row r="27" spans="1:13">
      <c r="A27">
        <v>26</v>
      </c>
      <c r="B27">
        <v>452</v>
      </c>
      <c r="C27">
        <v>2</v>
      </c>
      <c r="D27">
        <v>134</v>
      </c>
      <c r="E27">
        <v>70</v>
      </c>
      <c r="F27">
        <v>0</v>
      </c>
      <c r="G27">
        <v>0</v>
      </c>
      <c r="H27">
        <v>28.9</v>
      </c>
      <c r="I27">
        <v>0.54200000000000004</v>
      </c>
      <c r="J27">
        <v>23</v>
      </c>
      <c r="K27">
        <v>1</v>
      </c>
      <c r="L27">
        <f t="shared" si="0"/>
        <v>0</v>
      </c>
      <c r="M27">
        <f t="shared" si="1"/>
        <v>0</v>
      </c>
    </row>
    <row r="28" spans="1:13">
      <c r="A28">
        <v>27</v>
      </c>
      <c r="B28">
        <v>666</v>
      </c>
      <c r="C28">
        <v>1</v>
      </c>
      <c r="D28">
        <v>112</v>
      </c>
      <c r="E28">
        <v>80</v>
      </c>
      <c r="F28">
        <v>45</v>
      </c>
      <c r="G28">
        <v>132</v>
      </c>
      <c r="H28">
        <v>34.799999999999997</v>
      </c>
      <c r="I28">
        <v>0.217</v>
      </c>
      <c r="J28">
        <v>24</v>
      </c>
      <c r="K28">
        <v>0</v>
      </c>
      <c r="L28">
        <f t="shared" si="0"/>
        <v>0</v>
      </c>
      <c r="M28">
        <f t="shared" si="1"/>
        <v>1</v>
      </c>
    </row>
    <row r="29" spans="1:13">
      <c r="A29">
        <v>28</v>
      </c>
      <c r="B29">
        <v>548</v>
      </c>
      <c r="C29">
        <v>4</v>
      </c>
      <c r="D29">
        <v>131</v>
      </c>
      <c r="E29">
        <v>68</v>
      </c>
      <c r="F29">
        <v>21</v>
      </c>
      <c r="G29">
        <v>166</v>
      </c>
      <c r="H29">
        <v>33.1</v>
      </c>
      <c r="I29">
        <v>0.16</v>
      </c>
      <c r="J29">
        <v>28</v>
      </c>
      <c r="K29">
        <v>0</v>
      </c>
      <c r="L29">
        <f t="shared" si="0"/>
        <v>0</v>
      </c>
      <c r="M29">
        <f t="shared" si="1"/>
        <v>1</v>
      </c>
    </row>
    <row r="30" spans="1:13">
      <c r="A30">
        <v>29</v>
      </c>
      <c r="B30">
        <v>110</v>
      </c>
      <c r="C30">
        <v>0</v>
      </c>
      <c r="D30">
        <v>95</v>
      </c>
      <c r="E30">
        <v>85</v>
      </c>
      <c r="F30">
        <v>25</v>
      </c>
      <c r="G30">
        <v>36</v>
      </c>
      <c r="H30">
        <v>37.4</v>
      </c>
      <c r="I30">
        <v>0.247</v>
      </c>
      <c r="J30">
        <v>24</v>
      </c>
      <c r="K30">
        <v>1</v>
      </c>
      <c r="L30">
        <f t="shared" si="0"/>
        <v>0</v>
      </c>
      <c r="M30">
        <f t="shared" si="1"/>
        <v>0</v>
      </c>
    </row>
    <row r="31" spans="1:13">
      <c r="A31">
        <v>30</v>
      </c>
      <c r="B31">
        <v>325</v>
      </c>
      <c r="C31">
        <v>2</v>
      </c>
      <c r="D31">
        <v>112</v>
      </c>
      <c r="E31">
        <v>75</v>
      </c>
      <c r="F31">
        <v>32</v>
      </c>
      <c r="G31">
        <v>0</v>
      </c>
      <c r="H31">
        <v>35.700000000000003</v>
      </c>
      <c r="I31">
        <v>0.14799999999999999</v>
      </c>
      <c r="J31">
        <v>21</v>
      </c>
      <c r="K31">
        <v>0</v>
      </c>
      <c r="L31">
        <f t="shared" si="0"/>
        <v>0</v>
      </c>
      <c r="M31">
        <f t="shared" si="1"/>
        <v>1</v>
      </c>
    </row>
    <row r="32" spans="1:13">
      <c r="A32">
        <v>31</v>
      </c>
      <c r="B32">
        <v>694</v>
      </c>
      <c r="C32">
        <v>7</v>
      </c>
      <c r="D32">
        <v>129</v>
      </c>
      <c r="E32">
        <v>68</v>
      </c>
      <c r="F32">
        <v>49</v>
      </c>
      <c r="G32">
        <v>125</v>
      </c>
      <c r="H32">
        <v>38.5</v>
      </c>
      <c r="I32">
        <v>0.439</v>
      </c>
      <c r="J32">
        <v>43</v>
      </c>
      <c r="K32">
        <v>1</v>
      </c>
      <c r="L32">
        <f t="shared" si="0"/>
        <v>1</v>
      </c>
      <c r="M32">
        <f t="shared" si="1"/>
        <v>1</v>
      </c>
    </row>
    <row r="33" spans="1:13">
      <c r="A33">
        <v>32</v>
      </c>
      <c r="B33">
        <v>711</v>
      </c>
      <c r="C33">
        <v>3</v>
      </c>
      <c r="D33">
        <v>158</v>
      </c>
      <c r="E33">
        <v>64</v>
      </c>
      <c r="F33">
        <v>13</v>
      </c>
      <c r="G33">
        <v>387</v>
      </c>
      <c r="H33">
        <v>31.2</v>
      </c>
      <c r="I33">
        <v>0.29499999999999998</v>
      </c>
      <c r="J33">
        <v>24</v>
      </c>
      <c r="K33">
        <v>0</v>
      </c>
      <c r="L33">
        <f t="shared" si="0"/>
        <v>0</v>
      </c>
      <c r="M33">
        <f t="shared" si="1"/>
        <v>1</v>
      </c>
    </row>
    <row r="34" spans="1:13">
      <c r="A34">
        <v>33</v>
      </c>
      <c r="B34">
        <v>693</v>
      </c>
      <c r="C34">
        <v>2</v>
      </c>
      <c r="D34">
        <v>121</v>
      </c>
      <c r="E34">
        <v>70</v>
      </c>
      <c r="F34">
        <v>32</v>
      </c>
      <c r="G34">
        <v>95</v>
      </c>
      <c r="H34">
        <v>39.1</v>
      </c>
      <c r="I34">
        <v>0.88600000000000001</v>
      </c>
      <c r="J34">
        <v>23</v>
      </c>
      <c r="K34">
        <v>0</v>
      </c>
      <c r="L34">
        <f t="shared" si="0"/>
        <v>0</v>
      </c>
      <c r="M34">
        <f t="shared" si="1"/>
        <v>1</v>
      </c>
    </row>
    <row r="35" spans="1:13">
      <c r="A35">
        <v>34</v>
      </c>
      <c r="B35">
        <v>523</v>
      </c>
      <c r="C35">
        <v>6</v>
      </c>
      <c r="D35">
        <v>114</v>
      </c>
      <c r="E35">
        <v>0</v>
      </c>
      <c r="F35">
        <v>0</v>
      </c>
      <c r="G35">
        <v>0</v>
      </c>
      <c r="H35">
        <v>0</v>
      </c>
      <c r="I35">
        <v>0.189</v>
      </c>
      <c r="J35">
        <v>26</v>
      </c>
      <c r="K35">
        <v>0</v>
      </c>
      <c r="L35">
        <f t="shared" si="0"/>
        <v>0</v>
      </c>
      <c r="M35">
        <f t="shared" si="1"/>
        <v>1</v>
      </c>
    </row>
    <row r="36" spans="1:13">
      <c r="A36">
        <v>35</v>
      </c>
      <c r="B36">
        <v>466</v>
      </c>
      <c r="C36">
        <v>0</v>
      </c>
      <c r="D36">
        <v>124</v>
      </c>
      <c r="E36">
        <v>56</v>
      </c>
      <c r="F36">
        <v>13</v>
      </c>
      <c r="G36">
        <v>105</v>
      </c>
      <c r="H36">
        <v>21.8</v>
      </c>
      <c r="I36">
        <v>0.45200000000000001</v>
      </c>
      <c r="J36">
        <v>21</v>
      </c>
      <c r="K36">
        <v>0</v>
      </c>
      <c r="L36">
        <f t="shared" si="0"/>
        <v>0</v>
      </c>
      <c r="M36">
        <f t="shared" si="1"/>
        <v>1</v>
      </c>
    </row>
    <row r="37" spans="1:13">
      <c r="A37">
        <v>36</v>
      </c>
      <c r="B37">
        <v>742</v>
      </c>
      <c r="C37">
        <v>3</v>
      </c>
      <c r="D37">
        <v>102</v>
      </c>
      <c r="E37">
        <v>44</v>
      </c>
      <c r="F37">
        <v>20</v>
      </c>
      <c r="G37">
        <v>94</v>
      </c>
      <c r="H37">
        <v>30.8</v>
      </c>
      <c r="I37">
        <v>0.4</v>
      </c>
      <c r="J37">
        <v>26</v>
      </c>
      <c r="K37">
        <v>0</v>
      </c>
      <c r="L37">
        <f t="shared" si="0"/>
        <v>0</v>
      </c>
      <c r="M37">
        <f t="shared" si="1"/>
        <v>1</v>
      </c>
    </row>
    <row r="38" spans="1:13">
      <c r="A38">
        <v>37</v>
      </c>
      <c r="B38">
        <v>721</v>
      </c>
      <c r="C38">
        <v>4</v>
      </c>
      <c r="D38">
        <v>83</v>
      </c>
      <c r="E38">
        <v>86</v>
      </c>
      <c r="F38">
        <v>19</v>
      </c>
      <c r="G38">
        <v>0</v>
      </c>
      <c r="H38">
        <v>29.3</v>
      </c>
      <c r="I38">
        <v>0.317</v>
      </c>
      <c r="J38">
        <v>34</v>
      </c>
      <c r="K38">
        <v>0</v>
      </c>
      <c r="L38">
        <f t="shared" si="0"/>
        <v>0</v>
      </c>
      <c r="M38">
        <f t="shared" si="1"/>
        <v>1</v>
      </c>
    </row>
    <row r="39" spans="1:13">
      <c r="A39">
        <v>38</v>
      </c>
      <c r="B39">
        <v>401</v>
      </c>
      <c r="C39">
        <v>4</v>
      </c>
      <c r="D39">
        <v>95</v>
      </c>
      <c r="E39">
        <v>64</v>
      </c>
      <c r="F39">
        <v>0</v>
      </c>
      <c r="G39">
        <v>0</v>
      </c>
      <c r="H39">
        <v>32</v>
      </c>
      <c r="I39">
        <v>0.161</v>
      </c>
      <c r="J39">
        <v>31</v>
      </c>
      <c r="K39">
        <v>1</v>
      </c>
      <c r="L39">
        <f t="shared" si="0"/>
        <v>0</v>
      </c>
      <c r="M39">
        <f t="shared" si="1"/>
        <v>0</v>
      </c>
    </row>
    <row r="40" spans="1:13">
      <c r="A40">
        <v>39</v>
      </c>
      <c r="B40">
        <v>185</v>
      </c>
      <c r="C40">
        <v>4</v>
      </c>
      <c r="D40">
        <v>141</v>
      </c>
      <c r="E40">
        <v>74</v>
      </c>
      <c r="F40">
        <v>0</v>
      </c>
      <c r="G40">
        <v>0</v>
      </c>
      <c r="H40">
        <v>27.6</v>
      </c>
      <c r="I40">
        <v>0.24399999999999999</v>
      </c>
      <c r="J40">
        <v>40</v>
      </c>
      <c r="K40">
        <v>0</v>
      </c>
      <c r="L40">
        <f t="shared" si="0"/>
        <v>0</v>
      </c>
      <c r="M40">
        <f t="shared" si="1"/>
        <v>1</v>
      </c>
    </row>
    <row r="41" spans="1:13">
      <c r="A41">
        <v>40</v>
      </c>
      <c r="B41">
        <v>391</v>
      </c>
      <c r="C41">
        <v>1</v>
      </c>
      <c r="D41">
        <v>100</v>
      </c>
      <c r="E41">
        <v>66</v>
      </c>
      <c r="F41">
        <v>29</v>
      </c>
      <c r="G41">
        <v>196</v>
      </c>
      <c r="H41">
        <v>32</v>
      </c>
      <c r="I41">
        <v>0.44400000000000001</v>
      </c>
      <c r="J41">
        <v>42</v>
      </c>
      <c r="K41">
        <v>0</v>
      </c>
      <c r="L41">
        <f t="shared" si="0"/>
        <v>0</v>
      </c>
      <c r="M41">
        <f t="shared" si="1"/>
        <v>1</v>
      </c>
    </row>
    <row r="42" spans="1:13">
      <c r="A42">
        <v>41</v>
      </c>
      <c r="B42">
        <v>304</v>
      </c>
      <c r="C42">
        <v>5</v>
      </c>
      <c r="D42">
        <v>115</v>
      </c>
      <c r="E42">
        <v>98</v>
      </c>
      <c r="F42">
        <v>0</v>
      </c>
      <c r="G42">
        <v>0</v>
      </c>
      <c r="H42">
        <v>52.9</v>
      </c>
      <c r="I42">
        <v>0.20899999999999999</v>
      </c>
      <c r="J42">
        <v>28</v>
      </c>
      <c r="K42">
        <v>1</v>
      </c>
      <c r="L42">
        <f t="shared" si="0"/>
        <v>1</v>
      </c>
      <c r="M42">
        <f t="shared" si="1"/>
        <v>1</v>
      </c>
    </row>
    <row r="43" spans="1:13">
      <c r="A43">
        <v>42</v>
      </c>
      <c r="B43">
        <v>647</v>
      </c>
      <c r="C43">
        <v>1</v>
      </c>
      <c r="D43">
        <v>167</v>
      </c>
      <c r="E43">
        <v>74</v>
      </c>
      <c r="F43">
        <v>17</v>
      </c>
      <c r="G43">
        <v>144</v>
      </c>
      <c r="H43">
        <v>23.4</v>
      </c>
      <c r="I43">
        <v>0.44700000000000001</v>
      </c>
      <c r="J43">
        <v>33</v>
      </c>
      <c r="K43">
        <v>1</v>
      </c>
      <c r="L43">
        <f t="shared" si="0"/>
        <v>0</v>
      </c>
      <c r="M43">
        <f t="shared" si="1"/>
        <v>0</v>
      </c>
    </row>
    <row r="44" spans="1:13">
      <c r="A44">
        <v>43</v>
      </c>
      <c r="B44">
        <v>407</v>
      </c>
      <c r="C44">
        <v>4</v>
      </c>
      <c r="D44">
        <v>115</v>
      </c>
      <c r="E44">
        <v>72</v>
      </c>
      <c r="F44">
        <v>0</v>
      </c>
      <c r="G44">
        <v>0</v>
      </c>
      <c r="H44">
        <v>28.9</v>
      </c>
      <c r="I44">
        <v>0.376</v>
      </c>
      <c r="J44">
        <v>46</v>
      </c>
      <c r="K44">
        <v>1</v>
      </c>
      <c r="L44">
        <f t="shared" si="0"/>
        <v>0</v>
      </c>
      <c r="M44">
        <f t="shared" si="1"/>
        <v>0</v>
      </c>
    </row>
    <row r="45" spans="1:13">
      <c r="A45">
        <v>44</v>
      </c>
      <c r="B45">
        <v>475</v>
      </c>
      <c r="C45">
        <v>4</v>
      </c>
      <c r="D45">
        <v>114</v>
      </c>
      <c r="E45">
        <v>64</v>
      </c>
      <c r="F45">
        <v>0</v>
      </c>
      <c r="G45">
        <v>0</v>
      </c>
      <c r="H45">
        <v>28.9</v>
      </c>
      <c r="I45">
        <v>0.126</v>
      </c>
      <c r="J45">
        <v>24</v>
      </c>
      <c r="K45">
        <v>0</v>
      </c>
      <c r="L45">
        <f t="shared" si="0"/>
        <v>0</v>
      </c>
      <c r="M45">
        <f t="shared" si="1"/>
        <v>1</v>
      </c>
    </row>
    <row r="46" spans="1:13">
      <c r="A46">
        <v>45</v>
      </c>
      <c r="B46">
        <v>385</v>
      </c>
      <c r="C46">
        <v>1</v>
      </c>
      <c r="D46">
        <v>125</v>
      </c>
      <c r="E46">
        <v>70</v>
      </c>
      <c r="F46">
        <v>24</v>
      </c>
      <c r="G46">
        <v>110</v>
      </c>
      <c r="H46">
        <v>24.3</v>
      </c>
      <c r="I46">
        <v>0.221</v>
      </c>
      <c r="J46">
        <v>25</v>
      </c>
      <c r="K46">
        <v>0</v>
      </c>
      <c r="L46">
        <f t="shared" si="0"/>
        <v>0</v>
      </c>
      <c r="M46">
        <f t="shared" si="1"/>
        <v>1</v>
      </c>
    </row>
    <row r="47" spans="1:13">
      <c r="A47">
        <v>46</v>
      </c>
      <c r="B47">
        <v>672</v>
      </c>
      <c r="C47">
        <v>1</v>
      </c>
      <c r="D47">
        <v>99</v>
      </c>
      <c r="E47">
        <v>58</v>
      </c>
      <c r="F47">
        <v>10</v>
      </c>
      <c r="G47">
        <v>0</v>
      </c>
      <c r="H47">
        <v>25.4</v>
      </c>
      <c r="I47">
        <v>0.55100000000000005</v>
      </c>
      <c r="J47">
        <v>21</v>
      </c>
      <c r="K47">
        <v>0</v>
      </c>
      <c r="L47">
        <f t="shared" si="0"/>
        <v>0</v>
      </c>
      <c r="M47">
        <f t="shared" si="1"/>
        <v>1</v>
      </c>
    </row>
    <row r="48" spans="1:13">
      <c r="A48">
        <v>47</v>
      </c>
      <c r="B48">
        <v>435</v>
      </c>
      <c r="C48">
        <v>1</v>
      </c>
      <c r="D48">
        <v>90</v>
      </c>
      <c r="E48">
        <v>68</v>
      </c>
      <c r="F48">
        <v>8</v>
      </c>
      <c r="G48">
        <v>0</v>
      </c>
      <c r="H48">
        <v>24.5</v>
      </c>
      <c r="I48">
        <v>1.1379999999999999</v>
      </c>
      <c r="J48">
        <v>36</v>
      </c>
      <c r="K48">
        <v>0</v>
      </c>
      <c r="L48">
        <f t="shared" si="0"/>
        <v>0</v>
      </c>
      <c r="M48">
        <f t="shared" si="1"/>
        <v>1</v>
      </c>
    </row>
    <row r="49" spans="1:13">
      <c r="A49">
        <v>48</v>
      </c>
      <c r="B49">
        <v>739</v>
      </c>
      <c r="C49">
        <v>2</v>
      </c>
      <c r="D49">
        <v>99</v>
      </c>
      <c r="E49">
        <v>60</v>
      </c>
      <c r="F49">
        <v>17</v>
      </c>
      <c r="G49">
        <v>160</v>
      </c>
      <c r="H49">
        <v>36.6</v>
      </c>
      <c r="I49">
        <v>0.45300000000000001</v>
      </c>
      <c r="J49">
        <v>21</v>
      </c>
      <c r="K49">
        <v>0</v>
      </c>
      <c r="L49">
        <f t="shared" si="0"/>
        <v>0</v>
      </c>
      <c r="M49">
        <f t="shared" si="1"/>
        <v>1</v>
      </c>
    </row>
    <row r="50" spans="1:13">
      <c r="A50">
        <v>49</v>
      </c>
      <c r="B50">
        <v>620</v>
      </c>
      <c r="C50">
        <v>0</v>
      </c>
      <c r="D50">
        <v>119</v>
      </c>
      <c r="E50">
        <v>0</v>
      </c>
      <c r="F50">
        <v>0</v>
      </c>
      <c r="G50">
        <v>0</v>
      </c>
      <c r="H50">
        <v>32.4</v>
      </c>
      <c r="I50">
        <v>0.14099999999999999</v>
      </c>
      <c r="J50">
        <v>24</v>
      </c>
      <c r="K50">
        <v>1</v>
      </c>
      <c r="L50">
        <f t="shared" si="0"/>
        <v>0</v>
      </c>
      <c r="M50">
        <f t="shared" si="1"/>
        <v>0</v>
      </c>
    </row>
    <row r="51" spans="1:13">
      <c r="A51">
        <v>50</v>
      </c>
      <c r="B51">
        <v>640</v>
      </c>
      <c r="C51">
        <v>1</v>
      </c>
      <c r="D51">
        <v>100</v>
      </c>
      <c r="E51">
        <v>74</v>
      </c>
      <c r="F51">
        <v>12</v>
      </c>
      <c r="G51">
        <v>46</v>
      </c>
      <c r="H51">
        <v>19.5</v>
      </c>
      <c r="I51">
        <v>0.14899999999999999</v>
      </c>
      <c r="J51">
        <v>28</v>
      </c>
      <c r="K51">
        <v>0</v>
      </c>
      <c r="L51">
        <f t="shared" si="0"/>
        <v>0</v>
      </c>
      <c r="M51">
        <f t="shared" si="1"/>
        <v>1</v>
      </c>
    </row>
    <row r="52" spans="1:13">
      <c r="A52">
        <v>51</v>
      </c>
      <c r="B52">
        <v>57</v>
      </c>
      <c r="C52">
        <v>7</v>
      </c>
      <c r="D52">
        <v>187</v>
      </c>
      <c r="E52">
        <v>68</v>
      </c>
      <c r="F52">
        <v>39</v>
      </c>
      <c r="G52">
        <v>304</v>
      </c>
      <c r="H52">
        <v>37.700000000000003</v>
      </c>
      <c r="I52">
        <v>0.254</v>
      </c>
      <c r="J52">
        <v>41</v>
      </c>
      <c r="K52">
        <v>1</v>
      </c>
      <c r="L52">
        <f t="shared" si="0"/>
        <v>1</v>
      </c>
      <c r="M52">
        <f t="shared" si="1"/>
        <v>1</v>
      </c>
    </row>
    <row r="53" spans="1:13">
      <c r="A53">
        <v>52</v>
      </c>
      <c r="B53">
        <v>410</v>
      </c>
      <c r="C53">
        <v>1</v>
      </c>
      <c r="D53">
        <v>172</v>
      </c>
      <c r="E53">
        <v>68</v>
      </c>
      <c r="F53">
        <v>49</v>
      </c>
      <c r="G53">
        <v>579</v>
      </c>
      <c r="H53">
        <v>42.4</v>
      </c>
      <c r="I53">
        <v>0.70199999999999996</v>
      </c>
      <c r="J53">
        <v>28</v>
      </c>
      <c r="K53">
        <v>1</v>
      </c>
      <c r="L53">
        <f t="shared" si="0"/>
        <v>0</v>
      </c>
      <c r="M53">
        <f t="shared" si="1"/>
        <v>0</v>
      </c>
    </row>
    <row r="54" spans="1:13">
      <c r="A54">
        <v>53</v>
      </c>
      <c r="B54">
        <v>54</v>
      </c>
      <c r="C54">
        <v>8</v>
      </c>
      <c r="D54">
        <v>176</v>
      </c>
      <c r="E54">
        <v>90</v>
      </c>
      <c r="F54">
        <v>34</v>
      </c>
      <c r="G54">
        <v>300</v>
      </c>
      <c r="H54">
        <v>33.700000000000003</v>
      </c>
      <c r="I54">
        <v>0.46700000000000003</v>
      </c>
      <c r="J54">
        <v>58</v>
      </c>
      <c r="K54">
        <v>1</v>
      </c>
      <c r="L54">
        <f t="shared" si="0"/>
        <v>1</v>
      </c>
      <c r="M54">
        <f t="shared" si="1"/>
        <v>1</v>
      </c>
    </row>
    <row r="55" spans="1:13">
      <c r="A55">
        <v>54</v>
      </c>
      <c r="B55">
        <v>720</v>
      </c>
      <c r="C55">
        <v>5</v>
      </c>
      <c r="D55">
        <v>97</v>
      </c>
      <c r="E55">
        <v>76</v>
      </c>
      <c r="F55">
        <v>27</v>
      </c>
      <c r="G55">
        <v>0</v>
      </c>
      <c r="H55">
        <v>35.6</v>
      </c>
      <c r="I55">
        <v>0.378</v>
      </c>
      <c r="J55">
        <v>52</v>
      </c>
      <c r="K55">
        <v>1</v>
      </c>
      <c r="L55">
        <f t="shared" si="0"/>
        <v>0</v>
      </c>
      <c r="M55">
        <f t="shared" si="1"/>
        <v>0</v>
      </c>
    </row>
    <row r="56" spans="1:13">
      <c r="A56">
        <v>55</v>
      </c>
      <c r="B56">
        <v>515</v>
      </c>
      <c r="C56">
        <v>3</v>
      </c>
      <c r="D56">
        <v>99</v>
      </c>
      <c r="E56">
        <v>54</v>
      </c>
      <c r="F56">
        <v>19</v>
      </c>
      <c r="G56">
        <v>86</v>
      </c>
      <c r="H56">
        <v>25.6</v>
      </c>
      <c r="I56">
        <v>0.154</v>
      </c>
      <c r="J56">
        <v>24</v>
      </c>
      <c r="K56">
        <v>0</v>
      </c>
      <c r="L56">
        <f t="shared" si="0"/>
        <v>0</v>
      </c>
      <c r="M56">
        <f t="shared" si="1"/>
        <v>1</v>
      </c>
    </row>
    <row r="57" spans="1:13">
      <c r="A57">
        <v>56</v>
      </c>
      <c r="B57">
        <v>734</v>
      </c>
      <c r="C57">
        <v>2</v>
      </c>
      <c r="D57">
        <v>106</v>
      </c>
      <c r="E57">
        <v>56</v>
      </c>
      <c r="F57">
        <v>27</v>
      </c>
      <c r="G57">
        <v>165</v>
      </c>
      <c r="H57">
        <v>29</v>
      </c>
      <c r="I57">
        <v>0.42599999999999999</v>
      </c>
      <c r="J57">
        <v>22</v>
      </c>
      <c r="K57">
        <v>0</v>
      </c>
      <c r="L57">
        <f t="shared" si="0"/>
        <v>0</v>
      </c>
      <c r="M57">
        <f t="shared" si="1"/>
        <v>1</v>
      </c>
    </row>
    <row r="58" spans="1:13">
      <c r="A58">
        <v>57</v>
      </c>
      <c r="B58">
        <v>671</v>
      </c>
      <c r="C58">
        <v>6</v>
      </c>
      <c r="D58">
        <v>165</v>
      </c>
      <c r="E58">
        <v>68</v>
      </c>
      <c r="F58">
        <v>26</v>
      </c>
      <c r="G58">
        <v>168</v>
      </c>
      <c r="H58">
        <v>33.6</v>
      </c>
      <c r="I58">
        <v>0.63100000000000001</v>
      </c>
      <c r="J58">
        <v>49</v>
      </c>
      <c r="K58">
        <v>0</v>
      </c>
      <c r="L58">
        <f t="shared" si="0"/>
        <v>0</v>
      </c>
      <c r="M58">
        <f t="shared" si="1"/>
        <v>1</v>
      </c>
    </row>
    <row r="59" spans="1:13">
      <c r="A59">
        <v>58</v>
      </c>
      <c r="B59">
        <v>326</v>
      </c>
      <c r="C59">
        <v>1</v>
      </c>
      <c r="D59">
        <v>157</v>
      </c>
      <c r="E59">
        <v>72</v>
      </c>
      <c r="F59">
        <v>21</v>
      </c>
      <c r="G59">
        <v>168</v>
      </c>
      <c r="H59">
        <v>25.6</v>
      </c>
      <c r="I59">
        <v>0.123</v>
      </c>
      <c r="J59">
        <v>24</v>
      </c>
      <c r="K59">
        <v>0</v>
      </c>
      <c r="L59">
        <f t="shared" si="0"/>
        <v>0</v>
      </c>
      <c r="M59">
        <f t="shared" si="1"/>
        <v>1</v>
      </c>
    </row>
    <row r="60" spans="1:13">
      <c r="A60">
        <v>59</v>
      </c>
      <c r="B60">
        <v>136</v>
      </c>
      <c r="C60">
        <v>2</v>
      </c>
      <c r="D60">
        <v>125</v>
      </c>
      <c r="E60">
        <v>60</v>
      </c>
      <c r="F60">
        <v>20</v>
      </c>
      <c r="G60">
        <v>140</v>
      </c>
      <c r="H60">
        <v>33.799999999999997</v>
      </c>
      <c r="I60">
        <v>8.7999999999999995E-2</v>
      </c>
      <c r="J60">
        <v>31</v>
      </c>
      <c r="K60">
        <v>0</v>
      </c>
      <c r="L60">
        <f t="shared" si="0"/>
        <v>0</v>
      </c>
      <c r="M60">
        <f t="shared" si="1"/>
        <v>1</v>
      </c>
    </row>
    <row r="61" spans="1:13">
      <c r="A61">
        <v>60</v>
      </c>
      <c r="B61">
        <v>138</v>
      </c>
      <c r="C61">
        <v>0</v>
      </c>
      <c r="D61">
        <v>93</v>
      </c>
      <c r="E61">
        <v>60</v>
      </c>
      <c r="F61">
        <v>25</v>
      </c>
      <c r="G61">
        <v>92</v>
      </c>
      <c r="H61">
        <v>28.7</v>
      </c>
      <c r="I61">
        <v>0.53200000000000003</v>
      </c>
      <c r="J61">
        <v>22</v>
      </c>
      <c r="K61">
        <v>0</v>
      </c>
      <c r="L61">
        <f t="shared" si="0"/>
        <v>0</v>
      </c>
      <c r="M61">
        <f t="shared" si="1"/>
        <v>1</v>
      </c>
    </row>
    <row r="62" spans="1:13">
      <c r="A62">
        <v>61</v>
      </c>
      <c r="B62">
        <v>739</v>
      </c>
      <c r="C62">
        <v>2</v>
      </c>
      <c r="D62">
        <v>99</v>
      </c>
      <c r="E62">
        <v>60</v>
      </c>
      <c r="F62">
        <v>17</v>
      </c>
      <c r="G62">
        <v>160</v>
      </c>
      <c r="H62">
        <v>36.6</v>
      </c>
      <c r="I62">
        <v>0.45300000000000001</v>
      </c>
      <c r="J62">
        <v>21</v>
      </c>
      <c r="K62">
        <v>0</v>
      </c>
      <c r="L62">
        <f t="shared" si="0"/>
        <v>0</v>
      </c>
      <c r="M62">
        <f t="shared" si="1"/>
        <v>1</v>
      </c>
    </row>
    <row r="63" spans="1:13">
      <c r="A63">
        <v>62</v>
      </c>
      <c r="B63">
        <v>462</v>
      </c>
      <c r="C63">
        <v>1</v>
      </c>
      <c r="D63">
        <v>71</v>
      </c>
      <c r="E63">
        <v>62</v>
      </c>
      <c r="F63">
        <v>0</v>
      </c>
      <c r="G63">
        <v>0</v>
      </c>
      <c r="H63">
        <v>21.8</v>
      </c>
      <c r="I63">
        <v>0.41599999999999998</v>
      </c>
      <c r="J63">
        <v>26</v>
      </c>
      <c r="K63">
        <v>0</v>
      </c>
      <c r="L63">
        <f t="shared" si="0"/>
        <v>0</v>
      </c>
      <c r="M63">
        <f t="shared" si="1"/>
        <v>1</v>
      </c>
    </row>
    <row r="64" spans="1:13">
      <c r="A64">
        <v>63</v>
      </c>
      <c r="B64">
        <v>150</v>
      </c>
      <c r="C64">
        <v>2</v>
      </c>
      <c r="D64">
        <v>90</v>
      </c>
      <c r="E64">
        <v>70</v>
      </c>
      <c r="F64">
        <v>17</v>
      </c>
      <c r="G64">
        <v>0</v>
      </c>
      <c r="H64">
        <v>27.3</v>
      </c>
      <c r="I64">
        <v>8.5000000000000006E-2</v>
      </c>
      <c r="J64">
        <v>22</v>
      </c>
      <c r="K64">
        <v>0</v>
      </c>
      <c r="L64">
        <f t="shared" si="0"/>
        <v>0</v>
      </c>
      <c r="M64">
        <f t="shared" si="1"/>
        <v>1</v>
      </c>
    </row>
    <row r="65" spans="1:13">
      <c r="A65">
        <v>64</v>
      </c>
      <c r="B65">
        <v>459</v>
      </c>
      <c r="C65">
        <v>10</v>
      </c>
      <c r="D65">
        <v>148</v>
      </c>
      <c r="E65">
        <v>84</v>
      </c>
      <c r="F65">
        <v>48</v>
      </c>
      <c r="G65">
        <v>237</v>
      </c>
      <c r="H65">
        <v>37.6</v>
      </c>
      <c r="I65">
        <v>1.0009999999999999</v>
      </c>
      <c r="J65">
        <v>51</v>
      </c>
      <c r="K65">
        <v>1</v>
      </c>
      <c r="L65">
        <f t="shared" si="0"/>
        <v>1</v>
      </c>
      <c r="M65">
        <f t="shared" si="1"/>
        <v>1</v>
      </c>
    </row>
    <row r="66" spans="1:13">
      <c r="A66">
        <v>65</v>
      </c>
      <c r="B66">
        <v>350</v>
      </c>
      <c r="C66">
        <v>5</v>
      </c>
      <c r="D66">
        <v>0</v>
      </c>
      <c r="E66">
        <v>80</v>
      </c>
      <c r="F66">
        <v>32</v>
      </c>
      <c r="G66">
        <v>0</v>
      </c>
      <c r="H66">
        <v>41</v>
      </c>
      <c r="I66">
        <v>0.34599999999999997</v>
      </c>
      <c r="J66">
        <v>37</v>
      </c>
      <c r="K66">
        <v>1</v>
      </c>
      <c r="L66">
        <f t="shared" si="0"/>
        <v>0</v>
      </c>
      <c r="M66">
        <f t="shared" si="1"/>
        <v>0</v>
      </c>
    </row>
    <row r="67" spans="1:13">
      <c r="A67">
        <v>66</v>
      </c>
      <c r="B67">
        <v>405</v>
      </c>
      <c r="C67">
        <v>5</v>
      </c>
      <c r="D67">
        <v>168</v>
      </c>
      <c r="E67">
        <v>64</v>
      </c>
      <c r="F67">
        <v>0</v>
      </c>
      <c r="G67">
        <v>0</v>
      </c>
      <c r="H67">
        <v>32.9</v>
      </c>
      <c r="I67">
        <v>0.13500000000000001</v>
      </c>
      <c r="J67">
        <v>41</v>
      </c>
      <c r="K67">
        <v>1</v>
      </c>
      <c r="L67">
        <f t="shared" ref="L67:L130" si="18">IF(H67&lt;=29.650001,IF(C67&lt;=8.5,IF(H67&lt;=26.5,0,0),0),IF(C67&lt;=6.5,IF(H67&lt;=43,0,1),IF(I67&lt;=0.208,0,1)))</f>
        <v>0</v>
      </c>
      <c r="M67">
        <f t="shared" ref="M67:M130" si="19">IF(L67=K67,1,0)</f>
        <v>0</v>
      </c>
    </row>
    <row r="68" spans="1:13">
      <c r="A68">
        <v>67</v>
      </c>
      <c r="B68">
        <v>450</v>
      </c>
      <c r="C68">
        <v>0</v>
      </c>
      <c r="D68">
        <v>120</v>
      </c>
      <c r="E68">
        <v>74</v>
      </c>
      <c r="F68">
        <v>18</v>
      </c>
      <c r="G68">
        <v>63</v>
      </c>
      <c r="H68">
        <v>30.5</v>
      </c>
      <c r="I68">
        <v>0.28499999999999998</v>
      </c>
      <c r="J68">
        <v>26</v>
      </c>
      <c r="K68">
        <v>0</v>
      </c>
      <c r="L68">
        <f t="shared" si="18"/>
        <v>0</v>
      </c>
      <c r="M68">
        <f t="shared" si="19"/>
        <v>1</v>
      </c>
    </row>
    <row r="69" spans="1:13">
      <c r="A69">
        <v>68</v>
      </c>
      <c r="B69">
        <v>129</v>
      </c>
      <c r="C69">
        <v>1</v>
      </c>
      <c r="D69">
        <v>117</v>
      </c>
      <c r="E69">
        <v>88</v>
      </c>
      <c r="F69">
        <v>24</v>
      </c>
      <c r="G69">
        <v>145</v>
      </c>
      <c r="H69">
        <v>34.5</v>
      </c>
      <c r="I69">
        <v>0.40300000000000002</v>
      </c>
      <c r="J69">
        <v>40</v>
      </c>
      <c r="K69">
        <v>1</v>
      </c>
      <c r="L69">
        <f t="shared" si="18"/>
        <v>0</v>
      </c>
      <c r="M69">
        <f t="shared" si="19"/>
        <v>0</v>
      </c>
    </row>
    <row r="70" spans="1:13">
      <c r="A70">
        <v>69</v>
      </c>
      <c r="B70">
        <v>573</v>
      </c>
      <c r="C70">
        <v>3</v>
      </c>
      <c r="D70">
        <v>111</v>
      </c>
      <c r="E70">
        <v>58</v>
      </c>
      <c r="F70">
        <v>31</v>
      </c>
      <c r="G70">
        <v>44</v>
      </c>
      <c r="H70">
        <v>29.5</v>
      </c>
      <c r="I70">
        <v>0.43</v>
      </c>
      <c r="J70">
        <v>22</v>
      </c>
      <c r="K70">
        <v>0</v>
      </c>
      <c r="L70">
        <f t="shared" si="18"/>
        <v>0</v>
      </c>
      <c r="M70">
        <f t="shared" si="19"/>
        <v>1</v>
      </c>
    </row>
    <row r="71" spans="1:13">
      <c r="A71">
        <v>70</v>
      </c>
      <c r="B71">
        <v>270</v>
      </c>
      <c r="C71">
        <v>2</v>
      </c>
      <c r="D71">
        <v>146</v>
      </c>
      <c r="E71">
        <v>0</v>
      </c>
      <c r="F71">
        <v>0</v>
      </c>
      <c r="G71">
        <v>0</v>
      </c>
      <c r="H71">
        <v>27.5</v>
      </c>
      <c r="I71">
        <v>0.24</v>
      </c>
      <c r="J71">
        <v>28</v>
      </c>
      <c r="K71">
        <v>1</v>
      </c>
      <c r="L71">
        <f t="shared" si="18"/>
        <v>0</v>
      </c>
      <c r="M71">
        <f t="shared" si="19"/>
        <v>0</v>
      </c>
    </row>
    <row r="72" spans="1:13">
      <c r="A72">
        <v>71</v>
      </c>
      <c r="B72">
        <v>172</v>
      </c>
      <c r="C72">
        <v>6</v>
      </c>
      <c r="D72">
        <v>134</v>
      </c>
      <c r="E72">
        <v>70</v>
      </c>
      <c r="F72">
        <v>23</v>
      </c>
      <c r="G72">
        <v>130</v>
      </c>
      <c r="H72">
        <v>35.4</v>
      </c>
      <c r="I72">
        <v>0.54200000000000004</v>
      </c>
      <c r="J72">
        <v>29</v>
      </c>
      <c r="K72">
        <v>1</v>
      </c>
      <c r="L72">
        <f t="shared" si="18"/>
        <v>0</v>
      </c>
      <c r="M72">
        <f t="shared" si="19"/>
        <v>0</v>
      </c>
    </row>
    <row r="73" spans="1:13">
      <c r="A73">
        <v>72</v>
      </c>
      <c r="B73">
        <v>77</v>
      </c>
      <c r="C73">
        <v>7</v>
      </c>
      <c r="D73">
        <v>62</v>
      </c>
      <c r="E73">
        <v>78</v>
      </c>
      <c r="F73">
        <v>0</v>
      </c>
      <c r="G73">
        <v>0</v>
      </c>
      <c r="H73">
        <v>32.6</v>
      </c>
      <c r="I73">
        <v>0.39100000000000001</v>
      </c>
      <c r="J73">
        <v>41</v>
      </c>
      <c r="K73">
        <v>0</v>
      </c>
      <c r="L73">
        <f t="shared" si="18"/>
        <v>1</v>
      </c>
      <c r="M73">
        <f t="shared" si="19"/>
        <v>0</v>
      </c>
    </row>
    <row r="74" spans="1:13">
      <c r="A74">
        <v>73</v>
      </c>
      <c r="B74">
        <v>92</v>
      </c>
      <c r="C74">
        <v>4</v>
      </c>
      <c r="D74">
        <v>123</v>
      </c>
      <c r="E74">
        <v>80</v>
      </c>
      <c r="F74">
        <v>15</v>
      </c>
      <c r="G74">
        <v>176</v>
      </c>
      <c r="H74">
        <v>32</v>
      </c>
      <c r="I74">
        <v>0.443</v>
      </c>
      <c r="J74">
        <v>34</v>
      </c>
      <c r="K74">
        <v>0</v>
      </c>
      <c r="L74">
        <f t="shared" si="18"/>
        <v>0</v>
      </c>
      <c r="M74">
        <f t="shared" si="19"/>
        <v>1</v>
      </c>
    </row>
    <row r="75" spans="1:13">
      <c r="A75">
        <v>74</v>
      </c>
      <c r="B75">
        <v>721</v>
      </c>
      <c r="C75">
        <v>4</v>
      </c>
      <c r="D75">
        <v>83</v>
      </c>
      <c r="E75">
        <v>86</v>
      </c>
      <c r="F75">
        <v>19</v>
      </c>
      <c r="G75">
        <v>0</v>
      </c>
      <c r="H75">
        <v>29.3</v>
      </c>
      <c r="I75">
        <v>0.317</v>
      </c>
      <c r="J75">
        <v>34</v>
      </c>
      <c r="K75">
        <v>0</v>
      </c>
      <c r="L75">
        <f t="shared" si="18"/>
        <v>0</v>
      </c>
      <c r="M75">
        <f t="shared" si="19"/>
        <v>1</v>
      </c>
    </row>
    <row r="76" spans="1:13">
      <c r="A76">
        <v>75</v>
      </c>
      <c r="B76">
        <v>241</v>
      </c>
      <c r="C76">
        <v>1</v>
      </c>
      <c r="D76">
        <v>91</v>
      </c>
      <c r="E76">
        <v>64</v>
      </c>
      <c r="F76">
        <v>24</v>
      </c>
      <c r="G76">
        <v>0</v>
      </c>
      <c r="H76">
        <v>29.2</v>
      </c>
      <c r="I76">
        <v>0.192</v>
      </c>
      <c r="J76">
        <v>21</v>
      </c>
      <c r="K76">
        <v>0</v>
      </c>
      <c r="L76">
        <f t="shared" si="18"/>
        <v>0</v>
      </c>
      <c r="M76">
        <f t="shared" si="19"/>
        <v>1</v>
      </c>
    </row>
    <row r="77" spans="1:13">
      <c r="A77">
        <v>76</v>
      </c>
      <c r="B77">
        <v>632</v>
      </c>
      <c r="C77">
        <v>0</v>
      </c>
      <c r="D77">
        <v>102</v>
      </c>
      <c r="E77">
        <v>78</v>
      </c>
      <c r="F77">
        <v>40</v>
      </c>
      <c r="G77">
        <v>90</v>
      </c>
      <c r="H77">
        <v>34.5</v>
      </c>
      <c r="I77">
        <v>0.23799999999999999</v>
      </c>
      <c r="J77">
        <v>24</v>
      </c>
      <c r="K77">
        <v>0</v>
      </c>
      <c r="L77">
        <f t="shared" si="18"/>
        <v>0</v>
      </c>
      <c r="M77">
        <f t="shared" si="19"/>
        <v>1</v>
      </c>
    </row>
    <row r="78" spans="1:13">
      <c r="A78">
        <v>77</v>
      </c>
      <c r="B78">
        <v>461</v>
      </c>
      <c r="C78">
        <v>9</v>
      </c>
      <c r="D78">
        <v>120</v>
      </c>
      <c r="E78">
        <v>72</v>
      </c>
      <c r="F78">
        <v>22</v>
      </c>
      <c r="G78">
        <v>56</v>
      </c>
      <c r="H78">
        <v>20.8</v>
      </c>
      <c r="I78">
        <v>0.73299999999999998</v>
      </c>
      <c r="J78">
        <v>48</v>
      </c>
      <c r="K78">
        <v>0</v>
      </c>
      <c r="L78">
        <f t="shared" si="18"/>
        <v>0</v>
      </c>
      <c r="M78">
        <f t="shared" si="19"/>
        <v>1</v>
      </c>
    </row>
    <row r="79" spans="1:13">
      <c r="A79">
        <v>78</v>
      </c>
      <c r="B79">
        <v>527</v>
      </c>
      <c r="C79">
        <v>1</v>
      </c>
      <c r="D79">
        <v>97</v>
      </c>
      <c r="E79">
        <v>64</v>
      </c>
      <c r="F79">
        <v>19</v>
      </c>
      <c r="G79">
        <v>82</v>
      </c>
      <c r="H79">
        <v>18.2</v>
      </c>
      <c r="I79">
        <v>0.29899999999999999</v>
      </c>
      <c r="J79">
        <v>21</v>
      </c>
      <c r="K79">
        <v>0</v>
      </c>
      <c r="L79">
        <f t="shared" si="18"/>
        <v>0</v>
      </c>
      <c r="M79">
        <f t="shared" si="19"/>
        <v>1</v>
      </c>
    </row>
    <row r="80" spans="1:13">
      <c r="A80">
        <v>79</v>
      </c>
      <c r="B80">
        <v>620</v>
      </c>
      <c r="C80">
        <v>0</v>
      </c>
      <c r="D80">
        <v>119</v>
      </c>
      <c r="E80">
        <v>0</v>
      </c>
      <c r="F80">
        <v>0</v>
      </c>
      <c r="G80">
        <v>0</v>
      </c>
      <c r="H80">
        <v>32.4</v>
      </c>
      <c r="I80">
        <v>0.14099999999999999</v>
      </c>
      <c r="J80">
        <v>24</v>
      </c>
      <c r="K80">
        <v>1</v>
      </c>
      <c r="L80">
        <f t="shared" si="18"/>
        <v>0</v>
      </c>
      <c r="M80">
        <f t="shared" si="19"/>
        <v>0</v>
      </c>
    </row>
    <row r="81" spans="1:13">
      <c r="A81">
        <v>80</v>
      </c>
      <c r="B81">
        <v>705</v>
      </c>
      <c r="C81">
        <v>4</v>
      </c>
      <c r="D81">
        <v>110</v>
      </c>
      <c r="E81">
        <v>76</v>
      </c>
      <c r="F81">
        <v>20</v>
      </c>
      <c r="G81">
        <v>100</v>
      </c>
      <c r="H81">
        <v>28.4</v>
      </c>
      <c r="I81">
        <v>0.11799999999999999</v>
      </c>
      <c r="J81">
        <v>27</v>
      </c>
      <c r="K81">
        <v>0</v>
      </c>
      <c r="L81">
        <f t="shared" si="18"/>
        <v>0</v>
      </c>
      <c r="M81">
        <f t="shared" si="19"/>
        <v>1</v>
      </c>
    </row>
    <row r="82" spans="1:13">
      <c r="A82">
        <v>81</v>
      </c>
      <c r="B82">
        <v>721</v>
      </c>
      <c r="C82">
        <v>4</v>
      </c>
      <c r="D82">
        <v>83</v>
      </c>
      <c r="E82">
        <v>86</v>
      </c>
      <c r="F82">
        <v>19</v>
      </c>
      <c r="G82">
        <v>0</v>
      </c>
      <c r="H82">
        <v>29.3</v>
      </c>
      <c r="I82">
        <v>0.317</v>
      </c>
      <c r="J82">
        <v>34</v>
      </c>
      <c r="K82">
        <v>0</v>
      </c>
      <c r="L82">
        <f t="shared" si="18"/>
        <v>0</v>
      </c>
      <c r="M82">
        <f t="shared" si="19"/>
        <v>1</v>
      </c>
    </row>
    <row r="83" spans="1:13">
      <c r="A83">
        <v>82</v>
      </c>
      <c r="B83">
        <v>229</v>
      </c>
      <c r="C83">
        <v>4</v>
      </c>
      <c r="D83">
        <v>197</v>
      </c>
      <c r="E83">
        <v>70</v>
      </c>
      <c r="F83">
        <v>39</v>
      </c>
      <c r="G83">
        <v>744</v>
      </c>
      <c r="H83">
        <v>36.700000000000003</v>
      </c>
      <c r="I83">
        <v>2.3290000000000002</v>
      </c>
      <c r="J83">
        <v>31</v>
      </c>
      <c r="K83">
        <v>0</v>
      </c>
      <c r="L83">
        <f t="shared" si="18"/>
        <v>0</v>
      </c>
      <c r="M83">
        <f t="shared" si="19"/>
        <v>1</v>
      </c>
    </row>
    <row r="84" spans="1:13">
      <c r="A84">
        <v>83</v>
      </c>
      <c r="B84">
        <v>584</v>
      </c>
      <c r="C84">
        <v>8</v>
      </c>
      <c r="D84">
        <v>100</v>
      </c>
      <c r="E84">
        <v>76</v>
      </c>
      <c r="F84">
        <v>0</v>
      </c>
      <c r="G84">
        <v>0</v>
      </c>
      <c r="H84">
        <v>38.700000000000003</v>
      </c>
      <c r="I84">
        <v>0.19</v>
      </c>
      <c r="J84">
        <v>42</v>
      </c>
      <c r="K84">
        <v>0</v>
      </c>
      <c r="L84">
        <f t="shared" si="18"/>
        <v>0</v>
      </c>
      <c r="M84">
        <f t="shared" si="19"/>
        <v>1</v>
      </c>
    </row>
    <row r="85" spans="1:13">
      <c r="A85">
        <v>84</v>
      </c>
      <c r="B85">
        <v>655</v>
      </c>
      <c r="C85">
        <v>1</v>
      </c>
      <c r="D85">
        <v>106</v>
      </c>
      <c r="E85">
        <v>70</v>
      </c>
      <c r="F85">
        <v>28</v>
      </c>
      <c r="G85">
        <v>135</v>
      </c>
      <c r="H85">
        <v>34.200000000000003</v>
      </c>
      <c r="I85">
        <v>0.14199999999999999</v>
      </c>
      <c r="J85">
        <v>22</v>
      </c>
      <c r="K85">
        <v>0</v>
      </c>
      <c r="L85">
        <f t="shared" si="18"/>
        <v>0</v>
      </c>
      <c r="M85">
        <f t="shared" si="19"/>
        <v>1</v>
      </c>
    </row>
    <row r="86" spans="1:13">
      <c r="A86">
        <v>85</v>
      </c>
      <c r="B86">
        <v>198</v>
      </c>
      <c r="C86">
        <v>3</v>
      </c>
      <c r="D86">
        <v>107</v>
      </c>
      <c r="E86">
        <v>62</v>
      </c>
      <c r="F86">
        <v>13</v>
      </c>
      <c r="G86">
        <v>48</v>
      </c>
      <c r="H86">
        <v>22.9</v>
      </c>
      <c r="I86">
        <v>0.67800000000000005</v>
      </c>
      <c r="J86">
        <v>23</v>
      </c>
      <c r="K86">
        <v>1</v>
      </c>
      <c r="L86">
        <f t="shared" si="18"/>
        <v>0</v>
      </c>
      <c r="M86">
        <f t="shared" si="19"/>
        <v>0</v>
      </c>
    </row>
    <row r="87" spans="1:13">
      <c r="A87">
        <v>86</v>
      </c>
      <c r="B87">
        <v>338</v>
      </c>
      <c r="C87">
        <v>5</v>
      </c>
      <c r="D87">
        <v>115</v>
      </c>
      <c r="E87">
        <v>76</v>
      </c>
      <c r="F87">
        <v>0</v>
      </c>
      <c r="G87">
        <v>0</v>
      </c>
      <c r="H87">
        <v>31.2</v>
      </c>
      <c r="I87">
        <v>0.34300000000000003</v>
      </c>
      <c r="J87">
        <v>44</v>
      </c>
      <c r="K87">
        <v>1</v>
      </c>
      <c r="L87">
        <f t="shared" si="18"/>
        <v>0</v>
      </c>
      <c r="M87">
        <f t="shared" si="19"/>
        <v>0</v>
      </c>
    </row>
    <row r="88" spans="1:13">
      <c r="A88">
        <v>87</v>
      </c>
      <c r="B88">
        <v>402</v>
      </c>
      <c r="C88">
        <v>6</v>
      </c>
      <c r="D88">
        <v>137</v>
      </c>
      <c r="E88">
        <v>61</v>
      </c>
      <c r="F88">
        <v>0</v>
      </c>
      <c r="G88">
        <v>0</v>
      </c>
      <c r="H88">
        <v>24.2</v>
      </c>
      <c r="I88">
        <v>0.151</v>
      </c>
      <c r="J88">
        <v>55</v>
      </c>
      <c r="K88">
        <v>0</v>
      </c>
      <c r="L88">
        <f t="shared" si="18"/>
        <v>0</v>
      </c>
      <c r="M88">
        <f t="shared" si="19"/>
        <v>1</v>
      </c>
    </row>
    <row r="89" spans="1:13">
      <c r="A89">
        <v>88</v>
      </c>
      <c r="B89">
        <v>377</v>
      </c>
      <c r="C89">
        <v>0</v>
      </c>
      <c r="D89">
        <v>98</v>
      </c>
      <c r="E89">
        <v>82</v>
      </c>
      <c r="F89">
        <v>15</v>
      </c>
      <c r="G89">
        <v>84</v>
      </c>
      <c r="H89">
        <v>25.2</v>
      </c>
      <c r="I89">
        <v>0.29899999999999999</v>
      </c>
      <c r="J89">
        <v>22</v>
      </c>
      <c r="K89">
        <v>0</v>
      </c>
      <c r="L89">
        <f t="shared" si="18"/>
        <v>0</v>
      </c>
      <c r="M89">
        <f t="shared" si="19"/>
        <v>1</v>
      </c>
    </row>
    <row r="90" spans="1:13">
      <c r="A90">
        <v>89</v>
      </c>
      <c r="B90">
        <v>399</v>
      </c>
      <c r="C90">
        <v>3</v>
      </c>
      <c r="D90">
        <v>82</v>
      </c>
      <c r="E90">
        <v>70</v>
      </c>
      <c r="F90">
        <v>0</v>
      </c>
      <c r="G90">
        <v>0</v>
      </c>
      <c r="H90">
        <v>21.1</v>
      </c>
      <c r="I90">
        <v>0.38900000000000001</v>
      </c>
      <c r="J90">
        <v>25</v>
      </c>
      <c r="K90">
        <v>0</v>
      </c>
      <c r="L90">
        <f t="shared" si="18"/>
        <v>0</v>
      </c>
      <c r="M90">
        <f t="shared" si="19"/>
        <v>1</v>
      </c>
    </row>
    <row r="91" spans="1:13">
      <c r="A91">
        <v>90</v>
      </c>
      <c r="B91">
        <v>106</v>
      </c>
      <c r="C91">
        <v>1</v>
      </c>
      <c r="D91">
        <v>126</v>
      </c>
      <c r="E91">
        <v>56</v>
      </c>
      <c r="F91">
        <v>29</v>
      </c>
      <c r="G91">
        <v>152</v>
      </c>
      <c r="H91">
        <v>28.7</v>
      </c>
      <c r="I91">
        <v>0.80100000000000005</v>
      </c>
      <c r="J91">
        <v>21</v>
      </c>
      <c r="K91">
        <v>0</v>
      </c>
      <c r="L91">
        <f t="shared" si="18"/>
        <v>0</v>
      </c>
      <c r="M91">
        <f t="shared" si="19"/>
        <v>1</v>
      </c>
    </row>
    <row r="92" spans="1:13">
      <c r="A92">
        <v>91</v>
      </c>
      <c r="B92">
        <v>131</v>
      </c>
      <c r="C92">
        <v>4</v>
      </c>
      <c r="D92">
        <v>173</v>
      </c>
      <c r="E92">
        <v>70</v>
      </c>
      <c r="F92">
        <v>14</v>
      </c>
      <c r="G92">
        <v>168</v>
      </c>
      <c r="H92">
        <v>29.7</v>
      </c>
      <c r="I92">
        <v>0.36099999999999999</v>
      </c>
      <c r="J92">
        <v>33</v>
      </c>
      <c r="K92">
        <v>1</v>
      </c>
      <c r="L92">
        <f t="shared" si="18"/>
        <v>0</v>
      </c>
      <c r="M92">
        <f t="shared" si="19"/>
        <v>0</v>
      </c>
    </row>
    <row r="93" spans="1:13">
      <c r="A93">
        <v>92</v>
      </c>
      <c r="B93">
        <v>181</v>
      </c>
      <c r="C93">
        <v>6</v>
      </c>
      <c r="D93">
        <v>87</v>
      </c>
      <c r="E93">
        <v>80</v>
      </c>
      <c r="F93">
        <v>0</v>
      </c>
      <c r="G93">
        <v>0</v>
      </c>
      <c r="H93">
        <v>23.2</v>
      </c>
      <c r="I93">
        <v>8.4000000000000005E-2</v>
      </c>
      <c r="J93">
        <v>32</v>
      </c>
      <c r="K93">
        <v>0</v>
      </c>
      <c r="L93">
        <f t="shared" si="18"/>
        <v>0</v>
      </c>
      <c r="M93">
        <f t="shared" si="19"/>
        <v>1</v>
      </c>
    </row>
    <row r="94" spans="1:13">
      <c r="A94">
        <v>93</v>
      </c>
      <c r="B94">
        <v>334</v>
      </c>
      <c r="C94">
        <v>12</v>
      </c>
      <c r="D94">
        <v>106</v>
      </c>
      <c r="E94">
        <v>80</v>
      </c>
      <c r="F94">
        <v>0</v>
      </c>
      <c r="G94">
        <v>0</v>
      </c>
      <c r="H94">
        <v>23.6</v>
      </c>
      <c r="I94">
        <v>0.13700000000000001</v>
      </c>
      <c r="J94">
        <v>44</v>
      </c>
      <c r="K94">
        <v>0</v>
      </c>
      <c r="L94">
        <f t="shared" si="18"/>
        <v>0</v>
      </c>
      <c r="M94">
        <f t="shared" si="19"/>
        <v>1</v>
      </c>
    </row>
    <row r="95" spans="1:13">
      <c r="A95">
        <v>94</v>
      </c>
      <c r="B95">
        <v>321</v>
      </c>
      <c r="C95">
        <v>4</v>
      </c>
      <c r="D95">
        <v>129</v>
      </c>
      <c r="E95">
        <v>60</v>
      </c>
      <c r="F95">
        <v>12</v>
      </c>
      <c r="G95">
        <v>231</v>
      </c>
      <c r="H95">
        <v>27.5</v>
      </c>
      <c r="I95">
        <v>0.52700000000000002</v>
      </c>
      <c r="J95">
        <v>31</v>
      </c>
      <c r="K95">
        <v>0</v>
      </c>
      <c r="L95">
        <f t="shared" si="18"/>
        <v>0</v>
      </c>
      <c r="M95">
        <f t="shared" si="19"/>
        <v>1</v>
      </c>
    </row>
    <row r="96" spans="1:13">
      <c r="A96">
        <v>95</v>
      </c>
      <c r="B96">
        <v>337</v>
      </c>
      <c r="C96">
        <v>0</v>
      </c>
      <c r="D96">
        <v>117</v>
      </c>
      <c r="E96">
        <v>0</v>
      </c>
      <c r="F96">
        <v>0</v>
      </c>
      <c r="G96">
        <v>0</v>
      </c>
      <c r="H96">
        <v>33.799999999999997</v>
      </c>
      <c r="I96">
        <v>0.93200000000000005</v>
      </c>
      <c r="J96">
        <v>44</v>
      </c>
      <c r="K96">
        <v>0</v>
      </c>
      <c r="L96">
        <f t="shared" si="18"/>
        <v>0</v>
      </c>
      <c r="M96">
        <f t="shared" si="19"/>
        <v>1</v>
      </c>
    </row>
    <row r="97" spans="1:13">
      <c r="A97">
        <v>96</v>
      </c>
      <c r="B97">
        <v>178</v>
      </c>
      <c r="C97">
        <v>0</v>
      </c>
      <c r="D97">
        <v>129</v>
      </c>
      <c r="E97">
        <v>110</v>
      </c>
      <c r="F97">
        <v>46</v>
      </c>
      <c r="G97">
        <v>130</v>
      </c>
      <c r="H97">
        <v>67.099999999999994</v>
      </c>
      <c r="I97">
        <v>0.31900000000000001</v>
      </c>
      <c r="J97">
        <v>26</v>
      </c>
      <c r="K97">
        <v>1</v>
      </c>
      <c r="L97">
        <f t="shared" si="18"/>
        <v>1</v>
      </c>
      <c r="M97">
        <f t="shared" si="19"/>
        <v>1</v>
      </c>
    </row>
    <row r="98" spans="1:13">
      <c r="A98">
        <v>97</v>
      </c>
      <c r="B98">
        <v>153</v>
      </c>
      <c r="C98">
        <v>9</v>
      </c>
      <c r="D98">
        <v>156</v>
      </c>
      <c r="E98">
        <v>86</v>
      </c>
      <c r="F98">
        <v>28</v>
      </c>
      <c r="G98">
        <v>155</v>
      </c>
      <c r="H98">
        <v>34.299999999999997</v>
      </c>
      <c r="I98">
        <v>1.1890000000000001</v>
      </c>
      <c r="J98">
        <v>42</v>
      </c>
      <c r="K98">
        <v>1</v>
      </c>
      <c r="L98">
        <f t="shared" si="18"/>
        <v>1</v>
      </c>
      <c r="M98">
        <f t="shared" si="19"/>
        <v>1</v>
      </c>
    </row>
    <row r="99" spans="1:13">
      <c r="A99">
        <v>98</v>
      </c>
      <c r="B99">
        <v>49</v>
      </c>
      <c r="C99">
        <v>7</v>
      </c>
      <c r="D99">
        <v>103</v>
      </c>
      <c r="E99">
        <v>66</v>
      </c>
      <c r="F99">
        <v>32</v>
      </c>
      <c r="G99">
        <v>0</v>
      </c>
      <c r="H99">
        <v>39.1</v>
      </c>
      <c r="I99">
        <v>0.34399999999999997</v>
      </c>
      <c r="J99">
        <v>31</v>
      </c>
      <c r="K99">
        <v>1</v>
      </c>
      <c r="L99">
        <f t="shared" si="18"/>
        <v>1</v>
      </c>
      <c r="M99">
        <f t="shared" si="19"/>
        <v>1</v>
      </c>
    </row>
    <row r="100" spans="1:13">
      <c r="A100">
        <v>99</v>
      </c>
      <c r="B100">
        <v>724</v>
      </c>
      <c r="C100">
        <v>5</v>
      </c>
      <c r="D100">
        <v>117</v>
      </c>
      <c r="E100">
        <v>86</v>
      </c>
      <c r="F100">
        <v>30</v>
      </c>
      <c r="G100">
        <v>105</v>
      </c>
      <c r="H100">
        <v>39.1</v>
      </c>
      <c r="I100">
        <v>0.251</v>
      </c>
      <c r="J100">
        <v>42</v>
      </c>
      <c r="K100">
        <v>0</v>
      </c>
      <c r="L100">
        <f t="shared" si="18"/>
        <v>0</v>
      </c>
      <c r="M100">
        <f t="shared" si="19"/>
        <v>1</v>
      </c>
    </row>
    <row r="101" spans="1:13">
      <c r="A101">
        <v>100</v>
      </c>
      <c r="B101">
        <v>615</v>
      </c>
      <c r="C101">
        <v>11</v>
      </c>
      <c r="D101">
        <v>138</v>
      </c>
      <c r="E101">
        <v>74</v>
      </c>
      <c r="F101">
        <v>26</v>
      </c>
      <c r="G101">
        <v>144</v>
      </c>
      <c r="H101">
        <v>36.1</v>
      </c>
      <c r="I101">
        <v>0.55700000000000005</v>
      </c>
      <c r="J101">
        <v>50</v>
      </c>
      <c r="K101">
        <v>1</v>
      </c>
      <c r="L101">
        <f t="shared" si="18"/>
        <v>1</v>
      </c>
      <c r="M101">
        <f t="shared" si="19"/>
        <v>1</v>
      </c>
    </row>
    <row r="102" spans="1:13">
      <c r="A102">
        <v>101</v>
      </c>
      <c r="B102">
        <v>131</v>
      </c>
      <c r="C102">
        <v>4</v>
      </c>
      <c r="D102">
        <v>173</v>
      </c>
      <c r="E102">
        <v>70</v>
      </c>
      <c r="F102">
        <v>14</v>
      </c>
      <c r="G102">
        <v>168</v>
      </c>
      <c r="H102">
        <v>29.7</v>
      </c>
      <c r="I102">
        <v>0.36099999999999999</v>
      </c>
      <c r="J102">
        <v>33</v>
      </c>
      <c r="K102">
        <v>1</v>
      </c>
      <c r="L102">
        <f t="shared" si="18"/>
        <v>0</v>
      </c>
      <c r="M102">
        <f t="shared" si="19"/>
        <v>0</v>
      </c>
    </row>
    <row r="103" spans="1:13">
      <c r="A103">
        <v>102</v>
      </c>
      <c r="B103">
        <v>578</v>
      </c>
      <c r="C103">
        <v>2</v>
      </c>
      <c r="D103">
        <v>118</v>
      </c>
      <c r="E103">
        <v>80</v>
      </c>
      <c r="F103">
        <v>0</v>
      </c>
      <c r="G103">
        <v>0</v>
      </c>
      <c r="H103">
        <v>42.9</v>
      </c>
      <c r="I103">
        <v>0.69299999999999995</v>
      </c>
      <c r="J103">
        <v>21</v>
      </c>
      <c r="K103">
        <v>1</v>
      </c>
      <c r="L103">
        <f t="shared" si="18"/>
        <v>0</v>
      </c>
      <c r="M103">
        <f t="shared" si="19"/>
        <v>0</v>
      </c>
    </row>
    <row r="104" spans="1:13">
      <c r="A104">
        <v>103</v>
      </c>
      <c r="B104">
        <v>606</v>
      </c>
      <c r="C104">
        <v>1</v>
      </c>
      <c r="D104">
        <v>124</v>
      </c>
      <c r="E104">
        <v>60</v>
      </c>
      <c r="F104">
        <v>32</v>
      </c>
      <c r="G104">
        <v>0</v>
      </c>
      <c r="H104">
        <v>35.799999999999997</v>
      </c>
      <c r="I104">
        <v>0.51400000000000001</v>
      </c>
      <c r="J104">
        <v>21</v>
      </c>
      <c r="K104">
        <v>0</v>
      </c>
      <c r="L104">
        <f t="shared" si="18"/>
        <v>0</v>
      </c>
      <c r="M104">
        <f t="shared" si="19"/>
        <v>1</v>
      </c>
    </row>
    <row r="105" spans="1:13">
      <c r="A105">
        <v>104</v>
      </c>
      <c r="B105">
        <v>730</v>
      </c>
      <c r="C105">
        <v>2</v>
      </c>
      <c r="D105">
        <v>92</v>
      </c>
      <c r="E105">
        <v>52</v>
      </c>
      <c r="F105">
        <v>0</v>
      </c>
      <c r="G105">
        <v>0</v>
      </c>
      <c r="H105">
        <v>30.1</v>
      </c>
      <c r="I105">
        <v>0.14099999999999999</v>
      </c>
      <c r="J105">
        <v>22</v>
      </c>
      <c r="K105">
        <v>0</v>
      </c>
      <c r="L105">
        <f t="shared" si="18"/>
        <v>0</v>
      </c>
      <c r="M105">
        <f t="shared" si="19"/>
        <v>1</v>
      </c>
    </row>
    <row r="106" spans="1:13">
      <c r="A106">
        <v>105</v>
      </c>
      <c r="B106">
        <v>412</v>
      </c>
      <c r="C106">
        <v>1</v>
      </c>
      <c r="D106">
        <v>112</v>
      </c>
      <c r="E106">
        <v>72</v>
      </c>
      <c r="F106">
        <v>30</v>
      </c>
      <c r="G106">
        <v>176</v>
      </c>
      <c r="H106">
        <v>34.4</v>
      </c>
      <c r="I106">
        <v>0.52800000000000002</v>
      </c>
      <c r="J106">
        <v>25</v>
      </c>
      <c r="K106">
        <v>0</v>
      </c>
      <c r="L106">
        <f t="shared" si="18"/>
        <v>0</v>
      </c>
      <c r="M106">
        <f t="shared" si="19"/>
        <v>1</v>
      </c>
    </row>
    <row r="107" spans="1:13">
      <c r="A107">
        <v>106</v>
      </c>
      <c r="B107">
        <v>237</v>
      </c>
      <c r="C107">
        <v>7</v>
      </c>
      <c r="D107">
        <v>181</v>
      </c>
      <c r="E107">
        <v>84</v>
      </c>
      <c r="F107">
        <v>21</v>
      </c>
      <c r="G107">
        <v>192</v>
      </c>
      <c r="H107">
        <v>35.9</v>
      </c>
      <c r="I107">
        <v>0.58599999999999997</v>
      </c>
      <c r="J107">
        <v>51</v>
      </c>
      <c r="K107">
        <v>1</v>
      </c>
      <c r="L107">
        <f t="shared" si="18"/>
        <v>1</v>
      </c>
      <c r="M107">
        <f t="shared" si="19"/>
        <v>1</v>
      </c>
    </row>
    <row r="108" spans="1:13">
      <c r="A108">
        <v>107</v>
      </c>
      <c r="B108">
        <v>291</v>
      </c>
      <c r="C108">
        <v>0</v>
      </c>
      <c r="D108">
        <v>78</v>
      </c>
      <c r="E108">
        <v>88</v>
      </c>
      <c r="F108">
        <v>29</v>
      </c>
      <c r="G108">
        <v>40</v>
      </c>
      <c r="H108">
        <v>36.9</v>
      </c>
      <c r="I108">
        <v>0.434</v>
      </c>
      <c r="J108">
        <v>21</v>
      </c>
      <c r="K108">
        <v>0</v>
      </c>
      <c r="L108">
        <f t="shared" si="18"/>
        <v>0</v>
      </c>
      <c r="M108">
        <f t="shared" si="19"/>
        <v>1</v>
      </c>
    </row>
    <row r="109" spans="1:13">
      <c r="A109">
        <v>108</v>
      </c>
      <c r="B109">
        <v>321</v>
      </c>
      <c r="C109">
        <v>4</v>
      </c>
      <c r="D109">
        <v>129</v>
      </c>
      <c r="E109">
        <v>60</v>
      </c>
      <c r="F109">
        <v>12</v>
      </c>
      <c r="G109">
        <v>231</v>
      </c>
      <c r="H109">
        <v>27.5</v>
      </c>
      <c r="I109">
        <v>0.52700000000000002</v>
      </c>
      <c r="J109">
        <v>31</v>
      </c>
      <c r="K109">
        <v>0</v>
      </c>
      <c r="L109">
        <f t="shared" si="18"/>
        <v>0</v>
      </c>
      <c r="M109">
        <f t="shared" si="19"/>
        <v>1</v>
      </c>
    </row>
    <row r="110" spans="1:13">
      <c r="A110">
        <v>109</v>
      </c>
      <c r="B110">
        <v>363</v>
      </c>
      <c r="C110">
        <v>5</v>
      </c>
      <c r="D110">
        <v>103</v>
      </c>
      <c r="E110">
        <v>108</v>
      </c>
      <c r="F110">
        <v>37</v>
      </c>
      <c r="G110">
        <v>0</v>
      </c>
      <c r="H110">
        <v>39.200000000000003</v>
      </c>
      <c r="I110">
        <v>0.30499999999999999</v>
      </c>
      <c r="J110">
        <v>65</v>
      </c>
      <c r="K110">
        <v>0</v>
      </c>
      <c r="L110">
        <f t="shared" si="18"/>
        <v>0</v>
      </c>
      <c r="M110">
        <f t="shared" si="19"/>
        <v>1</v>
      </c>
    </row>
    <row r="111" spans="1:13">
      <c r="A111">
        <v>110</v>
      </c>
      <c r="B111">
        <v>149</v>
      </c>
      <c r="C111">
        <v>5</v>
      </c>
      <c r="D111">
        <v>147</v>
      </c>
      <c r="E111">
        <v>78</v>
      </c>
      <c r="F111">
        <v>0</v>
      </c>
      <c r="G111">
        <v>0</v>
      </c>
      <c r="H111">
        <v>33.700000000000003</v>
      </c>
      <c r="I111">
        <v>0.218</v>
      </c>
      <c r="J111">
        <v>65</v>
      </c>
      <c r="K111">
        <v>0</v>
      </c>
      <c r="L111">
        <f t="shared" si="18"/>
        <v>0</v>
      </c>
      <c r="M111">
        <f t="shared" si="19"/>
        <v>1</v>
      </c>
    </row>
    <row r="112" spans="1:13">
      <c r="A112">
        <v>111</v>
      </c>
      <c r="B112">
        <v>334</v>
      </c>
      <c r="C112">
        <v>12</v>
      </c>
      <c r="D112">
        <v>106</v>
      </c>
      <c r="E112">
        <v>80</v>
      </c>
      <c r="F112">
        <v>0</v>
      </c>
      <c r="G112">
        <v>0</v>
      </c>
      <c r="H112">
        <v>23.6</v>
      </c>
      <c r="I112">
        <v>0.13700000000000001</v>
      </c>
      <c r="J112">
        <v>44</v>
      </c>
      <c r="K112">
        <v>0</v>
      </c>
      <c r="L112">
        <f t="shared" si="18"/>
        <v>0</v>
      </c>
      <c r="M112">
        <f t="shared" si="19"/>
        <v>1</v>
      </c>
    </row>
    <row r="113" spans="1:13">
      <c r="A113">
        <v>112</v>
      </c>
      <c r="B113">
        <v>547</v>
      </c>
      <c r="C113">
        <v>5</v>
      </c>
      <c r="D113">
        <v>187</v>
      </c>
      <c r="E113">
        <v>76</v>
      </c>
      <c r="F113">
        <v>27</v>
      </c>
      <c r="G113">
        <v>207</v>
      </c>
      <c r="H113">
        <v>43.6</v>
      </c>
      <c r="I113">
        <v>1.034</v>
      </c>
      <c r="J113">
        <v>53</v>
      </c>
      <c r="K113">
        <v>1</v>
      </c>
      <c r="L113">
        <f t="shared" si="18"/>
        <v>1</v>
      </c>
      <c r="M113">
        <f t="shared" si="19"/>
        <v>1</v>
      </c>
    </row>
    <row r="114" spans="1:13">
      <c r="A114">
        <v>113</v>
      </c>
      <c r="B114">
        <v>237</v>
      </c>
      <c r="C114">
        <v>7</v>
      </c>
      <c r="D114">
        <v>181</v>
      </c>
      <c r="E114">
        <v>84</v>
      </c>
      <c r="F114">
        <v>21</v>
      </c>
      <c r="G114">
        <v>192</v>
      </c>
      <c r="H114">
        <v>35.9</v>
      </c>
      <c r="I114">
        <v>0.58599999999999997</v>
      </c>
      <c r="J114">
        <v>51</v>
      </c>
      <c r="K114">
        <v>1</v>
      </c>
      <c r="L114">
        <f t="shared" si="18"/>
        <v>1</v>
      </c>
      <c r="M114">
        <f t="shared" si="19"/>
        <v>1</v>
      </c>
    </row>
    <row r="115" spans="1:13">
      <c r="A115">
        <v>114</v>
      </c>
      <c r="B115">
        <v>114</v>
      </c>
      <c r="C115">
        <v>4</v>
      </c>
      <c r="D115">
        <v>76</v>
      </c>
      <c r="E115">
        <v>62</v>
      </c>
      <c r="F115">
        <v>0</v>
      </c>
      <c r="G115">
        <v>0</v>
      </c>
      <c r="H115">
        <v>34</v>
      </c>
      <c r="I115">
        <v>0.39100000000000001</v>
      </c>
      <c r="J115">
        <v>25</v>
      </c>
      <c r="K115">
        <v>0</v>
      </c>
      <c r="L115">
        <f t="shared" si="18"/>
        <v>0</v>
      </c>
      <c r="M115">
        <f t="shared" si="19"/>
        <v>1</v>
      </c>
    </row>
    <row r="116" spans="1:13">
      <c r="A116">
        <v>115</v>
      </c>
      <c r="B116">
        <v>767</v>
      </c>
      <c r="C116">
        <v>1</v>
      </c>
      <c r="D116">
        <v>126</v>
      </c>
      <c r="E116">
        <v>60</v>
      </c>
      <c r="F116">
        <v>0</v>
      </c>
      <c r="G116">
        <v>0</v>
      </c>
      <c r="H116">
        <v>30.1</v>
      </c>
      <c r="I116">
        <v>0.34899999999999998</v>
      </c>
      <c r="J116">
        <v>47</v>
      </c>
      <c r="K116">
        <v>1</v>
      </c>
      <c r="L116">
        <f t="shared" si="18"/>
        <v>0</v>
      </c>
      <c r="M116">
        <f t="shared" si="19"/>
        <v>0</v>
      </c>
    </row>
    <row r="117" spans="1:13">
      <c r="A117">
        <v>116</v>
      </c>
      <c r="B117">
        <v>598</v>
      </c>
      <c r="C117">
        <v>1</v>
      </c>
      <c r="D117">
        <v>89</v>
      </c>
      <c r="E117">
        <v>24</v>
      </c>
      <c r="F117">
        <v>19</v>
      </c>
      <c r="G117">
        <v>25</v>
      </c>
      <c r="H117">
        <v>27.8</v>
      </c>
      <c r="I117">
        <v>0.55900000000000005</v>
      </c>
      <c r="J117">
        <v>21</v>
      </c>
      <c r="K117">
        <v>0</v>
      </c>
      <c r="L117">
        <f t="shared" si="18"/>
        <v>0</v>
      </c>
      <c r="M117">
        <f t="shared" si="19"/>
        <v>1</v>
      </c>
    </row>
    <row r="118" spans="1:13">
      <c r="A118">
        <v>117</v>
      </c>
      <c r="B118">
        <v>765</v>
      </c>
      <c r="C118">
        <v>2</v>
      </c>
      <c r="D118">
        <v>122</v>
      </c>
      <c r="E118">
        <v>70</v>
      </c>
      <c r="F118">
        <v>27</v>
      </c>
      <c r="G118">
        <v>0</v>
      </c>
      <c r="H118">
        <v>36.799999999999997</v>
      </c>
      <c r="I118">
        <v>0.34</v>
      </c>
      <c r="J118">
        <v>27</v>
      </c>
      <c r="K118">
        <v>0</v>
      </c>
      <c r="L118">
        <f t="shared" si="18"/>
        <v>0</v>
      </c>
      <c r="M118">
        <f t="shared" si="19"/>
        <v>1</v>
      </c>
    </row>
    <row r="119" spans="1:13">
      <c r="A119">
        <v>118</v>
      </c>
      <c r="B119">
        <v>258</v>
      </c>
      <c r="C119">
        <v>2</v>
      </c>
      <c r="D119">
        <v>114</v>
      </c>
      <c r="E119">
        <v>68</v>
      </c>
      <c r="F119">
        <v>22</v>
      </c>
      <c r="G119">
        <v>0</v>
      </c>
      <c r="H119">
        <v>28.7</v>
      </c>
      <c r="I119">
        <v>9.1999999999999998E-2</v>
      </c>
      <c r="J119">
        <v>25</v>
      </c>
      <c r="K119">
        <v>0</v>
      </c>
      <c r="L119">
        <f t="shared" si="18"/>
        <v>0</v>
      </c>
      <c r="M119">
        <f t="shared" si="19"/>
        <v>1</v>
      </c>
    </row>
    <row r="120" spans="1:13">
      <c r="A120">
        <v>119</v>
      </c>
      <c r="B120">
        <v>31</v>
      </c>
      <c r="C120">
        <v>5</v>
      </c>
      <c r="D120">
        <v>109</v>
      </c>
      <c r="E120">
        <v>75</v>
      </c>
      <c r="F120">
        <v>26</v>
      </c>
      <c r="G120">
        <v>0</v>
      </c>
      <c r="H120">
        <v>36</v>
      </c>
      <c r="I120">
        <v>0.54600000000000004</v>
      </c>
      <c r="J120">
        <v>60</v>
      </c>
      <c r="K120">
        <v>0</v>
      </c>
      <c r="L120">
        <f t="shared" si="18"/>
        <v>0</v>
      </c>
      <c r="M120">
        <f t="shared" si="19"/>
        <v>1</v>
      </c>
    </row>
    <row r="121" spans="1:13">
      <c r="A121">
        <v>120</v>
      </c>
      <c r="B121">
        <v>5</v>
      </c>
      <c r="C121">
        <v>0</v>
      </c>
      <c r="D121">
        <v>137</v>
      </c>
      <c r="E121">
        <v>40</v>
      </c>
      <c r="F121">
        <v>35</v>
      </c>
      <c r="G121">
        <v>168</v>
      </c>
      <c r="H121">
        <v>43.1</v>
      </c>
      <c r="I121">
        <v>2.2879999999999998</v>
      </c>
      <c r="J121">
        <v>33</v>
      </c>
      <c r="K121">
        <v>1</v>
      </c>
      <c r="L121">
        <f t="shared" si="18"/>
        <v>1</v>
      </c>
      <c r="M121">
        <f t="shared" si="19"/>
        <v>1</v>
      </c>
    </row>
    <row r="122" spans="1:13">
      <c r="A122">
        <v>121</v>
      </c>
      <c r="B122">
        <v>492</v>
      </c>
      <c r="C122">
        <v>2</v>
      </c>
      <c r="D122">
        <v>89</v>
      </c>
      <c r="E122">
        <v>90</v>
      </c>
      <c r="F122">
        <v>30</v>
      </c>
      <c r="G122">
        <v>0</v>
      </c>
      <c r="H122">
        <v>33.5</v>
      </c>
      <c r="I122">
        <v>0.29199999999999998</v>
      </c>
      <c r="J122">
        <v>42</v>
      </c>
      <c r="K122">
        <v>0</v>
      </c>
      <c r="L122">
        <f t="shared" si="18"/>
        <v>0</v>
      </c>
      <c r="M122">
        <f t="shared" si="19"/>
        <v>1</v>
      </c>
    </row>
    <row r="123" spans="1:13">
      <c r="A123">
        <v>122</v>
      </c>
      <c r="B123">
        <v>317</v>
      </c>
      <c r="C123">
        <v>3</v>
      </c>
      <c r="D123">
        <v>99</v>
      </c>
      <c r="E123">
        <v>80</v>
      </c>
      <c r="F123">
        <v>11</v>
      </c>
      <c r="G123">
        <v>64</v>
      </c>
      <c r="H123">
        <v>19.3</v>
      </c>
      <c r="I123">
        <v>0.28399999999999997</v>
      </c>
      <c r="J123">
        <v>30</v>
      </c>
      <c r="K123">
        <v>0</v>
      </c>
      <c r="L123">
        <f t="shared" si="18"/>
        <v>0</v>
      </c>
      <c r="M123">
        <f t="shared" si="19"/>
        <v>1</v>
      </c>
    </row>
    <row r="124" spans="1:13">
      <c r="A124">
        <v>123</v>
      </c>
      <c r="B124">
        <v>271</v>
      </c>
      <c r="C124">
        <v>10</v>
      </c>
      <c r="D124">
        <v>101</v>
      </c>
      <c r="E124">
        <v>86</v>
      </c>
      <c r="F124">
        <v>37</v>
      </c>
      <c r="G124">
        <v>0</v>
      </c>
      <c r="H124">
        <v>45.6</v>
      </c>
      <c r="I124">
        <v>1.1359999999999999</v>
      </c>
      <c r="J124">
        <v>38</v>
      </c>
      <c r="K124">
        <v>1</v>
      </c>
      <c r="L124">
        <f t="shared" si="18"/>
        <v>1</v>
      </c>
      <c r="M124">
        <f t="shared" si="19"/>
        <v>1</v>
      </c>
    </row>
    <row r="125" spans="1:13">
      <c r="A125">
        <v>124</v>
      </c>
      <c r="B125">
        <v>376</v>
      </c>
      <c r="C125">
        <v>12</v>
      </c>
      <c r="D125">
        <v>140</v>
      </c>
      <c r="E125">
        <v>82</v>
      </c>
      <c r="F125">
        <v>43</v>
      </c>
      <c r="G125">
        <v>325</v>
      </c>
      <c r="H125">
        <v>39.200000000000003</v>
      </c>
      <c r="I125">
        <v>0.52800000000000002</v>
      </c>
      <c r="J125">
        <v>58</v>
      </c>
      <c r="K125">
        <v>1</v>
      </c>
      <c r="L125">
        <f t="shared" si="18"/>
        <v>1</v>
      </c>
      <c r="M125">
        <f t="shared" si="19"/>
        <v>1</v>
      </c>
    </row>
    <row r="126" spans="1:13">
      <c r="A126">
        <v>125</v>
      </c>
      <c r="B126">
        <v>161</v>
      </c>
      <c r="C126">
        <v>4</v>
      </c>
      <c r="D126">
        <v>151</v>
      </c>
      <c r="E126">
        <v>90</v>
      </c>
      <c r="F126">
        <v>38</v>
      </c>
      <c r="G126">
        <v>0</v>
      </c>
      <c r="H126">
        <v>29.7</v>
      </c>
      <c r="I126">
        <v>0.29399999999999998</v>
      </c>
      <c r="J126">
        <v>36</v>
      </c>
      <c r="K126">
        <v>0</v>
      </c>
      <c r="L126">
        <f t="shared" si="18"/>
        <v>0</v>
      </c>
      <c r="M126">
        <f t="shared" si="19"/>
        <v>1</v>
      </c>
    </row>
    <row r="127" spans="1:13">
      <c r="A127">
        <v>126</v>
      </c>
      <c r="B127">
        <v>178</v>
      </c>
      <c r="C127">
        <v>0</v>
      </c>
      <c r="D127">
        <v>129</v>
      </c>
      <c r="E127">
        <v>110</v>
      </c>
      <c r="F127">
        <v>46</v>
      </c>
      <c r="G127">
        <v>130</v>
      </c>
      <c r="H127">
        <v>67.099999999999994</v>
      </c>
      <c r="I127">
        <v>0.31900000000000001</v>
      </c>
      <c r="J127">
        <v>26</v>
      </c>
      <c r="K127">
        <v>1</v>
      </c>
      <c r="L127">
        <f t="shared" si="18"/>
        <v>1</v>
      </c>
      <c r="M127">
        <f t="shared" si="19"/>
        <v>1</v>
      </c>
    </row>
    <row r="128" spans="1:13">
      <c r="A128">
        <v>127</v>
      </c>
      <c r="B128">
        <v>671</v>
      </c>
      <c r="C128">
        <v>6</v>
      </c>
      <c r="D128">
        <v>165</v>
      </c>
      <c r="E128">
        <v>68</v>
      </c>
      <c r="F128">
        <v>26</v>
      </c>
      <c r="G128">
        <v>168</v>
      </c>
      <c r="H128">
        <v>33.6</v>
      </c>
      <c r="I128">
        <v>0.63100000000000001</v>
      </c>
      <c r="J128">
        <v>49</v>
      </c>
      <c r="K128">
        <v>0</v>
      </c>
      <c r="L128">
        <f t="shared" si="18"/>
        <v>0</v>
      </c>
      <c r="M128">
        <f t="shared" si="19"/>
        <v>1</v>
      </c>
    </row>
    <row r="129" spans="1:13">
      <c r="A129">
        <v>128</v>
      </c>
      <c r="B129">
        <v>169</v>
      </c>
      <c r="C129">
        <v>4</v>
      </c>
      <c r="D129">
        <v>110</v>
      </c>
      <c r="E129">
        <v>66</v>
      </c>
      <c r="F129">
        <v>0</v>
      </c>
      <c r="G129">
        <v>0</v>
      </c>
      <c r="H129">
        <v>31.9</v>
      </c>
      <c r="I129">
        <v>0.47099999999999997</v>
      </c>
      <c r="J129">
        <v>29</v>
      </c>
      <c r="K129">
        <v>0</v>
      </c>
      <c r="L129">
        <f t="shared" si="18"/>
        <v>0</v>
      </c>
      <c r="M129">
        <f t="shared" si="19"/>
        <v>1</v>
      </c>
    </row>
    <row r="130" spans="1:13">
      <c r="A130">
        <v>129</v>
      </c>
      <c r="B130">
        <v>498</v>
      </c>
      <c r="C130">
        <v>2</v>
      </c>
      <c r="D130">
        <v>81</v>
      </c>
      <c r="E130">
        <v>72</v>
      </c>
      <c r="F130">
        <v>15</v>
      </c>
      <c r="G130">
        <v>76</v>
      </c>
      <c r="H130">
        <v>30.1</v>
      </c>
      <c r="I130">
        <v>0.54700000000000004</v>
      </c>
      <c r="J130">
        <v>25</v>
      </c>
      <c r="K130">
        <v>0</v>
      </c>
      <c r="L130">
        <f t="shared" si="18"/>
        <v>0</v>
      </c>
      <c r="M130">
        <f t="shared" si="19"/>
        <v>1</v>
      </c>
    </row>
    <row r="131" spans="1:13">
      <c r="A131">
        <v>130</v>
      </c>
      <c r="B131">
        <v>303</v>
      </c>
      <c r="C131">
        <v>5</v>
      </c>
      <c r="D131">
        <v>77</v>
      </c>
      <c r="E131">
        <v>82</v>
      </c>
      <c r="F131">
        <v>41</v>
      </c>
      <c r="G131">
        <v>42</v>
      </c>
      <c r="H131">
        <v>35.799999999999997</v>
      </c>
      <c r="I131">
        <v>0.156</v>
      </c>
      <c r="J131">
        <v>35</v>
      </c>
      <c r="K131">
        <v>0</v>
      </c>
      <c r="L131">
        <f t="shared" ref="L131:L194" si="20">IF(H131&lt;=29.650001,IF(C131&lt;=8.5,IF(H131&lt;=26.5,0,0),0),IF(C131&lt;=6.5,IF(H131&lt;=43,0,1),IF(I131&lt;=0.208,0,1)))</f>
        <v>0</v>
      </c>
      <c r="M131">
        <f t="shared" ref="M131:M194" si="21">IF(L131=K131,1,0)</f>
        <v>1</v>
      </c>
    </row>
    <row r="132" spans="1:13">
      <c r="A132">
        <v>131</v>
      </c>
      <c r="B132">
        <v>8</v>
      </c>
      <c r="C132">
        <v>10</v>
      </c>
      <c r="D132">
        <v>115</v>
      </c>
      <c r="E132">
        <v>0</v>
      </c>
      <c r="F132">
        <v>0</v>
      </c>
      <c r="G132">
        <v>0</v>
      </c>
      <c r="H132">
        <v>35.299999999999997</v>
      </c>
      <c r="I132">
        <v>0.13400000000000001</v>
      </c>
      <c r="J132">
        <v>29</v>
      </c>
      <c r="K132">
        <v>0</v>
      </c>
      <c r="L132">
        <f t="shared" si="20"/>
        <v>0</v>
      </c>
      <c r="M132">
        <f t="shared" si="21"/>
        <v>1</v>
      </c>
    </row>
    <row r="133" spans="1:13">
      <c r="A133">
        <v>132</v>
      </c>
      <c r="B133">
        <v>652</v>
      </c>
      <c r="C133">
        <v>1</v>
      </c>
      <c r="D133">
        <v>117</v>
      </c>
      <c r="E133">
        <v>60</v>
      </c>
      <c r="F133">
        <v>23</v>
      </c>
      <c r="G133">
        <v>106</v>
      </c>
      <c r="H133">
        <v>33.799999999999997</v>
      </c>
      <c r="I133">
        <v>0.46600000000000003</v>
      </c>
      <c r="J133">
        <v>27</v>
      </c>
      <c r="K133">
        <v>0</v>
      </c>
      <c r="L133">
        <f t="shared" si="20"/>
        <v>0</v>
      </c>
      <c r="M133">
        <f t="shared" si="21"/>
        <v>1</v>
      </c>
    </row>
    <row r="134" spans="1:13">
      <c r="A134">
        <v>133</v>
      </c>
      <c r="B134">
        <v>456</v>
      </c>
      <c r="C134">
        <v>14</v>
      </c>
      <c r="D134">
        <v>175</v>
      </c>
      <c r="E134">
        <v>62</v>
      </c>
      <c r="F134">
        <v>30</v>
      </c>
      <c r="G134">
        <v>0</v>
      </c>
      <c r="H134">
        <v>33.6</v>
      </c>
      <c r="I134">
        <v>0.21199999999999999</v>
      </c>
      <c r="J134">
        <v>38</v>
      </c>
      <c r="K134">
        <v>1</v>
      </c>
      <c r="L134">
        <f t="shared" si="20"/>
        <v>1</v>
      </c>
      <c r="M134">
        <f t="shared" si="21"/>
        <v>1</v>
      </c>
    </row>
    <row r="135" spans="1:13">
      <c r="A135">
        <v>134</v>
      </c>
      <c r="B135">
        <v>162</v>
      </c>
      <c r="C135">
        <v>7</v>
      </c>
      <c r="D135">
        <v>102</v>
      </c>
      <c r="E135">
        <v>74</v>
      </c>
      <c r="F135">
        <v>40</v>
      </c>
      <c r="G135">
        <v>105</v>
      </c>
      <c r="H135">
        <v>37.200000000000003</v>
      </c>
      <c r="I135">
        <v>0.20399999999999999</v>
      </c>
      <c r="J135">
        <v>45</v>
      </c>
      <c r="K135">
        <v>0</v>
      </c>
      <c r="L135">
        <f t="shared" si="20"/>
        <v>0</v>
      </c>
      <c r="M135">
        <f t="shared" si="21"/>
        <v>1</v>
      </c>
    </row>
    <row r="136" spans="1:13">
      <c r="A136">
        <v>135</v>
      </c>
      <c r="B136">
        <v>144</v>
      </c>
      <c r="C136">
        <v>10</v>
      </c>
      <c r="D136">
        <v>108</v>
      </c>
      <c r="E136">
        <v>66</v>
      </c>
      <c r="F136">
        <v>0</v>
      </c>
      <c r="G136">
        <v>0</v>
      </c>
      <c r="H136">
        <v>32.4</v>
      </c>
      <c r="I136">
        <v>0.27200000000000002</v>
      </c>
      <c r="J136">
        <v>42</v>
      </c>
      <c r="K136">
        <v>1</v>
      </c>
      <c r="L136">
        <f t="shared" si="20"/>
        <v>1</v>
      </c>
      <c r="M136">
        <f t="shared" si="21"/>
        <v>1</v>
      </c>
    </row>
    <row r="137" spans="1:13">
      <c r="A137">
        <v>136</v>
      </c>
      <c r="B137">
        <v>320</v>
      </c>
      <c r="C137">
        <v>6</v>
      </c>
      <c r="D137">
        <v>194</v>
      </c>
      <c r="E137">
        <v>78</v>
      </c>
      <c r="F137">
        <v>0</v>
      </c>
      <c r="G137">
        <v>0</v>
      </c>
      <c r="H137">
        <v>23.5</v>
      </c>
      <c r="I137">
        <v>0.129</v>
      </c>
      <c r="J137">
        <v>59</v>
      </c>
      <c r="K137">
        <v>1</v>
      </c>
      <c r="L137">
        <f t="shared" si="20"/>
        <v>0</v>
      </c>
      <c r="M137">
        <f t="shared" si="21"/>
        <v>0</v>
      </c>
    </row>
    <row r="138" spans="1:13">
      <c r="A138">
        <v>137</v>
      </c>
      <c r="B138">
        <v>227</v>
      </c>
      <c r="C138">
        <v>0</v>
      </c>
      <c r="D138">
        <v>101</v>
      </c>
      <c r="E138">
        <v>76</v>
      </c>
      <c r="F138">
        <v>0</v>
      </c>
      <c r="G138">
        <v>0</v>
      </c>
      <c r="H138">
        <v>35.700000000000003</v>
      </c>
      <c r="I138">
        <v>0.19800000000000001</v>
      </c>
      <c r="J138">
        <v>26</v>
      </c>
      <c r="K138">
        <v>0</v>
      </c>
      <c r="L138">
        <f t="shared" si="20"/>
        <v>0</v>
      </c>
      <c r="M138">
        <f t="shared" si="21"/>
        <v>1</v>
      </c>
    </row>
    <row r="139" spans="1:13">
      <c r="A139">
        <v>138</v>
      </c>
      <c r="B139">
        <v>573</v>
      </c>
      <c r="C139">
        <v>3</v>
      </c>
      <c r="D139">
        <v>111</v>
      </c>
      <c r="E139">
        <v>58</v>
      </c>
      <c r="F139">
        <v>31</v>
      </c>
      <c r="G139">
        <v>44</v>
      </c>
      <c r="H139">
        <v>29.5</v>
      </c>
      <c r="I139">
        <v>0.43</v>
      </c>
      <c r="J139">
        <v>22</v>
      </c>
      <c r="K139">
        <v>0</v>
      </c>
      <c r="L139">
        <f t="shared" si="20"/>
        <v>0</v>
      </c>
      <c r="M139">
        <f t="shared" si="21"/>
        <v>1</v>
      </c>
    </row>
    <row r="140" spans="1:13">
      <c r="A140">
        <v>139</v>
      </c>
      <c r="B140">
        <v>283</v>
      </c>
      <c r="C140">
        <v>7</v>
      </c>
      <c r="D140">
        <v>133</v>
      </c>
      <c r="E140">
        <v>88</v>
      </c>
      <c r="F140">
        <v>15</v>
      </c>
      <c r="G140">
        <v>155</v>
      </c>
      <c r="H140">
        <v>32.4</v>
      </c>
      <c r="I140">
        <v>0.26200000000000001</v>
      </c>
      <c r="J140">
        <v>37</v>
      </c>
      <c r="K140">
        <v>0</v>
      </c>
      <c r="L140">
        <f t="shared" si="20"/>
        <v>1</v>
      </c>
      <c r="M140">
        <f t="shared" si="21"/>
        <v>0</v>
      </c>
    </row>
    <row r="141" spans="1:13">
      <c r="A141">
        <v>140</v>
      </c>
      <c r="B141">
        <v>500</v>
      </c>
      <c r="C141">
        <v>6</v>
      </c>
      <c r="D141">
        <v>154</v>
      </c>
      <c r="E141">
        <v>74</v>
      </c>
      <c r="F141">
        <v>32</v>
      </c>
      <c r="G141">
        <v>193</v>
      </c>
      <c r="H141">
        <v>29.3</v>
      </c>
      <c r="I141">
        <v>0.83899999999999997</v>
      </c>
      <c r="J141">
        <v>39</v>
      </c>
      <c r="K141">
        <v>0</v>
      </c>
      <c r="L141">
        <f t="shared" si="20"/>
        <v>0</v>
      </c>
      <c r="M141">
        <f t="shared" si="21"/>
        <v>1</v>
      </c>
    </row>
    <row r="142" spans="1:13">
      <c r="A142">
        <v>141</v>
      </c>
      <c r="B142">
        <v>24</v>
      </c>
      <c r="C142">
        <v>9</v>
      </c>
      <c r="D142">
        <v>119</v>
      </c>
      <c r="E142">
        <v>80</v>
      </c>
      <c r="F142">
        <v>35</v>
      </c>
      <c r="G142">
        <v>0</v>
      </c>
      <c r="H142">
        <v>29</v>
      </c>
      <c r="I142">
        <v>0.26300000000000001</v>
      </c>
      <c r="J142">
        <v>29</v>
      </c>
      <c r="K142">
        <v>1</v>
      </c>
      <c r="L142">
        <f t="shared" si="20"/>
        <v>0</v>
      </c>
      <c r="M142">
        <f t="shared" si="21"/>
        <v>0</v>
      </c>
    </row>
    <row r="143" spans="1:13">
      <c r="A143">
        <v>142</v>
      </c>
      <c r="B143">
        <v>626</v>
      </c>
      <c r="C143">
        <v>4</v>
      </c>
      <c r="D143">
        <v>90</v>
      </c>
      <c r="E143">
        <v>88</v>
      </c>
      <c r="F143">
        <v>47</v>
      </c>
      <c r="G143">
        <v>54</v>
      </c>
      <c r="H143">
        <v>37.700000000000003</v>
      </c>
      <c r="I143">
        <v>0.36199999999999999</v>
      </c>
      <c r="J143">
        <v>29</v>
      </c>
      <c r="K143">
        <v>0</v>
      </c>
      <c r="L143">
        <f t="shared" si="20"/>
        <v>0</v>
      </c>
      <c r="M143">
        <f t="shared" si="21"/>
        <v>1</v>
      </c>
    </row>
    <row r="144" spans="1:13">
      <c r="A144">
        <v>143</v>
      </c>
      <c r="B144">
        <v>62</v>
      </c>
      <c r="C144">
        <v>8</v>
      </c>
      <c r="D144">
        <v>133</v>
      </c>
      <c r="E144">
        <v>72</v>
      </c>
      <c r="F144">
        <v>0</v>
      </c>
      <c r="G144">
        <v>0</v>
      </c>
      <c r="H144">
        <v>32.9</v>
      </c>
      <c r="I144">
        <v>0.27</v>
      </c>
      <c r="J144">
        <v>39</v>
      </c>
      <c r="K144">
        <v>1</v>
      </c>
      <c r="L144">
        <f t="shared" si="20"/>
        <v>1</v>
      </c>
      <c r="M144">
        <f t="shared" si="21"/>
        <v>1</v>
      </c>
    </row>
    <row r="145" spans="1:13">
      <c r="A145">
        <v>144</v>
      </c>
      <c r="B145">
        <v>614</v>
      </c>
      <c r="C145">
        <v>6</v>
      </c>
      <c r="D145">
        <v>105</v>
      </c>
      <c r="E145">
        <v>80</v>
      </c>
      <c r="F145">
        <v>28</v>
      </c>
      <c r="G145">
        <v>0</v>
      </c>
      <c r="H145">
        <v>32.5</v>
      </c>
      <c r="I145">
        <v>0.878</v>
      </c>
      <c r="J145">
        <v>26</v>
      </c>
      <c r="K145">
        <v>0</v>
      </c>
      <c r="L145">
        <f t="shared" si="20"/>
        <v>0</v>
      </c>
      <c r="M145">
        <f t="shared" si="21"/>
        <v>1</v>
      </c>
    </row>
    <row r="146" spans="1:13">
      <c r="A146">
        <v>145</v>
      </c>
      <c r="B146">
        <v>682</v>
      </c>
      <c r="C146">
        <v>0</v>
      </c>
      <c r="D146">
        <v>162</v>
      </c>
      <c r="E146">
        <v>76</v>
      </c>
      <c r="F146">
        <v>36</v>
      </c>
      <c r="G146">
        <v>0</v>
      </c>
      <c r="H146">
        <v>49.6</v>
      </c>
      <c r="I146">
        <v>0.36399999999999999</v>
      </c>
      <c r="J146">
        <v>26</v>
      </c>
      <c r="K146">
        <v>1</v>
      </c>
      <c r="L146">
        <f t="shared" si="20"/>
        <v>1</v>
      </c>
      <c r="M146">
        <f t="shared" si="21"/>
        <v>1</v>
      </c>
    </row>
    <row r="147" spans="1:13">
      <c r="A147">
        <v>146</v>
      </c>
      <c r="B147">
        <v>295</v>
      </c>
      <c r="C147">
        <v>0</v>
      </c>
      <c r="D147">
        <v>161</v>
      </c>
      <c r="E147">
        <v>50</v>
      </c>
      <c r="F147">
        <v>0</v>
      </c>
      <c r="G147">
        <v>0</v>
      </c>
      <c r="H147">
        <v>21.9</v>
      </c>
      <c r="I147">
        <v>0.254</v>
      </c>
      <c r="J147">
        <v>65</v>
      </c>
      <c r="K147">
        <v>0</v>
      </c>
      <c r="L147">
        <f t="shared" si="20"/>
        <v>0</v>
      </c>
      <c r="M147">
        <f t="shared" si="21"/>
        <v>1</v>
      </c>
    </row>
    <row r="148" spans="1:13">
      <c r="A148">
        <v>147</v>
      </c>
      <c r="B148">
        <v>525</v>
      </c>
      <c r="C148">
        <v>3</v>
      </c>
      <c r="D148">
        <v>125</v>
      </c>
      <c r="E148">
        <v>58</v>
      </c>
      <c r="F148">
        <v>0</v>
      </c>
      <c r="G148">
        <v>0</v>
      </c>
      <c r="H148">
        <v>31.6</v>
      </c>
      <c r="I148">
        <v>0.151</v>
      </c>
      <c r="J148">
        <v>24</v>
      </c>
      <c r="K148">
        <v>0</v>
      </c>
      <c r="L148">
        <f t="shared" si="20"/>
        <v>0</v>
      </c>
      <c r="M148">
        <f t="shared" si="21"/>
        <v>1</v>
      </c>
    </row>
    <row r="149" spans="1:13">
      <c r="A149">
        <v>148</v>
      </c>
      <c r="B149">
        <v>705</v>
      </c>
      <c r="C149">
        <v>4</v>
      </c>
      <c r="D149">
        <v>110</v>
      </c>
      <c r="E149">
        <v>76</v>
      </c>
      <c r="F149">
        <v>20</v>
      </c>
      <c r="G149">
        <v>100</v>
      </c>
      <c r="H149">
        <v>28.4</v>
      </c>
      <c r="I149">
        <v>0.11799999999999999</v>
      </c>
      <c r="J149">
        <v>27</v>
      </c>
      <c r="K149">
        <v>0</v>
      </c>
      <c r="L149">
        <f t="shared" si="20"/>
        <v>0</v>
      </c>
      <c r="M149">
        <f t="shared" si="21"/>
        <v>1</v>
      </c>
    </row>
    <row r="150" spans="1:13">
      <c r="A150">
        <v>149</v>
      </c>
      <c r="B150">
        <v>161</v>
      </c>
      <c r="C150">
        <v>4</v>
      </c>
      <c r="D150">
        <v>151</v>
      </c>
      <c r="E150">
        <v>90</v>
      </c>
      <c r="F150">
        <v>38</v>
      </c>
      <c r="G150">
        <v>0</v>
      </c>
      <c r="H150">
        <v>29.7</v>
      </c>
      <c r="I150">
        <v>0.29399999999999998</v>
      </c>
      <c r="J150">
        <v>36</v>
      </c>
      <c r="K150">
        <v>0</v>
      </c>
      <c r="L150">
        <f t="shared" si="20"/>
        <v>0</v>
      </c>
      <c r="M150">
        <f t="shared" si="21"/>
        <v>1</v>
      </c>
    </row>
    <row r="151" spans="1:13">
      <c r="A151">
        <v>150</v>
      </c>
      <c r="B151">
        <v>554</v>
      </c>
      <c r="C151">
        <v>1</v>
      </c>
      <c r="D151">
        <v>88</v>
      </c>
      <c r="E151">
        <v>62</v>
      </c>
      <c r="F151">
        <v>24</v>
      </c>
      <c r="G151">
        <v>44</v>
      </c>
      <c r="H151">
        <v>29.9</v>
      </c>
      <c r="I151">
        <v>0.42199999999999999</v>
      </c>
      <c r="J151">
        <v>23</v>
      </c>
      <c r="K151">
        <v>0</v>
      </c>
      <c r="L151">
        <f t="shared" si="20"/>
        <v>0</v>
      </c>
      <c r="M151">
        <f t="shared" si="21"/>
        <v>1</v>
      </c>
    </row>
    <row r="152" spans="1:13">
      <c r="A152">
        <v>151</v>
      </c>
      <c r="B152">
        <v>615</v>
      </c>
      <c r="C152">
        <v>11</v>
      </c>
      <c r="D152">
        <v>138</v>
      </c>
      <c r="E152">
        <v>74</v>
      </c>
      <c r="F152">
        <v>26</v>
      </c>
      <c r="G152">
        <v>144</v>
      </c>
      <c r="H152">
        <v>36.1</v>
      </c>
      <c r="I152">
        <v>0.55700000000000005</v>
      </c>
      <c r="J152">
        <v>50</v>
      </c>
      <c r="K152">
        <v>1</v>
      </c>
      <c r="L152">
        <f t="shared" si="20"/>
        <v>1</v>
      </c>
      <c r="M152">
        <f t="shared" si="21"/>
        <v>1</v>
      </c>
    </row>
    <row r="153" spans="1:13">
      <c r="A153">
        <v>152</v>
      </c>
      <c r="B153">
        <v>702</v>
      </c>
      <c r="C153">
        <v>6</v>
      </c>
      <c r="D153">
        <v>125</v>
      </c>
      <c r="E153">
        <v>78</v>
      </c>
      <c r="F153">
        <v>31</v>
      </c>
      <c r="G153">
        <v>0</v>
      </c>
      <c r="H153">
        <v>27.6</v>
      </c>
      <c r="I153">
        <v>0.56499999999999995</v>
      </c>
      <c r="J153">
        <v>49</v>
      </c>
      <c r="K153">
        <v>1</v>
      </c>
      <c r="L153">
        <f t="shared" si="20"/>
        <v>0</v>
      </c>
      <c r="M153">
        <f t="shared" si="21"/>
        <v>0</v>
      </c>
    </row>
    <row r="154" spans="1:13">
      <c r="A154">
        <v>153</v>
      </c>
      <c r="B154">
        <v>407</v>
      </c>
      <c r="C154">
        <v>4</v>
      </c>
      <c r="D154">
        <v>115</v>
      </c>
      <c r="E154">
        <v>72</v>
      </c>
      <c r="F154">
        <v>0</v>
      </c>
      <c r="G154">
        <v>0</v>
      </c>
      <c r="H154">
        <v>28.9</v>
      </c>
      <c r="I154">
        <v>0.376</v>
      </c>
      <c r="J154">
        <v>46</v>
      </c>
      <c r="K154">
        <v>1</v>
      </c>
      <c r="L154">
        <f t="shared" si="20"/>
        <v>0</v>
      </c>
      <c r="M154">
        <f t="shared" si="21"/>
        <v>0</v>
      </c>
    </row>
    <row r="155" spans="1:13">
      <c r="A155">
        <v>154</v>
      </c>
      <c r="B155">
        <v>115</v>
      </c>
      <c r="C155">
        <v>7</v>
      </c>
      <c r="D155">
        <v>160</v>
      </c>
      <c r="E155">
        <v>54</v>
      </c>
      <c r="F155">
        <v>32</v>
      </c>
      <c r="G155">
        <v>175</v>
      </c>
      <c r="H155">
        <v>30.5</v>
      </c>
      <c r="I155">
        <v>0.58799999999999997</v>
      </c>
      <c r="J155">
        <v>39</v>
      </c>
      <c r="K155">
        <v>1</v>
      </c>
      <c r="L155">
        <f t="shared" si="20"/>
        <v>1</v>
      </c>
      <c r="M155">
        <f t="shared" si="21"/>
        <v>1</v>
      </c>
    </row>
    <row r="156" spans="1:13">
      <c r="A156">
        <v>155</v>
      </c>
      <c r="B156">
        <v>407</v>
      </c>
      <c r="C156">
        <v>4</v>
      </c>
      <c r="D156">
        <v>115</v>
      </c>
      <c r="E156">
        <v>72</v>
      </c>
      <c r="F156">
        <v>0</v>
      </c>
      <c r="G156">
        <v>0</v>
      </c>
      <c r="H156">
        <v>28.9</v>
      </c>
      <c r="I156">
        <v>0.376</v>
      </c>
      <c r="J156">
        <v>46</v>
      </c>
      <c r="K156">
        <v>1</v>
      </c>
      <c r="L156">
        <f t="shared" si="20"/>
        <v>0</v>
      </c>
      <c r="M156">
        <f t="shared" si="21"/>
        <v>0</v>
      </c>
    </row>
    <row r="157" spans="1:13">
      <c r="A157">
        <v>156</v>
      </c>
      <c r="B157">
        <v>614</v>
      </c>
      <c r="C157">
        <v>6</v>
      </c>
      <c r="D157">
        <v>105</v>
      </c>
      <c r="E157">
        <v>80</v>
      </c>
      <c r="F157">
        <v>28</v>
      </c>
      <c r="G157">
        <v>0</v>
      </c>
      <c r="H157">
        <v>32.5</v>
      </c>
      <c r="I157">
        <v>0.878</v>
      </c>
      <c r="J157">
        <v>26</v>
      </c>
      <c r="K157">
        <v>0</v>
      </c>
      <c r="L157">
        <f t="shared" si="20"/>
        <v>0</v>
      </c>
      <c r="M157">
        <f t="shared" si="21"/>
        <v>1</v>
      </c>
    </row>
    <row r="158" spans="1:13">
      <c r="A158">
        <v>157</v>
      </c>
      <c r="B158">
        <v>428</v>
      </c>
      <c r="C158">
        <v>1</v>
      </c>
      <c r="D158">
        <v>181</v>
      </c>
      <c r="E158">
        <v>64</v>
      </c>
      <c r="F158">
        <v>30</v>
      </c>
      <c r="G158">
        <v>180</v>
      </c>
      <c r="H158">
        <v>34.1</v>
      </c>
      <c r="I158">
        <v>0.32800000000000001</v>
      </c>
      <c r="J158">
        <v>38</v>
      </c>
      <c r="K158">
        <v>1</v>
      </c>
      <c r="L158">
        <f t="shared" si="20"/>
        <v>0</v>
      </c>
      <c r="M158">
        <f t="shared" si="21"/>
        <v>0</v>
      </c>
    </row>
    <row r="159" spans="1:13">
      <c r="A159">
        <v>158</v>
      </c>
      <c r="B159">
        <v>293</v>
      </c>
      <c r="C159">
        <v>2</v>
      </c>
      <c r="D159">
        <v>128</v>
      </c>
      <c r="E159">
        <v>78</v>
      </c>
      <c r="F159">
        <v>37</v>
      </c>
      <c r="G159">
        <v>182</v>
      </c>
      <c r="H159">
        <v>43.3</v>
      </c>
      <c r="I159">
        <v>1.224</v>
      </c>
      <c r="J159">
        <v>31</v>
      </c>
      <c r="K159">
        <v>1</v>
      </c>
      <c r="L159">
        <f t="shared" si="20"/>
        <v>1</v>
      </c>
      <c r="M159">
        <f t="shared" si="21"/>
        <v>1</v>
      </c>
    </row>
    <row r="160" spans="1:13">
      <c r="A160">
        <v>159</v>
      </c>
      <c r="B160">
        <v>486</v>
      </c>
      <c r="C160">
        <v>0</v>
      </c>
      <c r="D160">
        <v>135</v>
      </c>
      <c r="E160">
        <v>68</v>
      </c>
      <c r="F160">
        <v>42</v>
      </c>
      <c r="G160">
        <v>250</v>
      </c>
      <c r="H160">
        <v>42.3</v>
      </c>
      <c r="I160">
        <v>0.36499999999999999</v>
      </c>
      <c r="J160">
        <v>24</v>
      </c>
      <c r="K160">
        <v>1</v>
      </c>
      <c r="L160">
        <f t="shared" si="20"/>
        <v>0</v>
      </c>
      <c r="M160">
        <f t="shared" si="21"/>
        <v>0</v>
      </c>
    </row>
    <row r="161" spans="1:13">
      <c r="A161">
        <v>160</v>
      </c>
      <c r="B161">
        <v>209</v>
      </c>
      <c r="C161">
        <v>1</v>
      </c>
      <c r="D161">
        <v>96</v>
      </c>
      <c r="E161">
        <v>64</v>
      </c>
      <c r="F161">
        <v>27</v>
      </c>
      <c r="G161">
        <v>87</v>
      </c>
      <c r="H161">
        <v>33.200000000000003</v>
      </c>
      <c r="I161">
        <v>0.28899999999999998</v>
      </c>
      <c r="J161">
        <v>21</v>
      </c>
      <c r="K161">
        <v>0</v>
      </c>
      <c r="L161">
        <f t="shared" si="20"/>
        <v>0</v>
      </c>
      <c r="M161">
        <f t="shared" si="21"/>
        <v>1</v>
      </c>
    </row>
    <row r="162" spans="1:13">
      <c r="A162">
        <v>161</v>
      </c>
      <c r="B162">
        <v>353</v>
      </c>
      <c r="C162">
        <v>3</v>
      </c>
      <c r="D162">
        <v>61</v>
      </c>
      <c r="E162">
        <v>82</v>
      </c>
      <c r="F162">
        <v>28</v>
      </c>
      <c r="G162">
        <v>0</v>
      </c>
      <c r="H162">
        <v>34.4</v>
      </c>
      <c r="I162">
        <v>0.24299999999999999</v>
      </c>
      <c r="J162">
        <v>46</v>
      </c>
      <c r="K162">
        <v>0</v>
      </c>
      <c r="L162">
        <f t="shared" si="20"/>
        <v>0</v>
      </c>
      <c r="M162">
        <f t="shared" si="21"/>
        <v>1</v>
      </c>
    </row>
    <row r="163" spans="1:13">
      <c r="A163">
        <v>162</v>
      </c>
      <c r="B163">
        <v>155</v>
      </c>
      <c r="C163">
        <v>8</v>
      </c>
      <c r="D163">
        <v>188</v>
      </c>
      <c r="E163">
        <v>78</v>
      </c>
      <c r="F163">
        <v>0</v>
      </c>
      <c r="G163">
        <v>0</v>
      </c>
      <c r="H163">
        <v>47.9</v>
      </c>
      <c r="I163">
        <v>0.13700000000000001</v>
      </c>
      <c r="J163">
        <v>43</v>
      </c>
      <c r="K163">
        <v>1</v>
      </c>
      <c r="L163">
        <f t="shared" si="20"/>
        <v>0</v>
      </c>
      <c r="M163">
        <f t="shared" si="21"/>
        <v>0</v>
      </c>
    </row>
    <row r="164" spans="1:13">
      <c r="A164">
        <v>163</v>
      </c>
      <c r="B164">
        <v>672</v>
      </c>
      <c r="C164">
        <v>1</v>
      </c>
      <c r="D164">
        <v>99</v>
      </c>
      <c r="E164">
        <v>58</v>
      </c>
      <c r="F164">
        <v>10</v>
      </c>
      <c r="G164">
        <v>0</v>
      </c>
      <c r="H164">
        <v>25.4</v>
      </c>
      <c r="I164">
        <v>0.55100000000000005</v>
      </c>
      <c r="J164">
        <v>21</v>
      </c>
      <c r="K164">
        <v>0</v>
      </c>
      <c r="L164">
        <f t="shared" si="20"/>
        <v>0</v>
      </c>
      <c r="M164">
        <f t="shared" si="21"/>
        <v>1</v>
      </c>
    </row>
    <row r="165" spans="1:13">
      <c r="A165">
        <v>164</v>
      </c>
      <c r="B165">
        <v>143</v>
      </c>
      <c r="C165">
        <v>2</v>
      </c>
      <c r="D165">
        <v>108</v>
      </c>
      <c r="E165">
        <v>52</v>
      </c>
      <c r="F165">
        <v>26</v>
      </c>
      <c r="G165">
        <v>63</v>
      </c>
      <c r="H165">
        <v>32.5</v>
      </c>
      <c r="I165">
        <v>0.318</v>
      </c>
      <c r="J165">
        <v>22</v>
      </c>
      <c r="K165">
        <v>0</v>
      </c>
      <c r="L165">
        <f t="shared" si="20"/>
        <v>0</v>
      </c>
      <c r="M165">
        <f t="shared" si="21"/>
        <v>1</v>
      </c>
    </row>
    <row r="166" spans="1:13">
      <c r="A166">
        <v>165</v>
      </c>
      <c r="B166">
        <v>488</v>
      </c>
      <c r="C166">
        <v>0</v>
      </c>
      <c r="D166">
        <v>173</v>
      </c>
      <c r="E166">
        <v>78</v>
      </c>
      <c r="F166">
        <v>32</v>
      </c>
      <c r="G166">
        <v>265</v>
      </c>
      <c r="H166">
        <v>46.5</v>
      </c>
      <c r="I166">
        <v>1.159</v>
      </c>
      <c r="J166">
        <v>58</v>
      </c>
      <c r="K166">
        <v>0</v>
      </c>
      <c r="L166">
        <f t="shared" si="20"/>
        <v>1</v>
      </c>
      <c r="M166">
        <f t="shared" si="21"/>
        <v>0</v>
      </c>
    </row>
    <row r="167" spans="1:13">
      <c r="A167">
        <v>166</v>
      </c>
      <c r="B167">
        <v>451</v>
      </c>
      <c r="C167">
        <v>1</v>
      </c>
      <c r="D167">
        <v>82</v>
      </c>
      <c r="E167">
        <v>64</v>
      </c>
      <c r="F167">
        <v>13</v>
      </c>
      <c r="G167">
        <v>95</v>
      </c>
      <c r="H167">
        <v>21.2</v>
      </c>
      <c r="I167">
        <v>0.41499999999999998</v>
      </c>
      <c r="J167">
        <v>23</v>
      </c>
      <c r="K167">
        <v>0</v>
      </c>
      <c r="L167">
        <f t="shared" si="20"/>
        <v>0</v>
      </c>
      <c r="M167">
        <f t="shared" si="21"/>
        <v>1</v>
      </c>
    </row>
    <row r="168" spans="1:13">
      <c r="A168">
        <v>167</v>
      </c>
      <c r="B168">
        <v>671</v>
      </c>
      <c r="C168">
        <v>6</v>
      </c>
      <c r="D168">
        <v>165</v>
      </c>
      <c r="E168">
        <v>68</v>
      </c>
      <c r="F168">
        <v>26</v>
      </c>
      <c r="G168">
        <v>168</v>
      </c>
      <c r="H168">
        <v>33.6</v>
      </c>
      <c r="I168">
        <v>0.63100000000000001</v>
      </c>
      <c r="J168">
        <v>49</v>
      </c>
      <c r="K168">
        <v>0</v>
      </c>
      <c r="L168">
        <f t="shared" si="20"/>
        <v>0</v>
      </c>
      <c r="M168">
        <f t="shared" si="21"/>
        <v>1</v>
      </c>
    </row>
    <row r="169" spans="1:13">
      <c r="A169">
        <v>168</v>
      </c>
      <c r="B169">
        <v>469</v>
      </c>
      <c r="C169">
        <v>8</v>
      </c>
      <c r="D169">
        <v>120</v>
      </c>
      <c r="E169">
        <v>0</v>
      </c>
      <c r="F169">
        <v>0</v>
      </c>
      <c r="G169">
        <v>0</v>
      </c>
      <c r="H169">
        <v>30</v>
      </c>
      <c r="I169">
        <v>0.183</v>
      </c>
      <c r="J169">
        <v>38</v>
      </c>
      <c r="K169">
        <v>1</v>
      </c>
      <c r="L169">
        <f t="shared" si="20"/>
        <v>0</v>
      </c>
      <c r="M169">
        <f t="shared" si="21"/>
        <v>0</v>
      </c>
    </row>
    <row r="170" spans="1:13">
      <c r="A170">
        <v>169</v>
      </c>
      <c r="B170">
        <v>270</v>
      </c>
      <c r="C170">
        <v>2</v>
      </c>
      <c r="D170">
        <v>146</v>
      </c>
      <c r="E170">
        <v>0</v>
      </c>
      <c r="F170">
        <v>0</v>
      </c>
      <c r="G170">
        <v>0</v>
      </c>
      <c r="H170">
        <v>27.5</v>
      </c>
      <c r="I170">
        <v>0.24</v>
      </c>
      <c r="J170">
        <v>28</v>
      </c>
      <c r="K170">
        <v>1</v>
      </c>
      <c r="L170">
        <f t="shared" si="20"/>
        <v>0</v>
      </c>
      <c r="M170">
        <f t="shared" si="21"/>
        <v>0</v>
      </c>
    </row>
    <row r="171" spans="1:13">
      <c r="A171">
        <v>170</v>
      </c>
      <c r="B171">
        <v>91</v>
      </c>
      <c r="C171">
        <v>1</v>
      </c>
      <c r="D171">
        <v>80</v>
      </c>
      <c r="E171">
        <v>55</v>
      </c>
      <c r="F171">
        <v>0</v>
      </c>
      <c r="G171">
        <v>0</v>
      </c>
      <c r="H171">
        <v>19.100000000000001</v>
      </c>
      <c r="I171">
        <v>0.25800000000000001</v>
      </c>
      <c r="J171">
        <v>21</v>
      </c>
      <c r="K171">
        <v>0</v>
      </c>
      <c r="L171">
        <f t="shared" si="20"/>
        <v>0</v>
      </c>
      <c r="M171">
        <f t="shared" si="21"/>
        <v>1</v>
      </c>
    </row>
    <row r="172" spans="1:13">
      <c r="A172">
        <v>171</v>
      </c>
      <c r="B172">
        <v>705</v>
      </c>
      <c r="C172">
        <v>4</v>
      </c>
      <c r="D172">
        <v>110</v>
      </c>
      <c r="E172">
        <v>76</v>
      </c>
      <c r="F172">
        <v>20</v>
      </c>
      <c r="G172">
        <v>100</v>
      </c>
      <c r="H172">
        <v>28.4</v>
      </c>
      <c r="I172">
        <v>0.11799999999999999</v>
      </c>
      <c r="J172">
        <v>27</v>
      </c>
      <c r="K172">
        <v>0</v>
      </c>
      <c r="L172">
        <f t="shared" si="20"/>
        <v>0</v>
      </c>
      <c r="M172">
        <f t="shared" si="21"/>
        <v>1</v>
      </c>
    </row>
    <row r="173" spans="1:13">
      <c r="A173">
        <v>172</v>
      </c>
      <c r="B173">
        <v>52</v>
      </c>
      <c r="C173">
        <v>1</v>
      </c>
      <c r="D173">
        <v>101</v>
      </c>
      <c r="E173">
        <v>50</v>
      </c>
      <c r="F173">
        <v>15</v>
      </c>
      <c r="G173">
        <v>36</v>
      </c>
      <c r="H173">
        <v>24.2</v>
      </c>
      <c r="I173">
        <v>0.52600000000000002</v>
      </c>
      <c r="J173">
        <v>26</v>
      </c>
      <c r="K173">
        <v>0</v>
      </c>
      <c r="L173">
        <f t="shared" si="20"/>
        <v>0</v>
      </c>
      <c r="M173">
        <f t="shared" si="21"/>
        <v>1</v>
      </c>
    </row>
    <row r="174" spans="1:13">
      <c r="A174">
        <v>173</v>
      </c>
      <c r="B174">
        <v>392</v>
      </c>
      <c r="C174">
        <v>5</v>
      </c>
      <c r="D174">
        <v>166</v>
      </c>
      <c r="E174">
        <v>76</v>
      </c>
      <c r="F174">
        <v>0</v>
      </c>
      <c r="G174">
        <v>0</v>
      </c>
      <c r="H174">
        <v>45.7</v>
      </c>
      <c r="I174">
        <v>0.34</v>
      </c>
      <c r="J174">
        <v>27</v>
      </c>
      <c r="K174">
        <v>1</v>
      </c>
      <c r="L174">
        <f t="shared" si="20"/>
        <v>1</v>
      </c>
      <c r="M174">
        <f t="shared" si="21"/>
        <v>1</v>
      </c>
    </row>
    <row r="175" spans="1:13">
      <c r="A175">
        <v>174</v>
      </c>
      <c r="B175">
        <v>32</v>
      </c>
      <c r="C175">
        <v>3</v>
      </c>
      <c r="D175">
        <v>158</v>
      </c>
      <c r="E175">
        <v>76</v>
      </c>
      <c r="F175">
        <v>36</v>
      </c>
      <c r="G175">
        <v>245</v>
      </c>
      <c r="H175">
        <v>31.6</v>
      </c>
      <c r="I175">
        <v>0.85099999999999998</v>
      </c>
      <c r="J175">
        <v>28</v>
      </c>
      <c r="K175">
        <v>1</v>
      </c>
      <c r="L175">
        <f t="shared" si="20"/>
        <v>0</v>
      </c>
      <c r="M175">
        <f t="shared" si="21"/>
        <v>0</v>
      </c>
    </row>
    <row r="176" spans="1:13">
      <c r="A176">
        <v>175</v>
      </c>
      <c r="B176">
        <v>598</v>
      </c>
      <c r="C176">
        <v>1</v>
      </c>
      <c r="D176">
        <v>89</v>
      </c>
      <c r="E176">
        <v>24</v>
      </c>
      <c r="F176">
        <v>19</v>
      </c>
      <c r="G176">
        <v>25</v>
      </c>
      <c r="H176">
        <v>27.8</v>
      </c>
      <c r="I176">
        <v>0.55900000000000005</v>
      </c>
      <c r="J176">
        <v>21</v>
      </c>
      <c r="K176">
        <v>0</v>
      </c>
      <c r="L176">
        <f t="shared" si="20"/>
        <v>0</v>
      </c>
      <c r="M176">
        <f t="shared" si="21"/>
        <v>1</v>
      </c>
    </row>
    <row r="177" spans="1:13">
      <c r="A177">
        <v>176</v>
      </c>
      <c r="B177">
        <v>628</v>
      </c>
      <c r="C177">
        <v>0</v>
      </c>
      <c r="D177">
        <v>132</v>
      </c>
      <c r="E177">
        <v>78</v>
      </c>
      <c r="F177">
        <v>0</v>
      </c>
      <c r="G177">
        <v>0</v>
      </c>
      <c r="H177">
        <v>32.4</v>
      </c>
      <c r="I177">
        <v>0.39300000000000002</v>
      </c>
      <c r="J177">
        <v>21</v>
      </c>
      <c r="K177">
        <v>0</v>
      </c>
      <c r="L177">
        <f t="shared" si="20"/>
        <v>0</v>
      </c>
      <c r="M177">
        <f t="shared" si="21"/>
        <v>1</v>
      </c>
    </row>
    <row r="178" spans="1:13">
      <c r="A178">
        <v>177</v>
      </c>
      <c r="B178">
        <v>365</v>
      </c>
      <c r="C178">
        <v>4</v>
      </c>
      <c r="D178">
        <v>147</v>
      </c>
      <c r="E178">
        <v>74</v>
      </c>
      <c r="F178">
        <v>25</v>
      </c>
      <c r="G178">
        <v>293</v>
      </c>
      <c r="H178">
        <v>34.9</v>
      </c>
      <c r="I178">
        <v>0.38500000000000001</v>
      </c>
      <c r="J178">
        <v>30</v>
      </c>
      <c r="K178">
        <v>0</v>
      </c>
      <c r="L178">
        <f t="shared" si="20"/>
        <v>0</v>
      </c>
      <c r="M178">
        <f t="shared" si="21"/>
        <v>1</v>
      </c>
    </row>
    <row r="179" spans="1:13">
      <c r="A179">
        <v>178</v>
      </c>
      <c r="B179">
        <v>293</v>
      </c>
      <c r="C179">
        <v>2</v>
      </c>
      <c r="D179">
        <v>128</v>
      </c>
      <c r="E179">
        <v>78</v>
      </c>
      <c r="F179">
        <v>37</v>
      </c>
      <c r="G179">
        <v>182</v>
      </c>
      <c r="H179">
        <v>43.3</v>
      </c>
      <c r="I179">
        <v>1.224</v>
      </c>
      <c r="J179">
        <v>31</v>
      </c>
      <c r="K179">
        <v>1</v>
      </c>
      <c r="L179">
        <f t="shared" si="20"/>
        <v>1</v>
      </c>
      <c r="M179">
        <f t="shared" si="21"/>
        <v>1</v>
      </c>
    </row>
    <row r="180" spans="1:13">
      <c r="A180">
        <v>179</v>
      </c>
      <c r="B180">
        <v>129</v>
      </c>
      <c r="C180">
        <v>1</v>
      </c>
      <c r="D180">
        <v>117</v>
      </c>
      <c r="E180">
        <v>88</v>
      </c>
      <c r="F180">
        <v>24</v>
      </c>
      <c r="G180">
        <v>145</v>
      </c>
      <c r="H180">
        <v>34.5</v>
      </c>
      <c r="I180">
        <v>0.40300000000000002</v>
      </c>
      <c r="J180">
        <v>40</v>
      </c>
      <c r="K180">
        <v>1</v>
      </c>
      <c r="L180">
        <f t="shared" si="20"/>
        <v>0</v>
      </c>
      <c r="M180">
        <f t="shared" si="21"/>
        <v>0</v>
      </c>
    </row>
    <row r="181" spans="1:13">
      <c r="A181">
        <v>180</v>
      </c>
      <c r="B181">
        <v>315</v>
      </c>
      <c r="C181">
        <v>7</v>
      </c>
      <c r="D181">
        <v>109</v>
      </c>
      <c r="E181">
        <v>80</v>
      </c>
      <c r="F181">
        <v>31</v>
      </c>
      <c r="G181">
        <v>0</v>
      </c>
      <c r="H181">
        <v>35.9</v>
      </c>
      <c r="I181">
        <v>1.127</v>
      </c>
      <c r="J181">
        <v>43</v>
      </c>
      <c r="K181">
        <v>1</v>
      </c>
      <c r="L181">
        <f t="shared" si="20"/>
        <v>1</v>
      </c>
      <c r="M181">
        <f t="shared" si="21"/>
        <v>1</v>
      </c>
    </row>
    <row r="182" spans="1:13">
      <c r="A182">
        <v>181</v>
      </c>
      <c r="B182">
        <v>21</v>
      </c>
      <c r="C182">
        <v>3</v>
      </c>
      <c r="D182">
        <v>126</v>
      </c>
      <c r="E182">
        <v>88</v>
      </c>
      <c r="F182">
        <v>41</v>
      </c>
      <c r="G182">
        <v>235</v>
      </c>
      <c r="H182">
        <v>39.299999999999997</v>
      </c>
      <c r="I182">
        <v>0.70399999999999996</v>
      </c>
      <c r="J182">
        <v>27</v>
      </c>
      <c r="K182">
        <v>0</v>
      </c>
      <c r="L182">
        <f t="shared" si="20"/>
        <v>0</v>
      </c>
      <c r="M182">
        <f t="shared" si="21"/>
        <v>1</v>
      </c>
    </row>
    <row r="183" spans="1:13">
      <c r="A183">
        <v>182</v>
      </c>
      <c r="B183">
        <v>658</v>
      </c>
      <c r="C183">
        <v>1</v>
      </c>
      <c r="D183">
        <v>120</v>
      </c>
      <c r="E183">
        <v>80</v>
      </c>
      <c r="F183">
        <v>48</v>
      </c>
      <c r="G183">
        <v>200</v>
      </c>
      <c r="H183">
        <v>38.9</v>
      </c>
      <c r="I183">
        <v>1.1619999999999999</v>
      </c>
      <c r="J183">
        <v>41</v>
      </c>
      <c r="K183">
        <v>0</v>
      </c>
      <c r="L183">
        <f t="shared" si="20"/>
        <v>0</v>
      </c>
      <c r="M183">
        <f t="shared" si="21"/>
        <v>1</v>
      </c>
    </row>
    <row r="184" spans="1:13">
      <c r="A184">
        <v>183</v>
      </c>
      <c r="B184">
        <v>288</v>
      </c>
      <c r="C184">
        <v>1</v>
      </c>
      <c r="D184">
        <v>119</v>
      </c>
      <c r="E184">
        <v>86</v>
      </c>
      <c r="F184">
        <v>39</v>
      </c>
      <c r="G184">
        <v>220</v>
      </c>
      <c r="H184">
        <v>45.6</v>
      </c>
      <c r="I184">
        <v>0.80800000000000005</v>
      </c>
      <c r="J184">
        <v>29</v>
      </c>
      <c r="K184">
        <v>1</v>
      </c>
      <c r="L184">
        <f t="shared" si="20"/>
        <v>1</v>
      </c>
      <c r="M184">
        <f t="shared" si="21"/>
        <v>1</v>
      </c>
    </row>
    <row r="185" spans="1:13">
      <c r="A185">
        <v>184</v>
      </c>
      <c r="B185">
        <v>719</v>
      </c>
      <c r="C185">
        <v>1</v>
      </c>
      <c r="D185">
        <v>108</v>
      </c>
      <c r="E185">
        <v>60</v>
      </c>
      <c r="F185">
        <v>46</v>
      </c>
      <c r="G185">
        <v>178</v>
      </c>
      <c r="H185">
        <v>35.5</v>
      </c>
      <c r="I185">
        <v>0.41499999999999998</v>
      </c>
      <c r="J185">
        <v>24</v>
      </c>
      <c r="K185">
        <v>0</v>
      </c>
      <c r="L185">
        <f t="shared" si="20"/>
        <v>0</v>
      </c>
      <c r="M185">
        <f t="shared" si="21"/>
        <v>1</v>
      </c>
    </row>
    <row r="186" spans="1:13">
      <c r="A186">
        <v>185</v>
      </c>
      <c r="B186">
        <v>684</v>
      </c>
      <c r="C186">
        <v>4</v>
      </c>
      <c r="D186">
        <v>125</v>
      </c>
      <c r="E186">
        <v>80</v>
      </c>
      <c r="F186">
        <v>0</v>
      </c>
      <c r="G186">
        <v>0</v>
      </c>
      <c r="H186">
        <v>32.299999999999997</v>
      </c>
      <c r="I186">
        <v>0.53600000000000003</v>
      </c>
      <c r="J186">
        <v>27</v>
      </c>
      <c r="K186">
        <v>1</v>
      </c>
      <c r="L186">
        <f t="shared" si="20"/>
        <v>0</v>
      </c>
      <c r="M186">
        <f t="shared" si="21"/>
        <v>0</v>
      </c>
    </row>
    <row r="187" spans="1:13">
      <c r="A187">
        <v>186</v>
      </c>
      <c r="B187">
        <v>376</v>
      </c>
      <c r="C187">
        <v>12</v>
      </c>
      <c r="D187">
        <v>140</v>
      </c>
      <c r="E187">
        <v>82</v>
      </c>
      <c r="F187">
        <v>43</v>
      </c>
      <c r="G187">
        <v>325</v>
      </c>
      <c r="H187">
        <v>39.200000000000003</v>
      </c>
      <c r="I187">
        <v>0.52800000000000002</v>
      </c>
      <c r="J187">
        <v>58</v>
      </c>
      <c r="K187">
        <v>1</v>
      </c>
      <c r="L187">
        <f t="shared" si="20"/>
        <v>1</v>
      </c>
      <c r="M187">
        <f t="shared" si="21"/>
        <v>1</v>
      </c>
    </row>
    <row r="188" spans="1:13">
      <c r="A188">
        <v>187</v>
      </c>
      <c r="B188">
        <v>342</v>
      </c>
      <c r="C188">
        <v>1</v>
      </c>
      <c r="D188">
        <v>95</v>
      </c>
      <c r="E188">
        <v>74</v>
      </c>
      <c r="F188">
        <v>21</v>
      </c>
      <c r="G188">
        <v>73</v>
      </c>
      <c r="H188">
        <v>25.9</v>
      </c>
      <c r="I188">
        <v>0.67300000000000004</v>
      </c>
      <c r="J188">
        <v>36</v>
      </c>
      <c r="K188">
        <v>0</v>
      </c>
      <c r="L188">
        <f t="shared" si="20"/>
        <v>0</v>
      </c>
      <c r="M188">
        <f t="shared" si="21"/>
        <v>1</v>
      </c>
    </row>
    <row r="189" spans="1:13">
      <c r="A189">
        <v>188</v>
      </c>
      <c r="B189">
        <v>592</v>
      </c>
      <c r="C189">
        <v>2</v>
      </c>
      <c r="D189">
        <v>112</v>
      </c>
      <c r="E189">
        <v>78</v>
      </c>
      <c r="F189">
        <v>50</v>
      </c>
      <c r="G189">
        <v>140</v>
      </c>
      <c r="H189">
        <v>39.4</v>
      </c>
      <c r="I189">
        <v>0.17499999999999999</v>
      </c>
      <c r="J189">
        <v>24</v>
      </c>
      <c r="K189">
        <v>0</v>
      </c>
      <c r="L189">
        <f t="shared" si="20"/>
        <v>0</v>
      </c>
      <c r="M189">
        <f t="shared" si="21"/>
        <v>1</v>
      </c>
    </row>
    <row r="190" spans="1:13">
      <c r="A190">
        <v>189</v>
      </c>
      <c r="B190">
        <v>209</v>
      </c>
      <c r="C190">
        <v>1</v>
      </c>
      <c r="D190">
        <v>96</v>
      </c>
      <c r="E190">
        <v>64</v>
      </c>
      <c r="F190">
        <v>27</v>
      </c>
      <c r="G190">
        <v>87</v>
      </c>
      <c r="H190">
        <v>33.200000000000003</v>
      </c>
      <c r="I190">
        <v>0.28899999999999998</v>
      </c>
      <c r="J190">
        <v>21</v>
      </c>
      <c r="K190">
        <v>0</v>
      </c>
      <c r="L190">
        <f t="shared" si="20"/>
        <v>0</v>
      </c>
      <c r="M190">
        <f t="shared" si="21"/>
        <v>1</v>
      </c>
    </row>
    <row r="191" spans="1:13">
      <c r="A191">
        <v>190</v>
      </c>
      <c r="B191">
        <v>727</v>
      </c>
      <c r="C191">
        <v>1</v>
      </c>
      <c r="D191">
        <v>116</v>
      </c>
      <c r="E191">
        <v>78</v>
      </c>
      <c r="F191">
        <v>29</v>
      </c>
      <c r="G191">
        <v>180</v>
      </c>
      <c r="H191">
        <v>36.1</v>
      </c>
      <c r="I191">
        <v>0.496</v>
      </c>
      <c r="J191">
        <v>25</v>
      </c>
      <c r="K191">
        <v>0</v>
      </c>
      <c r="L191">
        <f t="shared" si="20"/>
        <v>0</v>
      </c>
      <c r="M191">
        <f t="shared" si="21"/>
        <v>1</v>
      </c>
    </row>
    <row r="192" spans="1:13">
      <c r="A192">
        <v>191</v>
      </c>
      <c r="B192">
        <v>466</v>
      </c>
      <c r="C192">
        <v>0</v>
      </c>
      <c r="D192">
        <v>124</v>
      </c>
      <c r="E192">
        <v>56</v>
      </c>
      <c r="F192">
        <v>13</v>
      </c>
      <c r="G192">
        <v>105</v>
      </c>
      <c r="H192">
        <v>21.8</v>
      </c>
      <c r="I192">
        <v>0.45200000000000001</v>
      </c>
      <c r="J192">
        <v>21</v>
      </c>
      <c r="K192">
        <v>0</v>
      </c>
      <c r="L192">
        <f t="shared" si="20"/>
        <v>0</v>
      </c>
      <c r="M192">
        <f t="shared" si="21"/>
        <v>1</v>
      </c>
    </row>
    <row r="193" spans="1:13">
      <c r="A193">
        <v>192</v>
      </c>
      <c r="B193">
        <v>734</v>
      </c>
      <c r="C193">
        <v>2</v>
      </c>
      <c r="D193">
        <v>106</v>
      </c>
      <c r="E193">
        <v>56</v>
      </c>
      <c r="F193">
        <v>27</v>
      </c>
      <c r="G193">
        <v>165</v>
      </c>
      <c r="H193">
        <v>29</v>
      </c>
      <c r="I193">
        <v>0.42599999999999999</v>
      </c>
      <c r="J193">
        <v>22</v>
      </c>
      <c r="K193">
        <v>0</v>
      </c>
      <c r="L193">
        <f t="shared" si="20"/>
        <v>0</v>
      </c>
      <c r="M193">
        <f t="shared" si="21"/>
        <v>1</v>
      </c>
    </row>
    <row r="194" spans="1:13">
      <c r="A194">
        <v>193</v>
      </c>
      <c r="B194">
        <v>509</v>
      </c>
      <c r="C194">
        <v>2</v>
      </c>
      <c r="D194">
        <v>84</v>
      </c>
      <c r="E194">
        <v>50</v>
      </c>
      <c r="F194">
        <v>23</v>
      </c>
      <c r="G194">
        <v>76</v>
      </c>
      <c r="H194">
        <v>30.4</v>
      </c>
      <c r="I194">
        <v>0.96799999999999997</v>
      </c>
      <c r="J194">
        <v>21</v>
      </c>
      <c r="K194">
        <v>0</v>
      </c>
      <c r="L194">
        <f t="shared" si="20"/>
        <v>0</v>
      </c>
      <c r="M194">
        <f t="shared" si="21"/>
        <v>1</v>
      </c>
    </row>
    <row r="195" spans="1:13">
      <c r="A195">
        <v>194</v>
      </c>
      <c r="B195">
        <v>600</v>
      </c>
      <c r="C195">
        <v>1</v>
      </c>
      <c r="D195">
        <v>109</v>
      </c>
      <c r="E195">
        <v>38</v>
      </c>
      <c r="F195">
        <v>18</v>
      </c>
      <c r="G195">
        <v>120</v>
      </c>
      <c r="H195">
        <v>23.1</v>
      </c>
      <c r="I195">
        <v>0.40699999999999997</v>
      </c>
      <c r="J195">
        <v>26</v>
      </c>
      <c r="K195">
        <v>0</v>
      </c>
      <c r="L195">
        <f t="shared" ref="L195:L258" si="22">IF(H195&lt;=29.650001,IF(C195&lt;=8.5,IF(H195&lt;=26.5,0,0),0),IF(C195&lt;=6.5,IF(H195&lt;=43,0,1),IF(I195&lt;=0.208,0,1)))</f>
        <v>0</v>
      </c>
      <c r="M195">
        <f t="shared" ref="M195:M258" si="23">IF(L195=K195,1,0)</f>
        <v>1</v>
      </c>
    </row>
    <row r="196" spans="1:13">
      <c r="A196">
        <v>195</v>
      </c>
      <c r="B196">
        <v>256</v>
      </c>
      <c r="C196">
        <v>1</v>
      </c>
      <c r="D196">
        <v>113</v>
      </c>
      <c r="E196">
        <v>64</v>
      </c>
      <c r="F196">
        <v>35</v>
      </c>
      <c r="G196">
        <v>0</v>
      </c>
      <c r="H196">
        <v>33.6</v>
      </c>
      <c r="I196">
        <v>0.54300000000000004</v>
      </c>
      <c r="J196">
        <v>21</v>
      </c>
      <c r="K196">
        <v>1</v>
      </c>
      <c r="L196">
        <f t="shared" si="22"/>
        <v>0</v>
      </c>
      <c r="M196">
        <f t="shared" si="23"/>
        <v>0</v>
      </c>
    </row>
    <row r="197" spans="1:13">
      <c r="A197">
        <v>196</v>
      </c>
      <c r="B197">
        <v>169</v>
      </c>
      <c r="C197">
        <v>4</v>
      </c>
      <c r="D197">
        <v>110</v>
      </c>
      <c r="E197">
        <v>66</v>
      </c>
      <c r="F197">
        <v>0</v>
      </c>
      <c r="G197">
        <v>0</v>
      </c>
      <c r="H197">
        <v>31.9</v>
      </c>
      <c r="I197">
        <v>0.47099999999999997</v>
      </c>
      <c r="J197">
        <v>29</v>
      </c>
      <c r="K197">
        <v>0</v>
      </c>
      <c r="L197">
        <f t="shared" si="22"/>
        <v>0</v>
      </c>
      <c r="M197">
        <f t="shared" si="23"/>
        <v>1</v>
      </c>
    </row>
    <row r="198" spans="1:13">
      <c r="A198">
        <v>197</v>
      </c>
      <c r="B198">
        <v>575</v>
      </c>
      <c r="C198">
        <v>1</v>
      </c>
      <c r="D198">
        <v>143</v>
      </c>
      <c r="E198">
        <v>86</v>
      </c>
      <c r="F198">
        <v>30</v>
      </c>
      <c r="G198">
        <v>330</v>
      </c>
      <c r="H198">
        <v>30.1</v>
      </c>
      <c r="I198">
        <v>0.89200000000000002</v>
      </c>
      <c r="J198">
        <v>23</v>
      </c>
      <c r="K198">
        <v>0</v>
      </c>
      <c r="L198">
        <f t="shared" si="22"/>
        <v>0</v>
      </c>
      <c r="M198">
        <f t="shared" si="23"/>
        <v>1</v>
      </c>
    </row>
    <row r="199" spans="1:13">
      <c r="A199">
        <v>198</v>
      </c>
      <c r="B199">
        <v>492</v>
      </c>
      <c r="C199">
        <v>2</v>
      </c>
      <c r="D199">
        <v>89</v>
      </c>
      <c r="E199">
        <v>90</v>
      </c>
      <c r="F199">
        <v>30</v>
      </c>
      <c r="G199">
        <v>0</v>
      </c>
      <c r="H199">
        <v>33.5</v>
      </c>
      <c r="I199">
        <v>0.29199999999999998</v>
      </c>
      <c r="J199">
        <v>42</v>
      </c>
      <c r="K199">
        <v>0</v>
      </c>
      <c r="L199">
        <f t="shared" si="22"/>
        <v>0</v>
      </c>
      <c r="M199">
        <f t="shared" si="23"/>
        <v>1</v>
      </c>
    </row>
    <row r="200" spans="1:13">
      <c r="A200">
        <v>199</v>
      </c>
      <c r="B200">
        <v>172</v>
      </c>
      <c r="C200">
        <v>6</v>
      </c>
      <c r="D200">
        <v>134</v>
      </c>
      <c r="E200">
        <v>70</v>
      </c>
      <c r="F200">
        <v>23</v>
      </c>
      <c r="G200">
        <v>130</v>
      </c>
      <c r="H200">
        <v>35.4</v>
      </c>
      <c r="I200">
        <v>0.54200000000000004</v>
      </c>
      <c r="J200">
        <v>29</v>
      </c>
      <c r="K200">
        <v>1</v>
      </c>
      <c r="L200">
        <f t="shared" si="22"/>
        <v>0</v>
      </c>
      <c r="M200">
        <f t="shared" si="23"/>
        <v>0</v>
      </c>
    </row>
    <row r="201" spans="1:13">
      <c r="A201">
        <v>200</v>
      </c>
      <c r="B201">
        <v>119</v>
      </c>
      <c r="C201">
        <v>4</v>
      </c>
      <c r="D201">
        <v>97</v>
      </c>
      <c r="E201">
        <v>60</v>
      </c>
      <c r="F201">
        <v>23</v>
      </c>
      <c r="G201">
        <v>0</v>
      </c>
      <c r="H201">
        <v>28.2</v>
      </c>
      <c r="I201">
        <v>0.443</v>
      </c>
      <c r="J201">
        <v>22</v>
      </c>
      <c r="K201">
        <v>0</v>
      </c>
      <c r="L201">
        <f t="shared" si="22"/>
        <v>0</v>
      </c>
      <c r="M201">
        <f t="shared" si="23"/>
        <v>1</v>
      </c>
    </row>
    <row r="202" spans="1:13">
      <c r="A202">
        <v>201</v>
      </c>
      <c r="B202">
        <v>224</v>
      </c>
      <c r="C202">
        <v>7</v>
      </c>
      <c r="D202">
        <v>142</v>
      </c>
      <c r="E202">
        <v>60</v>
      </c>
      <c r="F202">
        <v>33</v>
      </c>
      <c r="G202">
        <v>190</v>
      </c>
      <c r="H202">
        <v>28.8</v>
      </c>
      <c r="I202">
        <v>0.68700000000000006</v>
      </c>
      <c r="J202">
        <v>61</v>
      </c>
      <c r="K202">
        <v>0</v>
      </c>
      <c r="L202">
        <f t="shared" si="22"/>
        <v>0</v>
      </c>
      <c r="M202">
        <f t="shared" si="23"/>
        <v>1</v>
      </c>
    </row>
    <row r="203" spans="1:13">
      <c r="A203">
        <v>202</v>
      </c>
      <c r="B203">
        <v>327</v>
      </c>
      <c r="C203">
        <v>1</v>
      </c>
      <c r="D203">
        <v>122</v>
      </c>
      <c r="E203">
        <v>64</v>
      </c>
      <c r="F203">
        <v>32</v>
      </c>
      <c r="G203">
        <v>156</v>
      </c>
      <c r="H203">
        <v>35.1</v>
      </c>
      <c r="I203">
        <v>0.69199999999999995</v>
      </c>
      <c r="J203">
        <v>30</v>
      </c>
      <c r="K203">
        <v>1</v>
      </c>
      <c r="L203">
        <f t="shared" si="22"/>
        <v>0</v>
      </c>
      <c r="M203">
        <f t="shared" si="23"/>
        <v>0</v>
      </c>
    </row>
    <row r="204" spans="1:13">
      <c r="A204">
        <v>203</v>
      </c>
      <c r="B204">
        <v>657</v>
      </c>
      <c r="C204">
        <v>2</v>
      </c>
      <c r="D204">
        <v>101</v>
      </c>
      <c r="E204">
        <v>58</v>
      </c>
      <c r="F204">
        <v>35</v>
      </c>
      <c r="G204">
        <v>90</v>
      </c>
      <c r="H204">
        <v>21.8</v>
      </c>
      <c r="I204">
        <v>0.155</v>
      </c>
      <c r="J204">
        <v>22</v>
      </c>
      <c r="K204">
        <v>0</v>
      </c>
      <c r="L204">
        <f t="shared" si="22"/>
        <v>0</v>
      </c>
      <c r="M204">
        <f t="shared" si="23"/>
        <v>1</v>
      </c>
    </row>
    <row r="205" spans="1:13">
      <c r="A205">
        <v>204</v>
      </c>
      <c r="B205">
        <v>682</v>
      </c>
      <c r="C205">
        <v>0</v>
      </c>
      <c r="D205">
        <v>162</v>
      </c>
      <c r="E205">
        <v>76</v>
      </c>
      <c r="F205">
        <v>36</v>
      </c>
      <c r="G205">
        <v>0</v>
      </c>
      <c r="H205">
        <v>49.6</v>
      </c>
      <c r="I205">
        <v>0.36399999999999999</v>
      </c>
      <c r="J205">
        <v>26</v>
      </c>
      <c r="K205">
        <v>1</v>
      </c>
      <c r="L205">
        <f t="shared" si="22"/>
        <v>1</v>
      </c>
      <c r="M205">
        <f t="shared" si="23"/>
        <v>1</v>
      </c>
    </row>
    <row r="206" spans="1:13">
      <c r="A206">
        <v>205</v>
      </c>
      <c r="B206">
        <v>173</v>
      </c>
      <c r="C206">
        <v>2</v>
      </c>
      <c r="D206">
        <v>87</v>
      </c>
      <c r="E206">
        <v>0</v>
      </c>
      <c r="F206">
        <v>23</v>
      </c>
      <c r="G206">
        <v>0</v>
      </c>
      <c r="H206">
        <v>28.9</v>
      </c>
      <c r="I206">
        <v>0.77300000000000002</v>
      </c>
      <c r="J206">
        <v>25</v>
      </c>
      <c r="K206">
        <v>0</v>
      </c>
      <c r="L206">
        <f t="shared" si="22"/>
        <v>0</v>
      </c>
      <c r="M206">
        <f t="shared" si="23"/>
        <v>1</v>
      </c>
    </row>
    <row r="207" spans="1:13">
      <c r="A207">
        <v>206</v>
      </c>
      <c r="B207">
        <v>150</v>
      </c>
      <c r="C207">
        <v>2</v>
      </c>
      <c r="D207">
        <v>90</v>
      </c>
      <c r="E207">
        <v>70</v>
      </c>
      <c r="F207">
        <v>17</v>
      </c>
      <c r="G207">
        <v>0</v>
      </c>
      <c r="H207">
        <v>27.3</v>
      </c>
      <c r="I207">
        <v>8.5000000000000006E-2</v>
      </c>
      <c r="J207">
        <v>22</v>
      </c>
      <c r="K207">
        <v>0</v>
      </c>
      <c r="L207">
        <f t="shared" si="22"/>
        <v>0</v>
      </c>
      <c r="M207">
        <f t="shared" si="23"/>
        <v>1</v>
      </c>
    </row>
    <row r="208" spans="1:13">
      <c r="A208">
        <v>207</v>
      </c>
      <c r="B208">
        <v>529</v>
      </c>
      <c r="C208">
        <v>0</v>
      </c>
      <c r="D208">
        <v>117</v>
      </c>
      <c r="E208">
        <v>66</v>
      </c>
      <c r="F208">
        <v>31</v>
      </c>
      <c r="G208">
        <v>188</v>
      </c>
      <c r="H208">
        <v>30.8</v>
      </c>
      <c r="I208">
        <v>0.49299999999999999</v>
      </c>
      <c r="J208">
        <v>22</v>
      </c>
      <c r="K208">
        <v>0</v>
      </c>
      <c r="L208">
        <f t="shared" si="22"/>
        <v>0</v>
      </c>
      <c r="M208">
        <f t="shared" si="23"/>
        <v>1</v>
      </c>
    </row>
    <row r="209" spans="1:13">
      <c r="A209">
        <v>208</v>
      </c>
      <c r="B209">
        <v>251</v>
      </c>
      <c r="C209">
        <v>9</v>
      </c>
      <c r="D209">
        <v>106</v>
      </c>
      <c r="E209">
        <v>52</v>
      </c>
      <c r="F209">
        <v>0</v>
      </c>
      <c r="G209">
        <v>0</v>
      </c>
      <c r="H209">
        <v>31.2</v>
      </c>
      <c r="I209">
        <v>0.38</v>
      </c>
      <c r="J209">
        <v>42</v>
      </c>
      <c r="K209">
        <v>0</v>
      </c>
      <c r="L209">
        <f t="shared" si="22"/>
        <v>1</v>
      </c>
      <c r="M209">
        <f t="shared" si="23"/>
        <v>0</v>
      </c>
    </row>
    <row r="210" spans="1:13">
      <c r="A210">
        <v>209</v>
      </c>
      <c r="B210">
        <v>461</v>
      </c>
      <c r="C210">
        <v>9</v>
      </c>
      <c r="D210">
        <v>120</v>
      </c>
      <c r="E210">
        <v>72</v>
      </c>
      <c r="F210">
        <v>22</v>
      </c>
      <c r="G210">
        <v>56</v>
      </c>
      <c r="H210">
        <v>20.8</v>
      </c>
      <c r="I210">
        <v>0.73299999999999998</v>
      </c>
      <c r="J210">
        <v>48</v>
      </c>
      <c r="K210">
        <v>0</v>
      </c>
      <c r="L210">
        <f t="shared" si="22"/>
        <v>0</v>
      </c>
      <c r="M210">
        <f t="shared" si="23"/>
        <v>1</v>
      </c>
    </row>
    <row r="211" spans="1:13">
      <c r="A211">
        <v>210</v>
      </c>
      <c r="B211">
        <v>454</v>
      </c>
      <c r="C211">
        <v>2</v>
      </c>
      <c r="D211">
        <v>119</v>
      </c>
      <c r="E211">
        <v>0</v>
      </c>
      <c r="F211">
        <v>0</v>
      </c>
      <c r="G211">
        <v>0</v>
      </c>
      <c r="H211">
        <v>19.600000000000001</v>
      </c>
      <c r="I211">
        <v>0.83199999999999996</v>
      </c>
      <c r="J211">
        <v>72</v>
      </c>
      <c r="K211">
        <v>0</v>
      </c>
      <c r="L211">
        <f t="shared" si="22"/>
        <v>0</v>
      </c>
      <c r="M211">
        <f t="shared" si="23"/>
        <v>1</v>
      </c>
    </row>
    <row r="212" spans="1:13">
      <c r="A212">
        <v>211</v>
      </c>
      <c r="B212">
        <v>387</v>
      </c>
      <c r="C212">
        <v>5</v>
      </c>
      <c r="D212">
        <v>116</v>
      </c>
      <c r="E212">
        <v>74</v>
      </c>
      <c r="F212">
        <v>29</v>
      </c>
      <c r="G212">
        <v>0</v>
      </c>
      <c r="H212">
        <v>32.299999999999997</v>
      </c>
      <c r="I212">
        <v>0.66</v>
      </c>
      <c r="J212">
        <v>35</v>
      </c>
      <c r="K212">
        <v>1</v>
      </c>
      <c r="L212">
        <f t="shared" si="22"/>
        <v>0</v>
      </c>
      <c r="M212">
        <f t="shared" si="23"/>
        <v>0</v>
      </c>
    </row>
    <row r="213" spans="1:13">
      <c r="A213">
        <v>212</v>
      </c>
      <c r="B213">
        <v>569</v>
      </c>
      <c r="C213">
        <v>4</v>
      </c>
      <c r="D213">
        <v>154</v>
      </c>
      <c r="E213">
        <v>72</v>
      </c>
      <c r="F213">
        <v>29</v>
      </c>
      <c r="G213">
        <v>126</v>
      </c>
      <c r="H213">
        <v>31.3</v>
      </c>
      <c r="I213">
        <v>0.33800000000000002</v>
      </c>
      <c r="J213">
        <v>37</v>
      </c>
      <c r="K213">
        <v>0</v>
      </c>
      <c r="L213">
        <f t="shared" si="22"/>
        <v>0</v>
      </c>
      <c r="M213">
        <f t="shared" si="23"/>
        <v>1</v>
      </c>
    </row>
    <row r="214" spans="1:13">
      <c r="A214">
        <v>213</v>
      </c>
      <c r="B214">
        <v>61</v>
      </c>
      <c r="C214">
        <v>2</v>
      </c>
      <c r="D214">
        <v>84</v>
      </c>
      <c r="E214">
        <v>0</v>
      </c>
      <c r="F214">
        <v>0</v>
      </c>
      <c r="G214">
        <v>0</v>
      </c>
      <c r="H214">
        <v>0</v>
      </c>
      <c r="I214">
        <v>0.30399999999999999</v>
      </c>
      <c r="J214">
        <v>21</v>
      </c>
      <c r="K214">
        <v>0</v>
      </c>
      <c r="L214">
        <f t="shared" si="22"/>
        <v>0</v>
      </c>
      <c r="M214">
        <f t="shared" si="23"/>
        <v>1</v>
      </c>
    </row>
    <row r="215" spans="1:13">
      <c r="A215">
        <v>214</v>
      </c>
      <c r="B215">
        <v>268</v>
      </c>
      <c r="C215">
        <v>2</v>
      </c>
      <c r="D215">
        <v>128</v>
      </c>
      <c r="E215">
        <v>64</v>
      </c>
      <c r="F215">
        <v>42</v>
      </c>
      <c r="G215">
        <v>0</v>
      </c>
      <c r="H215">
        <v>40</v>
      </c>
      <c r="I215">
        <v>1.101</v>
      </c>
      <c r="J215">
        <v>24</v>
      </c>
      <c r="K215">
        <v>0</v>
      </c>
      <c r="L215">
        <f t="shared" si="22"/>
        <v>0</v>
      </c>
      <c r="M215">
        <f t="shared" si="23"/>
        <v>1</v>
      </c>
    </row>
    <row r="216" spans="1:13">
      <c r="A216">
        <v>215</v>
      </c>
      <c r="B216">
        <v>704</v>
      </c>
      <c r="C216">
        <v>2</v>
      </c>
      <c r="D216">
        <v>129</v>
      </c>
      <c r="E216">
        <v>0</v>
      </c>
      <c r="F216">
        <v>0</v>
      </c>
      <c r="G216">
        <v>0</v>
      </c>
      <c r="H216">
        <v>38.5</v>
      </c>
      <c r="I216">
        <v>0.30399999999999999</v>
      </c>
      <c r="J216">
        <v>41</v>
      </c>
      <c r="K216">
        <v>0</v>
      </c>
      <c r="L216">
        <f t="shared" si="22"/>
        <v>0</v>
      </c>
      <c r="M216">
        <f t="shared" si="23"/>
        <v>1</v>
      </c>
    </row>
    <row r="217" spans="1:13">
      <c r="A217">
        <v>216</v>
      </c>
      <c r="B217">
        <v>111</v>
      </c>
      <c r="C217">
        <v>3</v>
      </c>
      <c r="D217">
        <v>171</v>
      </c>
      <c r="E217">
        <v>72</v>
      </c>
      <c r="F217">
        <v>33</v>
      </c>
      <c r="G217">
        <v>135</v>
      </c>
      <c r="H217">
        <v>33.299999999999997</v>
      </c>
      <c r="I217">
        <v>0.19900000000000001</v>
      </c>
      <c r="J217">
        <v>24</v>
      </c>
      <c r="K217">
        <v>1</v>
      </c>
      <c r="L217">
        <f t="shared" si="22"/>
        <v>0</v>
      </c>
      <c r="M217">
        <f t="shared" si="23"/>
        <v>0</v>
      </c>
    </row>
    <row r="218" spans="1:13">
      <c r="A218">
        <v>217</v>
      </c>
      <c r="B218">
        <v>315</v>
      </c>
      <c r="C218">
        <v>7</v>
      </c>
      <c r="D218">
        <v>109</v>
      </c>
      <c r="E218">
        <v>80</v>
      </c>
      <c r="F218">
        <v>31</v>
      </c>
      <c r="G218">
        <v>0</v>
      </c>
      <c r="H218">
        <v>35.9</v>
      </c>
      <c r="I218">
        <v>1.127</v>
      </c>
      <c r="J218">
        <v>43</v>
      </c>
      <c r="K218">
        <v>1</v>
      </c>
      <c r="L218">
        <f t="shared" si="22"/>
        <v>1</v>
      </c>
      <c r="M218">
        <f t="shared" si="23"/>
        <v>1</v>
      </c>
    </row>
    <row r="219" spans="1:13">
      <c r="A219">
        <v>218</v>
      </c>
      <c r="B219">
        <v>669</v>
      </c>
      <c r="C219">
        <v>6</v>
      </c>
      <c r="D219">
        <v>98</v>
      </c>
      <c r="E219">
        <v>58</v>
      </c>
      <c r="F219">
        <v>33</v>
      </c>
      <c r="G219">
        <v>190</v>
      </c>
      <c r="H219">
        <v>34</v>
      </c>
      <c r="I219">
        <v>0.43</v>
      </c>
      <c r="J219">
        <v>43</v>
      </c>
      <c r="K219">
        <v>0</v>
      </c>
      <c r="L219">
        <f t="shared" si="22"/>
        <v>0</v>
      </c>
      <c r="M219">
        <f t="shared" si="23"/>
        <v>1</v>
      </c>
    </row>
    <row r="220" spans="1:13">
      <c r="A220">
        <v>219</v>
      </c>
      <c r="B220">
        <v>38</v>
      </c>
      <c r="C220">
        <v>9</v>
      </c>
      <c r="D220">
        <v>102</v>
      </c>
      <c r="E220">
        <v>76</v>
      </c>
      <c r="F220">
        <v>37</v>
      </c>
      <c r="G220">
        <v>0</v>
      </c>
      <c r="H220">
        <v>32.9</v>
      </c>
      <c r="I220">
        <v>0.66500000000000004</v>
      </c>
      <c r="J220">
        <v>46</v>
      </c>
      <c r="K220">
        <v>1</v>
      </c>
      <c r="L220">
        <f t="shared" si="22"/>
        <v>1</v>
      </c>
      <c r="M220">
        <f t="shared" si="23"/>
        <v>1</v>
      </c>
    </row>
    <row r="221" spans="1:13">
      <c r="A221">
        <v>220</v>
      </c>
      <c r="B221">
        <v>602</v>
      </c>
      <c r="C221">
        <v>6</v>
      </c>
      <c r="D221">
        <v>96</v>
      </c>
      <c r="E221">
        <v>0</v>
      </c>
      <c r="F221">
        <v>0</v>
      </c>
      <c r="G221">
        <v>0</v>
      </c>
      <c r="H221">
        <v>23.7</v>
      </c>
      <c r="I221">
        <v>0.19</v>
      </c>
      <c r="J221">
        <v>28</v>
      </c>
      <c r="K221">
        <v>0</v>
      </c>
      <c r="L221">
        <f t="shared" si="22"/>
        <v>0</v>
      </c>
      <c r="M221">
        <f t="shared" si="23"/>
        <v>1</v>
      </c>
    </row>
    <row r="222" spans="1:13">
      <c r="A222">
        <v>221</v>
      </c>
      <c r="B222">
        <v>621</v>
      </c>
      <c r="C222">
        <v>2</v>
      </c>
      <c r="D222">
        <v>112</v>
      </c>
      <c r="E222">
        <v>86</v>
      </c>
      <c r="F222">
        <v>42</v>
      </c>
      <c r="G222">
        <v>160</v>
      </c>
      <c r="H222">
        <v>38.4</v>
      </c>
      <c r="I222">
        <v>0.246</v>
      </c>
      <c r="J222">
        <v>28</v>
      </c>
      <c r="K222">
        <v>0</v>
      </c>
      <c r="L222">
        <f t="shared" si="22"/>
        <v>0</v>
      </c>
      <c r="M222">
        <f t="shared" si="23"/>
        <v>1</v>
      </c>
    </row>
    <row r="223" spans="1:13">
      <c r="A223">
        <v>222</v>
      </c>
      <c r="B223">
        <v>450</v>
      </c>
      <c r="C223">
        <v>0</v>
      </c>
      <c r="D223">
        <v>120</v>
      </c>
      <c r="E223">
        <v>74</v>
      </c>
      <c r="F223">
        <v>18</v>
      </c>
      <c r="G223">
        <v>63</v>
      </c>
      <c r="H223">
        <v>30.5</v>
      </c>
      <c r="I223">
        <v>0.28499999999999998</v>
      </c>
      <c r="J223">
        <v>26</v>
      </c>
      <c r="K223">
        <v>0</v>
      </c>
      <c r="L223">
        <f t="shared" si="22"/>
        <v>0</v>
      </c>
      <c r="M223">
        <f t="shared" si="23"/>
        <v>1</v>
      </c>
    </row>
    <row r="224" spans="1:13">
      <c r="A224">
        <v>223</v>
      </c>
      <c r="B224">
        <v>226</v>
      </c>
      <c r="C224">
        <v>1</v>
      </c>
      <c r="D224">
        <v>87</v>
      </c>
      <c r="E224">
        <v>78</v>
      </c>
      <c r="F224">
        <v>27</v>
      </c>
      <c r="G224">
        <v>32</v>
      </c>
      <c r="H224">
        <v>34.6</v>
      </c>
      <c r="I224">
        <v>0.10100000000000001</v>
      </c>
      <c r="J224">
        <v>22</v>
      </c>
      <c r="K224">
        <v>0</v>
      </c>
      <c r="L224">
        <f t="shared" si="22"/>
        <v>0</v>
      </c>
      <c r="M224">
        <f t="shared" si="23"/>
        <v>1</v>
      </c>
    </row>
    <row r="225" spans="1:13">
      <c r="A225">
        <v>224</v>
      </c>
      <c r="B225">
        <v>496</v>
      </c>
      <c r="C225">
        <v>6</v>
      </c>
      <c r="D225">
        <v>166</v>
      </c>
      <c r="E225">
        <v>74</v>
      </c>
      <c r="F225">
        <v>0</v>
      </c>
      <c r="G225">
        <v>0</v>
      </c>
      <c r="H225">
        <v>26.6</v>
      </c>
      <c r="I225">
        <v>0.30399999999999999</v>
      </c>
      <c r="J225">
        <v>66</v>
      </c>
      <c r="K225">
        <v>0</v>
      </c>
      <c r="L225">
        <f t="shared" si="22"/>
        <v>0</v>
      </c>
      <c r="M225">
        <f t="shared" si="23"/>
        <v>1</v>
      </c>
    </row>
    <row r="226" spans="1:13">
      <c r="A226">
        <v>225</v>
      </c>
      <c r="B226">
        <v>160</v>
      </c>
      <c r="C226">
        <v>17</v>
      </c>
      <c r="D226">
        <v>163</v>
      </c>
      <c r="E226">
        <v>72</v>
      </c>
      <c r="F226">
        <v>41</v>
      </c>
      <c r="G226">
        <v>114</v>
      </c>
      <c r="H226">
        <v>40.9</v>
      </c>
      <c r="I226">
        <v>0.81699999999999995</v>
      </c>
      <c r="J226">
        <v>47</v>
      </c>
      <c r="K226">
        <v>1</v>
      </c>
      <c r="L226">
        <f t="shared" si="22"/>
        <v>1</v>
      </c>
      <c r="M226">
        <f t="shared" si="23"/>
        <v>1</v>
      </c>
    </row>
    <row r="227" spans="1:13">
      <c r="A227">
        <v>226</v>
      </c>
      <c r="B227">
        <v>507</v>
      </c>
      <c r="C227">
        <v>0</v>
      </c>
      <c r="D227">
        <v>180</v>
      </c>
      <c r="E227">
        <v>90</v>
      </c>
      <c r="F227">
        <v>26</v>
      </c>
      <c r="G227">
        <v>90</v>
      </c>
      <c r="H227">
        <v>36.5</v>
      </c>
      <c r="I227">
        <v>0.314</v>
      </c>
      <c r="J227">
        <v>35</v>
      </c>
      <c r="K227">
        <v>1</v>
      </c>
      <c r="L227">
        <f t="shared" si="22"/>
        <v>0</v>
      </c>
      <c r="M227">
        <f t="shared" si="23"/>
        <v>0</v>
      </c>
    </row>
    <row r="228" spans="1:13">
      <c r="A228">
        <v>227</v>
      </c>
      <c r="B228">
        <v>233</v>
      </c>
      <c r="C228">
        <v>1</v>
      </c>
      <c r="D228">
        <v>79</v>
      </c>
      <c r="E228">
        <v>80</v>
      </c>
      <c r="F228">
        <v>25</v>
      </c>
      <c r="G228">
        <v>37</v>
      </c>
      <c r="H228">
        <v>25.4</v>
      </c>
      <c r="I228">
        <v>0.58299999999999996</v>
      </c>
      <c r="J228">
        <v>22</v>
      </c>
      <c r="K228">
        <v>0</v>
      </c>
      <c r="L228">
        <f t="shared" si="22"/>
        <v>0</v>
      </c>
      <c r="M228">
        <f t="shared" si="23"/>
        <v>1</v>
      </c>
    </row>
    <row r="229" spans="1:13">
      <c r="A229">
        <v>228</v>
      </c>
      <c r="B229">
        <v>537</v>
      </c>
      <c r="C229">
        <v>0</v>
      </c>
      <c r="D229">
        <v>105</v>
      </c>
      <c r="E229">
        <v>90</v>
      </c>
      <c r="F229">
        <v>0</v>
      </c>
      <c r="G229">
        <v>0</v>
      </c>
      <c r="H229">
        <v>29.6</v>
      </c>
      <c r="I229">
        <v>0.19700000000000001</v>
      </c>
      <c r="J229">
        <v>46</v>
      </c>
      <c r="K229">
        <v>0</v>
      </c>
      <c r="L229">
        <f t="shared" si="22"/>
        <v>0</v>
      </c>
      <c r="M229">
        <f t="shared" si="23"/>
        <v>1</v>
      </c>
    </row>
    <row r="230" spans="1:13">
      <c r="A230">
        <v>229</v>
      </c>
      <c r="B230">
        <v>740</v>
      </c>
      <c r="C230">
        <v>1</v>
      </c>
      <c r="D230">
        <v>102</v>
      </c>
      <c r="E230">
        <v>74</v>
      </c>
      <c r="F230">
        <v>0</v>
      </c>
      <c r="G230">
        <v>0</v>
      </c>
      <c r="H230">
        <v>39.5</v>
      </c>
      <c r="I230">
        <v>0.29299999999999998</v>
      </c>
      <c r="J230">
        <v>42</v>
      </c>
      <c r="K230">
        <v>1</v>
      </c>
      <c r="L230">
        <f t="shared" si="22"/>
        <v>0</v>
      </c>
      <c r="M230">
        <f t="shared" si="23"/>
        <v>0</v>
      </c>
    </row>
    <row r="231" spans="1:13">
      <c r="A231">
        <v>230</v>
      </c>
      <c r="B231">
        <v>322</v>
      </c>
      <c r="C231">
        <v>3</v>
      </c>
      <c r="D231">
        <v>112</v>
      </c>
      <c r="E231">
        <v>74</v>
      </c>
      <c r="F231">
        <v>30</v>
      </c>
      <c r="G231">
        <v>0</v>
      </c>
      <c r="H231">
        <v>31.6</v>
      </c>
      <c r="I231">
        <v>0.19700000000000001</v>
      </c>
      <c r="J231">
        <v>25</v>
      </c>
      <c r="K231">
        <v>1</v>
      </c>
      <c r="L231">
        <f t="shared" si="22"/>
        <v>0</v>
      </c>
      <c r="M231">
        <f t="shared" si="23"/>
        <v>0</v>
      </c>
    </row>
    <row r="232" spans="1:13">
      <c r="A232">
        <v>231</v>
      </c>
      <c r="B232">
        <v>378</v>
      </c>
      <c r="C232">
        <v>1</v>
      </c>
      <c r="D232">
        <v>87</v>
      </c>
      <c r="E232">
        <v>60</v>
      </c>
      <c r="F232">
        <v>37</v>
      </c>
      <c r="G232">
        <v>75</v>
      </c>
      <c r="H232">
        <v>37.200000000000003</v>
      </c>
      <c r="I232">
        <v>0.50900000000000001</v>
      </c>
      <c r="J232">
        <v>22</v>
      </c>
      <c r="K232">
        <v>0</v>
      </c>
      <c r="L232">
        <f t="shared" si="22"/>
        <v>0</v>
      </c>
      <c r="M232">
        <f t="shared" si="23"/>
        <v>1</v>
      </c>
    </row>
    <row r="233" spans="1:13">
      <c r="A233">
        <v>232</v>
      </c>
      <c r="B233">
        <v>228</v>
      </c>
      <c r="C233">
        <v>3</v>
      </c>
      <c r="D233">
        <v>162</v>
      </c>
      <c r="E233">
        <v>52</v>
      </c>
      <c r="F233">
        <v>38</v>
      </c>
      <c r="G233">
        <v>0</v>
      </c>
      <c r="H233">
        <v>37.200000000000003</v>
      </c>
      <c r="I233">
        <v>0.65200000000000002</v>
      </c>
      <c r="J233">
        <v>24</v>
      </c>
      <c r="K233">
        <v>1</v>
      </c>
      <c r="L233">
        <f t="shared" si="22"/>
        <v>0</v>
      </c>
      <c r="M233">
        <f t="shared" si="23"/>
        <v>0</v>
      </c>
    </row>
    <row r="234" spans="1:13">
      <c r="A234">
        <v>233</v>
      </c>
      <c r="B234">
        <v>649</v>
      </c>
      <c r="C234">
        <v>11</v>
      </c>
      <c r="D234">
        <v>136</v>
      </c>
      <c r="E234">
        <v>84</v>
      </c>
      <c r="F234">
        <v>35</v>
      </c>
      <c r="G234">
        <v>130</v>
      </c>
      <c r="H234">
        <v>28.3</v>
      </c>
      <c r="I234">
        <v>0.26</v>
      </c>
      <c r="J234">
        <v>42</v>
      </c>
      <c r="K234">
        <v>1</v>
      </c>
      <c r="L234">
        <f t="shared" si="22"/>
        <v>0</v>
      </c>
      <c r="M234">
        <f t="shared" si="23"/>
        <v>0</v>
      </c>
    </row>
    <row r="235" spans="1:13">
      <c r="A235">
        <v>234</v>
      </c>
      <c r="B235">
        <v>656</v>
      </c>
      <c r="C235">
        <v>2</v>
      </c>
      <c r="D235">
        <v>155</v>
      </c>
      <c r="E235">
        <v>52</v>
      </c>
      <c r="F235">
        <v>27</v>
      </c>
      <c r="G235">
        <v>540</v>
      </c>
      <c r="H235">
        <v>38.700000000000003</v>
      </c>
      <c r="I235">
        <v>0.24</v>
      </c>
      <c r="J235">
        <v>25</v>
      </c>
      <c r="K235">
        <v>1</v>
      </c>
      <c r="L235">
        <f t="shared" si="22"/>
        <v>0</v>
      </c>
      <c r="M235">
        <f t="shared" si="23"/>
        <v>0</v>
      </c>
    </row>
    <row r="236" spans="1:13">
      <c r="A236">
        <v>235</v>
      </c>
      <c r="B236">
        <v>734</v>
      </c>
      <c r="C236">
        <v>2</v>
      </c>
      <c r="D236">
        <v>106</v>
      </c>
      <c r="E236">
        <v>56</v>
      </c>
      <c r="F236">
        <v>27</v>
      </c>
      <c r="G236">
        <v>165</v>
      </c>
      <c r="H236">
        <v>29</v>
      </c>
      <c r="I236">
        <v>0.42599999999999999</v>
      </c>
      <c r="J236">
        <v>22</v>
      </c>
      <c r="K236">
        <v>0</v>
      </c>
      <c r="L236">
        <f t="shared" si="22"/>
        <v>0</v>
      </c>
      <c r="M236">
        <f t="shared" si="23"/>
        <v>1</v>
      </c>
    </row>
    <row r="237" spans="1:13">
      <c r="A237">
        <v>236</v>
      </c>
      <c r="B237">
        <v>394</v>
      </c>
      <c r="C237">
        <v>4</v>
      </c>
      <c r="D237">
        <v>116</v>
      </c>
      <c r="E237">
        <v>72</v>
      </c>
      <c r="F237">
        <v>12</v>
      </c>
      <c r="G237">
        <v>87</v>
      </c>
      <c r="H237">
        <v>22.1</v>
      </c>
      <c r="I237">
        <v>0.46300000000000002</v>
      </c>
      <c r="J237">
        <v>37</v>
      </c>
      <c r="K237">
        <v>0</v>
      </c>
      <c r="L237">
        <f t="shared" si="22"/>
        <v>0</v>
      </c>
      <c r="M237">
        <f t="shared" si="23"/>
        <v>1</v>
      </c>
    </row>
    <row r="238" spans="1:13">
      <c r="A238">
        <v>237</v>
      </c>
      <c r="B238">
        <v>595</v>
      </c>
      <c r="C238">
        <v>6</v>
      </c>
      <c r="D238">
        <v>123</v>
      </c>
      <c r="E238">
        <v>72</v>
      </c>
      <c r="F238">
        <v>45</v>
      </c>
      <c r="G238">
        <v>230</v>
      </c>
      <c r="H238">
        <v>33.6</v>
      </c>
      <c r="I238">
        <v>0.73299999999999998</v>
      </c>
      <c r="J238">
        <v>34</v>
      </c>
      <c r="K238">
        <v>0</v>
      </c>
      <c r="L238">
        <f t="shared" si="22"/>
        <v>0</v>
      </c>
      <c r="M238">
        <f t="shared" si="23"/>
        <v>1</v>
      </c>
    </row>
    <row r="239" spans="1:13">
      <c r="A239">
        <v>238</v>
      </c>
      <c r="B239">
        <v>223</v>
      </c>
      <c r="C239">
        <v>7</v>
      </c>
      <c r="D239">
        <v>119</v>
      </c>
      <c r="E239">
        <v>0</v>
      </c>
      <c r="F239">
        <v>0</v>
      </c>
      <c r="G239">
        <v>0</v>
      </c>
      <c r="H239">
        <v>25.2</v>
      </c>
      <c r="I239">
        <v>0.20899999999999999</v>
      </c>
      <c r="J239">
        <v>37</v>
      </c>
      <c r="K239">
        <v>0</v>
      </c>
      <c r="L239">
        <f t="shared" si="22"/>
        <v>0</v>
      </c>
      <c r="M239">
        <f t="shared" si="23"/>
        <v>1</v>
      </c>
    </row>
    <row r="240" spans="1:13">
      <c r="A240">
        <v>239</v>
      </c>
      <c r="B240">
        <v>516</v>
      </c>
      <c r="C240">
        <v>3</v>
      </c>
      <c r="D240">
        <v>163</v>
      </c>
      <c r="E240">
        <v>70</v>
      </c>
      <c r="F240">
        <v>18</v>
      </c>
      <c r="G240">
        <v>105</v>
      </c>
      <c r="H240">
        <v>31.6</v>
      </c>
      <c r="I240">
        <v>0.26800000000000002</v>
      </c>
      <c r="J240">
        <v>28</v>
      </c>
      <c r="K240">
        <v>1</v>
      </c>
      <c r="L240">
        <f t="shared" si="22"/>
        <v>0</v>
      </c>
      <c r="M240">
        <f t="shared" si="23"/>
        <v>0</v>
      </c>
    </row>
    <row r="241" spans="1:13">
      <c r="A241">
        <v>240</v>
      </c>
      <c r="B241">
        <v>572</v>
      </c>
      <c r="C241">
        <v>2</v>
      </c>
      <c r="D241">
        <v>130</v>
      </c>
      <c r="E241">
        <v>96</v>
      </c>
      <c r="F241">
        <v>0</v>
      </c>
      <c r="G241">
        <v>0</v>
      </c>
      <c r="H241">
        <v>22.6</v>
      </c>
      <c r="I241">
        <v>0.26800000000000002</v>
      </c>
      <c r="J241">
        <v>21</v>
      </c>
      <c r="K241">
        <v>0</v>
      </c>
      <c r="L241">
        <f t="shared" si="22"/>
        <v>0</v>
      </c>
      <c r="M241">
        <f t="shared" si="23"/>
        <v>1</v>
      </c>
    </row>
    <row r="242" spans="1:13">
      <c r="A242">
        <v>241</v>
      </c>
      <c r="B242">
        <v>724</v>
      </c>
      <c r="C242">
        <v>5</v>
      </c>
      <c r="D242">
        <v>117</v>
      </c>
      <c r="E242">
        <v>86</v>
      </c>
      <c r="F242">
        <v>30</v>
      </c>
      <c r="G242">
        <v>105</v>
      </c>
      <c r="H242">
        <v>39.1</v>
      </c>
      <c r="I242">
        <v>0.251</v>
      </c>
      <c r="J242">
        <v>42</v>
      </c>
      <c r="K242">
        <v>0</v>
      </c>
      <c r="L242">
        <f t="shared" si="22"/>
        <v>0</v>
      </c>
      <c r="M242">
        <f t="shared" si="23"/>
        <v>1</v>
      </c>
    </row>
    <row r="243" spans="1:13">
      <c r="A243">
        <v>242</v>
      </c>
      <c r="B243">
        <v>621</v>
      </c>
      <c r="C243">
        <v>2</v>
      </c>
      <c r="D243">
        <v>112</v>
      </c>
      <c r="E243">
        <v>86</v>
      </c>
      <c r="F243">
        <v>42</v>
      </c>
      <c r="G243">
        <v>160</v>
      </c>
      <c r="H243">
        <v>38.4</v>
      </c>
      <c r="I243">
        <v>0.246</v>
      </c>
      <c r="J243">
        <v>28</v>
      </c>
      <c r="K243">
        <v>0</v>
      </c>
      <c r="L243">
        <f t="shared" si="22"/>
        <v>0</v>
      </c>
      <c r="M243">
        <f t="shared" si="23"/>
        <v>1</v>
      </c>
    </row>
    <row r="244" spans="1:13">
      <c r="A244">
        <v>243</v>
      </c>
      <c r="B244">
        <v>69</v>
      </c>
      <c r="C244">
        <v>1</v>
      </c>
      <c r="D244">
        <v>95</v>
      </c>
      <c r="E244">
        <v>66</v>
      </c>
      <c r="F244">
        <v>13</v>
      </c>
      <c r="G244">
        <v>38</v>
      </c>
      <c r="H244">
        <v>19.600000000000001</v>
      </c>
      <c r="I244">
        <v>0.33400000000000002</v>
      </c>
      <c r="J244">
        <v>25</v>
      </c>
      <c r="K244">
        <v>0</v>
      </c>
      <c r="L244">
        <f t="shared" si="22"/>
        <v>0</v>
      </c>
      <c r="M244">
        <f t="shared" si="23"/>
        <v>1</v>
      </c>
    </row>
    <row r="245" spans="1:13">
      <c r="A245">
        <v>244</v>
      </c>
      <c r="B245">
        <v>500</v>
      </c>
      <c r="C245">
        <v>6</v>
      </c>
      <c r="D245">
        <v>154</v>
      </c>
      <c r="E245">
        <v>74</v>
      </c>
      <c r="F245">
        <v>32</v>
      </c>
      <c r="G245">
        <v>193</v>
      </c>
      <c r="H245">
        <v>29.3</v>
      </c>
      <c r="I245">
        <v>0.83899999999999997</v>
      </c>
      <c r="J245">
        <v>39</v>
      </c>
      <c r="K245">
        <v>0</v>
      </c>
      <c r="L245">
        <f t="shared" si="22"/>
        <v>0</v>
      </c>
      <c r="M245">
        <f t="shared" si="23"/>
        <v>1</v>
      </c>
    </row>
    <row r="246" spans="1:13">
      <c r="A246">
        <v>245</v>
      </c>
      <c r="B246">
        <v>9</v>
      </c>
      <c r="C246">
        <v>2</v>
      </c>
      <c r="D246">
        <v>197</v>
      </c>
      <c r="E246">
        <v>70</v>
      </c>
      <c r="F246">
        <v>45</v>
      </c>
      <c r="G246">
        <v>543</v>
      </c>
      <c r="H246">
        <v>30.5</v>
      </c>
      <c r="I246">
        <v>0.158</v>
      </c>
      <c r="J246">
        <v>53</v>
      </c>
      <c r="K246">
        <v>1</v>
      </c>
      <c r="L246">
        <f t="shared" si="22"/>
        <v>0</v>
      </c>
      <c r="M246">
        <f t="shared" si="23"/>
        <v>0</v>
      </c>
    </row>
    <row r="247" spans="1:13">
      <c r="A247">
        <v>246</v>
      </c>
      <c r="B247">
        <v>749</v>
      </c>
      <c r="C247">
        <v>3</v>
      </c>
      <c r="D247">
        <v>187</v>
      </c>
      <c r="E247">
        <v>70</v>
      </c>
      <c r="F247">
        <v>22</v>
      </c>
      <c r="G247">
        <v>200</v>
      </c>
      <c r="H247">
        <v>36.4</v>
      </c>
      <c r="I247">
        <v>0.40799999999999997</v>
      </c>
      <c r="J247">
        <v>36</v>
      </c>
      <c r="K247">
        <v>1</v>
      </c>
      <c r="L247">
        <f t="shared" si="22"/>
        <v>0</v>
      </c>
      <c r="M247">
        <f t="shared" si="23"/>
        <v>0</v>
      </c>
    </row>
    <row r="248" spans="1:13">
      <c r="A248">
        <v>247</v>
      </c>
      <c r="B248">
        <v>405</v>
      </c>
      <c r="C248">
        <v>5</v>
      </c>
      <c r="D248">
        <v>168</v>
      </c>
      <c r="E248">
        <v>64</v>
      </c>
      <c r="F248">
        <v>0</v>
      </c>
      <c r="G248">
        <v>0</v>
      </c>
      <c r="H248">
        <v>32.9</v>
      </c>
      <c r="I248">
        <v>0.13500000000000001</v>
      </c>
      <c r="J248">
        <v>41</v>
      </c>
      <c r="K248">
        <v>1</v>
      </c>
      <c r="L248">
        <f t="shared" si="22"/>
        <v>0</v>
      </c>
      <c r="M248">
        <f t="shared" si="23"/>
        <v>0</v>
      </c>
    </row>
    <row r="249" spans="1:13">
      <c r="A249">
        <v>248</v>
      </c>
      <c r="B249">
        <v>657</v>
      </c>
      <c r="C249">
        <v>2</v>
      </c>
      <c r="D249">
        <v>101</v>
      </c>
      <c r="E249">
        <v>58</v>
      </c>
      <c r="F249">
        <v>35</v>
      </c>
      <c r="G249">
        <v>90</v>
      </c>
      <c r="H249">
        <v>21.8</v>
      </c>
      <c r="I249">
        <v>0.155</v>
      </c>
      <c r="J249">
        <v>22</v>
      </c>
      <c r="K249">
        <v>0</v>
      </c>
      <c r="L249">
        <f t="shared" si="22"/>
        <v>0</v>
      </c>
      <c r="M249">
        <f t="shared" si="23"/>
        <v>1</v>
      </c>
    </row>
    <row r="250" spans="1:13">
      <c r="A250">
        <v>249</v>
      </c>
      <c r="B250">
        <v>73</v>
      </c>
      <c r="C250">
        <v>13</v>
      </c>
      <c r="D250">
        <v>126</v>
      </c>
      <c r="E250">
        <v>90</v>
      </c>
      <c r="F250">
        <v>0</v>
      </c>
      <c r="G250">
        <v>0</v>
      </c>
      <c r="H250">
        <v>43.4</v>
      </c>
      <c r="I250">
        <v>0.58299999999999996</v>
      </c>
      <c r="J250">
        <v>42</v>
      </c>
      <c r="K250">
        <v>1</v>
      </c>
      <c r="L250">
        <f t="shared" si="22"/>
        <v>1</v>
      </c>
      <c r="M250">
        <f t="shared" si="23"/>
        <v>1</v>
      </c>
    </row>
    <row r="251" spans="1:13">
      <c r="A251">
        <v>250</v>
      </c>
      <c r="B251">
        <v>227</v>
      </c>
      <c r="C251">
        <v>0</v>
      </c>
      <c r="D251">
        <v>101</v>
      </c>
      <c r="E251">
        <v>76</v>
      </c>
      <c r="F251">
        <v>0</v>
      </c>
      <c r="G251">
        <v>0</v>
      </c>
      <c r="H251">
        <v>35.700000000000003</v>
      </c>
      <c r="I251">
        <v>0.19800000000000001</v>
      </c>
      <c r="J251">
        <v>26</v>
      </c>
      <c r="K251">
        <v>0</v>
      </c>
      <c r="L251">
        <f t="shared" si="22"/>
        <v>0</v>
      </c>
      <c r="M251">
        <f t="shared" si="23"/>
        <v>1</v>
      </c>
    </row>
    <row r="252" spans="1:13">
      <c r="A252">
        <v>251</v>
      </c>
      <c r="B252">
        <v>484</v>
      </c>
      <c r="C252">
        <v>0</v>
      </c>
      <c r="D252">
        <v>84</v>
      </c>
      <c r="E252">
        <v>82</v>
      </c>
      <c r="F252">
        <v>31</v>
      </c>
      <c r="G252">
        <v>125</v>
      </c>
      <c r="H252">
        <v>38.200000000000003</v>
      </c>
      <c r="I252">
        <v>0.23300000000000001</v>
      </c>
      <c r="J252">
        <v>23</v>
      </c>
      <c r="K252">
        <v>0</v>
      </c>
      <c r="L252">
        <f t="shared" si="22"/>
        <v>0</v>
      </c>
      <c r="M252">
        <f t="shared" si="23"/>
        <v>1</v>
      </c>
    </row>
    <row r="253" spans="1:13">
      <c r="A253">
        <v>252</v>
      </c>
      <c r="B253">
        <v>97</v>
      </c>
      <c r="C253">
        <v>2</v>
      </c>
      <c r="D253">
        <v>92</v>
      </c>
      <c r="E253">
        <v>62</v>
      </c>
      <c r="F253">
        <v>28</v>
      </c>
      <c r="G253">
        <v>0</v>
      </c>
      <c r="H253">
        <v>31.6</v>
      </c>
      <c r="I253">
        <v>0.13</v>
      </c>
      <c r="J253">
        <v>24</v>
      </c>
      <c r="K253">
        <v>0</v>
      </c>
      <c r="L253">
        <f t="shared" si="22"/>
        <v>0</v>
      </c>
      <c r="M253">
        <f t="shared" si="23"/>
        <v>1</v>
      </c>
    </row>
    <row r="254" spans="1:13">
      <c r="A254">
        <v>253</v>
      </c>
      <c r="B254">
        <v>501</v>
      </c>
      <c r="C254">
        <v>2</v>
      </c>
      <c r="D254">
        <v>117</v>
      </c>
      <c r="E254">
        <v>90</v>
      </c>
      <c r="F254">
        <v>19</v>
      </c>
      <c r="G254">
        <v>71</v>
      </c>
      <c r="H254">
        <v>25.2</v>
      </c>
      <c r="I254">
        <v>0.313</v>
      </c>
      <c r="J254">
        <v>21</v>
      </c>
      <c r="K254">
        <v>0</v>
      </c>
      <c r="L254">
        <f t="shared" si="22"/>
        <v>0</v>
      </c>
      <c r="M254">
        <f t="shared" si="23"/>
        <v>1</v>
      </c>
    </row>
    <row r="255" spans="1:13">
      <c r="A255">
        <v>254</v>
      </c>
      <c r="B255">
        <v>509</v>
      </c>
      <c r="C255">
        <v>2</v>
      </c>
      <c r="D255">
        <v>84</v>
      </c>
      <c r="E255">
        <v>50</v>
      </c>
      <c r="F255">
        <v>23</v>
      </c>
      <c r="G255">
        <v>76</v>
      </c>
      <c r="H255">
        <v>30.4</v>
      </c>
      <c r="I255">
        <v>0.96799999999999997</v>
      </c>
      <c r="J255">
        <v>21</v>
      </c>
      <c r="K255">
        <v>0</v>
      </c>
      <c r="L255">
        <f t="shared" si="22"/>
        <v>0</v>
      </c>
      <c r="M255">
        <f t="shared" si="23"/>
        <v>1</v>
      </c>
    </row>
    <row r="256" spans="1:13">
      <c r="A256">
        <v>255</v>
      </c>
      <c r="B256">
        <v>231</v>
      </c>
      <c r="C256">
        <v>4</v>
      </c>
      <c r="D256">
        <v>142</v>
      </c>
      <c r="E256">
        <v>86</v>
      </c>
      <c r="F256">
        <v>0</v>
      </c>
      <c r="G256">
        <v>0</v>
      </c>
      <c r="H256">
        <v>44</v>
      </c>
      <c r="I256">
        <v>0.64500000000000002</v>
      </c>
      <c r="J256">
        <v>22</v>
      </c>
      <c r="K256">
        <v>1</v>
      </c>
      <c r="L256">
        <f t="shared" si="22"/>
        <v>1</v>
      </c>
      <c r="M256">
        <f t="shared" si="23"/>
        <v>1</v>
      </c>
    </row>
    <row r="257" spans="1:13">
      <c r="A257">
        <v>256</v>
      </c>
      <c r="B257">
        <v>683</v>
      </c>
      <c r="C257">
        <v>0</v>
      </c>
      <c r="D257">
        <v>95</v>
      </c>
      <c r="E257">
        <v>64</v>
      </c>
      <c r="F257">
        <v>39</v>
      </c>
      <c r="G257">
        <v>105</v>
      </c>
      <c r="H257">
        <v>44.6</v>
      </c>
      <c r="I257">
        <v>0.36599999999999999</v>
      </c>
      <c r="J257">
        <v>22</v>
      </c>
      <c r="K257">
        <v>0</v>
      </c>
      <c r="L257">
        <f t="shared" si="22"/>
        <v>1</v>
      </c>
      <c r="M257">
        <f t="shared" si="23"/>
        <v>0</v>
      </c>
    </row>
    <row r="258" spans="1:13">
      <c r="A258">
        <v>257</v>
      </c>
      <c r="B258">
        <v>471</v>
      </c>
      <c r="C258">
        <v>1</v>
      </c>
      <c r="D258">
        <v>144</v>
      </c>
      <c r="E258">
        <v>82</v>
      </c>
      <c r="F258">
        <v>40</v>
      </c>
      <c r="G258">
        <v>0</v>
      </c>
      <c r="H258">
        <v>41.3</v>
      </c>
      <c r="I258">
        <v>0.60699999999999998</v>
      </c>
      <c r="J258">
        <v>28</v>
      </c>
      <c r="K258">
        <v>0</v>
      </c>
      <c r="L258">
        <f t="shared" si="22"/>
        <v>0</v>
      </c>
      <c r="M258">
        <f t="shared" si="23"/>
        <v>1</v>
      </c>
    </row>
    <row r="259" spans="1:13">
      <c r="A259">
        <v>258</v>
      </c>
      <c r="B259">
        <v>62</v>
      </c>
      <c r="C259">
        <v>8</v>
      </c>
      <c r="D259">
        <v>133</v>
      </c>
      <c r="E259">
        <v>72</v>
      </c>
      <c r="F259">
        <v>0</v>
      </c>
      <c r="G259">
        <v>0</v>
      </c>
      <c r="H259">
        <v>32.9</v>
      </c>
      <c r="I259">
        <v>0.27</v>
      </c>
      <c r="J259">
        <v>39</v>
      </c>
      <c r="K259">
        <v>1</v>
      </c>
      <c r="L259">
        <f t="shared" ref="L259:L322" si="24">IF(H259&lt;=29.650001,IF(C259&lt;=8.5,IF(H259&lt;=26.5,0,0),0),IF(C259&lt;=6.5,IF(H259&lt;=43,0,1),IF(I259&lt;=0.208,0,1)))</f>
        <v>1</v>
      </c>
      <c r="M259">
        <f t="shared" ref="M259:M322" si="25">IF(L259=K259,1,0)</f>
        <v>1</v>
      </c>
    </row>
    <row r="260" spans="1:13">
      <c r="A260">
        <v>259</v>
      </c>
      <c r="B260">
        <v>235</v>
      </c>
      <c r="C260">
        <v>3</v>
      </c>
      <c r="D260">
        <v>74</v>
      </c>
      <c r="E260">
        <v>68</v>
      </c>
      <c r="F260">
        <v>28</v>
      </c>
      <c r="G260">
        <v>45</v>
      </c>
      <c r="H260">
        <v>29.7</v>
      </c>
      <c r="I260">
        <v>0.29299999999999998</v>
      </c>
      <c r="J260">
        <v>23</v>
      </c>
      <c r="K260">
        <v>0</v>
      </c>
      <c r="L260">
        <f t="shared" si="24"/>
        <v>0</v>
      </c>
      <c r="M260">
        <f t="shared" si="25"/>
        <v>1</v>
      </c>
    </row>
    <row r="261" spans="1:13">
      <c r="A261">
        <v>260</v>
      </c>
      <c r="B261">
        <v>450</v>
      </c>
      <c r="C261">
        <v>0</v>
      </c>
      <c r="D261">
        <v>120</v>
      </c>
      <c r="E261">
        <v>74</v>
      </c>
      <c r="F261">
        <v>18</v>
      </c>
      <c r="G261">
        <v>63</v>
      </c>
      <c r="H261">
        <v>30.5</v>
      </c>
      <c r="I261">
        <v>0.28499999999999998</v>
      </c>
      <c r="J261">
        <v>26</v>
      </c>
      <c r="K261">
        <v>0</v>
      </c>
      <c r="L261">
        <f t="shared" si="24"/>
        <v>0</v>
      </c>
      <c r="M261">
        <f t="shared" si="25"/>
        <v>1</v>
      </c>
    </row>
    <row r="262" spans="1:13">
      <c r="A262">
        <v>261</v>
      </c>
      <c r="B262">
        <v>742</v>
      </c>
      <c r="C262">
        <v>3</v>
      </c>
      <c r="D262">
        <v>102</v>
      </c>
      <c r="E262">
        <v>44</v>
      </c>
      <c r="F262">
        <v>20</v>
      </c>
      <c r="G262">
        <v>94</v>
      </c>
      <c r="H262">
        <v>30.8</v>
      </c>
      <c r="I262">
        <v>0.4</v>
      </c>
      <c r="J262">
        <v>26</v>
      </c>
      <c r="K262">
        <v>0</v>
      </c>
      <c r="L262">
        <f t="shared" si="24"/>
        <v>0</v>
      </c>
      <c r="M262">
        <f t="shared" si="25"/>
        <v>1</v>
      </c>
    </row>
    <row r="263" spans="1:13">
      <c r="A263">
        <v>262</v>
      </c>
      <c r="B263">
        <v>378</v>
      </c>
      <c r="C263">
        <v>1</v>
      </c>
      <c r="D263">
        <v>87</v>
      </c>
      <c r="E263">
        <v>60</v>
      </c>
      <c r="F263">
        <v>37</v>
      </c>
      <c r="G263">
        <v>75</v>
      </c>
      <c r="H263">
        <v>37.200000000000003</v>
      </c>
      <c r="I263">
        <v>0.50900000000000001</v>
      </c>
      <c r="J263">
        <v>22</v>
      </c>
      <c r="K263">
        <v>0</v>
      </c>
      <c r="L263">
        <f t="shared" si="24"/>
        <v>0</v>
      </c>
      <c r="M263">
        <f t="shared" si="25"/>
        <v>1</v>
      </c>
    </row>
    <row r="264" spans="1:13">
      <c r="A264">
        <v>263</v>
      </c>
      <c r="B264">
        <v>763</v>
      </c>
      <c r="C264">
        <v>9</v>
      </c>
      <c r="D264">
        <v>89</v>
      </c>
      <c r="E264">
        <v>62</v>
      </c>
      <c r="F264">
        <v>0</v>
      </c>
      <c r="G264">
        <v>0</v>
      </c>
      <c r="H264">
        <v>22.5</v>
      </c>
      <c r="I264">
        <v>0.14199999999999999</v>
      </c>
      <c r="J264">
        <v>33</v>
      </c>
      <c r="K264">
        <v>0</v>
      </c>
      <c r="L264">
        <f t="shared" si="24"/>
        <v>0</v>
      </c>
      <c r="M264">
        <f t="shared" si="25"/>
        <v>1</v>
      </c>
    </row>
    <row r="265" spans="1:13">
      <c r="A265">
        <v>264</v>
      </c>
      <c r="B265">
        <v>669</v>
      </c>
      <c r="C265">
        <v>6</v>
      </c>
      <c r="D265">
        <v>98</v>
      </c>
      <c r="E265">
        <v>58</v>
      </c>
      <c r="F265">
        <v>33</v>
      </c>
      <c r="G265">
        <v>190</v>
      </c>
      <c r="H265">
        <v>34</v>
      </c>
      <c r="I265">
        <v>0.43</v>
      </c>
      <c r="J265">
        <v>43</v>
      </c>
      <c r="K265">
        <v>0</v>
      </c>
      <c r="L265">
        <f t="shared" si="24"/>
        <v>0</v>
      </c>
      <c r="M265">
        <f t="shared" si="25"/>
        <v>1</v>
      </c>
    </row>
    <row r="266" spans="1:13">
      <c r="A266">
        <v>265</v>
      </c>
      <c r="B266">
        <v>663</v>
      </c>
      <c r="C266">
        <v>8</v>
      </c>
      <c r="D266">
        <v>167</v>
      </c>
      <c r="E266">
        <v>106</v>
      </c>
      <c r="F266">
        <v>46</v>
      </c>
      <c r="G266">
        <v>231</v>
      </c>
      <c r="H266">
        <v>37.6</v>
      </c>
      <c r="I266">
        <v>0.16500000000000001</v>
      </c>
      <c r="J266">
        <v>43</v>
      </c>
      <c r="K266">
        <v>1</v>
      </c>
      <c r="L266">
        <f t="shared" si="24"/>
        <v>0</v>
      </c>
      <c r="M266">
        <f t="shared" si="25"/>
        <v>0</v>
      </c>
    </row>
    <row r="267" spans="1:13">
      <c r="A267">
        <v>266</v>
      </c>
      <c r="B267">
        <v>156</v>
      </c>
      <c r="C267">
        <v>7</v>
      </c>
      <c r="D267">
        <v>152</v>
      </c>
      <c r="E267">
        <v>88</v>
      </c>
      <c r="F267">
        <v>44</v>
      </c>
      <c r="G267">
        <v>0</v>
      </c>
      <c r="H267">
        <v>50</v>
      </c>
      <c r="I267">
        <v>0.33700000000000002</v>
      </c>
      <c r="J267">
        <v>36</v>
      </c>
      <c r="K267">
        <v>1</v>
      </c>
      <c r="L267">
        <f t="shared" si="24"/>
        <v>1</v>
      </c>
      <c r="M267">
        <f t="shared" si="25"/>
        <v>1</v>
      </c>
    </row>
    <row r="268" spans="1:13">
      <c r="A268">
        <v>267</v>
      </c>
      <c r="B268">
        <v>640</v>
      </c>
      <c r="C268">
        <v>1</v>
      </c>
      <c r="D268">
        <v>100</v>
      </c>
      <c r="E268">
        <v>74</v>
      </c>
      <c r="F268">
        <v>12</v>
      </c>
      <c r="G268">
        <v>46</v>
      </c>
      <c r="H268">
        <v>19.5</v>
      </c>
      <c r="I268">
        <v>0.14899999999999999</v>
      </c>
      <c r="J268">
        <v>28</v>
      </c>
      <c r="K268">
        <v>0</v>
      </c>
      <c r="L268">
        <f t="shared" si="24"/>
        <v>0</v>
      </c>
      <c r="M268">
        <f t="shared" si="25"/>
        <v>1</v>
      </c>
    </row>
    <row r="269" spans="1:13">
      <c r="A269">
        <v>268</v>
      </c>
      <c r="B269">
        <v>29</v>
      </c>
      <c r="C269">
        <v>13</v>
      </c>
      <c r="D269">
        <v>145</v>
      </c>
      <c r="E269">
        <v>82</v>
      </c>
      <c r="F269">
        <v>19</v>
      </c>
      <c r="G269">
        <v>110</v>
      </c>
      <c r="H269">
        <v>22.2</v>
      </c>
      <c r="I269">
        <v>0.245</v>
      </c>
      <c r="J269">
        <v>57</v>
      </c>
      <c r="K269">
        <v>0</v>
      </c>
      <c r="L269">
        <f t="shared" si="24"/>
        <v>0</v>
      </c>
      <c r="M269">
        <f t="shared" si="25"/>
        <v>1</v>
      </c>
    </row>
    <row r="270" spans="1:13">
      <c r="A270">
        <v>269</v>
      </c>
      <c r="B270">
        <v>198</v>
      </c>
      <c r="C270">
        <v>3</v>
      </c>
      <c r="D270">
        <v>107</v>
      </c>
      <c r="E270">
        <v>62</v>
      </c>
      <c r="F270">
        <v>13</v>
      </c>
      <c r="G270">
        <v>48</v>
      </c>
      <c r="H270">
        <v>22.9</v>
      </c>
      <c r="I270">
        <v>0.67800000000000005</v>
      </c>
      <c r="J270">
        <v>23</v>
      </c>
      <c r="K270">
        <v>1</v>
      </c>
      <c r="L270">
        <f t="shared" si="24"/>
        <v>0</v>
      </c>
      <c r="M270">
        <f t="shared" si="25"/>
        <v>0</v>
      </c>
    </row>
    <row r="271" spans="1:13">
      <c r="A271">
        <v>270</v>
      </c>
      <c r="B271">
        <v>144</v>
      </c>
      <c r="C271">
        <v>10</v>
      </c>
      <c r="D271">
        <v>108</v>
      </c>
      <c r="E271">
        <v>66</v>
      </c>
      <c r="F271">
        <v>0</v>
      </c>
      <c r="G271">
        <v>0</v>
      </c>
      <c r="H271">
        <v>32.4</v>
      </c>
      <c r="I271">
        <v>0.27200000000000002</v>
      </c>
      <c r="J271">
        <v>42</v>
      </c>
      <c r="K271">
        <v>1</v>
      </c>
      <c r="L271">
        <f t="shared" si="24"/>
        <v>1</v>
      </c>
      <c r="M271">
        <f t="shared" si="25"/>
        <v>1</v>
      </c>
    </row>
    <row r="272" spans="1:13">
      <c r="A272">
        <v>271</v>
      </c>
      <c r="B272">
        <v>50</v>
      </c>
      <c r="C272">
        <v>7</v>
      </c>
      <c r="D272">
        <v>105</v>
      </c>
      <c r="E272">
        <v>0</v>
      </c>
      <c r="F272">
        <v>0</v>
      </c>
      <c r="G272">
        <v>0</v>
      </c>
      <c r="H272">
        <v>0</v>
      </c>
      <c r="I272">
        <v>0.30499999999999999</v>
      </c>
      <c r="J272">
        <v>24</v>
      </c>
      <c r="K272">
        <v>0</v>
      </c>
      <c r="L272">
        <f t="shared" si="24"/>
        <v>0</v>
      </c>
      <c r="M272">
        <f t="shared" si="25"/>
        <v>1</v>
      </c>
    </row>
    <row r="273" spans="1:13">
      <c r="A273">
        <v>272</v>
      </c>
      <c r="B273">
        <v>119</v>
      </c>
      <c r="C273">
        <v>4</v>
      </c>
      <c r="D273">
        <v>97</v>
      </c>
      <c r="E273">
        <v>60</v>
      </c>
      <c r="F273">
        <v>23</v>
      </c>
      <c r="G273">
        <v>0</v>
      </c>
      <c r="H273">
        <v>28.2</v>
      </c>
      <c r="I273">
        <v>0.443</v>
      </c>
      <c r="J273">
        <v>22</v>
      </c>
      <c r="K273">
        <v>0</v>
      </c>
      <c r="L273">
        <f t="shared" si="24"/>
        <v>0</v>
      </c>
      <c r="M273">
        <f t="shared" si="25"/>
        <v>1</v>
      </c>
    </row>
    <row r="274" spans="1:13">
      <c r="A274">
        <v>273</v>
      </c>
      <c r="B274">
        <v>473</v>
      </c>
      <c r="C274">
        <v>0</v>
      </c>
      <c r="D274">
        <v>119</v>
      </c>
      <c r="E274">
        <v>66</v>
      </c>
      <c r="F274">
        <v>27</v>
      </c>
      <c r="G274">
        <v>0</v>
      </c>
      <c r="H274">
        <v>38.799999999999997</v>
      </c>
      <c r="I274">
        <v>0.25900000000000001</v>
      </c>
      <c r="J274">
        <v>22</v>
      </c>
      <c r="K274">
        <v>0</v>
      </c>
      <c r="L274">
        <f t="shared" si="24"/>
        <v>0</v>
      </c>
      <c r="M274">
        <f t="shared" si="25"/>
        <v>1</v>
      </c>
    </row>
    <row r="275" spans="1:13">
      <c r="A275">
        <v>274</v>
      </c>
      <c r="B275">
        <v>193</v>
      </c>
      <c r="C275">
        <v>7</v>
      </c>
      <c r="D275">
        <v>159</v>
      </c>
      <c r="E275">
        <v>66</v>
      </c>
      <c r="F275">
        <v>0</v>
      </c>
      <c r="G275">
        <v>0</v>
      </c>
      <c r="H275">
        <v>30.4</v>
      </c>
      <c r="I275">
        <v>0.38300000000000001</v>
      </c>
      <c r="J275">
        <v>36</v>
      </c>
      <c r="K275">
        <v>1</v>
      </c>
      <c r="L275">
        <f t="shared" si="24"/>
        <v>1</v>
      </c>
      <c r="M275">
        <f t="shared" si="25"/>
        <v>1</v>
      </c>
    </row>
    <row r="276" spans="1:13">
      <c r="A276">
        <v>275</v>
      </c>
      <c r="B276">
        <v>535</v>
      </c>
      <c r="C276">
        <v>1</v>
      </c>
      <c r="D276">
        <v>77</v>
      </c>
      <c r="E276">
        <v>56</v>
      </c>
      <c r="F276">
        <v>30</v>
      </c>
      <c r="G276">
        <v>56</v>
      </c>
      <c r="H276">
        <v>33.299999999999997</v>
      </c>
      <c r="I276">
        <v>1.2509999999999999</v>
      </c>
      <c r="J276">
        <v>24</v>
      </c>
      <c r="K276">
        <v>0</v>
      </c>
      <c r="L276">
        <f t="shared" si="24"/>
        <v>0</v>
      </c>
      <c r="M276">
        <f t="shared" si="25"/>
        <v>1</v>
      </c>
    </row>
    <row r="277" spans="1:13">
      <c r="A277">
        <v>276</v>
      </c>
      <c r="B277">
        <v>68</v>
      </c>
      <c r="C277">
        <v>2</v>
      </c>
      <c r="D277">
        <v>109</v>
      </c>
      <c r="E277">
        <v>92</v>
      </c>
      <c r="F277">
        <v>0</v>
      </c>
      <c r="G277">
        <v>0</v>
      </c>
      <c r="H277">
        <v>42.7</v>
      </c>
      <c r="I277">
        <v>0.84499999999999997</v>
      </c>
      <c r="J277">
        <v>54</v>
      </c>
      <c r="K277">
        <v>0</v>
      </c>
      <c r="L277">
        <f t="shared" si="24"/>
        <v>0</v>
      </c>
      <c r="M277">
        <f t="shared" si="25"/>
        <v>1</v>
      </c>
    </row>
    <row r="278" spans="1:13">
      <c r="A278">
        <v>277</v>
      </c>
      <c r="B278">
        <v>479</v>
      </c>
      <c r="C278">
        <v>8</v>
      </c>
      <c r="D278">
        <v>126</v>
      </c>
      <c r="E278">
        <v>74</v>
      </c>
      <c r="F278">
        <v>38</v>
      </c>
      <c r="G278">
        <v>75</v>
      </c>
      <c r="H278">
        <v>25.9</v>
      </c>
      <c r="I278">
        <v>0.16200000000000001</v>
      </c>
      <c r="J278">
        <v>39</v>
      </c>
      <c r="K278">
        <v>0</v>
      </c>
      <c r="L278">
        <f t="shared" si="24"/>
        <v>0</v>
      </c>
      <c r="M278">
        <f t="shared" si="25"/>
        <v>1</v>
      </c>
    </row>
    <row r="279" spans="1:13">
      <c r="A279">
        <v>278</v>
      </c>
      <c r="B279">
        <v>162</v>
      </c>
      <c r="C279">
        <v>7</v>
      </c>
      <c r="D279">
        <v>102</v>
      </c>
      <c r="E279">
        <v>74</v>
      </c>
      <c r="F279">
        <v>40</v>
      </c>
      <c r="G279">
        <v>105</v>
      </c>
      <c r="H279">
        <v>37.200000000000003</v>
      </c>
      <c r="I279">
        <v>0.20399999999999999</v>
      </c>
      <c r="J279">
        <v>45</v>
      </c>
      <c r="K279">
        <v>0</v>
      </c>
      <c r="L279">
        <f t="shared" si="24"/>
        <v>0</v>
      </c>
      <c r="M279">
        <f t="shared" si="25"/>
        <v>1</v>
      </c>
    </row>
    <row r="280" spans="1:13">
      <c r="A280">
        <v>279</v>
      </c>
      <c r="B280">
        <v>120</v>
      </c>
      <c r="C280">
        <v>4</v>
      </c>
      <c r="D280">
        <v>99</v>
      </c>
      <c r="E280">
        <v>76</v>
      </c>
      <c r="F280">
        <v>15</v>
      </c>
      <c r="G280">
        <v>51</v>
      </c>
      <c r="H280">
        <v>23.2</v>
      </c>
      <c r="I280">
        <v>0.223</v>
      </c>
      <c r="J280">
        <v>21</v>
      </c>
      <c r="K280">
        <v>0</v>
      </c>
      <c r="L280">
        <f t="shared" si="24"/>
        <v>0</v>
      </c>
      <c r="M280">
        <f t="shared" si="25"/>
        <v>1</v>
      </c>
    </row>
    <row r="281" spans="1:13">
      <c r="A281">
        <v>280</v>
      </c>
      <c r="B281">
        <v>326</v>
      </c>
      <c r="C281">
        <v>1</v>
      </c>
      <c r="D281">
        <v>157</v>
      </c>
      <c r="E281">
        <v>72</v>
      </c>
      <c r="F281">
        <v>21</v>
      </c>
      <c r="G281">
        <v>168</v>
      </c>
      <c r="H281">
        <v>25.6</v>
      </c>
      <c r="I281">
        <v>0.123</v>
      </c>
      <c r="J281">
        <v>24</v>
      </c>
      <c r="K281">
        <v>0</v>
      </c>
      <c r="L281">
        <f t="shared" si="24"/>
        <v>0</v>
      </c>
      <c r="M281">
        <f t="shared" si="25"/>
        <v>1</v>
      </c>
    </row>
    <row r="282" spans="1:13">
      <c r="A282">
        <v>281</v>
      </c>
      <c r="B282">
        <v>628</v>
      </c>
      <c r="C282">
        <v>0</v>
      </c>
      <c r="D282">
        <v>132</v>
      </c>
      <c r="E282">
        <v>78</v>
      </c>
      <c r="F282">
        <v>0</v>
      </c>
      <c r="G282">
        <v>0</v>
      </c>
      <c r="H282">
        <v>32.4</v>
      </c>
      <c r="I282">
        <v>0.39300000000000002</v>
      </c>
      <c r="J282">
        <v>21</v>
      </c>
      <c r="K282">
        <v>0</v>
      </c>
      <c r="L282">
        <f t="shared" si="24"/>
        <v>0</v>
      </c>
      <c r="M282">
        <f t="shared" si="25"/>
        <v>1</v>
      </c>
    </row>
    <row r="283" spans="1:13">
      <c r="A283">
        <v>282</v>
      </c>
      <c r="B283">
        <v>524</v>
      </c>
      <c r="C283">
        <v>9</v>
      </c>
      <c r="D283">
        <v>130</v>
      </c>
      <c r="E283">
        <v>70</v>
      </c>
      <c r="F283">
        <v>0</v>
      </c>
      <c r="G283">
        <v>0</v>
      </c>
      <c r="H283">
        <v>34.200000000000003</v>
      </c>
      <c r="I283">
        <v>0.65200000000000002</v>
      </c>
      <c r="J283">
        <v>45</v>
      </c>
      <c r="K283">
        <v>1</v>
      </c>
      <c r="L283">
        <f t="shared" si="24"/>
        <v>1</v>
      </c>
      <c r="M283">
        <f t="shared" si="25"/>
        <v>1</v>
      </c>
    </row>
    <row r="284" spans="1:13">
      <c r="A284">
        <v>283</v>
      </c>
      <c r="B284">
        <v>576</v>
      </c>
      <c r="C284">
        <v>1</v>
      </c>
      <c r="D284">
        <v>119</v>
      </c>
      <c r="E284">
        <v>44</v>
      </c>
      <c r="F284">
        <v>47</v>
      </c>
      <c r="G284">
        <v>63</v>
      </c>
      <c r="H284">
        <v>35.5</v>
      </c>
      <c r="I284">
        <v>0.28000000000000003</v>
      </c>
      <c r="J284">
        <v>25</v>
      </c>
      <c r="K284">
        <v>0</v>
      </c>
      <c r="L284">
        <f t="shared" si="24"/>
        <v>0</v>
      </c>
      <c r="M284">
        <f t="shared" si="25"/>
        <v>1</v>
      </c>
    </row>
    <row r="285" spans="1:13">
      <c r="A285">
        <v>284</v>
      </c>
      <c r="B285">
        <v>205</v>
      </c>
      <c r="C285">
        <v>6</v>
      </c>
      <c r="D285">
        <v>103</v>
      </c>
      <c r="E285">
        <v>72</v>
      </c>
      <c r="F285">
        <v>32</v>
      </c>
      <c r="G285">
        <v>190</v>
      </c>
      <c r="H285">
        <v>37.700000000000003</v>
      </c>
      <c r="I285">
        <v>0.32400000000000001</v>
      </c>
      <c r="J285">
        <v>55</v>
      </c>
      <c r="K285">
        <v>0</v>
      </c>
      <c r="L285">
        <f t="shared" si="24"/>
        <v>0</v>
      </c>
      <c r="M285">
        <f t="shared" si="25"/>
        <v>1</v>
      </c>
    </row>
    <row r="286" spans="1:13">
      <c r="A286">
        <v>285</v>
      </c>
      <c r="B286">
        <v>389</v>
      </c>
      <c r="C286">
        <v>5</v>
      </c>
      <c r="D286">
        <v>144</v>
      </c>
      <c r="E286">
        <v>82</v>
      </c>
      <c r="F286">
        <v>26</v>
      </c>
      <c r="G286">
        <v>285</v>
      </c>
      <c r="H286">
        <v>32</v>
      </c>
      <c r="I286">
        <v>0.45200000000000001</v>
      </c>
      <c r="J286">
        <v>58</v>
      </c>
      <c r="K286">
        <v>1</v>
      </c>
      <c r="L286">
        <f t="shared" si="24"/>
        <v>0</v>
      </c>
      <c r="M286">
        <f t="shared" si="25"/>
        <v>0</v>
      </c>
    </row>
    <row r="287" spans="1:13">
      <c r="A287">
        <v>286</v>
      </c>
      <c r="B287">
        <v>223</v>
      </c>
      <c r="C287">
        <v>7</v>
      </c>
      <c r="D287">
        <v>119</v>
      </c>
      <c r="E287">
        <v>0</v>
      </c>
      <c r="F287">
        <v>0</v>
      </c>
      <c r="G287">
        <v>0</v>
      </c>
      <c r="H287">
        <v>25.2</v>
      </c>
      <c r="I287">
        <v>0.20899999999999999</v>
      </c>
      <c r="J287">
        <v>37</v>
      </c>
      <c r="K287">
        <v>0</v>
      </c>
      <c r="L287">
        <f t="shared" si="24"/>
        <v>0</v>
      </c>
      <c r="M287">
        <f t="shared" si="25"/>
        <v>1</v>
      </c>
    </row>
    <row r="288" spans="1:13">
      <c r="A288">
        <v>287</v>
      </c>
      <c r="B288">
        <v>548</v>
      </c>
      <c r="C288">
        <v>4</v>
      </c>
      <c r="D288">
        <v>131</v>
      </c>
      <c r="E288">
        <v>68</v>
      </c>
      <c r="F288">
        <v>21</v>
      </c>
      <c r="G288">
        <v>166</v>
      </c>
      <c r="H288">
        <v>33.1</v>
      </c>
      <c r="I288">
        <v>0.16</v>
      </c>
      <c r="J288">
        <v>28</v>
      </c>
      <c r="K288">
        <v>0</v>
      </c>
      <c r="L288">
        <f t="shared" si="24"/>
        <v>0</v>
      </c>
      <c r="M288">
        <f t="shared" si="25"/>
        <v>1</v>
      </c>
    </row>
    <row r="289" spans="1:13">
      <c r="A289">
        <v>288</v>
      </c>
      <c r="B289">
        <v>112</v>
      </c>
      <c r="C289">
        <v>8</v>
      </c>
      <c r="D289">
        <v>155</v>
      </c>
      <c r="E289">
        <v>62</v>
      </c>
      <c r="F289">
        <v>26</v>
      </c>
      <c r="G289">
        <v>495</v>
      </c>
      <c r="H289">
        <v>34</v>
      </c>
      <c r="I289">
        <v>0.54300000000000004</v>
      </c>
      <c r="J289">
        <v>46</v>
      </c>
      <c r="K289">
        <v>1</v>
      </c>
      <c r="L289">
        <f t="shared" si="24"/>
        <v>1</v>
      </c>
      <c r="M289">
        <f t="shared" si="25"/>
        <v>1</v>
      </c>
    </row>
    <row r="290" spans="1:13">
      <c r="A290">
        <v>289</v>
      </c>
      <c r="B290">
        <v>309</v>
      </c>
      <c r="C290">
        <v>0</v>
      </c>
      <c r="D290">
        <v>128</v>
      </c>
      <c r="E290">
        <v>68</v>
      </c>
      <c r="F290">
        <v>19</v>
      </c>
      <c r="G290">
        <v>180</v>
      </c>
      <c r="H290">
        <v>30.5</v>
      </c>
      <c r="I290">
        <v>1.391</v>
      </c>
      <c r="J290">
        <v>25</v>
      </c>
      <c r="K290">
        <v>1</v>
      </c>
      <c r="L290">
        <f t="shared" si="24"/>
        <v>0</v>
      </c>
      <c r="M290">
        <f t="shared" si="25"/>
        <v>0</v>
      </c>
    </row>
    <row r="291" spans="1:13">
      <c r="A291">
        <v>290</v>
      </c>
      <c r="B291">
        <v>707</v>
      </c>
      <c r="C291">
        <v>10</v>
      </c>
      <c r="D291">
        <v>115</v>
      </c>
      <c r="E291">
        <v>0</v>
      </c>
      <c r="F291">
        <v>0</v>
      </c>
      <c r="G291">
        <v>0</v>
      </c>
      <c r="H291">
        <v>0</v>
      </c>
      <c r="I291">
        <v>0.26100000000000001</v>
      </c>
      <c r="J291">
        <v>30</v>
      </c>
      <c r="K291">
        <v>1</v>
      </c>
      <c r="L291">
        <f t="shared" si="24"/>
        <v>0</v>
      </c>
      <c r="M291">
        <f t="shared" si="25"/>
        <v>0</v>
      </c>
    </row>
    <row r="292" spans="1:13">
      <c r="A292">
        <v>291</v>
      </c>
      <c r="B292">
        <v>755</v>
      </c>
      <c r="C292">
        <v>8</v>
      </c>
      <c r="D292">
        <v>154</v>
      </c>
      <c r="E292">
        <v>78</v>
      </c>
      <c r="F292">
        <v>32</v>
      </c>
      <c r="G292">
        <v>0</v>
      </c>
      <c r="H292">
        <v>32.4</v>
      </c>
      <c r="I292">
        <v>0.443</v>
      </c>
      <c r="J292">
        <v>45</v>
      </c>
      <c r="K292">
        <v>1</v>
      </c>
      <c r="L292">
        <f t="shared" si="24"/>
        <v>1</v>
      </c>
      <c r="M292">
        <f t="shared" si="25"/>
        <v>1</v>
      </c>
    </row>
    <row r="293" spans="1:13">
      <c r="A293">
        <v>292</v>
      </c>
      <c r="B293">
        <v>212</v>
      </c>
      <c r="C293">
        <v>0</v>
      </c>
      <c r="D293">
        <v>147</v>
      </c>
      <c r="E293">
        <v>85</v>
      </c>
      <c r="F293">
        <v>54</v>
      </c>
      <c r="G293">
        <v>0</v>
      </c>
      <c r="H293">
        <v>42.8</v>
      </c>
      <c r="I293">
        <v>0.375</v>
      </c>
      <c r="J293">
        <v>24</v>
      </c>
      <c r="K293">
        <v>0</v>
      </c>
      <c r="L293">
        <f t="shared" si="24"/>
        <v>0</v>
      </c>
      <c r="M293">
        <f t="shared" si="25"/>
        <v>1</v>
      </c>
    </row>
    <row r="294" spans="1:13">
      <c r="A294">
        <v>293</v>
      </c>
      <c r="B294">
        <v>421</v>
      </c>
      <c r="C294">
        <v>1</v>
      </c>
      <c r="D294">
        <v>119</v>
      </c>
      <c r="E294">
        <v>88</v>
      </c>
      <c r="F294">
        <v>41</v>
      </c>
      <c r="G294">
        <v>170</v>
      </c>
      <c r="H294">
        <v>45.3</v>
      </c>
      <c r="I294">
        <v>0.50700000000000001</v>
      </c>
      <c r="J294">
        <v>26</v>
      </c>
      <c r="K294">
        <v>0</v>
      </c>
      <c r="L294">
        <f t="shared" si="24"/>
        <v>1</v>
      </c>
      <c r="M294">
        <f t="shared" si="25"/>
        <v>0</v>
      </c>
    </row>
    <row r="295" spans="1:13">
      <c r="A295">
        <v>294</v>
      </c>
      <c r="B295">
        <v>427</v>
      </c>
      <c r="C295">
        <v>0</v>
      </c>
      <c r="D295">
        <v>94</v>
      </c>
      <c r="E295">
        <v>0</v>
      </c>
      <c r="F295">
        <v>0</v>
      </c>
      <c r="G295">
        <v>0</v>
      </c>
      <c r="H295">
        <v>0</v>
      </c>
      <c r="I295">
        <v>0.25600000000000001</v>
      </c>
      <c r="J295">
        <v>25</v>
      </c>
      <c r="K295">
        <v>0</v>
      </c>
      <c r="L295">
        <f t="shared" si="24"/>
        <v>0</v>
      </c>
      <c r="M295">
        <f t="shared" si="25"/>
        <v>1</v>
      </c>
    </row>
    <row r="296" spans="1:13">
      <c r="A296">
        <v>295</v>
      </c>
      <c r="B296">
        <v>577</v>
      </c>
      <c r="C296">
        <v>6</v>
      </c>
      <c r="D296">
        <v>108</v>
      </c>
      <c r="E296">
        <v>44</v>
      </c>
      <c r="F296">
        <v>20</v>
      </c>
      <c r="G296">
        <v>130</v>
      </c>
      <c r="H296">
        <v>24</v>
      </c>
      <c r="I296">
        <v>0.81299999999999994</v>
      </c>
      <c r="J296">
        <v>35</v>
      </c>
      <c r="K296">
        <v>0</v>
      </c>
      <c r="L296">
        <f t="shared" si="24"/>
        <v>0</v>
      </c>
      <c r="M296">
        <f t="shared" si="25"/>
        <v>1</v>
      </c>
    </row>
    <row r="297" spans="1:13">
      <c r="A297">
        <v>296</v>
      </c>
      <c r="B297">
        <v>702</v>
      </c>
      <c r="C297">
        <v>6</v>
      </c>
      <c r="D297">
        <v>125</v>
      </c>
      <c r="E297">
        <v>78</v>
      </c>
      <c r="F297">
        <v>31</v>
      </c>
      <c r="G297">
        <v>0</v>
      </c>
      <c r="H297">
        <v>27.6</v>
      </c>
      <c r="I297">
        <v>0.56499999999999995</v>
      </c>
      <c r="J297">
        <v>49</v>
      </c>
      <c r="K297">
        <v>1</v>
      </c>
      <c r="L297">
        <f t="shared" si="24"/>
        <v>0</v>
      </c>
      <c r="M297">
        <f t="shared" si="25"/>
        <v>0</v>
      </c>
    </row>
    <row r="298" spans="1:13">
      <c r="A298">
        <v>297</v>
      </c>
      <c r="B298">
        <v>397</v>
      </c>
      <c r="C298">
        <v>3</v>
      </c>
      <c r="D298">
        <v>96</v>
      </c>
      <c r="E298">
        <v>56</v>
      </c>
      <c r="F298">
        <v>34</v>
      </c>
      <c r="G298">
        <v>115</v>
      </c>
      <c r="H298">
        <v>24.7</v>
      </c>
      <c r="I298">
        <v>0.94399999999999995</v>
      </c>
      <c r="J298">
        <v>39</v>
      </c>
      <c r="K298">
        <v>0</v>
      </c>
      <c r="L298">
        <f t="shared" si="24"/>
        <v>0</v>
      </c>
      <c r="M298">
        <f t="shared" si="25"/>
        <v>1</v>
      </c>
    </row>
    <row r="299" spans="1:13">
      <c r="A299">
        <v>298</v>
      </c>
      <c r="B299">
        <v>572</v>
      </c>
      <c r="C299">
        <v>2</v>
      </c>
      <c r="D299">
        <v>130</v>
      </c>
      <c r="E299">
        <v>96</v>
      </c>
      <c r="F299">
        <v>0</v>
      </c>
      <c r="G299">
        <v>0</v>
      </c>
      <c r="H299">
        <v>22.6</v>
      </c>
      <c r="I299">
        <v>0.26800000000000002</v>
      </c>
      <c r="J299">
        <v>21</v>
      </c>
      <c r="K299">
        <v>0</v>
      </c>
      <c r="L299">
        <f t="shared" si="24"/>
        <v>0</v>
      </c>
      <c r="M299">
        <f t="shared" si="25"/>
        <v>1</v>
      </c>
    </row>
    <row r="300" spans="1:13">
      <c r="A300">
        <v>299</v>
      </c>
      <c r="B300">
        <v>712</v>
      </c>
      <c r="C300">
        <v>5</v>
      </c>
      <c r="D300">
        <v>126</v>
      </c>
      <c r="E300">
        <v>78</v>
      </c>
      <c r="F300">
        <v>27</v>
      </c>
      <c r="G300">
        <v>22</v>
      </c>
      <c r="H300">
        <v>29.6</v>
      </c>
      <c r="I300">
        <v>0.439</v>
      </c>
      <c r="J300">
        <v>40</v>
      </c>
      <c r="K300">
        <v>0</v>
      </c>
      <c r="L300">
        <f t="shared" si="24"/>
        <v>0</v>
      </c>
      <c r="M300">
        <f t="shared" si="25"/>
        <v>1</v>
      </c>
    </row>
    <row r="301" spans="1:13">
      <c r="A301">
        <v>300</v>
      </c>
      <c r="B301">
        <v>549</v>
      </c>
      <c r="C301">
        <v>1</v>
      </c>
      <c r="D301">
        <v>164</v>
      </c>
      <c r="E301">
        <v>82</v>
      </c>
      <c r="F301">
        <v>43</v>
      </c>
      <c r="G301">
        <v>67</v>
      </c>
      <c r="H301">
        <v>32.799999999999997</v>
      </c>
      <c r="I301">
        <v>0.34100000000000003</v>
      </c>
      <c r="J301">
        <v>50</v>
      </c>
      <c r="K301">
        <v>0</v>
      </c>
      <c r="L301">
        <f t="shared" si="24"/>
        <v>0</v>
      </c>
      <c r="M301">
        <f t="shared" si="25"/>
        <v>1</v>
      </c>
    </row>
    <row r="302" spans="1:13">
      <c r="A302">
        <v>301</v>
      </c>
      <c r="B302">
        <v>609</v>
      </c>
      <c r="C302">
        <v>0</v>
      </c>
      <c r="D302">
        <v>152</v>
      </c>
      <c r="E302">
        <v>82</v>
      </c>
      <c r="F302">
        <v>39</v>
      </c>
      <c r="G302">
        <v>272</v>
      </c>
      <c r="H302">
        <v>41.5</v>
      </c>
      <c r="I302">
        <v>0.27</v>
      </c>
      <c r="J302">
        <v>27</v>
      </c>
      <c r="K302">
        <v>0</v>
      </c>
      <c r="L302">
        <f t="shared" si="24"/>
        <v>0</v>
      </c>
      <c r="M302">
        <f t="shared" si="25"/>
        <v>1</v>
      </c>
    </row>
    <row r="303" spans="1:13">
      <c r="A303">
        <v>302</v>
      </c>
      <c r="B303">
        <v>49</v>
      </c>
      <c r="C303">
        <v>7</v>
      </c>
      <c r="D303">
        <v>103</v>
      </c>
      <c r="E303">
        <v>66</v>
      </c>
      <c r="F303">
        <v>32</v>
      </c>
      <c r="G303">
        <v>0</v>
      </c>
      <c r="H303">
        <v>39.1</v>
      </c>
      <c r="I303">
        <v>0.34399999999999997</v>
      </c>
      <c r="J303">
        <v>31</v>
      </c>
      <c r="K303">
        <v>1</v>
      </c>
      <c r="L303">
        <f t="shared" si="24"/>
        <v>1</v>
      </c>
      <c r="M303">
        <f t="shared" si="25"/>
        <v>1</v>
      </c>
    </row>
    <row r="304" spans="1:13">
      <c r="A304">
        <v>303</v>
      </c>
      <c r="B304">
        <v>293</v>
      </c>
      <c r="C304">
        <v>2</v>
      </c>
      <c r="D304">
        <v>128</v>
      </c>
      <c r="E304">
        <v>78</v>
      </c>
      <c r="F304">
        <v>37</v>
      </c>
      <c r="G304">
        <v>182</v>
      </c>
      <c r="H304">
        <v>43.3</v>
      </c>
      <c r="I304">
        <v>1.224</v>
      </c>
      <c r="J304">
        <v>31</v>
      </c>
      <c r="K304">
        <v>1</v>
      </c>
      <c r="L304">
        <f t="shared" si="24"/>
        <v>1</v>
      </c>
      <c r="M304">
        <f t="shared" si="25"/>
        <v>1</v>
      </c>
    </row>
    <row r="305" spans="1:13">
      <c r="A305">
        <v>304</v>
      </c>
      <c r="B305">
        <v>282</v>
      </c>
      <c r="C305">
        <v>10</v>
      </c>
      <c r="D305">
        <v>129</v>
      </c>
      <c r="E305">
        <v>76</v>
      </c>
      <c r="F305">
        <v>28</v>
      </c>
      <c r="G305">
        <v>122</v>
      </c>
      <c r="H305">
        <v>35.9</v>
      </c>
      <c r="I305">
        <v>0.28000000000000003</v>
      </c>
      <c r="J305">
        <v>39</v>
      </c>
      <c r="K305">
        <v>0</v>
      </c>
      <c r="L305">
        <f t="shared" si="24"/>
        <v>1</v>
      </c>
      <c r="M305">
        <f t="shared" si="25"/>
        <v>0</v>
      </c>
    </row>
    <row r="306" spans="1:13">
      <c r="A306">
        <v>305</v>
      </c>
      <c r="B306">
        <v>717</v>
      </c>
      <c r="C306">
        <v>3</v>
      </c>
      <c r="D306">
        <v>173</v>
      </c>
      <c r="E306">
        <v>78</v>
      </c>
      <c r="F306">
        <v>39</v>
      </c>
      <c r="G306">
        <v>185</v>
      </c>
      <c r="H306">
        <v>33.799999999999997</v>
      </c>
      <c r="I306">
        <v>0.97</v>
      </c>
      <c r="J306">
        <v>31</v>
      </c>
      <c r="K306">
        <v>1</v>
      </c>
      <c r="L306">
        <f t="shared" si="24"/>
        <v>0</v>
      </c>
      <c r="M306">
        <f t="shared" si="25"/>
        <v>0</v>
      </c>
    </row>
    <row r="307" spans="1:13">
      <c r="A307">
        <v>306</v>
      </c>
      <c r="B307">
        <v>38</v>
      </c>
      <c r="C307">
        <v>9</v>
      </c>
      <c r="D307">
        <v>102</v>
      </c>
      <c r="E307">
        <v>76</v>
      </c>
      <c r="F307">
        <v>37</v>
      </c>
      <c r="G307">
        <v>0</v>
      </c>
      <c r="H307">
        <v>32.9</v>
      </c>
      <c r="I307">
        <v>0.66500000000000004</v>
      </c>
      <c r="J307">
        <v>46</v>
      </c>
      <c r="K307">
        <v>1</v>
      </c>
      <c r="L307">
        <f t="shared" si="24"/>
        <v>1</v>
      </c>
      <c r="M307">
        <f t="shared" si="25"/>
        <v>1</v>
      </c>
    </row>
    <row r="308" spans="1:13">
      <c r="A308">
        <v>307</v>
      </c>
      <c r="B308">
        <v>115</v>
      </c>
      <c r="C308">
        <v>7</v>
      </c>
      <c r="D308">
        <v>160</v>
      </c>
      <c r="E308">
        <v>54</v>
      </c>
      <c r="F308">
        <v>32</v>
      </c>
      <c r="G308">
        <v>175</v>
      </c>
      <c r="H308">
        <v>30.5</v>
      </c>
      <c r="I308">
        <v>0.58799999999999997</v>
      </c>
      <c r="J308">
        <v>39</v>
      </c>
      <c r="K308">
        <v>1</v>
      </c>
      <c r="L308">
        <f t="shared" si="24"/>
        <v>1</v>
      </c>
      <c r="M308">
        <f t="shared" si="25"/>
        <v>1</v>
      </c>
    </row>
    <row r="309" spans="1:13">
      <c r="A309">
        <v>308</v>
      </c>
      <c r="B309">
        <v>285</v>
      </c>
      <c r="C309">
        <v>2</v>
      </c>
      <c r="D309">
        <v>108</v>
      </c>
      <c r="E309">
        <v>80</v>
      </c>
      <c r="F309">
        <v>0</v>
      </c>
      <c r="G309">
        <v>0</v>
      </c>
      <c r="H309">
        <v>27</v>
      </c>
      <c r="I309">
        <v>0.25900000000000001</v>
      </c>
      <c r="J309">
        <v>52</v>
      </c>
      <c r="K309">
        <v>1</v>
      </c>
      <c r="L309">
        <f t="shared" si="24"/>
        <v>0</v>
      </c>
      <c r="M309">
        <f t="shared" si="25"/>
        <v>0</v>
      </c>
    </row>
    <row r="310" spans="1:13">
      <c r="A310">
        <v>309</v>
      </c>
      <c r="B310">
        <v>610</v>
      </c>
      <c r="C310">
        <v>1</v>
      </c>
      <c r="D310">
        <v>111</v>
      </c>
      <c r="E310">
        <v>62</v>
      </c>
      <c r="F310">
        <v>13</v>
      </c>
      <c r="G310">
        <v>182</v>
      </c>
      <c r="H310">
        <v>24</v>
      </c>
      <c r="I310">
        <v>0.13800000000000001</v>
      </c>
      <c r="J310">
        <v>23</v>
      </c>
      <c r="K310">
        <v>0</v>
      </c>
      <c r="L310">
        <f t="shared" si="24"/>
        <v>0</v>
      </c>
      <c r="M310">
        <f t="shared" si="25"/>
        <v>1</v>
      </c>
    </row>
    <row r="311" spans="1:13">
      <c r="A311">
        <v>310</v>
      </c>
      <c r="B311">
        <v>610</v>
      </c>
      <c r="C311">
        <v>1</v>
      </c>
      <c r="D311">
        <v>111</v>
      </c>
      <c r="E311">
        <v>62</v>
      </c>
      <c r="F311">
        <v>13</v>
      </c>
      <c r="G311">
        <v>182</v>
      </c>
      <c r="H311">
        <v>24</v>
      </c>
      <c r="I311">
        <v>0.13800000000000001</v>
      </c>
      <c r="J311">
        <v>23</v>
      </c>
      <c r="K311">
        <v>0</v>
      </c>
      <c r="L311">
        <f t="shared" si="24"/>
        <v>0</v>
      </c>
      <c r="M311">
        <f t="shared" si="25"/>
        <v>1</v>
      </c>
    </row>
    <row r="312" spans="1:13">
      <c r="A312">
        <v>311</v>
      </c>
      <c r="B312">
        <v>471</v>
      </c>
      <c r="C312">
        <v>1</v>
      </c>
      <c r="D312">
        <v>144</v>
      </c>
      <c r="E312">
        <v>82</v>
      </c>
      <c r="F312">
        <v>40</v>
      </c>
      <c r="G312">
        <v>0</v>
      </c>
      <c r="H312">
        <v>41.3</v>
      </c>
      <c r="I312">
        <v>0.60699999999999998</v>
      </c>
      <c r="J312">
        <v>28</v>
      </c>
      <c r="K312">
        <v>0</v>
      </c>
      <c r="L312">
        <f t="shared" si="24"/>
        <v>0</v>
      </c>
      <c r="M312">
        <f t="shared" si="25"/>
        <v>1</v>
      </c>
    </row>
    <row r="313" spans="1:13">
      <c r="A313">
        <v>312</v>
      </c>
      <c r="B313">
        <v>232</v>
      </c>
      <c r="C313">
        <v>6</v>
      </c>
      <c r="D313">
        <v>134</v>
      </c>
      <c r="E313">
        <v>80</v>
      </c>
      <c r="F313">
        <v>37</v>
      </c>
      <c r="G313">
        <v>370</v>
      </c>
      <c r="H313">
        <v>46.2</v>
      </c>
      <c r="I313">
        <v>0.23799999999999999</v>
      </c>
      <c r="J313">
        <v>46</v>
      </c>
      <c r="K313">
        <v>1</v>
      </c>
      <c r="L313">
        <f t="shared" si="24"/>
        <v>1</v>
      </c>
      <c r="M313">
        <f t="shared" si="25"/>
        <v>1</v>
      </c>
    </row>
    <row r="314" spans="1:13">
      <c r="A314">
        <v>313</v>
      </c>
      <c r="B314">
        <v>229</v>
      </c>
      <c r="C314">
        <v>4</v>
      </c>
      <c r="D314">
        <v>197</v>
      </c>
      <c r="E314">
        <v>70</v>
      </c>
      <c r="F314">
        <v>39</v>
      </c>
      <c r="G314">
        <v>744</v>
      </c>
      <c r="H314">
        <v>36.700000000000003</v>
      </c>
      <c r="I314">
        <v>2.3290000000000002</v>
      </c>
      <c r="J314">
        <v>31</v>
      </c>
      <c r="K314">
        <v>0</v>
      </c>
      <c r="L314">
        <f t="shared" si="24"/>
        <v>0</v>
      </c>
      <c r="M314">
        <f t="shared" si="25"/>
        <v>1</v>
      </c>
    </row>
    <row r="315" spans="1:13">
      <c r="A315">
        <v>314</v>
      </c>
      <c r="B315">
        <v>483</v>
      </c>
      <c r="C315">
        <v>4</v>
      </c>
      <c r="D315">
        <v>85</v>
      </c>
      <c r="E315">
        <v>58</v>
      </c>
      <c r="F315">
        <v>22</v>
      </c>
      <c r="G315">
        <v>49</v>
      </c>
      <c r="H315">
        <v>27.8</v>
      </c>
      <c r="I315">
        <v>0.30599999999999999</v>
      </c>
      <c r="J315">
        <v>28</v>
      </c>
      <c r="K315">
        <v>0</v>
      </c>
      <c r="L315">
        <f t="shared" si="24"/>
        <v>0</v>
      </c>
      <c r="M315">
        <f t="shared" si="25"/>
        <v>1</v>
      </c>
    </row>
    <row r="316" spans="1:13">
      <c r="A316">
        <v>315</v>
      </c>
      <c r="B316">
        <v>131</v>
      </c>
      <c r="C316">
        <v>4</v>
      </c>
      <c r="D316">
        <v>173</v>
      </c>
      <c r="E316">
        <v>70</v>
      </c>
      <c r="F316">
        <v>14</v>
      </c>
      <c r="G316">
        <v>168</v>
      </c>
      <c r="H316">
        <v>29.7</v>
      </c>
      <c r="I316">
        <v>0.36099999999999999</v>
      </c>
      <c r="J316">
        <v>33</v>
      </c>
      <c r="K316">
        <v>1</v>
      </c>
      <c r="L316">
        <f t="shared" si="24"/>
        <v>0</v>
      </c>
      <c r="M316">
        <f t="shared" si="25"/>
        <v>0</v>
      </c>
    </row>
    <row r="317" spans="1:13">
      <c r="A317">
        <v>316</v>
      </c>
      <c r="B317">
        <v>759</v>
      </c>
      <c r="C317">
        <v>1</v>
      </c>
      <c r="D317">
        <v>106</v>
      </c>
      <c r="E317">
        <v>76</v>
      </c>
      <c r="F317">
        <v>0</v>
      </c>
      <c r="G317">
        <v>0</v>
      </c>
      <c r="H317">
        <v>37.5</v>
      </c>
      <c r="I317">
        <v>0.19700000000000001</v>
      </c>
      <c r="J317">
        <v>26</v>
      </c>
      <c r="K317">
        <v>0</v>
      </c>
      <c r="L317">
        <f t="shared" si="24"/>
        <v>0</v>
      </c>
      <c r="M317">
        <f t="shared" si="25"/>
        <v>1</v>
      </c>
    </row>
    <row r="318" spans="1:13">
      <c r="A318">
        <v>317</v>
      </c>
      <c r="B318">
        <v>492</v>
      </c>
      <c r="C318">
        <v>2</v>
      </c>
      <c r="D318">
        <v>89</v>
      </c>
      <c r="E318">
        <v>90</v>
      </c>
      <c r="F318">
        <v>30</v>
      </c>
      <c r="G318">
        <v>0</v>
      </c>
      <c r="H318">
        <v>33.5</v>
      </c>
      <c r="I318">
        <v>0.29199999999999998</v>
      </c>
      <c r="J318">
        <v>42</v>
      </c>
      <c r="K318">
        <v>0</v>
      </c>
      <c r="L318">
        <f t="shared" si="24"/>
        <v>0</v>
      </c>
      <c r="M318">
        <f t="shared" si="25"/>
        <v>1</v>
      </c>
    </row>
    <row r="319" spans="1:13">
      <c r="A319">
        <v>318</v>
      </c>
      <c r="B319">
        <v>462</v>
      </c>
      <c r="C319">
        <v>1</v>
      </c>
      <c r="D319">
        <v>71</v>
      </c>
      <c r="E319">
        <v>62</v>
      </c>
      <c r="F319">
        <v>0</v>
      </c>
      <c r="G319">
        <v>0</v>
      </c>
      <c r="H319">
        <v>21.8</v>
      </c>
      <c r="I319">
        <v>0.41599999999999998</v>
      </c>
      <c r="J319">
        <v>26</v>
      </c>
      <c r="K319">
        <v>0</v>
      </c>
      <c r="L319">
        <f t="shared" si="24"/>
        <v>0</v>
      </c>
      <c r="M319">
        <f t="shared" si="25"/>
        <v>1</v>
      </c>
    </row>
    <row r="320" spans="1:13">
      <c r="A320">
        <v>319</v>
      </c>
      <c r="B320">
        <v>406</v>
      </c>
      <c r="C320">
        <v>2</v>
      </c>
      <c r="D320">
        <v>123</v>
      </c>
      <c r="E320">
        <v>48</v>
      </c>
      <c r="F320">
        <v>32</v>
      </c>
      <c r="G320">
        <v>165</v>
      </c>
      <c r="H320">
        <v>42.1</v>
      </c>
      <c r="I320">
        <v>0.52</v>
      </c>
      <c r="J320">
        <v>26</v>
      </c>
      <c r="K320">
        <v>0</v>
      </c>
      <c r="L320">
        <f t="shared" si="24"/>
        <v>0</v>
      </c>
      <c r="M320">
        <f t="shared" si="25"/>
        <v>1</v>
      </c>
    </row>
    <row r="321" spans="1:13">
      <c r="A321">
        <v>320</v>
      </c>
      <c r="B321">
        <v>557</v>
      </c>
      <c r="C321">
        <v>1</v>
      </c>
      <c r="D321">
        <v>97</v>
      </c>
      <c r="E321">
        <v>70</v>
      </c>
      <c r="F321">
        <v>40</v>
      </c>
      <c r="G321">
        <v>0</v>
      </c>
      <c r="H321">
        <v>38.1</v>
      </c>
      <c r="I321">
        <v>0.218</v>
      </c>
      <c r="J321">
        <v>30</v>
      </c>
      <c r="K321">
        <v>0</v>
      </c>
      <c r="L321">
        <f t="shared" si="24"/>
        <v>0</v>
      </c>
      <c r="M321">
        <f t="shared" si="25"/>
        <v>1</v>
      </c>
    </row>
    <row r="322" spans="1:13">
      <c r="A322">
        <v>321</v>
      </c>
      <c r="B322">
        <v>203</v>
      </c>
      <c r="C322">
        <v>0</v>
      </c>
      <c r="D322">
        <v>108</v>
      </c>
      <c r="E322">
        <v>68</v>
      </c>
      <c r="F322">
        <v>20</v>
      </c>
      <c r="G322">
        <v>0</v>
      </c>
      <c r="H322">
        <v>27.3</v>
      </c>
      <c r="I322">
        <v>0.78700000000000003</v>
      </c>
      <c r="J322">
        <v>32</v>
      </c>
      <c r="K322">
        <v>0</v>
      </c>
      <c r="L322">
        <f t="shared" si="24"/>
        <v>0</v>
      </c>
      <c r="M322">
        <f t="shared" si="25"/>
        <v>1</v>
      </c>
    </row>
    <row r="323" spans="1:13">
      <c r="A323">
        <v>322</v>
      </c>
      <c r="B323">
        <v>602</v>
      </c>
      <c r="C323">
        <v>6</v>
      </c>
      <c r="D323">
        <v>96</v>
      </c>
      <c r="E323">
        <v>0</v>
      </c>
      <c r="F323">
        <v>0</v>
      </c>
      <c r="G323">
        <v>0</v>
      </c>
      <c r="H323">
        <v>23.7</v>
      </c>
      <c r="I323">
        <v>0.19</v>
      </c>
      <c r="J323">
        <v>28</v>
      </c>
      <c r="K323">
        <v>0</v>
      </c>
      <c r="L323">
        <f t="shared" ref="L323:L386" si="26">IF(H323&lt;=29.650001,IF(C323&lt;=8.5,IF(H323&lt;=26.5,0,0),0),IF(C323&lt;=6.5,IF(H323&lt;=43,0,1),IF(I323&lt;=0.208,0,1)))</f>
        <v>0</v>
      </c>
      <c r="M323">
        <f t="shared" ref="M323:M386" si="27">IF(L323=K323,1,0)</f>
        <v>1</v>
      </c>
    </row>
    <row r="324" spans="1:13">
      <c r="A324">
        <v>323</v>
      </c>
      <c r="B324">
        <v>329</v>
      </c>
      <c r="C324">
        <v>2</v>
      </c>
      <c r="D324">
        <v>102</v>
      </c>
      <c r="E324">
        <v>86</v>
      </c>
      <c r="F324">
        <v>36</v>
      </c>
      <c r="G324">
        <v>120</v>
      </c>
      <c r="H324">
        <v>45.5</v>
      </c>
      <c r="I324">
        <v>0.127</v>
      </c>
      <c r="J324">
        <v>23</v>
      </c>
      <c r="K324">
        <v>1</v>
      </c>
      <c r="L324">
        <f t="shared" si="26"/>
        <v>1</v>
      </c>
      <c r="M324">
        <f t="shared" si="27"/>
        <v>1</v>
      </c>
    </row>
    <row r="325" spans="1:13">
      <c r="A325">
        <v>324</v>
      </c>
      <c r="B325">
        <v>293</v>
      </c>
      <c r="C325">
        <v>2</v>
      </c>
      <c r="D325">
        <v>128</v>
      </c>
      <c r="E325">
        <v>78</v>
      </c>
      <c r="F325">
        <v>37</v>
      </c>
      <c r="G325">
        <v>182</v>
      </c>
      <c r="H325">
        <v>43.3</v>
      </c>
      <c r="I325">
        <v>1.224</v>
      </c>
      <c r="J325">
        <v>31</v>
      </c>
      <c r="K325">
        <v>1</v>
      </c>
      <c r="L325">
        <f t="shared" si="26"/>
        <v>1</v>
      </c>
      <c r="M325">
        <f t="shared" si="27"/>
        <v>1</v>
      </c>
    </row>
    <row r="326" spans="1:13">
      <c r="A326">
        <v>325</v>
      </c>
      <c r="B326">
        <v>511</v>
      </c>
      <c r="C326">
        <v>12</v>
      </c>
      <c r="D326">
        <v>84</v>
      </c>
      <c r="E326">
        <v>72</v>
      </c>
      <c r="F326">
        <v>31</v>
      </c>
      <c r="G326">
        <v>0</v>
      </c>
      <c r="H326">
        <v>29.7</v>
      </c>
      <c r="I326">
        <v>0.29699999999999999</v>
      </c>
      <c r="J326">
        <v>46</v>
      </c>
      <c r="K326">
        <v>1</v>
      </c>
      <c r="L326">
        <f t="shared" si="26"/>
        <v>1</v>
      </c>
      <c r="M326">
        <f t="shared" si="27"/>
        <v>1</v>
      </c>
    </row>
    <row r="327" spans="1:13">
      <c r="A327">
        <v>326</v>
      </c>
      <c r="B327">
        <v>70</v>
      </c>
      <c r="C327">
        <v>4</v>
      </c>
      <c r="D327">
        <v>146</v>
      </c>
      <c r="E327">
        <v>85</v>
      </c>
      <c r="F327">
        <v>27</v>
      </c>
      <c r="G327">
        <v>100</v>
      </c>
      <c r="H327">
        <v>28.9</v>
      </c>
      <c r="I327">
        <v>0.189</v>
      </c>
      <c r="J327">
        <v>27</v>
      </c>
      <c r="K327">
        <v>0</v>
      </c>
      <c r="L327">
        <f t="shared" si="26"/>
        <v>0</v>
      </c>
      <c r="M327">
        <f t="shared" si="27"/>
        <v>1</v>
      </c>
    </row>
    <row r="328" spans="1:13">
      <c r="A328">
        <v>327</v>
      </c>
      <c r="B328">
        <v>500</v>
      </c>
      <c r="C328">
        <v>6</v>
      </c>
      <c r="D328">
        <v>154</v>
      </c>
      <c r="E328">
        <v>74</v>
      </c>
      <c r="F328">
        <v>32</v>
      </c>
      <c r="G328">
        <v>193</v>
      </c>
      <c r="H328">
        <v>29.3</v>
      </c>
      <c r="I328">
        <v>0.83899999999999997</v>
      </c>
      <c r="J328">
        <v>39</v>
      </c>
      <c r="K328">
        <v>0</v>
      </c>
      <c r="L328">
        <f t="shared" si="26"/>
        <v>0</v>
      </c>
      <c r="M328">
        <f t="shared" si="27"/>
        <v>1</v>
      </c>
    </row>
    <row r="329" spans="1:13">
      <c r="A329">
        <v>328</v>
      </c>
      <c r="B329">
        <v>745</v>
      </c>
      <c r="C329">
        <v>13</v>
      </c>
      <c r="D329">
        <v>153</v>
      </c>
      <c r="E329">
        <v>88</v>
      </c>
      <c r="F329">
        <v>37</v>
      </c>
      <c r="G329">
        <v>140</v>
      </c>
      <c r="H329">
        <v>40.6</v>
      </c>
      <c r="I329">
        <v>1.1739999999999999</v>
      </c>
      <c r="J329">
        <v>39</v>
      </c>
      <c r="K329">
        <v>0</v>
      </c>
      <c r="L329">
        <f t="shared" si="26"/>
        <v>1</v>
      </c>
      <c r="M329">
        <f t="shared" si="27"/>
        <v>0</v>
      </c>
    </row>
    <row r="330" spans="1:13">
      <c r="A330">
        <v>329</v>
      </c>
      <c r="B330">
        <v>329</v>
      </c>
      <c r="C330">
        <v>2</v>
      </c>
      <c r="D330">
        <v>102</v>
      </c>
      <c r="E330">
        <v>86</v>
      </c>
      <c r="F330">
        <v>36</v>
      </c>
      <c r="G330">
        <v>120</v>
      </c>
      <c r="H330">
        <v>45.5</v>
      </c>
      <c r="I330">
        <v>0.127</v>
      </c>
      <c r="J330">
        <v>23</v>
      </c>
      <c r="K330">
        <v>1</v>
      </c>
      <c r="L330">
        <f t="shared" si="26"/>
        <v>1</v>
      </c>
      <c r="M330">
        <f t="shared" si="27"/>
        <v>1</v>
      </c>
    </row>
    <row r="331" spans="1:13">
      <c r="A331">
        <v>330</v>
      </c>
      <c r="B331">
        <v>584</v>
      </c>
      <c r="C331">
        <v>8</v>
      </c>
      <c r="D331">
        <v>100</v>
      </c>
      <c r="E331">
        <v>76</v>
      </c>
      <c r="F331">
        <v>0</v>
      </c>
      <c r="G331">
        <v>0</v>
      </c>
      <c r="H331">
        <v>38.700000000000003</v>
      </c>
      <c r="I331">
        <v>0.19</v>
      </c>
      <c r="J331">
        <v>42</v>
      </c>
      <c r="K331">
        <v>0</v>
      </c>
      <c r="L331">
        <f t="shared" si="26"/>
        <v>0</v>
      </c>
      <c r="M331">
        <f t="shared" si="27"/>
        <v>1</v>
      </c>
    </row>
    <row r="332" spans="1:13">
      <c r="A332">
        <v>331</v>
      </c>
      <c r="B332">
        <v>106</v>
      </c>
      <c r="C332">
        <v>1</v>
      </c>
      <c r="D332">
        <v>126</v>
      </c>
      <c r="E332">
        <v>56</v>
      </c>
      <c r="F332">
        <v>29</v>
      </c>
      <c r="G332">
        <v>152</v>
      </c>
      <c r="H332">
        <v>28.7</v>
      </c>
      <c r="I332">
        <v>0.80100000000000005</v>
      </c>
      <c r="J332">
        <v>21</v>
      </c>
      <c r="K332">
        <v>0</v>
      </c>
      <c r="L332">
        <f t="shared" si="26"/>
        <v>0</v>
      </c>
      <c r="M332">
        <f t="shared" si="27"/>
        <v>1</v>
      </c>
    </row>
    <row r="333" spans="1:13">
      <c r="A333">
        <v>332</v>
      </c>
      <c r="B333">
        <v>691</v>
      </c>
      <c r="C333">
        <v>8</v>
      </c>
      <c r="D333">
        <v>107</v>
      </c>
      <c r="E333">
        <v>80</v>
      </c>
      <c r="F333">
        <v>0</v>
      </c>
      <c r="G333">
        <v>0</v>
      </c>
      <c r="H333">
        <v>24.6</v>
      </c>
      <c r="I333">
        <v>0.85599999999999998</v>
      </c>
      <c r="J333">
        <v>34</v>
      </c>
      <c r="K333">
        <v>0</v>
      </c>
      <c r="L333">
        <f t="shared" si="26"/>
        <v>0</v>
      </c>
      <c r="M333">
        <f t="shared" si="27"/>
        <v>1</v>
      </c>
    </row>
    <row r="334" spans="1:13">
      <c r="A334">
        <v>333</v>
      </c>
      <c r="B334">
        <v>729</v>
      </c>
      <c r="C334">
        <v>2</v>
      </c>
      <c r="D334">
        <v>175</v>
      </c>
      <c r="E334">
        <v>88</v>
      </c>
      <c r="F334">
        <v>0</v>
      </c>
      <c r="G334">
        <v>0</v>
      </c>
      <c r="H334">
        <v>22.9</v>
      </c>
      <c r="I334">
        <v>0.32600000000000001</v>
      </c>
      <c r="J334">
        <v>22</v>
      </c>
      <c r="K334">
        <v>0</v>
      </c>
      <c r="L334">
        <f t="shared" si="26"/>
        <v>0</v>
      </c>
      <c r="M334">
        <f t="shared" si="27"/>
        <v>1</v>
      </c>
    </row>
    <row r="335" spans="1:13">
      <c r="A335">
        <v>334</v>
      </c>
      <c r="B335">
        <v>530</v>
      </c>
      <c r="C335">
        <v>0</v>
      </c>
      <c r="D335">
        <v>111</v>
      </c>
      <c r="E335">
        <v>65</v>
      </c>
      <c r="F335">
        <v>0</v>
      </c>
      <c r="G335">
        <v>0</v>
      </c>
      <c r="H335">
        <v>24.6</v>
      </c>
      <c r="I335">
        <v>0.66</v>
      </c>
      <c r="J335">
        <v>31</v>
      </c>
      <c r="K335">
        <v>0</v>
      </c>
      <c r="L335">
        <f t="shared" si="26"/>
        <v>0</v>
      </c>
      <c r="M335">
        <f t="shared" si="27"/>
        <v>1</v>
      </c>
    </row>
    <row r="336" spans="1:13">
      <c r="A336">
        <v>335</v>
      </c>
      <c r="B336">
        <v>120</v>
      </c>
      <c r="C336">
        <v>4</v>
      </c>
      <c r="D336">
        <v>99</v>
      </c>
      <c r="E336">
        <v>76</v>
      </c>
      <c r="F336">
        <v>15</v>
      </c>
      <c r="G336">
        <v>51</v>
      </c>
      <c r="H336">
        <v>23.2</v>
      </c>
      <c r="I336">
        <v>0.223</v>
      </c>
      <c r="J336">
        <v>21</v>
      </c>
      <c r="K336">
        <v>0</v>
      </c>
      <c r="L336">
        <f t="shared" si="26"/>
        <v>0</v>
      </c>
      <c r="M336">
        <f t="shared" si="27"/>
        <v>1</v>
      </c>
    </row>
    <row r="337" spans="1:13">
      <c r="A337">
        <v>336</v>
      </c>
      <c r="B337">
        <v>233</v>
      </c>
      <c r="C337">
        <v>1</v>
      </c>
      <c r="D337">
        <v>79</v>
      </c>
      <c r="E337">
        <v>80</v>
      </c>
      <c r="F337">
        <v>25</v>
      </c>
      <c r="G337">
        <v>37</v>
      </c>
      <c r="H337">
        <v>25.4</v>
      </c>
      <c r="I337">
        <v>0.58299999999999996</v>
      </c>
      <c r="J337">
        <v>22</v>
      </c>
      <c r="K337">
        <v>0</v>
      </c>
      <c r="L337">
        <f t="shared" si="26"/>
        <v>0</v>
      </c>
      <c r="M337">
        <f t="shared" si="27"/>
        <v>1</v>
      </c>
    </row>
    <row r="338" spans="1:13">
      <c r="A338">
        <v>337</v>
      </c>
      <c r="B338">
        <v>515</v>
      </c>
      <c r="C338">
        <v>3</v>
      </c>
      <c r="D338">
        <v>99</v>
      </c>
      <c r="E338">
        <v>54</v>
      </c>
      <c r="F338">
        <v>19</v>
      </c>
      <c r="G338">
        <v>86</v>
      </c>
      <c r="H338">
        <v>25.6</v>
      </c>
      <c r="I338">
        <v>0.154</v>
      </c>
      <c r="J338">
        <v>24</v>
      </c>
      <c r="K338">
        <v>0</v>
      </c>
      <c r="L338">
        <f t="shared" si="26"/>
        <v>0</v>
      </c>
      <c r="M338">
        <f t="shared" si="27"/>
        <v>1</v>
      </c>
    </row>
    <row r="339" spans="1:13">
      <c r="A339">
        <v>338</v>
      </c>
      <c r="B339">
        <v>595</v>
      </c>
      <c r="C339">
        <v>6</v>
      </c>
      <c r="D339">
        <v>123</v>
      </c>
      <c r="E339">
        <v>72</v>
      </c>
      <c r="F339">
        <v>45</v>
      </c>
      <c r="G339">
        <v>230</v>
      </c>
      <c r="H339">
        <v>33.6</v>
      </c>
      <c r="I339">
        <v>0.73299999999999998</v>
      </c>
      <c r="J339">
        <v>34</v>
      </c>
      <c r="K339">
        <v>0</v>
      </c>
      <c r="L339">
        <f t="shared" si="26"/>
        <v>0</v>
      </c>
      <c r="M339">
        <f t="shared" si="27"/>
        <v>1</v>
      </c>
    </row>
    <row r="340" spans="1:13">
      <c r="A340">
        <v>339</v>
      </c>
      <c r="B340">
        <v>167</v>
      </c>
      <c r="C340">
        <v>3</v>
      </c>
      <c r="D340">
        <v>148</v>
      </c>
      <c r="E340">
        <v>66</v>
      </c>
      <c r="F340">
        <v>25</v>
      </c>
      <c r="G340">
        <v>0</v>
      </c>
      <c r="H340">
        <v>32.5</v>
      </c>
      <c r="I340">
        <v>0.25600000000000001</v>
      </c>
      <c r="J340">
        <v>22</v>
      </c>
      <c r="K340">
        <v>0</v>
      </c>
      <c r="L340">
        <f t="shared" si="26"/>
        <v>0</v>
      </c>
      <c r="M340">
        <f t="shared" si="27"/>
        <v>1</v>
      </c>
    </row>
    <row r="341" spans="1:13">
      <c r="A341">
        <v>340</v>
      </c>
      <c r="B341">
        <v>664</v>
      </c>
      <c r="C341">
        <v>9</v>
      </c>
      <c r="D341">
        <v>145</v>
      </c>
      <c r="E341">
        <v>80</v>
      </c>
      <c r="F341">
        <v>46</v>
      </c>
      <c r="G341">
        <v>130</v>
      </c>
      <c r="H341">
        <v>37.9</v>
      </c>
      <c r="I341">
        <v>0.63700000000000001</v>
      </c>
      <c r="J341">
        <v>40</v>
      </c>
      <c r="K341">
        <v>1</v>
      </c>
      <c r="L341">
        <f t="shared" si="26"/>
        <v>1</v>
      </c>
      <c r="M341">
        <f t="shared" si="27"/>
        <v>1</v>
      </c>
    </row>
    <row r="342" spans="1:13">
      <c r="A342">
        <v>341</v>
      </c>
      <c r="B342">
        <v>1</v>
      </c>
      <c r="C342">
        <v>6</v>
      </c>
      <c r="D342">
        <v>148</v>
      </c>
      <c r="E342">
        <v>72</v>
      </c>
      <c r="F342">
        <v>35</v>
      </c>
      <c r="G342">
        <v>0</v>
      </c>
      <c r="H342">
        <v>33.6</v>
      </c>
      <c r="I342">
        <v>0.627</v>
      </c>
      <c r="J342">
        <v>50</v>
      </c>
      <c r="K342">
        <v>1</v>
      </c>
      <c r="L342">
        <f t="shared" si="26"/>
        <v>0</v>
      </c>
      <c r="M342">
        <f t="shared" si="27"/>
        <v>0</v>
      </c>
    </row>
    <row r="343" spans="1:13">
      <c r="A343">
        <v>342</v>
      </c>
      <c r="B343">
        <v>449</v>
      </c>
      <c r="C343">
        <v>0</v>
      </c>
      <c r="D343">
        <v>104</v>
      </c>
      <c r="E343">
        <v>64</v>
      </c>
      <c r="F343">
        <v>37</v>
      </c>
      <c r="G343">
        <v>64</v>
      </c>
      <c r="H343">
        <v>33.6</v>
      </c>
      <c r="I343">
        <v>0.51</v>
      </c>
      <c r="J343">
        <v>22</v>
      </c>
      <c r="K343">
        <v>1</v>
      </c>
      <c r="L343">
        <f t="shared" si="26"/>
        <v>0</v>
      </c>
      <c r="M343">
        <f t="shared" si="27"/>
        <v>0</v>
      </c>
    </row>
    <row r="344" spans="1:13">
      <c r="A344">
        <v>343</v>
      </c>
      <c r="B344">
        <v>254</v>
      </c>
      <c r="C344">
        <v>0</v>
      </c>
      <c r="D344">
        <v>86</v>
      </c>
      <c r="E344">
        <v>68</v>
      </c>
      <c r="F344">
        <v>32</v>
      </c>
      <c r="G344">
        <v>0</v>
      </c>
      <c r="H344">
        <v>35.799999999999997</v>
      </c>
      <c r="I344">
        <v>0.23799999999999999</v>
      </c>
      <c r="J344">
        <v>25</v>
      </c>
      <c r="K344">
        <v>0</v>
      </c>
      <c r="L344">
        <f t="shared" si="26"/>
        <v>0</v>
      </c>
      <c r="M344">
        <f t="shared" si="27"/>
        <v>1</v>
      </c>
    </row>
    <row r="345" spans="1:13">
      <c r="A345">
        <v>344</v>
      </c>
      <c r="B345">
        <v>112</v>
      </c>
      <c r="C345">
        <v>8</v>
      </c>
      <c r="D345">
        <v>155</v>
      </c>
      <c r="E345">
        <v>62</v>
      </c>
      <c r="F345">
        <v>26</v>
      </c>
      <c r="G345">
        <v>495</v>
      </c>
      <c r="H345">
        <v>34</v>
      </c>
      <c r="I345">
        <v>0.54300000000000004</v>
      </c>
      <c r="J345">
        <v>46</v>
      </c>
      <c r="K345">
        <v>1</v>
      </c>
      <c r="L345">
        <f t="shared" si="26"/>
        <v>1</v>
      </c>
      <c r="M345">
        <f t="shared" si="27"/>
        <v>1</v>
      </c>
    </row>
    <row r="346" spans="1:13">
      <c r="A346">
        <v>345</v>
      </c>
      <c r="B346">
        <v>496</v>
      </c>
      <c r="C346">
        <v>6</v>
      </c>
      <c r="D346">
        <v>166</v>
      </c>
      <c r="E346">
        <v>74</v>
      </c>
      <c r="F346">
        <v>0</v>
      </c>
      <c r="G346">
        <v>0</v>
      </c>
      <c r="H346">
        <v>26.6</v>
      </c>
      <c r="I346">
        <v>0.30399999999999999</v>
      </c>
      <c r="J346">
        <v>66</v>
      </c>
      <c r="K346">
        <v>0</v>
      </c>
      <c r="L346">
        <f t="shared" si="26"/>
        <v>0</v>
      </c>
      <c r="M346">
        <f t="shared" si="27"/>
        <v>1</v>
      </c>
    </row>
    <row r="347" spans="1:13">
      <c r="A347">
        <v>346</v>
      </c>
      <c r="B347">
        <v>715</v>
      </c>
      <c r="C347">
        <v>3</v>
      </c>
      <c r="D347">
        <v>102</v>
      </c>
      <c r="E347">
        <v>74</v>
      </c>
      <c r="F347">
        <v>0</v>
      </c>
      <c r="G347">
        <v>0</v>
      </c>
      <c r="H347">
        <v>29.5</v>
      </c>
      <c r="I347">
        <v>0.121</v>
      </c>
      <c r="J347">
        <v>32</v>
      </c>
      <c r="K347">
        <v>0</v>
      </c>
      <c r="L347">
        <f t="shared" si="26"/>
        <v>0</v>
      </c>
      <c r="M347">
        <f t="shared" si="27"/>
        <v>1</v>
      </c>
    </row>
    <row r="348" spans="1:13">
      <c r="A348">
        <v>347</v>
      </c>
      <c r="B348">
        <v>370</v>
      </c>
      <c r="C348">
        <v>1</v>
      </c>
      <c r="D348">
        <v>133</v>
      </c>
      <c r="E348">
        <v>102</v>
      </c>
      <c r="F348">
        <v>28</v>
      </c>
      <c r="G348">
        <v>140</v>
      </c>
      <c r="H348">
        <v>32.799999999999997</v>
      </c>
      <c r="I348">
        <v>0.23400000000000001</v>
      </c>
      <c r="J348">
        <v>45</v>
      </c>
      <c r="K348">
        <v>1</v>
      </c>
      <c r="L348">
        <f t="shared" si="26"/>
        <v>0</v>
      </c>
      <c r="M348">
        <f t="shared" si="27"/>
        <v>0</v>
      </c>
    </row>
    <row r="349" spans="1:13">
      <c r="A349">
        <v>348</v>
      </c>
      <c r="B349">
        <v>41</v>
      </c>
      <c r="C349">
        <v>3</v>
      </c>
      <c r="D349">
        <v>180</v>
      </c>
      <c r="E349">
        <v>64</v>
      </c>
      <c r="F349">
        <v>25</v>
      </c>
      <c r="G349">
        <v>70</v>
      </c>
      <c r="H349">
        <v>34</v>
      </c>
      <c r="I349">
        <v>0.27100000000000002</v>
      </c>
      <c r="J349">
        <v>26</v>
      </c>
      <c r="K349">
        <v>0</v>
      </c>
      <c r="L349">
        <f t="shared" si="26"/>
        <v>0</v>
      </c>
      <c r="M349">
        <f t="shared" si="27"/>
        <v>1</v>
      </c>
    </row>
    <row r="350" spans="1:13">
      <c r="A350">
        <v>349</v>
      </c>
      <c r="B350">
        <v>64</v>
      </c>
      <c r="C350">
        <v>2</v>
      </c>
      <c r="D350">
        <v>141</v>
      </c>
      <c r="E350">
        <v>58</v>
      </c>
      <c r="F350">
        <v>34</v>
      </c>
      <c r="G350">
        <v>128</v>
      </c>
      <c r="H350">
        <v>25.4</v>
      </c>
      <c r="I350">
        <v>0.69899999999999995</v>
      </c>
      <c r="J350">
        <v>24</v>
      </c>
      <c r="K350">
        <v>0</v>
      </c>
      <c r="L350">
        <f t="shared" si="26"/>
        <v>0</v>
      </c>
      <c r="M350">
        <f t="shared" si="27"/>
        <v>1</v>
      </c>
    </row>
    <row r="351" spans="1:13">
      <c r="A351">
        <v>350</v>
      </c>
      <c r="B351">
        <v>114</v>
      </c>
      <c r="C351">
        <v>4</v>
      </c>
      <c r="D351">
        <v>76</v>
      </c>
      <c r="E351">
        <v>62</v>
      </c>
      <c r="F351">
        <v>0</v>
      </c>
      <c r="G351">
        <v>0</v>
      </c>
      <c r="H351">
        <v>34</v>
      </c>
      <c r="I351">
        <v>0.39100000000000001</v>
      </c>
      <c r="J351">
        <v>25</v>
      </c>
      <c r="K351">
        <v>0</v>
      </c>
      <c r="L351">
        <f t="shared" si="26"/>
        <v>0</v>
      </c>
      <c r="M351">
        <f t="shared" si="27"/>
        <v>1</v>
      </c>
    </row>
    <row r="352" spans="1:13">
      <c r="A352">
        <v>351</v>
      </c>
      <c r="B352">
        <v>73</v>
      </c>
      <c r="C352">
        <v>13</v>
      </c>
      <c r="D352">
        <v>126</v>
      </c>
      <c r="E352">
        <v>90</v>
      </c>
      <c r="F352">
        <v>0</v>
      </c>
      <c r="G352">
        <v>0</v>
      </c>
      <c r="H352">
        <v>43.4</v>
      </c>
      <c r="I352">
        <v>0.58299999999999996</v>
      </c>
      <c r="J352">
        <v>42</v>
      </c>
      <c r="K352">
        <v>1</v>
      </c>
      <c r="L352">
        <f t="shared" si="26"/>
        <v>1</v>
      </c>
      <c r="M352">
        <f t="shared" si="27"/>
        <v>1</v>
      </c>
    </row>
    <row r="353" spans="1:13">
      <c r="A353">
        <v>352</v>
      </c>
      <c r="B353">
        <v>27</v>
      </c>
      <c r="C353">
        <v>7</v>
      </c>
      <c r="D353">
        <v>147</v>
      </c>
      <c r="E353">
        <v>76</v>
      </c>
      <c r="F353">
        <v>0</v>
      </c>
      <c r="G353">
        <v>0</v>
      </c>
      <c r="H353">
        <v>39.4</v>
      </c>
      <c r="I353">
        <v>0.25700000000000001</v>
      </c>
      <c r="J353">
        <v>43</v>
      </c>
      <c r="K353">
        <v>1</v>
      </c>
      <c r="L353">
        <f t="shared" si="26"/>
        <v>1</v>
      </c>
      <c r="M353">
        <f t="shared" si="27"/>
        <v>1</v>
      </c>
    </row>
    <row r="354" spans="1:13">
      <c r="A354">
        <v>353</v>
      </c>
      <c r="B354">
        <v>493</v>
      </c>
      <c r="C354">
        <v>4</v>
      </c>
      <c r="D354">
        <v>99</v>
      </c>
      <c r="E354">
        <v>68</v>
      </c>
      <c r="F354">
        <v>38</v>
      </c>
      <c r="G354">
        <v>0</v>
      </c>
      <c r="H354">
        <v>32.799999999999997</v>
      </c>
      <c r="I354">
        <v>0.14499999999999999</v>
      </c>
      <c r="J354">
        <v>33</v>
      </c>
      <c r="K354">
        <v>0</v>
      </c>
      <c r="L354">
        <f t="shared" si="26"/>
        <v>0</v>
      </c>
      <c r="M354">
        <f t="shared" si="27"/>
        <v>1</v>
      </c>
    </row>
    <row r="355" spans="1:13">
      <c r="A355">
        <v>354</v>
      </c>
      <c r="B355">
        <v>626</v>
      </c>
      <c r="C355">
        <v>4</v>
      </c>
      <c r="D355">
        <v>90</v>
      </c>
      <c r="E355">
        <v>88</v>
      </c>
      <c r="F355">
        <v>47</v>
      </c>
      <c r="G355">
        <v>54</v>
      </c>
      <c r="H355">
        <v>37.700000000000003</v>
      </c>
      <c r="I355">
        <v>0.36199999999999999</v>
      </c>
      <c r="J355">
        <v>29</v>
      </c>
      <c r="K355">
        <v>0</v>
      </c>
      <c r="L355">
        <f t="shared" si="26"/>
        <v>0</v>
      </c>
      <c r="M355">
        <f t="shared" si="27"/>
        <v>1</v>
      </c>
    </row>
    <row r="356" spans="1:13">
      <c r="A356">
        <v>355</v>
      </c>
      <c r="B356">
        <v>568</v>
      </c>
      <c r="C356">
        <v>6</v>
      </c>
      <c r="D356">
        <v>92</v>
      </c>
      <c r="E356">
        <v>62</v>
      </c>
      <c r="F356">
        <v>32</v>
      </c>
      <c r="G356">
        <v>126</v>
      </c>
      <c r="H356">
        <v>32</v>
      </c>
      <c r="I356">
        <v>8.5000000000000006E-2</v>
      </c>
      <c r="J356">
        <v>46</v>
      </c>
      <c r="K356">
        <v>0</v>
      </c>
      <c r="L356">
        <f t="shared" si="26"/>
        <v>0</v>
      </c>
      <c r="M356">
        <f t="shared" si="27"/>
        <v>1</v>
      </c>
    </row>
    <row r="357" spans="1:13">
      <c r="A357">
        <v>356</v>
      </c>
      <c r="B357">
        <v>567</v>
      </c>
      <c r="C357">
        <v>1</v>
      </c>
      <c r="D357">
        <v>99</v>
      </c>
      <c r="E357">
        <v>72</v>
      </c>
      <c r="F357">
        <v>30</v>
      </c>
      <c r="G357">
        <v>18</v>
      </c>
      <c r="H357">
        <v>38.6</v>
      </c>
      <c r="I357">
        <v>0.41199999999999998</v>
      </c>
      <c r="J357">
        <v>21</v>
      </c>
      <c r="K357">
        <v>0</v>
      </c>
      <c r="L357">
        <f t="shared" si="26"/>
        <v>0</v>
      </c>
      <c r="M357">
        <f t="shared" si="27"/>
        <v>1</v>
      </c>
    </row>
    <row r="358" spans="1:13">
      <c r="A358">
        <v>357</v>
      </c>
      <c r="B358">
        <v>337</v>
      </c>
      <c r="C358">
        <v>0</v>
      </c>
      <c r="D358">
        <v>117</v>
      </c>
      <c r="E358">
        <v>0</v>
      </c>
      <c r="F358">
        <v>0</v>
      </c>
      <c r="G358">
        <v>0</v>
      </c>
      <c r="H358">
        <v>33.799999999999997</v>
      </c>
      <c r="I358">
        <v>0.93200000000000005</v>
      </c>
      <c r="J358">
        <v>44</v>
      </c>
      <c r="K358">
        <v>0</v>
      </c>
      <c r="L358">
        <f t="shared" si="26"/>
        <v>0</v>
      </c>
      <c r="M358">
        <f t="shared" si="27"/>
        <v>1</v>
      </c>
    </row>
    <row r="359" spans="1:13">
      <c r="A359">
        <v>358</v>
      </c>
      <c r="B359">
        <v>667</v>
      </c>
      <c r="C359">
        <v>4</v>
      </c>
      <c r="D359">
        <v>145</v>
      </c>
      <c r="E359">
        <v>82</v>
      </c>
      <c r="F359">
        <v>18</v>
      </c>
      <c r="G359">
        <v>0</v>
      </c>
      <c r="H359">
        <v>32.5</v>
      </c>
      <c r="I359">
        <v>0.23499999999999999</v>
      </c>
      <c r="J359">
        <v>70</v>
      </c>
      <c r="K359">
        <v>1</v>
      </c>
      <c r="L359">
        <f t="shared" si="26"/>
        <v>0</v>
      </c>
      <c r="M359">
        <f t="shared" si="27"/>
        <v>0</v>
      </c>
    </row>
    <row r="360" spans="1:13">
      <c r="A360">
        <v>359</v>
      </c>
      <c r="B360">
        <v>8</v>
      </c>
      <c r="C360">
        <v>10</v>
      </c>
      <c r="D360">
        <v>115</v>
      </c>
      <c r="E360">
        <v>0</v>
      </c>
      <c r="F360">
        <v>0</v>
      </c>
      <c r="G360">
        <v>0</v>
      </c>
      <c r="H360">
        <v>35.299999999999997</v>
      </c>
      <c r="I360">
        <v>0.13400000000000001</v>
      </c>
      <c r="J360">
        <v>29</v>
      </c>
      <c r="K360">
        <v>0</v>
      </c>
      <c r="L360">
        <f t="shared" si="26"/>
        <v>0</v>
      </c>
      <c r="M360">
        <f t="shared" si="27"/>
        <v>1</v>
      </c>
    </row>
    <row r="361" spans="1:13">
      <c r="A361">
        <v>360</v>
      </c>
      <c r="B361">
        <v>755</v>
      </c>
      <c r="C361">
        <v>8</v>
      </c>
      <c r="D361">
        <v>154</v>
      </c>
      <c r="E361">
        <v>78</v>
      </c>
      <c r="F361">
        <v>32</v>
      </c>
      <c r="G361">
        <v>0</v>
      </c>
      <c r="H361">
        <v>32.4</v>
      </c>
      <c r="I361">
        <v>0.443</v>
      </c>
      <c r="J361">
        <v>45</v>
      </c>
      <c r="K361">
        <v>1</v>
      </c>
      <c r="L361">
        <f t="shared" si="26"/>
        <v>1</v>
      </c>
      <c r="M361">
        <f t="shared" si="27"/>
        <v>1</v>
      </c>
    </row>
    <row r="362" spans="1:13">
      <c r="A362">
        <v>361</v>
      </c>
      <c r="B362">
        <v>13</v>
      </c>
      <c r="C362">
        <v>10</v>
      </c>
      <c r="D362">
        <v>139</v>
      </c>
      <c r="E362">
        <v>80</v>
      </c>
      <c r="F362">
        <v>0</v>
      </c>
      <c r="G362">
        <v>0</v>
      </c>
      <c r="H362">
        <v>27.1</v>
      </c>
      <c r="I362">
        <v>1.4410000000000001</v>
      </c>
      <c r="J362">
        <v>57</v>
      </c>
      <c r="K362">
        <v>0</v>
      </c>
      <c r="L362">
        <f t="shared" si="26"/>
        <v>0</v>
      </c>
      <c r="M362">
        <f t="shared" si="27"/>
        <v>1</v>
      </c>
    </row>
    <row r="363" spans="1:13">
      <c r="A363">
        <v>362</v>
      </c>
      <c r="B363">
        <v>473</v>
      </c>
      <c r="C363">
        <v>0</v>
      </c>
      <c r="D363">
        <v>119</v>
      </c>
      <c r="E363">
        <v>66</v>
      </c>
      <c r="F363">
        <v>27</v>
      </c>
      <c r="G363">
        <v>0</v>
      </c>
      <c r="H363">
        <v>38.799999999999997</v>
      </c>
      <c r="I363">
        <v>0.25900000000000001</v>
      </c>
      <c r="J363">
        <v>22</v>
      </c>
      <c r="K363">
        <v>0</v>
      </c>
      <c r="L363">
        <f t="shared" si="26"/>
        <v>0</v>
      </c>
      <c r="M363">
        <f t="shared" si="27"/>
        <v>1</v>
      </c>
    </row>
    <row r="364" spans="1:13">
      <c r="A364">
        <v>363</v>
      </c>
      <c r="B364">
        <v>307</v>
      </c>
      <c r="C364">
        <v>10</v>
      </c>
      <c r="D364">
        <v>161</v>
      </c>
      <c r="E364">
        <v>68</v>
      </c>
      <c r="F364">
        <v>23</v>
      </c>
      <c r="G364">
        <v>132</v>
      </c>
      <c r="H364">
        <v>25.5</v>
      </c>
      <c r="I364">
        <v>0.32600000000000001</v>
      </c>
      <c r="J364">
        <v>47</v>
      </c>
      <c r="K364">
        <v>1</v>
      </c>
      <c r="L364">
        <f t="shared" si="26"/>
        <v>0</v>
      </c>
      <c r="M364">
        <f t="shared" si="27"/>
        <v>0</v>
      </c>
    </row>
    <row r="365" spans="1:13">
      <c r="A365">
        <v>364</v>
      </c>
      <c r="B365">
        <v>722</v>
      </c>
      <c r="C365">
        <v>1</v>
      </c>
      <c r="D365">
        <v>114</v>
      </c>
      <c r="E365">
        <v>66</v>
      </c>
      <c r="F365">
        <v>36</v>
      </c>
      <c r="G365">
        <v>200</v>
      </c>
      <c r="H365">
        <v>38.1</v>
      </c>
      <c r="I365">
        <v>0.28899999999999998</v>
      </c>
      <c r="J365">
        <v>21</v>
      </c>
      <c r="K365">
        <v>0</v>
      </c>
      <c r="L365">
        <f t="shared" si="26"/>
        <v>0</v>
      </c>
      <c r="M365">
        <f t="shared" si="27"/>
        <v>1</v>
      </c>
    </row>
    <row r="366" spans="1:13">
      <c r="A366">
        <v>365</v>
      </c>
      <c r="B366">
        <v>92</v>
      </c>
      <c r="C366">
        <v>4</v>
      </c>
      <c r="D366">
        <v>123</v>
      </c>
      <c r="E366">
        <v>80</v>
      </c>
      <c r="F366">
        <v>15</v>
      </c>
      <c r="G366">
        <v>176</v>
      </c>
      <c r="H366">
        <v>32</v>
      </c>
      <c r="I366">
        <v>0.443</v>
      </c>
      <c r="J366">
        <v>34</v>
      </c>
      <c r="K366">
        <v>0</v>
      </c>
      <c r="L366">
        <f t="shared" si="26"/>
        <v>0</v>
      </c>
      <c r="M366">
        <f t="shared" si="27"/>
        <v>1</v>
      </c>
    </row>
    <row r="367" spans="1:13">
      <c r="A367">
        <v>366</v>
      </c>
      <c r="B367">
        <v>148</v>
      </c>
      <c r="C367">
        <v>2</v>
      </c>
      <c r="D367">
        <v>106</v>
      </c>
      <c r="E367">
        <v>64</v>
      </c>
      <c r="F367">
        <v>35</v>
      </c>
      <c r="G367">
        <v>119</v>
      </c>
      <c r="H367">
        <v>30.5</v>
      </c>
      <c r="I367">
        <v>1.4</v>
      </c>
      <c r="J367">
        <v>34</v>
      </c>
      <c r="K367">
        <v>0</v>
      </c>
      <c r="L367">
        <f t="shared" si="26"/>
        <v>0</v>
      </c>
      <c r="M367">
        <f t="shared" si="27"/>
        <v>1</v>
      </c>
    </row>
    <row r="368" spans="1:13">
      <c r="A368">
        <v>367</v>
      </c>
      <c r="B368">
        <v>314</v>
      </c>
      <c r="C368">
        <v>3</v>
      </c>
      <c r="D368">
        <v>113</v>
      </c>
      <c r="E368">
        <v>50</v>
      </c>
      <c r="F368">
        <v>10</v>
      </c>
      <c r="G368">
        <v>85</v>
      </c>
      <c r="H368">
        <v>29.5</v>
      </c>
      <c r="I368">
        <v>0.626</v>
      </c>
      <c r="J368">
        <v>25</v>
      </c>
      <c r="K368">
        <v>0</v>
      </c>
      <c r="L368">
        <f t="shared" si="26"/>
        <v>0</v>
      </c>
      <c r="M368">
        <f t="shared" si="27"/>
        <v>1</v>
      </c>
    </row>
    <row r="369" spans="1:13">
      <c r="A369">
        <v>368</v>
      </c>
      <c r="B369">
        <v>626</v>
      </c>
      <c r="C369">
        <v>4</v>
      </c>
      <c r="D369">
        <v>90</v>
      </c>
      <c r="E369">
        <v>88</v>
      </c>
      <c r="F369">
        <v>47</v>
      </c>
      <c r="G369">
        <v>54</v>
      </c>
      <c r="H369">
        <v>37.700000000000003</v>
      </c>
      <c r="I369">
        <v>0.36199999999999999</v>
      </c>
      <c r="J369">
        <v>29</v>
      </c>
      <c r="K369">
        <v>0</v>
      </c>
      <c r="L369">
        <f t="shared" si="26"/>
        <v>0</v>
      </c>
      <c r="M369">
        <f t="shared" si="27"/>
        <v>1</v>
      </c>
    </row>
    <row r="370" spans="1:13">
      <c r="A370">
        <v>369</v>
      </c>
      <c r="B370">
        <v>334</v>
      </c>
      <c r="C370">
        <v>12</v>
      </c>
      <c r="D370">
        <v>106</v>
      </c>
      <c r="E370">
        <v>80</v>
      </c>
      <c r="F370">
        <v>0</v>
      </c>
      <c r="G370">
        <v>0</v>
      </c>
      <c r="H370">
        <v>23.6</v>
      </c>
      <c r="I370">
        <v>0.13700000000000001</v>
      </c>
      <c r="J370">
        <v>44</v>
      </c>
      <c r="K370">
        <v>0</v>
      </c>
      <c r="L370">
        <f t="shared" si="26"/>
        <v>0</v>
      </c>
      <c r="M370">
        <f t="shared" si="27"/>
        <v>1</v>
      </c>
    </row>
    <row r="371" spans="1:13">
      <c r="A371">
        <v>370</v>
      </c>
      <c r="B371">
        <v>17</v>
      </c>
      <c r="C371">
        <v>0</v>
      </c>
      <c r="D371">
        <v>118</v>
      </c>
      <c r="E371">
        <v>84</v>
      </c>
      <c r="F371">
        <v>47</v>
      </c>
      <c r="G371">
        <v>230</v>
      </c>
      <c r="H371">
        <v>45.8</v>
      </c>
      <c r="I371">
        <v>0.55100000000000005</v>
      </c>
      <c r="J371">
        <v>31</v>
      </c>
      <c r="K371">
        <v>1</v>
      </c>
      <c r="L371">
        <f t="shared" si="26"/>
        <v>1</v>
      </c>
      <c r="M371">
        <f t="shared" si="27"/>
        <v>1</v>
      </c>
    </row>
    <row r="372" spans="1:13">
      <c r="A372">
        <v>371</v>
      </c>
      <c r="B372">
        <v>62</v>
      </c>
      <c r="C372">
        <v>8</v>
      </c>
      <c r="D372">
        <v>133</v>
      </c>
      <c r="E372">
        <v>72</v>
      </c>
      <c r="F372">
        <v>0</v>
      </c>
      <c r="G372">
        <v>0</v>
      </c>
      <c r="H372">
        <v>32.9</v>
      </c>
      <c r="I372">
        <v>0.27</v>
      </c>
      <c r="J372">
        <v>39</v>
      </c>
      <c r="K372">
        <v>1</v>
      </c>
      <c r="L372">
        <f t="shared" si="26"/>
        <v>1</v>
      </c>
      <c r="M372">
        <f t="shared" si="27"/>
        <v>1</v>
      </c>
    </row>
    <row r="373" spans="1:13">
      <c r="A373">
        <v>372</v>
      </c>
      <c r="B373">
        <v>602</v>
      </c>
      <c r="C373">
        <v>6</v>
      </c>
      <c r="D373">
        <v>96</v>
      </c>
      <c r="E373">
        <v>0</v>
      </c>
      <c r="F373">
        <v>0</v>
      </c>
      <c r="G373">
        <v>0</v>
      </c>
      <c r="H373">
        <v>23.7</v>
      </c>
      <c r="I373">
        <v>0.19</v>
      </c>
      <c r="J373">
        <v>28</v>
      </c>
      <c r="K373">
        <v>0</v>
      </c>
      <c r="L373">
        <f t="shared" si="26"/>
        <v>0</v>
      </c>
      <c r="M373">
        <f t="shared" si="27"/>
        <v>1</v>
      </c>
    </row>
    <row r="374" spans="1:13">
      <c r="A374">
        <v>373</v>
      </c>
      <c r="B374">
        <v>568</v>
      </c>
      <c r="C374">
        <v>6</v>
      </c>
      <c r="D374">
        <v>92</v>
      </c>
      <c r="E374">
        <v>62</v>
      </c>
      <c r="F374">
        <v>32</v>
      </c>
      <c r="G374">
        <v>126</v>
      </c>
      <c r="H374">
        <v>32</v>
      </c>
      <c r="I374">
        <v>8.5000000000000006E-2</v>
      </c>
      <c r="J374">
        <v>46</v>
      </c>
      <c r="K374">
        <v>0</v>
      </c>
      <c r="L374">
        <f t="shared" si="26"/>
        <v>0</v>
      </c>
      <c r="M374">
        <f t="shared" si="27"/>
        <v>1</v>
      </c>
    </row>
    <row r="375" spans="1:13">
      <c r="A375">
        <v>374</v>
      </c>
      <c r="B375">
        <v>734</v>
      </c>
      <c r="C375">
        <v>2</v>
      </c>
      <c r="D375">
        <v>106</v>
      </c>
      <c r="E375">
        <v>56</v>
      </c>
      <c r="F375">
        <v>27</v>
      </c>
      <c r="G375">
        <v>165</v>
      </c>
      <c r="H375">
        <v>29</v>
      </c>
      <c r="I375">
        <v>0.42599999999999999</v>
      </c>
      <c r="J375">
        <v>22</v>
      </c>
      <c r="K375">
        <v>0</v>
      </c>
      <c r="L375">
        <f t="shared" si="26"/>
        <v>0</v>
      </c>
      <c r="M375">
        <f t="shared" si="27"/>
        <v>1</v>
      </c>
    </row>
    <row r="376" spans="1:13">
      <c r="A376">
        <v>375</v>
      </c>
      <c r="B376">
        <v>650</v>
      </c>
      <c r="C376">
        <v>0</v>
      </c>
      <c r="D376">
        <v>107</v>
      </c>
      <c r="E376">
        <v>60</v>
      </c>
      <c r="F376">
        <v>25</v>
      </c>
      <c r="G376">
        <v>0</v>
      </c>
      <c r="H376">
        <v>26.4</v>
      </c>
      <c r="I376">
        <v>0.13300000000000001</v>
      </c>
      <c r="J376">
        <v>23</v>
      </c>
      <c r="K376">
        <v>0</v>
      </c>
      <c r="L376">
        <f t="shared" si="26"/>
        <v>0</v>
      </c>
      <c r="M376">
        <f t="shared" si="27"/>
        <v>1</v>
      </c>
    </row>
    <row r="377" spans="1:13">
      <c r="A377">
        <v>376</v>
      </c>
      <c r="B377">
        <v>380</v>
      </c>
      <c r="C377">
        <v>0</v>
      </c>
      <c r="D377">
        <v>93</v>
      </c>
      <c r="E377">
        <v>100</v>
      </c>
      <c r="F377">
        <v>39</v>
      </c>
      <c r="G377">
        <v>72</v>
      </c>
      <c r="H377">
        <v>43.4</v>
      </c>
      <c r="I377">
        <v>1.0209999999999999</v>
      </c>
      <c r="J377">
        <v>35</v>
      </c>
      <c r="K377">
        <v>0</v>
      </c>
      <c r="L377">
        <f t="shared" si="26"/>
        <v>1</v>
      </c>
      <c r="M377">
        <f t="shared" si="27"/>
        <v>0</v>
      </c>
    </row>
    <row r="378" spans="1:13">
      <c r="A378">
        <v>377</v>
      </c>
      <c r="B378">
        <v>501</v>
      </c>
      <c r="C378">
        <v>2</v>
      </c>
      <c r="D378">
        <v>117</v>
      </c>
      <c r="E378">
        <v>90</v>
      </c>
      <c r="F378">
        <v>19</v>
      </c>
      <c r="G378">
        <v>71</v>
      </c>
      <c r="H378">
        <v>25.2</v>
      </c>
      <c r="I378">
        <v>0.313</v>
      </c>
      <c r="J378">
        <v>21</v>
      </c>
      <c r="K378">
        <v>0</v>
      </c>
      <c r="L378">
        <f t="shared" si="26"/>
        <v>0</v>
      </c>
      <c r="M378">
        <f t="shared" si="27"/>
        <v>1</v>
      </c>
    </row>
    <row r="379" spans="1:13">
      <c r="A379">
        <v>378</v>
      </c>
      <c r="B379">
        <v>686</v>
      </c>
      <c r="C379">
        <v>2</v>
      </c>
      <c r="D379">
        <v>129</v>
      </c>
      <c r="E379">
        <v>74</v>
      </c>
      <c r="F379">
        <v>26</v>
      </c>
      <c r="G379">
        <v>205</v>
      </c>
      <c r="H379">
        <v>33.200000000000003</v>
      </c>
      <c r="I379">
        <v>0.59099999999999997</v>
      </c>
      <c r="J379">
        <v>25</v>
      </c>
      <c r="K379">
        <v>0</v>
      </c>
      <c r="L379">
        <f t="shared" si="26"/>
        <v>0</v>
      </c>
      <c r="M379">
        <f t="shared" si="27"/>
        <v>1</v>
      </c>
    </row>
    <row r="380" spans="1:13">
      <c r="A380">
        <v>379</v>
      </c>
      <c r="B380">
        <v>80</v>
      </c>
      <c r="C380">
        <v>2</v>
      </c>
      <c r="D380">
        <v>112</v>
      </c>
      <c r="E380">
        <v>66</v>
      </c>
      <c r="F380">
        <v>22</v>
      </c>
      <c r="G380">
        <v>0</v>
      </c>
      <c r="H380">
        <v>25</v>
      </c>
      <c r="I380">
        <v>0.307</v>
      </c>
      <c r="J380">
        <v>24</v>
      </c>
      <c r="K380">
        <v>0</v>
      </c>
      <c r="L380">
        <f t="shared" si="26"/>
        <v>0</v>
      </c>
      <c r="M380">
        <f t="shared" si="27"/>
        <v>1</v>
      </c>
    </row>
    <row r="381" spans="1:13">
      <c r="A381">
        <v>380</v>
      </c>
      <c r="B381">
        <v>303</v>
      </c>
      <c r="C381">
        <v>5</v>
      </c>
      <c r="D381">
        <v>77</v>
      </c>
      <c r="E381">
        <v>82</v>
      </c>
      <c r="F381">
        <v>41</v>
      </c>
      <c r="G381">
        <v>42</v>
      </c>
      <c r="H381">
        <v>35.799999999999997</v>
      </c>
      <c r="I381">
        <v>0.156</v>
      </c>
      <c r="J381">
        <v>35</v>
      </c>
      <c r="K381">
        <v>0</v>
      </c>
      <c r="L381">
        <f t="shared" si="26"/>
        <v>0</v>
      </c>
      <c r="M381">
        <f t="shared" si="27"/>
        <v>1</v>
      </c>
    </row>
    <row r="382" spans="1:13">
      <c r="A382">
        <v>381</v>
      </c>
      <c r="B382">
        <v>242</v>
      </c>
      <c r="C382">
        <v>4</v>
      </c>
      <c r="D382">
        <v>91</v>
      </c>
      <c r="E382">
        <v>70</v>
      </c>
      <c r="F382">
        <v>32</v>
      </c>
      <c r="G382">
        <v>88</v>
      </c>
      <c r="H382">
        <v>33.1</v>
      </c>
      <c r="I382">
        <v>0.44600000000000001</v>
      </c>
      <c r="J382">
        <v>22</v>
      </c>
      <c r="K382">
        <v>0</v>
      </c>
      <c r="L382">
        <f t="shared" si="26"/>
        <v>0</v>
      </c>
      <c r="M382">
        <f t="shared" si="27"/>
        <v>1</v>
      </c>
    </row>
    <row r="383" spans="1:13">
      <c r="A383">
        <v>382</v>
      </c>
      <c r="B383">
        <v>623</v>
      </c>
      <c r="C383">
        <v>6</v>
      </c>
      <c r="D383">
        <v>183</v>
      </c>
      <c r="E383">
        <v>94</v>
      </c>
      <c r="F383">
        <v>0</v>
      </c>
      <c r="G383">
        <v>0</v>
      </c>
      <c r="H383">
        <v>40.799999999999997</v>
      </c>
      <c r="I383">
        <v>1.4610000000000001</v>
      </c>
      <c r="J383">
        <v>45</v>
      </c>
      <c r="K383">
        <v>0</v>
      </c>
      <c r="L383">
        <f t="shared" si="26"/>
        <v>0</v>
      </c>
      <c r="M383">
        <f t="shared" si="27"/>
        <v>1</v>
      </c>
    </row>
    <row r="384" spans="1:13">
      <c r="A384">
        <v>383</v>
      </c>
      <c r="B384">
        <v>642</v>
      </c>
      <c r="C384">
        <v>4</v>
      </c>
      <c r="D384">
        <v>128</v>
      </c>
      <c r="E384">
        <v>70</v>
      </c>
      <c r="F384">
        <v>0</v>
      </c>
      <c r="G384">
        <v>0</v>
      </c>
      <c r="H384">
        <v>34.299999999999997</v>
      </c>
      <c r="I384">
        <v>0.30299999999999999</v>
      </c>
      <c r="J384">
        <v>24</v>
      </c>
      <c r="K384">
        <v>0</v>
      </c>
      <c r="L384">
        <f t="shared" si="26"/>
        <v>0</v>
      </c>
      <c r="M384">
        <f t="shared" si="27"/>
        <v>1</v>
      </c>
    </row>
    <row r="385" spans="1:13">
      <c r="A385">
        <v>384</v>
      </c>
      <c r="B385">
        <v>279</v>
      </c>
      <c r="C385">
        <v>5</v>
      </c>
      <c r="D385">
        <v>114</v>
      </c>
      <c r="E385">
        <v>74</v>
      </c>
      <c r="F385">
        <v>0</v>
      </c>
      <c r="G385">
        <v>0</v>
      </c>
      <c r="H385">
        <v>24.9</v>
      </c>
      <c r="I385">
        <v>0.74399999999999999</v>
      </c>
      <c r="J385">
        <v>57</v>
      </c>
      <c r="K385">
        <v>0</v>
      </c>
      <c r="L385">
        <f t="shared" si="26"/>
        <v>0</v>
      </c>
      <c r="M385">
        <f t="shared" si="27"/>
        <v>1</v>
      </c>
    </row>
    <row r="386" spans="1:13">
      <c r="A386">
        <v>385</v>
      </c>
      <c r="B386">
        <v>583</v>
      </c>
      <c r="C386">
        <v>12</v>
      </c>
      <c r="D386">
        <v>121</v>
      </c>
      <c r="E386">
        <v>78</v>
      </c>
      <c r="F386">
        <v>17</v>
      </c>
      <c r="G386">
        <v>0</v>
      </c>
      <c r="H386">
        <v>26.5</v>
      </c>
      <c r="I386">
        <v>0.25900000000000001</v>
      </c>
      <c r="J386">
        <v>62</v>
      </c>
      <c r="K386">
        <v>0</v>
      </c>
      <c r="L386">
        <f t="shared" si="26"/>
        <v>0</v>
      </c>
      <c r="M386">
        <f t="shared" si="27"/>
        <v>1</v>
      </c>
    </row>
    <row r="387" spans="1:13">
      <c r="A387">
        <v>386</v>
      </c>
      <c r="B387">
        <v>279</v>
      </c>
      <c r="C387">
        <v>5</v>
      </c>
      <c r="D387">
        <v>114</v>
      </c>
      <c r="E387">
        <v>74</v>
      </c>
      <c r="F387">
        <v>0</v>
      </c>
      <c r="G387">
        <v>0</v>
      </c>
      <c r="H387">
        <v>24.9</v>
      </c>
      <c r="I387">
        <v>0.74399999999999999</v>
      </c>
      <c r="J387">
        <v>57</v>
      </c>
      <c r="K387">
        <v>0</v>
      </c>
      <c r="L387">
        <f t="shared" ref="L387:L450" si="28">IF(H387&lt;=29.650001,IF(C387&lt;=8.5,IF(H387&lt;=26.5,0,0),0),IF(C387&lt;=6.5,IF(H387&lt;=43,0,1),IF(I387&lt;=0.208,0,1)))</f>
        <v>0</v>
      </c>
      <c r="M387">
        <f t="shared" ref="M387:M450" si="29">IF(L387=K387,1,0)</f>
        <v>1</v>
      </c>
    </row>
    <row r="388" spans="1:13">
      <c r="A388">
        <v>387</v>
      </c>
      <c r="B388">
        <v>421</v>
      </c>
      <c r="C388">
        <v>1</v>
      </c>
      <c r="D388">
        <v>119</v>
      </c>
      <c r="E388">
        <v>88</v>
      </c>
      <c r="F388">
        <v>41</v>
      </c>
      <c r="G388">
        <v>170</v>
      </c>
      <c r="H388">
        <v>45.3</v>
      </c>
      <c r="I388">
        <v>0.50700000000000001</v>
      </c>
      <c r="J388">
        <v>26</v>
      </c>
      <c r="K388">
        <v>0</v>
      </c>
      <c r="L388">
        <f t="shared" si="28"/>
        <v>1</v>
      </c>
      <c r="M388">
        <f t="shared" si="29"/>
        <v>0</v>
      </c>
    </row>
    <row r="389" spans="1:13">
      <c r="A389">
        <v>388</v>
      </c>
      <c r="B389">
        <v>500</v>
      </c>
      <c r="C389">
        <v>6</v>
      </c>
      <c r="D389">
        <v>154</v>
      </c>
      <c r="E389">
        <v>74</v>
      </c>
      <c r="F389">
        <v>32</v>
      </c>
      <c r="G389">
        <v>193</v>
      </c>
      <c r="H389">
        <v>29.3</v>
      </c>
      <c r="I389">
        <v>0.83899999999999997</v>
      </c>
      <c r="J389">
        <v>39</v>
      </c>
      <c r="K389">
        <v>0</v>
      </c>
      <c r="L389">
        <f t="shared" si="28"/>
        <v>0</v>
      </c>
      <c r="M389">
        <f t="shared" si="29"/>
        <v>1</v>
      </c>
    </row>
    <row r="390" spans="1:13">
      <c r="A390">
        <v>389</v>
      </c>
      <c r="B390">
        <v>52</v>
      </c>
      <c r="C390">
        <v>1</v>
      </c>
      <c r="D390">
        <v>101</v>
      </c>
      <c r="E390">
        <v>50</v>
      </c>
      <c r="F390">
        <v>15</v>
      </c>
      <c r="G390">
        <v>36</v>
      </c>
      <c r="H390">
        <v>24.2</v>
      </c>
      <c r="I390">
        <v>0.52600000000000002</v>
      </c>
      <c r="J390">
        <v>26</v>
      </c>
      <c r="K390">
        <v>0</v>
      </c>
      <c r="L390">
        <f t="shared" si="28"/>
        <v>0</v>
      </c>
      <c r="M390">
        <f t="shared" si="29"/>
        <v>1</v>
      </c>
    </row>
    <row r="391" spans="1:13">
      <c r="A391">
        <v>390</v>
      </c>
      <c r="B391">
        <v>133</v>
      </c>
      <c r="C391">
        <v>3</v>
      </c>
      <c r="D391">
        <v>170</v>
      </c>
      <c r="E391">
        <v>64</v>
      </c>
      <c r="F391">
        <v>37</v>
      </c>
      <c r="G391">
        <v>225</v>
      </c>
      <c r="H391">
        <v>34.5</v>
      </c>
      <c r="I391">
        <v>0.35599999999999998</v>
      </c>
      <c r="J391">
        <v>30</v>
      </c>
      <c r="K391">
        <v>1</v>
      </c>
      <c r="L391">
        <f t="shared" si="28"/>
        <v>0</v>
      </c>
      <c r="M391">
        <f t="shared" si="29"/>
        <v>0</v>
      </c>
    </row>
    <row r="392" spans="1:13">
      <c r="A392">
        <v>391</v>
      </c>
      <c r="B392">
        <v>46</v>
      </c>
      <c r="C392">
        <v>0</v>
      </c>
      <c r="D392">
        <v>180</v>
      </c>
      <c r="E392">
        <v>66</v>
      </c>
      <c r="F392">
        <v>39</v>
      </c>
      <c r="G392">
        <v>0</v>
      </c>
      <c r="H392">
        <v>42</v>
      </c>
      <c r="I392">
        <v>1.893</v>
      </c>
      <c r="J392">
        <v>25</v>
      </c>
      <c r="K392">
        <v>1</v>
      </c>
      <c r="L392">
        <f t="shared" si="28"/>
        <v>0</v>
      </c>
      <c r="M392">
        <f t="shared" si="29"/>
        <v>0</v>
      </c>
    </row>
    <row r="393" spans="1:13">
      <c r="A393">
        <v>392</v>
      </c>
      <c r="B393">
        <v>682</v>
      </c>
      <c r="C393">
        <v>0</v>
      </c>
      <c r="D393">
        <v>162</v>
      </c>
      <c r="E393">
        <v>76</v>
      </c>
      <c r="F393">
        <v>36</v>
      </c>
      <c r="G393">
        <v>0</v>
      </c>
      <c r="H393">
        <v>49.6</v>
      </c>
      <c r="I393">
        <v>0.36399999999999999</v>
      </c>
      <c r="J393">
        <v>26</v>
      </c>
      <c r="K393">
        <v>1</v>
      </c>
      <c r="L393">
        <f t="shared" si="28"/>
        <v>1</v>
      </c>
      <c r="M393">
        <f t="shared" si="29"/>
        <v>1</v>
      </c>
    </row>
    <row r="394" spans="1:13">
      <c r="A394">
        <v>393</v>
      </c>
      <c r="B394">
        <v>342</v>
      </c>
      <c r="C394">
        <v>1</v>
      </c>
      <c r="D394">
        <v>95</v>
      </c>
      <c r="E394">
        <v>74</v>
      </c>
      <c r="F394">
        <v>21</v>
      </c>
      <c r="G394">
        <v>73</v>
      </c>
      <c r="H394">
        <v>25.9</v>
      </c>
      <c r="I394">
        <v>0.67300000000000004</v>
      </c>
      <c r="J394">
        <v>36</v>
      </c>
      <c r="K394">
        <v>0</v>
      </c>
      <c r="L394">
        <f t="shared" si="28"/>
        <v>0</v>
      </c>
      <c r="M394">
        <f t="shared" si="29"/>
        <v>1</v>
      </c>
    </row>
    <row r="395" spans="1:13">
      <c r="A395">
        <v>394</v>
      </c>
      <c r="B395">
        <v>235</v>
      </c>
      <c r="C395">
        <v>3</v>
      </c>
      <c r="D395">
        <v>74</v>
      </c>
      <c r="E395">
        <v>68</v>
      </c>
      <c r="F395">
        <v>28</v>
      </c>
      <c r="G395">
        <v>45</v>
      </c>
      <c r="H395">
        <v>29.7</v>
      </c>
      <c r="I395">
        <v>0.29299999999999998</v>
      </c>
      <c r="J395">
        <v>23</v>
      </c>
      <c r="K395">
        <v>0</v>
      </c>
      <c r="L395">
        <f t="shared" si="28"/>
        <v>0</v>
      </c>
      <c r="M395">
        <f t="shared" si="29"/>
        <v>1</v>
      </c>
    </row>
    <row r="396" spans="1:13">
      <c r="A396">
        <v>395</v>
      </c>
      <c r="B396">
        <v>252</v>
      </c>
      <c r="C396">
        <v>2</v>
      </c>
      <c r="D396">
        <v>129</v>
      </c>
      <c r="E396">
        <v>84</v>
      </c>
      <c r="F396">
        <v>0</v>
      </c>
      <c r="G396">
        <v>0</v>
      </c>
      <c r="H396">
        <v>28</v>
      </c>
      <c r="I396">
        <v>0.28399999999999997</v>
      </c>
      <c r="J396">
        <v>27</v>
      </c>
      <c r="K396">
        <v>0</v>
      </c>
      <c r="L396">
        <f t="shared" si="28"/>
        <v>0</v>
      </c>
      <c r="M396">
        <f t="shared" si="29"/>
        <v>1</v>
      </c>
    </row>
    <row r="397" spans="1:13">
      <c r="A397">
        <v>396</v>
      </c>
      <c r="B397">
        <v>650</v>
      </c>
      <c r="C397">
        <v>0</v>
      </c>
      <c r="D397">
        <v>107</v>
      </c>
      <c r="E397">
        <v>60</v>
      </c>
      <c r="F397">
        <v>25</v>
      </c>
      <c r="G397">
        <v>0</v>
      </c>
      <c r="H397">
        <v>26.4</v>
      </c>
      <c r="I397">
        <v>0.13300000000000001</v>
      </c>
      <c r="J397">
        <v>23</v>
      </c>
      <c r="K397">
        <v>0</v>
      </c>
      <c r="L397">
        <f t="shared" si="28"/>
        <v>0</v>
      </c>
      <c r="M397">
        <f t="shared" si="29"/>
        <v>1</v>
      </c>
    </row>
    <row r="398" spans="1:13">
      <c r="A398">
        <v>397</v>
      </c>
      <c r="B398">
        <v>345</v>
      </c>
      <c r="C398">
        <v>8</v>
      </c>
      <c r="D398">
        <v>95</v>
      </c>
      <c r="E398">
        <v>72</v>
      </c>
      <c r="F398">
        <v>0</v>
      </c>
      <c r="G398">
        <v>0</v>
      </c>
      <c r="H398">
        <v>36.799999999999997</v>
      </c>
      <c r="I398">
        <v>0.48499999999999999</v>
      </c>
      <c r="J398">
        <v>57</v>
      </c>
      <c r="K398">
        <v>0</v>
      </c>
      <c r="L398">
        <f t="shared" si="28"/>
        <v>1</v>
      </c>
      <c r="M398">
        <f t="shared" si="29"/>
        <v>0</v>
      </c>
    </row>
    <row r="399" spans="1:13">
      <c r="A399">
        <v>398</v>
      </c>
      <c r="B399">
        <v>613</v>
      </c>
      <c r="C399">
        <v>7</v>
      </c>
      <c r="D399">
        <v>168</v>
      </c>
      <c r="E399">
        <v>88</v>
      </c>
      <c r="F399">
        <v>42</v>
      </c>
      <c r="G399">
        <v>321</v>
      </c>
      <c r="H399">
        <v>38.200000000000003</v>
      </c>
      <c r="I399">
        <v>0.78700000000000003</v>
      </c>
      <c r="J399">
        <v>40</v>
      </c>
      <c r="K399">
        <v>1</v>
      </c>
      <c r="L399">
        <f t="shared" si="28"/>
        <v>1</v>
      </c>
      <c r="M399">
        <f t="shared" si="29"/>
        <v>1</v>
      </c>
    </row>
    <row r="400" spans="1:13">
      <c r="A400">
        <v>399</v>
      </c>
      <c r="B400">
        <v>404</v>
      </c>
      <c r="C400">
        <v>9</v>
      </c>
      <c r="D400">
        <v>72</v>
      </c>
      <c r="E400">
        <v>78</v>
      </c>
      <c r="F400">
        <v>25</v>
      </c>
      <c r="G400">
        <v>0</v>
      </c>
      <c r="H400">
        <v>31.6</v>
      </c>
      <c r="I400">
        <v>0.28000000000000003</v>
      </c>
      <c r="J400">
        <v>38</v>
      </c>
      <c r="K400">
        <v>0</v>
      </c>
      <c r="L400">
        <f t="shared" si="28"/>
        <v>1</v>
      </c>
      <c r="M400">
        <f t="shared" si="29"/>
        <v>0</v>
      </c>
    </row>
    <row r="401" spans="1:13">
      <c r="A401">
        <v>400</v>
      </c>
      <c r="B401">
        <v>547</v>
      </c>
      <c r="C401">
        <v>5</v>
      </c>
      <c r="D401">
        <v>187</v>
      </c>
      <c r="E401">
        <v>76</v>
      </c>
      <c r="F401">
        <v>27</v>
      </c>
      <c r="G401">
        <v>207</v>
      </c>
      <c r="H401">
        <v>43.6</v>
      </c>
      <c r="I401">
        <v>1.034</v>
      </c>
      <c r="J401">
        <v>53</v>
      </c>
      <c r="K401">
        <v>1</v>
      </c>
      <c r="L401">
        <f t="shared" si="28"/>
        <v>1</v>
      </c>
      <c r="M401">
        <f t="shared" si="29"/>
        <v>1</v>
      </c>
    </row>
    <row r="402" spans="1:13">
      <c r="A402">
        <v>401</v>
      </c>
      <c r="B402">
        <v>427</v>
      </c>
      <c r="C402">
        <v>0</v>
      </c>
      <c r="D402">
        <v>94</v>
      </c>
      <c r="E402">
        <v>0</v>
      </c>
      <c r="F402">
        <v>0</v>
      </c>
      <c r="G402">
        <v>0</v>
      </c>
      <c r="H402">
        <v>0</v>
      </c>
      <c r="I402">
        <v>0.25600000000000001</v>
      </c>
      <c r="J402">
        <v>25</v>
      </c>
      <c r="K402">
        <v>0</v>
      </c>
      <c r="L402">
        <f t="shared" si="28"/>
        <v>0</v>
      </c>
      <c r="M402">
        <f t="shared" si="29"/>
        <v>1</v>
      </c>
    </row>
    <row r="403" spans="1:13">
      <c r="A403">
        <v>402</v>
      </c>
      <c r="B403">
        <v>709</v>
      </c>
      <c r="C403">
        <v>9</v>
      </c>
      <c r="D403">
        <v>164</v>
      </c>
      <c r="E403">
        <v>78</v>
      </c>
      <c r="F403">
        <v>0</v>
      </c>
      <c r="G403">
        <v>0</v>
      </c>
      <c r="H403">
        <v>32.799999999999997</v>
      </c>
      <c r="I403">
        <v>0.14799999999999999</v>
      </c>
      <c r="J403">
        <v>45</v>
      </c>
      <c r="K403">
        <v>1</v>
      </c>
      <c r="L403">
        <f t="shared" si="28"/>
        <v>0</v>
      </c>
      <c r="M403">
        <f t="shared" si="29"/>
        <v>0</v>
      </c>
    </row>
    <row r="404" spans="1:13">
      <c r="A404">
        <v>403</v>
      </c>
      <c r="B404">
        <v>126</v>
      </c>
      <c r="C404">
        <v>1</v>
      </c>
      <c r="D404">
        <v>88</v>
      </c>
      <c r="E404">
        <v>30</v>
      </c>
      <c r="F404">
        <v>42</v>
      </c>
      <c r="G404">
        <v>99</v>
      </c>
      <c r="H404">
        <v>55</v>
      </c>
      <c r="I404">
        <v>0.496</v>
      </c>
      <c r="J404">
        <v>26</v>
      </c>
      <c r="K404">
        <v>1</v>
      </c>
      <c r="L404">
        <f t="shared" si="28"/>
        <v>1</v>
      </c>
      <c r="M404">
        <f t="shared" si="29"/>
        <v>1</v>
      </c>
    </row>
    <row r="405" spans="1:13">
      <c r="A405">
        <v>404</v>
      </c>
      <c r="B405">
        <v>583</v>
      </c>
      <c r="C405">
        <v>12</v>
      </c>
      <c r="D405">
        <v>121</v>
      </c>
      <c r="E405">
        <v>78</v>
      </c>
      <c r="F405">
        <v>17</v>
      </c>
      <c r="G405">
        <v>0</v>
      </c>
      <c r="H405">
        <v>26.5</v>
      </c>
      <c r="I405">
        <v>0.25900000000000001</v>
      </c>
      <c r="J405">
        <v>62</v>
      </c>
      <c r="K405">
        <v>0</v>
      </c>
      <c r="L405">
        <f t="shared" si="28"/>
        <v>0</v>
      </c>
      <c r="M405">
        <f t="shared" si="29"/>
        <v>1</v>
      </c>
    </row>
    <row r="406" spans="1:13">
      <c r="A406">
        <v>405</v>
      </c>
      <c r="B406">
        <v>120</v>
      </c>
      <c r="C406">
        <v>4</v>
      </c>
      <c r="D406">
        <v>99</v>
      </c>
      <c r="E406">
        <v>76</v>
      </c>
      <c r="F406">
        <v>15</v>
      </c>
      <c r="G406">
        <v>51</v>
      </c>
      <c r="H406">
        <v>23.2</v>
      </c>
      <c r="I406">
        <v>0.223</v>
      </c>
      <c r="J406">
        <v>21</v>
      </c>
      <c r="K406">
        <v>0</v>
      </c>
      <c r="L406">
        <f t="shared" si="28"/>
        <v>0</v>
      </c>
      <c r="M406">
        <f t="shared" si="29"/>
        <v>1</v>
      </c>
    </row>
    <row r="407" spans="1:13">
      <c r="A407">
        <v>406</v>
      </c>
      <c r="B407">
        <v>120</v>
      </c>
      <c r="C407">
        <v>4</v>
      </c>
      <c r="D407">
        <v>99</v>
      </c>
      <c r="E407">
        <v>76</v>
      </c>
      <c r="F407">
        <v>15</v>
      </c>
      <c r="G407">
        <v>51</v>
      </c>
      <c r="H407">
        <v>23.2</v>
      </c>
      <c r="I407">
        <v>0.223</v>
      </c>
      <c r="J407">
        <v>21</v>
      </c>
      <c r="K407">
        <v>0</v>
      </c>
      <c r="L407">
        <f t="shared" si="28"/>
        <v>0</v>
      </c>
      <c r="M407">
        <f t="shared" si="29"/>
        <v>1</v>
      </c>
    </row>
    <row r="408" spans="1:13">
      <c r="A408">
        <v>407</v>
      </c>
      <c r="B408">
        <v>641</v>
      </c>
      <c r="C408">
        <v>0</v>
      </c>
      <c r="D408">
        <v>102</v>
      </c>
      <c r="E408">
        <v>86</v>
      </c>
      <c r="F408">
        <v>17</v>
      </c>
      <c r="G408">
        <v>105</v>
      </c>
      <c r="H408">
        <v>29.3</v>
      </c>
      <c r="I408">
        <v>0.69499999999999995</v>
      </c>
      <c r="J408">
        <v>27</v>
      </c>
      <c r="K408">
        <v>0</v>
      </c>
      <c r="L408">
        <f t="shared" si="28"/>
        <v>0</v>
      </c>
      <c r="M408">
        <f t="shared" si="29"/>
        <v>1</v>
      </c>
    </row>
    <row r="409" spans="1:13">
      <c r="A409">
        <v>408</v>
      </c>
      <c r="B409">
        <v>595</v>
      </c>
      <c r="C409">
        <v>6</v>
      </c>
      <c r="D409">
        <v>123</v>
      </c>
      <c r="E409">
        <v>72</v>
      </c>
      <c r="F409">
        <v>45</v>
      </c>
      <c r="G409">
        <v>230</v>
      </c>
      <c r="H409">
        <v>33.6</v>
      </c>
      <c r="I409">
        <v>0.73299999999999998</v>
      </c>
      <c r="J409">
        <v>34</v>
      </c>
      <c r="K409">
        <v>0</v>
      </c>
      <c r="L409">
        <f t="shared" si="28"/>
        <v>0</v>
      </c>
      <c r="M409">
        <f t="shared" si="29"/>
        <v>1</v>
      </c>
    </row>
    <row r="410" spans="1:13">
      <c r="A410">
        <v>409</v>
      </c>
      <c r="B410">
        <v>353</v>
      </c>
      <c r="C410">
        <v>3</v>
      </c>
      <c r="D410">
        <v>61</v>
      </c>
      <c r="E410">
        <v>82</v>
      </c>
      <c r="F410">
        <v>28</v>
      </c>
      <c r="G410">
        <v>0</v>
      </c>
      <c r="H410">
        <v>34.4</v>
      </c>
      <c r="I410">
        <v>0.24299999999999999</v>
      </c>
      <c r="J410">
        <v>46</v>
      </c>
      <c r="K410">
        <v>0</v>
      </c>
      <c r="L410">
        <f t="shared" si="28"/>
        <v>0</v>
      </c>
      <c r="M410">
        <f t="shared" si="29"/>
        <v>1</v>
      </c>
    </row>
    <row r="411" spans="1:13">
      <c r="A411">
        <v>410</v>
      </c>
      <c r="B411">
        <v>740</v>
      </c>
      <c r="C411">
        <v>1</v>
      </c>
      <c r="D411">
        <v>102</v>
      </c>
      <c r="E411">
        <v>74</v>
      </c>
      <c r="F411">
        <v>0</v>
      </c>
      <c r="G411">
        <v>0</v>
      </c>
      <c r="H411">
        <v>39.5</v>
      </c>
      <c r="I411">
        <v>0.29299999999999998</v>
      </c>
      <c r="J411">
        <v>42</v>
      </c>
      <c r="K411">
        <v>1</v>
      </c>
      <c r="L411">
        <f t="shared" si="28"/>
        <v>0</v>
      </c>
      <c r="M411">
        <f t="shared" si="29"/>
        <v>0</v>
      </c>
    </row>
    <row r="412" spans="1:13">
      <c r="A412">
        <v>411</v>
      </c>
      <c r="B412">
        <v>459</v>
      </c>
      <c r="C412">
        <v>10</v>
      </c>
      <c r="D412">
        <v>148</v>
      </c>
      <c r="E412">
        <v>84</v>
      </c>
      <c r="F412">
        <v>48</v>
      </c>
      <c r="G412">
        <v>237</v>
      </c>
      <c r="H412">
        <v>37.6</v>
      </c>
      <c r="I412">
        <v>1.0009999999999999</v>
      </c>
      <c r="J412">
        <v>51</v>
      </c>
      <c r="K412">
        <v>1</v>
      </c>
      <c r="L412">
        <f t="shared" si="28"/>
        <v>1</v>
      </c>
      <c r="M412">
        <f t="shared" si="29"/>
        <v>1</v>
      </c>
    </row>
    <row r="413" spans="1:13">
      <c r="A413">
        <v>412</v>
      </c>
      <c r="B413">
        <v>498</v>
      </c>
      <c r="C413">
        <v>2</v>
      </c>
      <c r="D413">
        <v>81</v>
      </c>
      <c r="E413">
        <v>72</v>
      </c>
      <c r="F413">
        <v>15</v>
      </c>
      <c r="G413">
        <v>76</v>
      </c>
      <c r="H413">
        <v>30.1</v>
      </c>
      <c r="I413">
        <v>0.54700000000000004</v>
      </c>
      <c r="J413">
        <v>25</v>
      </c>
      <c r="K413">
        <v>0</v>
      </c>
      <c r="L413">
        <f t="shared" si="28"/>
        <v>0</v>
      </c>
      <c r="M413">
        <f t="shared" si="29"/>
        <v>1</v>
      </c>
    </row>
    <row r="414" spans="1:13">
      <c r="A414">
        <v>413</v>
      </c>
      <c r="B414">
        <v>488</v>
      </c>
      <c r="C414">
        <v>0</v>
      </c>
      <c r="D414">
        <v>173</v>
      </c>
      <c r="E414">
        <v>78</v>
      </c>
      <c r="F414">
        <v>32</v>
      </c>
      <c r="G414">
        <v>265</v>
      </c>
      <c r="H414">
        <v>46.5</v>
      </c>
      <c r="I414">
        <v>1.159</v>
      </c>
      <c r="J414">
        <v>58</v>
      </c>
      <c r="K414">
        <v>0</v>
      </c>
      <c r="L414">
        <f t="shared" si="28"/>
        <v>1</v>
      </c>
      <c r="M414">
        <f t="shared" si="29"/>
        <v>0</v>
      </c>
    </row>
    <row r="415" spans="1:13">
      <c r="A415">
        <v>414</v>
      </c>
      <c r="B415">
        <v>666</v>
      </c>
      <c r="C415">
        <v>1</v>
      </c>
      <c r="D415">
        <v>112</v>
      </c>
      <c r="E415">
        <v>80</v>
      </c>
      <c r="F415">
        <v>45</v>
      </c>
      <c r="G415">
        <v>132</v>
      </c>
      <c r="H415">
        <v>34.799999999999997</v>
      </c>
      <c r="I415">
        <v>0.217</v>
      </c>
      <c r="J415">
        <v>24</v>
      </c>
      <c r="K415">
        <v>0</v>
      </c>
      <c r="L415">
        <f t="shared" si="28"/>
        <v>0</v>
      </c>
      <c r="M415">
        <f t="shared" si="29"/>
        <v>1</v>
      </c>
    </row>
    <row r="416" spans="1:13">
      <c r="A416">
        <v>415</v>
      </c>
      <c r="B416">
        <v>507</v>
      </c>
      <c r="C416">
        <v>0</v>
      </c>
      <c r="D416">
        <v>180</v>
      </c>
      <c r="E416">
        <v>90</v>
      </c>
      <c r="F416">
        <v>26</v>
      </c>
      <c r="G416">
        <v>90</v>
      </c>
      <c r="H416">
        <v>36.5</v>
      </c>
      <c r="I416">
        <v>0.314</v>
      </c>
      <c r="J416">
        <v>35</v>
      </c>
      <c r="K416">
        <v>1</v>
      </c>
      <c r="L416">
        <f t="shared" si="28"/>
        <v>0</v>
      </c>
      <c r="M416">
        <f t="shared" si="29"/>
        <v>0</v>
      </c>
    </row>
    <row r="417" spans="1:13">
      <c r="A417">
        <v>416</v>
      </c>
      <c r="B417">
        <v>460</v>
      </c>
      <c r="C417">
        <v>9</v>
      </c>
      <c r="D417">
        <v>134</v>
      </c>
      <c r="E417">
        <v>74</v>
      </c>
      <c r="F417">
        <v>33</v>
      </c>
      <c r="G417">
        <v>60</v>
      </c>
      <c r="H417">
        <v>25.9</v>
      </c>
      <c r="I417">
        <v>0.46</v>
      </c>
      <c r="J417">
        <v>81</v>
      </c>
      <c r="K417">
        <v>0</v>
      </c>
      <c r="L417">
        <f t="shared" si="28"/>
        <v>0</v>
      </c>
      <c r="M417">
        <f t="shared" si="29"/>
        <v>1</v>
      </c>
    </row>
    <row r="418" spans="1:13">
      <c r="A418">
        <v>417</v>
      </c>
      <c r="B418">
        <v>126</v>
      </c>
      <c r="C418">
        <v>1</v>
      </c>
      <c r="D418">
        <v>88</v>
      </c>
      <c r="E418">
        <v>30</v>
      </c>
      <c r="F418">
        <v>42</v>
      </c>
      <c r="G418">
        <v>99</v>
      </c>
      <c r="H418">
        <v>55</v>
      </c>
      <c r="I418">
        <v>0.496</v>
      </c>
      <c r="J418">
        <v>26</v>
      </c>
      <c r="K418">
        <v>1</v>
      </c>
      <c r="L418">
        <f t="shared" si="28"/>
        <v>1</v>
      </c>
      <c r="M418">
        <f t="shared" si="29"/>
        <v>1</v>
      </c>
    </row>
    <row r="419" spans="1:13">
      <c r="A419">
        <v>418</v>
      </c>
      <c r="B419">
        <v>197</v>
      </c>
      <c r="C419">
        <v>1</v>
      </c>
      <c r="D419">
        <v>105</v>
      </c>
      <c r="E419">
        <v>58</v>
      </c>
      <c r="F419">
        <v>0</v>
      </c>
      <c r="G419">
        <v>0</v>
      </c>
      <c r="H419">
        <v>24.3</v>
      </c>
      <c r="I419">
        <v>0.187</v>
      </c>
      <c r="J419">
        <v>21</v>
      </c>
      <c r="K419">
        <v>0</v>
      </c>
      <c r="L419">
        <f t="shared" si="28"/>
        <v>0</v>
      </c>
      <c r="M419">
        <f t="shared" si="29"/>
        <v>1</v>
      </c>
    </row>
    <row r="420" spans="1:13">
      <c r="A420">
        <v>419</v>
      </c>
      <c r="B420">
        <v>601</v>
      </c>
      <c r="C420">
        <v>1</v>
      </c>
      <c r="D420">
        <v>108</v>
      </c>
      <c r="E420">
        <v>88</v>
      </c>
      <c r="F420">
        <v>19</v>
      </c>
      <c r="G420">
        <v>0</v>
      </c>
      <c r="H420">
        <v>27.1</v>
      </c>
      <c r="I420">
        <v>0.4</v>
      </c>
      <c r="J420">
        <v>24</v>
      </c>
      <c r="K420">
        <v>0</v>
      </c>
      <c r="L420">
        <f t="shared" si="28"/>
        <v>0</v>
      </c>
      <c r="M420">
        <f t="shared" si="29"/>
        <v>1</v>
      </c>
    </row>
    <row r="421" spans="1:13">
      <c r="A421">
        <v>420</v>
      </c>
      <c r="B421">
        <v>17</v>
      </c>
      <c r="C421">
        <v>0</v>
      </c>
      <c r="D421">
        <v>118</v>
      </c>
      <c r="E421">
        <v>84</v>
      </c>
      <c r="F421">
        <v>47</v>
      </c>
      <c r="G421">
        <v>230</v>
      </c>
      <c r="H421">
        <v>45.8</v>
      </c>
      <c r="I421">
        <v>0.55100000000000005</v>
      </c>
      <c r="J421">
        <v>31</v>
      </c>
      <c r="K421">
        <v>1</v>
      </c>
      <c r="L421">
        <f t="shared" si="28"/>
        <v>1</v>
      </c>
      <c r="M421">
        <f t="shared" si="29"/>
        <v>1</v>
      </c>
    </row>
    <row r="422" spans="1:13">
      <c r="A422">
        <v>421</v>
      </c>
      <c r="B422">
        <v>397</v>
      </c>
      <c r="C422">
        <v>3</v>
      </c>
      <c r="D422">
        <v>96</v>
      </c>
      <c r="E422">
        <v>56</v>
      </c>
      <c r="F422">
        <v>34</v>
      </c>
      <c r="G422">
        <v>115</v>
      </c>
      <c r="H422">
        <v>24.7</v>
      </c>
      <c r="I422">
        <v>0.94399999999999995</v>
      </c>
      <c r="J422">
        <v>39</v>
      </c>
      <c r="K422">
        <v>0</v>
      </c>
      <c r="L422">
        <f t="shared" si="28"/>
        <v>0</v>
      </c>
      <c r="M422">
        <f t="shared" si="29"/>
        <v>1</v>
      </c>
    </row>
    <row r="423" spans="1:13">
      <c r="A423">
        <v>422</v>
      </c>
      <c r="B423">
        <v>395</v>
      </c>
      <c r="C423">
        <v>4</v>
      </c>
      <c r="D423">
        <v>158</v>
      </c>
      <c r="E423">
        <v>78</v>
      </c>
      <c r="F423">
        <v>0</v>
      </c>
      <c r="G423">
        <v>0</v>
      </c>
      <c r="H423">
        <v>32.9</v>
      </c>
      <c r="I423">
        <v>0.80300000000000005</v>
      </c>
      <c r="J423">
        <v>31</v>
      </c>
      <c r="K423">
        <v>1</v>
      </c>
      <c r="L423">
        <f t="shared" si="28"/>
        <v>0</v>
      </c>
      <c r="M423">
        <f t="shared" si="29"/>
        <v>0</v>
      </c>
    </row>
    <row r="424" spans="1:13">
      <c r="A424">
        <v>423</v>
      </c>
      <c r="B424">
        <v>451</v>
      </c>
      <c r="C424">
        <v>1</v>
      </c>
      <c r="D424">
        <v>82</v>
      </c>
      <c r="E424">
        <v>64</v>
      </c>
      <c r="F424">
        <v>13</v>
      </c>
      <c r="G424">
        <v>95</v>
      </c>
      <c r="H424">
        <v>21.2</v>
      </c>
      <c r="I424">
        <v>0.41499999999999998</v>
      </c>
      <c r="J424">
        <v>23</v>
      </c>
      <c r="K424">
        <v>0</v>
      </c>
      <c r="L424">
        <f t="shared" si="28"/>
        <v>0</v>
      </c>
      <c r="M424">
        <f t="shared" si="29"/>
        <v>1</v>
      </c>
    </row>
    <row r="425" spans="1:13">
      <c r="A425">
        <v>424</v>
      </c>
      <c r="B425">
        <v>194</v>
      </c>
      <c r="C425">
        <v>11</v>
      </c>
      <c r="D425">
        <v>135</v>
      </c>
      <c r="E425">
        <v>0</v>
      </c>
      <c r="F425">
        <v>0</v>
      </c>
      <c r="G425">
        <v>0</v>
      </c>
      <c r="H425">
        <v>52.3</v>
      </c>
      <c r="I425">
        <v>0.57799999999999996</v>
      </c>
      <c r="J425">
        <v>40</v>
      </c>
      <c r="K425">
        <v>1</v>
      </c>
      <c r="L425">
        <f t="shared" si="28"/>
        <v>1</v>
      </c>
      <c r="M425">
        <f t="shared" si="29"/>
        <v>1</v>
      </c>
    </row>
    <row r="426" spans="1:13">
      <c r="A426">
        <v>425</v>
      </c>
      <c r="B426">
        <v>170</v>
      </c>
      <c r="C426">
        <v>3</v>
      </c>
      <c r="D426">
        <v>111</v>
      </c>
      <c r="E426">
        <v>90</v>
      </c>
      <c r="F426">
        <v>12</v>
      </c>
      <c r="G426">
        <v>78</v>
      </c>
      <c r="H426">
        <v>28.4</v>
      </c>
      <c r="I426">
        <v>0.495</v>
      </c>
      <c r="J426">
        <v>29</v>
      </c>
      <c r="K426">
        <v>0</v>
      </c>
      <c r="L426">
        <f t="shared" si="28"/>
        <v>0</v>
      </c>
      <c r="M426">
        <f t="shared" si="29"/>
        <v>1</v>
      </c>
    </row>
    <row r="427" spans="1:13">
      <c r="A427">
        <v>426</v>
      </c>
      <c r="B427">
        <v>548</v>
      </c>
      <c r="C427">
        <v>4</v>
      </c>
      <c r="D427">
        <v>131</v>
      </c>
      <c r="E427">
        <v>68</v>
      </c>
      <c r="F427">
        <v>21</v>
      </c>
      <c r="G427">
        <v>166</v>
      </c>
      <c r="H427">
        <v>33.1</v>
      </c>
      <c r="I427">
        <v>0.16</v>
      </c>
      <c r="J427">
        <v>28</v>
      </c>
      <c r="K427">
        <v>0</v>
      </c>
      <c r="L427">
        <f t="shared" si="28"/>
        <v>0</v>
      </c>
      <c r="M427">
        <f t="shared" si="29"/>
        <v>1</v>
      </c>
    </row>
    <row r="428" spans="1:13">
      <c r="A428">
        <v>427</v>
      </c>
      <c r="B428">
        <v>480</v>
      </c>
      <c r="C428">
        <v>4</v>
      </c>
      <c r="D428">
        <v>132</v>
      </c>
      <c r="E428">
        <v>86</v>
      </c>
      <c r="F428">
        <v>31</v>
      </c>
      <c r="G428">
        <v>0</v>
      </c>
      <c r="H428">
        <v>28</v>
      </c>
      <c r="I428">
        <v>0.41899999999999998</v>
      </c>
      <c r="J428">
        <v>63</v>
      </c>
      <c r="K428">
        <v>0</v>
      </c>
      <c r="L428">
        <f t="shared" si="28"/>
        <v>0</v>
      </c>
      <c r="M428">
        <f t="shared" si="29"/>
        <v>1</v>
      </c>
    </row>
    <row r="429" spans="1:13">
      <c r="A429">
        <v>428</v>
      </c>
      <c r="B429">
        <v>115</v>
      </c>
      <c r="C429">
        <v>7</v>
      </c>
      <c r="D429">
        <v>160</v>
      </c>
      <c r="E429">
        <v>54</v>
      </c>
      <c r="F429">
        <v>32</v>
      </c>
      <c r="G429">
        <v>175</v>
      </c>
      <c r="H429">
        <v>30.5</v>
      </c>
      <c r="I429">
        <v>0.58799999999999997</v>
      </c>
      <c r="J429">
        <v>39</v>
      </c>
      <c r="K429">
        <v>1</v>
      </c>
      <c r="L429">
        <f t="shared" si="28"/>
        <v>1</v>
      </c>
      <c r="M429">
        <f t="shared" si="29"/>
        <v>1</v>
      </c>
    </row>
    <row r="430" spans="1:13">
      <c r="A430">
        <v>429</v>
      </c>
      <c r="B430">
        <v>432</v>
      </c>
      <c r="C430">
        <v>3</v>
      </c>
      <c r="D430">
        <v>89</v>
      </c>
      <c r="E430">
        <v>74</v>
      </c>
      <c r="F430">
        <v>16</v>
      </c>
      <c r="G430">
        <v>85</v>
      </c>
      <c r="H430">
        <v>30.4</v>
      </c>
      <c r="I430">
        <v>0.55100000000000005</v>
      </c>
      <c r="J430">
        <v>38</v>
      </c>
      <c r="K430">
        <v>0</v>
      </c>
      <c r="L430">
        <f t="shared" si="28"/>
        <v>0</v>
      </c>
      <c r="M430">
        <f t="shared" si="29"/>
        <v>1</v>
      </c>
    </row>
    <row r="431" spans="1:13">
      <c r="A431">
        <v>430</v>
      </c>
      <c r="B431">
        <v>279</v>
      </c>
      <c r="C431">
        <v>5</v>
      </c>
      <c r="D431">
        <v>114</v>
      </c>
      <c r="E431">
        <v>74</v>
      </c>
      <c r="F431">
        <v>0</v>
      </c>
      <c r="G431">
        <v>0</v>
      </c>
      <c r="H431">
        <v>24.9</v>
      </c>
      <c r="I431">
        <v>0.74399999999999999</v>
      </c>
      <c r="J431">
        <v>57</v>
      </c>
      <c r="K431">
        <v>0</v>
      </c>
      <c r="L431">
        <f t="shared" si="28"/>
        <v>0</v>
      </c>
      <c r="M431">
        <f t="shared" si="29"/>
        <v>1</v>
      </c>
    </row>
    <row r="432" spans="1:13">
      <c r="A432">
        <v>431</v>
      </c>
      <c r="B432">
        <v>319</v>
      </c>
      <c r="C432">
        <v>3</v>
      </c>
      <c r="D432">
        <v>115</v>
      </c>
      <c r="E432">
        <v>66</v>
      </c>
      <c r="F432">
        <v>39</v>
      </c>
      <c r="G432">
        <v>140</v>
      </c>
      <c r="H432">
        <v>38.1</v>
      </c>
      <c r="I432">
        <v>0.15</v>
      </c>
      <c r="J432">
        <v>28</v>
      </c>
      <c r="K432">
        <v>0</v>
      </c>
      <c r="L432">
        <f t="shared" si="28"/>
        <v>0</v>
      </c>
      <c r="M432">
        <f t="shared" si="29"/>
        <v>1</v>
      </c>
    </row>
    <row r="433" spans="1:13">
      <c r="A433">
        <v>432</v>
      </c>
      <c r="B433">
        <v>96</v>
      </c>
      <c r="C433">
        <v>6</v>
      </c>
      <c r="D433">
        <v>144</v>
      </c>
      <c r="E433">
        <v>72</v>
      </c>
      <c r="F433">
        <v>27</v>
      </c>
      <c r="G433">
        <v>228</v>
      </c>
      <c r="H433">
        <v>33.9</v>
      </c>
      <c r="I433">
        <v>0.255</v>
      </c>
      <c r="J433">
        <v>40</v>
      </c>
      <c r="K433">
        <v>0</v>
      </c>
      <c r="L433">
        <f t="shared" si="28"/>
        <v>0</v>
      </c>
      <c r="M433">
        <f t="shared" si="29"/>
        <v>1</v>
      </c>
    </row>
    <row r="434" spans="1:13">
      <c r="A434">
        <v>433</v>
      </c>
      <c r="B434">
        <v>612</v>
      </c>
      <c r="C434">
        <v>3</v>
      </c>
      <c r="D434">
        <v>174</v>
      </c>
      <c r="E434">
        <v>58</v>
      </c>
      <c r="F434">
        <v>22</v>
      </c>
      <c r="G434">
        <v>194</v>
      </c>
      <c r="H434">
        <v>32.9</v>
      </c>
      <c r="I434">
        <v>0.59299999999999997</v>
      </c>
      <c r="J434">
        <v>36</v>
      </c>
      <c r="K434">
        <v>1</v>
      </c>
      <c r="L434">
        <f t="shared" si="28"/>
        <v>0</v>
      </c>
      <c r="M434">
        <f t="shared" si="29"/>
        <v>0</v>
      </c>
    </row>
    <row r="435" spans="1:13">
      <c r="A435">
        <v>434</v>
      </c>
      <c r="B435">
        <v>215</v>
      </c>
      <c r="C435">
        <v>9</v>
      </c>
      <c r="D435">
        <v>112</v>
      </c>
      <c r="E435">
        <v>82</v>
      </c>
      <c r="F435">
        <v>32</v>
      </c>
      <c r="G435">
        <v>175</v>
      </c>
      <c r="H435">
        <v>34.200000000000003</v>
      </c>
      <c r="I435">
        <v>0.26</v>
      </c>
      <c r="J435">
        <v>36</v>
      </c>
      <c r="K435">
        <v>1</v>
      </c>
      <c r="L435">
        <f t="shared" si="28"/>
        <v>1</v>
      </c>
      <c r="M435">
        <f t="shared" si="29"/>
        <v>1</v>
      </c>
    </row>
    <row r="436" spans="1:13">
      <c r="A436">
        <v>435</v>
      </c>
      <c r="B436">
        <v>604</v>
      </c>
      <c r="C436">
        <v>7</v>
      </c>
      <c r="D436">
        <v>150</v>
      </c>
      <c r="E436">
        <v>78</v>
      </c>
      <c r="F436">
        <v>29</v>
      </c>
      <c r="G436">
        <v>126</v>
      </c>
      <c r="H436">
        <v>35.200000000000003</v>
      </c>
      <c r="I436">
        <v>0.69199999999999995</v>
      </c>
      <c r="J436">
        <v>54</v>
      </c>
      <c r="K436">
        <v>1</v>
      </c>
      <c r="L436">
        <f t="shared" si="28"/>
        <v>1</v>
      </c>
      <c r="M436">
        <f t="shared" si="29"/>
        <v>1</v>
      </c>
    </row>
    <row r="437" spans="1:13">
      <c r="A437">
        <v>436</v>
      </c>
      <c r="B437">
        <v>12</v>
      </c>
      <c r="C437">
        <v>10</v>
      </c>
      <c r="D437">
        <v>168</v>
      </c>
      <c r="E437">
        <v>74</v>
      </c>
      <c r="F437">
        <v>0</v>
      </c>
      <c r="G437">
        <v>0</v>
      </c>
      <c r="H437">
        <v>38</v>
      </c>
      <c r="I437">
        <v>0.53700000000000003</v>
      </c>
      <c r="J437">
        <v>34</v>
      </c>
      <c r="K437">
        <v>1</v>
      </c>
      <c r="L437">
        <f t="shared" si="28"/>
        <v>1</v>
      </c>
      <c r="M437">
        <f t="shared" si="29"/>
        <v>1</v>
      </c>
    </row>
    <row r="438" spans="1:13">
      <c r="A438">
        <v>437</v>
      </c>
      <c r="B438">
        <v>549</v>
      </c>
      <c r="C438">
        <v>1</v>
      </c>
      <c r="D438">
        <v>164</v>
      </c>
      <c r="E438">
        <v>82</v>
      </c>
      <c r="F438">
        <v>43</v>
      </c>
      <c r="G438">
        <v>67</v>
      </c>
      <c r="H438">
        <v>32.799999999999997</v>
      </c>
      <c r="I438">
        <v>0.34100000000000003</v>
      </c>
      <c r="J438">
        <v>50</v>
      </c>
      <c r="K438">
        <v>0</v>
      </c>
      <c r="L438">
        <f t="shared" si="28"/>
        <v>0</v>
      </c>
      <c r="M438">
        <f t="shared" si="29"/>
        <v>1</v>
      </c>
    </row>
    <row r="439" spans="1:13">
      <c r="A439">
        <v>438</v>
      </c>
      <c r="B439">
        <v>593</v>
      </c>
      <c r="C439">
        <v>3</v>
      </c>
      <c r="D439">
        <v>132</v>
      </c>
      <c r="E439">
        <v>80</v>
      </c>
      <c r="F439">
        <v>0</v>
      </c>
      <c r="G439">
        <v>0</v>
      </c>
      <c r="H439">
        <v>34.4</v>
      </c>
      <c r="I439">
        <v>0.40200000000000002</v>
      </c>
      <c r="J439">
        <v>44</v>
      </c>
      <c r="K439">
        <v>1</v>
      </c>
      <c r="L439">
        <f t="shared" si="28"/>
        <v>0</v>
      </c>
      <c r="M439">
        <f t="shared" si="29"/>
        <v>0</v>
      </c>
    </row>
    <row r="440" spans="1:13">
      <c r="A440">
        <v>439</v>
      </c>
      <c r="B440">
        <v>458</v>
      </c>
      <c r="C440">
        <v>5</v>
      </c>
      <c r="D440">
        <v>86</v>
      </c>
      <c r="E440">
        <v>68</v>
      </c>
      <c r="F440">
        <v>28</v>
      </c>
      <c r="G440">
        <v>71</v>
      </c>
      <c r="H440">
        <v>30.2</v>
      </c>
      <c r="I440">
        <v>0.36399999999999999</v>
      </c>
      <c r="J440">
        <v>24</v>
      </c>
      <c r="K440">
        <v>0</v>
      </c>
      <c r="L440">
        <f t="shared" si="28"/>
        <v>0</v>
      </c>
      <c r="M440">
        <f t="shared" si="29"/>
        <v>1</v>
      </c>
    </row>
    <row r="441" spans="1:13">
      <c r="A441">
        <v>440</v>
      </c>
      <c r="B441">
        <v>323</v>
      </c>
      <c r="C441">
        <v>0</v>
      </c>
      <c r="D441">
        <v>124</v>
      </c>
      <c r="E441">
        <v>70</v>
      </c>
      <c r="F441">
        <v>20</v>
      </c>
      <c r="G441">
        <v>0</v>
      </c>
      <c r="H441">
        <v>27.4</v>
      </c>
      <c r="I441">
        <v>0.254</v>
      </c>
      <c r="J441">
        <v>36</v>
      </c>
      <c r="K441">
        <v>1</v>
      </c>
      <c r="L441">
        <f t="shared" si="28"/>
        <v>0</v>
      </c>
      <c r="M441">
        <f t="shared" si="29"/>
        <v>0</v>
      </c>
    </row>
    <row r="442" spans="1:13">
      <c r="A442">
        <v>441</v>
      </c>
      <c r="B442">
        <v>193</v>
      </c>
      <c r="C442">
        <v>7</v>
      </c>
      <c r="D442">
        <v>159</v>
      </c>
      <c r="E442">
        <v>66</v>
      </c>
      <c r="F442">
        <v>0</v>
      </c>
      <c r="G442">
        <v>0</v>
      </c>
      <c r="H442">
        <v>30.4</v>
      </c>
      <c r="I442">
        <v>0.38300000000000001</v>
      </c>
      <c r="J442">
        <v>36</v>
      </c>
      <c r="K442">
        <v>1</v>
      </c>
      <c r="L442">
        <f t="shared" si="28"/>
        <v>1</v>
      </c>
      <c r="M442">
        <f t="shared" si="29"/>
        <v>1</v>
      </c>
    </row>
    <row r="443" spans="1:13">
      <c r="A443">
        <v>442</v>
      </c>
      <c r="B443">
        <v>604</v>
      </c>
      <c r="C443">
        <v>7</v>
      </c>
      <c r="D443">
        <v>150</v>
      </c>
      <c r="E443">
        <v>78</v>
      </c>
      <c r="F443">
        <v>29</v>
      </c>
      <c r="G443">
        <v>126</v>
      </c>
      <c r="H443">
        <v>35.200000000000003</v>
      </c>
      <c r="I443">
        <v>0.69199999999999995</v>
      </c>
      <c r="J443">
        <v>54</v>
      </c>
      <c r="K443">
        <v>1</v>
      </c>
      <c r="L443">
        <f t="shared" si="28"/>
        <v>1</v>
      </c>
      <c r="M443">
        <f t="shared" si="29"/>
        <v>1</v>
      </c>
    </row>
    <row r="444" spans="1:13">
      <c r="A444">
        <v>443</v>
      </c>
      <c r="B444">
        <v>686</v>
      </c>
      <c r="C444">
        <v>2</v>
      </c>
      <c r="D444">
        <v>129</v>
      </c>
      <c r="E444">
        <v>74</v>
      </c>
      <c r="F444">
        <v>26</v>
      </c>
      <c r="G444">
        <v>205</v>
      </c>
      <c r="H444">
        <v>33.200000000000003</v>
      </c>
      <c r="I444">
        <v>0.59099999999999997</v>
      </c>
      <c r="J444">
        <v>25</v>
      </c>
      <c r="K444">
        <v>0</v>
      </c>
      <c r="L444">
        <f t="shared" si="28"/>
        <v>0</v>
      </c>
      <c r="M444">
        <f t="shared" si="29"/>
        <v>1</v>
      </c>
    </row>
    <row r="445" spans="1:13">
      <c r="A445">
        <v>444</v>
      </c>
      <c r="B445">
        <v>158</v>
      </c>
      <c r="C445">
        <v>1</v>
      </c>
      <c r="D445">
        <v>109</v>
      </c>
      <c r="E445">
        <v>56</v>
      </c>
      <c r="F445">
        <v>21</v>
      </c>
      <c r="G445">
        <v>135</v>
      </c>
      <c r="H445">
        <v>25.2</v>
      </c>
      <c r="I445">
        <v>0.83299999999999996</v>
      </c>
      <c r="J445">
        <v>23</v>
      </c>
      <c r="K445">
        <v>0</v>
      </c>
      <c r="L445">
        <f t="shared" si="28"/>
        <v>0</v>
      </c>
      <c r="M445">
        <f t="shared" si="29"/>
        <v>1</v>
      </c>
    </row>
    <row r="446" spans="1:13">
      <c r="A446">
        <v>445</v>
      </c>
      <c r="B446">
        <v>598</v>
      </c>
      <c r="C446">
        <v>1</v>
      </c>
      <c r="D446">
        <v>89</v>
      </c>
      <c r="E446">
        <v>24</v>
      </c>
      <c r="F446">
        <v>19</v>
      </c>
      <c r="G446">
        <v>25</v>
      </c>
      <c r="H446">
        <v>27.8</v>
      </c>
      <c r="I446">
        <v>0.55900000000000005</v>
      </c>
      <c r="J446">
        <v>21</v>
      </c>
      <c r="K446">
        <v>0</v>
      </c>
      <c r="L446">
        <f t="shared" si="28"/>
        <v>0</v>
      </c>
      <c r="M446">
        <f t="shared" si="29"/>
        <v>1</v>
      </c>
    </row>
    <row r="447" spans="1:13">
      <c r="A447">
        <v>446</v>
      </c>
      <c r="B447">
        <v>600</v>
      </c>
      <c r="C447">
        <v>1</v>
      </c>
      <c r="D447">
        <v>109</v>
      </c>
      <c r="E447">
        <v>38</v>
      </c>
      <c r="F447">
        <v>18</v>
      </c>
      <c r="G447">
        <v>120</v>
      </c>
      <c r="H447">
        <v>23.1</v>
      </c>
      <c r="I447">
        <v>0.40699999999999997</v>
      </c>
      <c r="J447">
        <v>26</v>
      </c>
      <c r="K447">
        <v>0</v>
      </c>
      <c r="L447">
        <f t="shared" si="28"/>
        <v>0</v>
      </c>
      <c r="M447">
        <f t="shared" si="29"/>
        <v>1</v>
      </c>
    </row>
    <row r="448" spans="1:13">
      <c r="A448">
        <v>447</v>
      </c>
      <c r="B448">
        <v>24</v>
      </c>
      <c r="C448">
        <v>9</v>
      </c>
      <c r="D448">
        <v>119</v>
      </c>
      <c r="E448">
        <v>80</v>
      </c>
      <c r="F448">
        <v>35</v>
      </c>
      <c r="G448">
        <v>0</v>
      </c>
      <c r="H448">
        <v>29</v>
      </c>
      <c r="I448">
        <v>0.26300000000000001</v>
      </c>
      <c r="J448">
        <v>29</v>
      </c>
      <c r="K448">
        <v>1</v>
      </c>
      <c r="L448">
        <f t="shared" si="28"/>
        <v>0</v>
      </c>
      <c r="M448">
        <f t="shared" si="29"/>
        <v>0</v>
      </c>
    </row>
    <row r="449" spans="1:13">
      <c r="A449">
        <v>448</v>
      </c>
      <c r="B449">
        <v>272</v>
      </c>
      <c r="C449">
        <v>2</v>
      </c>
      <c r="D449">
        <v>108</v>
      </c>
      <c r="E449">
        <v>62</v>
      </c>
      <c r="F449">
        <v>32</v>
      </c>
      <c r="G449">
        <v>56</v>
      </c>
      <c r="H449">
        <v>25.2</v>
      </c>
      <c r="I449">
        <v>0.128</v>
      </c>
      <c r="J449">
        <v>21</v>
      </c>
      <c r="K449">
        <v>0</v>
      </c>
      <c r="L449">
        <f t="shared" si="28"/>
        <v>0</v>
      </c>
      <c r="M449">
        <f t="shared" si="29"/>
        <v>1</v>
      </c>
    </row>
    <row r="450" spans="1:13">
      <c r="A450">
        <v>449</v>
      </c>
      <c r="B450">
        <v>588</v>
      </c>
      <c r="C450">
        <v>6</v>
      </c>
      <c r="D450">
        <v>103</v>
      </c>
      <c r="E450">
        <v>66</v>
      </c>
      <c r="F450">
        <v>0</v>
      </c>
      <c r="G450">
        <v>0</v>
      </c>
      <c r="H450">
        <v>24.3</v>
      </c>
      <c r="I450">
        <v>0.249</v>
      </c>
      <c r="J450">
        <v>29</v>
      </c>
      <c r="K450">
        <v>0</v>
      </c>
      <c r="L450">
        <f t="shared" si="28"/>
        <v>0</v>
      </c>
      <c r="M450">
        <f t="shared" si="29"/>
        <v>1</v>
      </c>
    </row>
    <row r="451" spans="1:13">
      <c r="A451">
        <v>450</v>
      </c>
      <c r="B451">
        <v>563</v>
      </c>
      <c r="C451">
        <v>1</v>
      </c>
      <c r="D451">
        <v>87</v>
      </c>
      <c r="E451">
        <v>68</v>
      </c>
      <c r="F451">
        <v>34</v>
      </c>
      <c r="G451">
        <v>77</v>
      </c>
      <c r="H451">
        <v>37.6</v>
      </c>
      <c r="I451">
        <v>0.40100000000000002</v>
      </c>
      <c r="J451">
        <v>24</v>
      </c>
      <c r="K451">
        <v>0</v>
      </c>
      <c r="L451">
        <f t="shared" ref="L451:L514" si="30">IF(H451&lt;=29.650001,IF(C451&lt;=8.5,IF(H451&lt;=26.5,0,0),0),IF(C451&lt;=6.5,IF(H451&lt;=43,0,1),IF(I451&lt;=0.208,0,1)))</f>
        <v>0</v>
      </c>
      <c r="M451">
        <f t="shared" ref="M451:M514" si="31">IF(L451=K451,1,0)</f>
        <v>1</v>
      </c>
    </row>
    <row r="452" spans="1:13">
      <c r="A452">
        <v>451</v>
      </c>
      <c r="B452">
        <v>707</v>
      </c>
      <c r="C452">
        <v>10</v>
      </c>
      <c r="D452">
        <v>115</v>
      </c>
      <c r="E452">
        <v>0</v>
      </c>
      <c r="F452">
        <v>0</v>
      </c>
      <c r="G452">
        <v>0</v>
      </c>
      <c r="H452">
        <v>0</v>
      </c>
      <c r="I452">
        <v>0.26100000000000001</v>
      </c>
      <c r="J452">
        <v>30</v>
      </c>
      <c r="K452">
        <v>1</v>
      </c>
      <c r="L452">
        <f t="shared" si="30"/>
        <v>0</v>
      </c>
      <c r="M452">
        <f t="shared" si="31"/>
        <v>0</v>
      </c>
    </row>
    <row r="453" spans="1:13">
      <c r="A453">
        <v>452</v>
      </c>
      <c r="B453">
        <v>692</v>
      </c>
      <c r="C453">
        <v>13</v>
      </c>
      <c r="D453">
        <v>158</v>
      </c>
      <c r="E453">
        <v>114</v>
      </c>
      <c r="F453">
        <v>0</v>
      </c>
      <c r="G453">
        <v>0</v>
      </c>
      <c r="H453">
        <v>42.3</v>
      </c>
      <c r="I453">
        <v>0.25700000000000001</v>
      </c>
      <c r="J453">
        <v>44</v>
      </c>
      <c r="K453">
        <v>1</v>
      </c>
      <c r="L453">
        <f t="shared" si="30"/>
        <v>1</v>
      </c>
      <c r="M453">
        <f t="shared" si="31"/>
        <v>1</v>
      </c>
    </row>
    <row r="454" spans="1:13">
      <c r="A454">
        <v>453</v>
      </c>
      <c r="B454">
        <v>146</v>
      </c>
      <c r="C454">
        <v>0</v>
      </c>
      <c r="D454">
        <v>102</v>
      </c>
      <c r="E454">
        <v>75</v>
      </c>
      <c r="F454">
        <v>23</v>
      </c>
      <c r="G454">
        <v>0</v>
      </c>
      <c r="H454">
        <v>0</v>
      </c>
      <c r="I454">
        <v>0.57199999999999995</v>
      </c>
      <c r="J454">
        <v>21</v>
      </c>
      <c r="K454">
        <v>0</v>
      </c>
      <c r="L454">
        <f t="shared" si="30"/>
        <v>0</v>
      </c>
      <c r="M454">
        <f t="shared" si="31"/>
        <v>1</v>
      </c>
    </row>
    <row r="455" spans="1:13">
      <c r="A455">
        <v>454</v>
      </c>
      <c r="B455">
        <v>460</v>
      </c>
      <c r="C455">
        <v>9</v>
      </c>
      <c r="D455">
        <v>134</v>
      </c>
      <c r="E455">
        <v>74</v>
      </c>
      <c r="F455">
        <v>33</v>
      </c>
      <c r="G455">
        <v>60</v>
      </c>
      <c r="H455">
        <v>25.9</v>
      </c>
      <c r="I455">
        <v>0.46</v>
      </c>
      <c r="J455">
        <v>81</v>
      </c>
      <c r="K455">
        <v>0</v>
      </c>
      <c r="L455">
        <f t="shared" si="30"/>
        <v>0</v>
      </c>
      <c r="M455">
        <f t="shared" si="31"/>
        <v>1</v>
      </c>
    </row>
    <row r="456" spans="1:13">
      <c r="A456">
        <v>455</v>
      </c>
      <c r="B456">
        <v>69</v>
      </c>
      <c r="C456">
        <v>1</v>
      </c>
      <c r="D456">
        <v>95</v>
      </c>
      <c r="E456">
        <v>66</v>
      </c>
      <c r="F456">
        <v>13</v>
      </c>
      <c r="G456">
        <v>38</v>
      </c>
      <c r="H456">
        <v>19.600000000000001</v>
      </c>
      <c r="I456">
        <v>0.33400000000000002</v>
      </c>
      <c r="J456">
        <v>25</v>
      </c>
      <c r="K456">
        <v>0</v>
      </c>
      <c r="L456">
        <f t="shared" si="30"/>
        <v>0</v>
      </c>
      <c r="M456">
        <f t="shared" si="31"/>
        <v>1</v>
      </c>
    </row>
    <row r="457" spans="1:13">
      <c r="A457">
        <v>456</v>
      </c>
      <c r="B457">
        <v>1</v>
      </c>
      <c r="C457">
        <v>6</v>
      </c>
      <c r="D457">
        <v>148</v>
      </c>
      <c r="E457">
        <v>72</v>
      </c>
      <c r="F457">
        <v>35</v>
      </c>
      <c r="G457">
        <v>0</v>
      </c>
      <c r="H457">
        <v>33.6</v>
      </c>
      <c r="I457">
        <v>0.627</v>
      </c>
      <c r="J457">
        <v>50</v>
      </c>
      <c r="K457">
        <v>1</v>
      </c>
      <c r="L457">
        <f t="shared" si="30"/>
        <v>0</v>
      </c>
      <c r="M457">
        <f t="shared" si="31"/>
        <v>0</v>
      </c>
    </row>
    <row r="458" spans="1:13">
      <c r="A458">
        <v>457</v>
      </c>
      <c r="B458">
        <v>397</v>
      </c>
      <c r="C458">
        <v>3</v>
      </c>
      <c r="D458">
        <v>96</v>
      </c>
      <c r="E458">
        <v>56</v>
      </c>
      <c r="F458">
        <v>34</v>
      </c>
      <c r="G458">
        <v>115</v>
      </c>
      <c r="H458">
        <v>24.7</v>
      </c>
      <c r="I458">
        <v>0.94399999999999995</v>
      </c>
      <c r="J458">
        <v>39</v>
      </c>
      <c r="K458">
        <v>0</v>
      </c>
      <c r="L458">
        <f t="shared" si="30"/>
        <v>0</v>
      </c>
      <c r="M458">
        <f t="shared" si="31"/>
        <v>1</v>
      </c>
    </row>
    <row r="459" spans="1:13">
      <c r="A459">
        <v>458</v>
      </c>
      <c r="B459">
        <v>8</v>
      </c>
      <c r="C459">
        <v>10</v>
      </c>
      <c r="D459">
        <v>115</v>
      </c>
      <c r="E459">
        <v>0</v>
      </c>
      <c r="F459">
        <v>0</v>
      </c>
      <c r="G459">
        <v>0</v>
      </c>
      <c r="H459">
        <v>35.299999999999997</v>
      </c>
      <c r="I459">
        <v>0.13400000000000001</v>
      </c>
      <c r="J459">
        <v>29</v>
      </c>
      <c r="K459">
        <v>0</v>
      </c>
      <c r="L459">
        <f t="shared" si="30"/>
        <v>0</v>
      </c>
      <c r="M459">
        <f t="shared" si="31"/>
        <v>1</v>
      </c>
    </row>
    <row r="460" spans="1:13">
      <c r="A460">
        <v>459</v>
      </c>
      <c r="B460">
        <v>556</v>
      </c>
      <c r="C460">
        <v>7</v>
      </c>
      <c r="D460">
        <v>124</v>
      </c>
      <c r="E460">
        <v>70</v>
      </c>
      <c r="F460">
        <v>33</v>
      </c>
      <c r="G460">
        <v>215</v>
      </c>
      <c r="H460">
        <v>25.5</v>
      </c>
      <c r="I460">
        <v>0.161</v>
      </c>
      <c r="J460">
        <v>37</v>
      </c>
      <c r="K460">
        <v>0</v>
      </c>
      <c r="L460">
        <f t="shared" si="30"/>
        <v>0</v>
      </c>
      <c r="M460">
        <f t="shared" si="31"/>
        <v>1</v>
      </c>
    </row>
    <row r="461" spans="1:13">
      <c r="A461">
        <v>460</v>
      </c>
      <c r="B461">
        <v>180</v>
      </c>
      <c r="C461">
        <v>5</v>
      </c>
      <c r="D461">
        <v>130</v>
      </c>
      <c r="E461">
        <v>82</v>
      </c>
      <c r="F461">
        <v>0</v>
      </c>
      <c r="G461">
        <v>0</v>
      </c>
      <c r="H461">
        <v>39.1</v>
      </c>
      <c r="I461">
        <v>0.95599999999999996</v>
      </c>
      <c r="J461">
        <v>37</v>
      </c>
      <c r="K461">
        <v>1</v>
      </c>
      <c r="L461">
        <f t="shared" si="30"/>
        <v>0</v>
      </c>
      <c r="M461">
        <f t="shared" si="31"/>
        <v>0</v>
      </c>
    </row>
    <row r="462" spans="1:13">
      <c r="A462">
        <v>461</v>
      </c>
      <c r="B462">
        <v>684</v>
      </c>
      <c r="C462">
        <v>4</v>
      </c>
      <c r="D462">
        <v>125</v>
      </c>
      <c r="E462">
        <v>80</v>
      </c>
      <c r="F462">
        <v>0</v>
      </c>
      <c r="G462">
        <v>0</v>
      </c>
      <c r="H462">
        <v>32.299999999999997</v>
      </c>
      <c r="I462">
        <v>0.53600000000000003</v>
      </c>
      <c r="J462">
        <v>27</v>
      </c>
      <c r="K462">
        <v>1</v>
      </c>
      <c r="L462">
        <f t="shared" si="30"/>
        <v>0</v>
      </c>
      <c r="M462">
        <f t="shared" si="31"/>
        <v>0</v>
      </c>
    </row>
    <row r="463" spans="1:13">
      <c r="A463">
        <v>462</v>
      </c>
      <c r="B463">
        <v>670</v>
      </c>
      <c r="C463">
        <v>9</v>
      </c>
      <c r="D463">
        <v>154</v>
      </c>
      <c r="E463">
        <v>78</v>
      </c>
      <c r="F463">
        <v>30</v>
      </c>
      <c r="G463">
        <v>100</v>
      </c>
      <c r="H463">
        <v>30.9</v>
      </c>
      <c r="I463">
        <v>0.16400000000000001</v>
      </c>
      <c r="J463">
        <v>45</v>
      </c>
      <c r="K463">
        <v>0</v>
      </c>
      <c r="L463">
        <f t="shared" si="30"/>
        <v>0</v>
      </c>
      <c r="M463">
        <f t="shared" si="31"/>
        <v>1</v>
      </c>
    </row>
    <row r="464" spans="1:13">
      <c r="A464">
        <v>463</v>
      </c>
      <c r="B464">
        <v>549</v>
      </c>
      <c r="C464">
        <v>1</v>
      </c>
      <c r="D464">
        <v>164</v>
      </c>
      <c r="E464">
        <v>82</v>
      </c>
      <c r="F464">
        <v>43</v>
      </c>
      <c r="G464">
        <v>67</v>
      </c>
      <c r="H464">
        <v>32.799999999999997</v>
      </c>
      <c r="I464">
        <v>0.34100000000000003</v>
      </c>
      <c r="J464">
        <v>50</v>
      </c>
      <c r="K464">
        <v>0</v>
      </c>
      <c r="L464">
        <f t="shared" si="30"/>
        <v>0</v>
      </c>
      <c r="M464">
        <f t="shared" si="31"/>
        <v>1</v>
      </c>
    </row>
    <row r="465" spans="1:13">
      <c r="A465">
        <v>464</v>
      </c>
      <c r="B465">
        <v>739</v>
      </c>
      <c r="C465">
        <v>2</v>
      </c>
      <c r="D465">
        <v>99</v>
      </c>
      <c r="E465">
        <v>60</v>
      </c>
      <c r="F465">
        <v>17</v>
      </c>
      <c r="G465">
        <v>160</v>
      </c>
      <c r="H465">
        <v>36.6</v>
      </c>
      <c r="I465">
        <v>0.45300000000000001</v>
      </c>
      <c r="J465">
        <v>21</v>
      </c>
      <c r="K465">
        <v>0</v>
      </c>
      <c r="L465">
        <f t="shared" si="30"/>
        <v>0</v>
      </c>
      <c r="M465">
        <f t="shared" si="31"/>
        <v>1</v>
      </c>
    </row>
    <row r="466" spans="1:13">
      <c r="A466">
        <v>465</v>
      </c>
      <c r="B466">
        <v>273</v>
      </c>
      <c r="C466">
        <v>3</v>
      </c>
      <c r="D466">
        <v>122</v>
      </c>
      <c r="E466">
        <v>78</v>
      </c>
      <c r="F466">
        <v>0</v>
      </c>
      <c r="G466">
        <v>0</v>
      </c>
      <c r="H466">
        <v>23</v>
      </c>
      <c r="I466">
        <v>0.254</v>
      </c>
      <c r="J466">
        <v>40</v>
      </c>
      <c r="K466">
        <v>0</v>
      </c>
      <c r="L466">
        <f t="shared" si="30"/>
        <v>0</v>
      </c>
      <c r="M466">
        <f t="shared" si="31"/>
        <v>1</v>
      </c>
    </row>
    <row r="467" spans="1:13">
      <c r="A467">
        <v>466</v>
      </c>
      <c r="B467">
        <v>603</v>
      </c>
      <c r="C467">
        <v>1</v>
      </c>
      <c r="D467">
        <v>124</v>
      </c>
      <c r="E467">
        <v>74</v>
      </c>
      <c r="F467">
        <v>36</v>
      </c>
      <c r="G467">
        <v>0</v>
      </c>
      <c r="H467">
        <v>27.8</v>
      </c>
      <c r="I467">
        <v>0.1</v>
      </c>
      <c r="J467">
        <v>30</v>
      </c>
      <c r="K467">
        <v>0</v>
      </c>
      <c r="L467">
        <f t="shared" si="30"/>
        <v>0</v>
      </c>
      <c r="M467">
        <f t="shared" si="31"/>
        <v>1</v>
      </c>
    </row>
    <row r="468" spans="1:13">
      <c r="A468">
        <v>467</v>
      </c>
      <c r="B468">
        <v>455</v>
      </c>
      <c r="C468">
        <v>2</v>
      </c>
      <c r="D468">
        <v>100</v>
      </c>
      <c r="E468">
        <v>54</v>
      </c>
      <c r="F468">
        <v>28</v>
      </c>
      <c r="G468">
        <v>105</v>
      </c>
      <c r="H468">
        <v>37.799999999999997</v>
      </c>
      <c r="I468">
        <v>0.498</v>
      </c>
      <c r="J468">
        <v>24</v>
      </c>
      <c r="K468">
        <v>0</v>
      </c>
      <c r="L468">
        <f t="shared" si="30"/>
        <v>0</v>
      </c>
      <c r="M468">
        <f t="shared" si="31"/>
        <v>1</v>
      </c>
    </row>
    <row r="469" spans="1:13">
      <c r="A469">
        <v>468</v>
      </c>
      <c r="B469">
        <v>209</v>
      </c>
      <c r="C469">
        <v>1</v>
      </c>
      <c r="D469">
        <v>96</v>
      </c>
      <c r="E469">
        <v>64</v>
      </c>
      <c r="F469">
        <v>27</v>
      </c>
      <c r="G469">
        <v>87</v>
      </c>
      <c r="H469">
        <v>33.200000000000003</v>
      </c>
      <c r="I469">
        <v>0.28899999999999998</v>
      </c>
      <c r="J469">
        <v>21</v>
      </c>
      <c r="K469">
        <v>0</v>
      </c>
      <c r="L469">
        <f t="shared" si="30"/>
        <v>0</v>
      </c>
      <c r="M469">
        <f t="shared" si="31"/>
        <v>1</v>
      </c>
    </row>
    <row r="470" spans="1:13">
      <c r="A470">
        <v>469</v>
      </c>
      <c r="B470">
        <v>500</v>
      </c>
      <c r="C470">
        <v>6</v>
      </c>
      <c r="D470">
        <v>154</v>
      </c>
      <c r="E470">
        <v>74</v>
      </c>
      <c r="F470">
        <v>32</v>
      </c>
      <c r="G470">
        <v>193</v>
      </c>
      <c r="H470">
        <v>29.3</v>
      </c>
      <c r="I470">
        <v>0.83899999999999997</v>
      </c>
      <c r="J470">
        <v>39</v>
      </c>
      <c r="K470">
        <v>0</v>
      </c>
      <c r="L470">
        <f t="shared" si="30"/>
        <v>0</v>
      </c>
      <c r="M470">
        <f t="shared" si="31"/>
        <v>1</v>
      </c>
    </row>
    <row r="471" spans="1:13">
      <c r="A471">
        <v>470</v>
      </c>
      <c r="B471">
        <v>355</v>
      </c>
      <c r="C471">
        <v>3</v>
      </c>
      <c r="D471">
        <v>90</v>
      </c>
      <c r="E471">
        <v>78</v>
      </c>
      <c r="F471">
        <v>0</v>
      </c>
      <c r="G471">
        <v>0</v>
      </c>
      <c r="H471">
        <v>42.7</v>
      </c>
      <c r="I471">
        <v>0.55900000000000005</v>
      </c>
      <c r="J471">
        <v>21</v>
      </c>
      <c r="K471">
        <v>0</v>
      </c>
      <c r="L471">
        <f t="shared" si="30"/>
        <v>0</v>
      </c>
      <c r="M471">
        <f t="shared" si="31"/>
        <v>1</v>
      </c>
    </row>
    <row r="472" spans="1:13">
      <c r="A472">
        <v>471</v>
      </c>
      <c r="B472">
        <v>335</v>
      </c>
      <c r="C472">
        <v>1</v>
      </c>
      <c r="D472">
        <v>95</v>
      </c>
      <c r="E472">
        <v>60</v>
      </c>
      <c r="F472">
        <v>18</v>
      </c>
      <c r="G472">
        <v>58</v>
      </c>
      <c r="H472">
        <v>23.9</v>
      </c>
      <c r="I472">
        <v>0.26</v>
      </c>
      <c r="J472">
        <v>22</v>
      </c>
      <c r="K472">
        <v>0</v>
      </c>
      <c r="L472">
        <f t="shared" si="30"/>
        <v>0</v>
      </c>
      <c r="M472">
        <f t="shared" si="31"/>
        <v>1</v>
      </c>
    </row>
    <row r="473" spans="1:13">
      <c r="A473">
        <v>472</v>
      </c>
      <c r="B473">
        <v>9</v>
      </c>
      <c r="C473">
        <v>2</v>
      </c>
      <c r="D473">
        <v>197</v>
      </c>
      <c r="E473">
        <v>70</v>
      </c>
      <c r="F473">
        <v>45</v>
      </c>
      <c r="G473">
        <v>543</v>
      </c>
      <c r="H473">
        <v>30.5</v>
      </c>
      <c r="I473">
        <v>0.158</v>
      </c>
      <c r="J473">
        <v>53</v>
      </c>
      <c r="K473">
        <v>1</v>
      </c>
      <c r="L473">
        <f t="shared" si="30"/>
        <v>0</v>
      </c>
      <c r="M473">
        <f t="shared" si="31"/>
        <v>0</v>
      </c>
    </row>
    <row r="474" spans="1:13">
      <c r="A474">
        <v>473</v>
      </c>
      <c r="B474">
        <v>614</v>
      </c>
      <c r="C474">
        <v>6</v>
      </c>
      <c r="D474">
        <v>105</v>
      </c>
      <c r="E474">
        <v>80</v>
      </c>
      <c r="F474">
        <v>28</v>
      </c>
      <c r="G474">
        <v>0</v>
      </c>
      <c r="H474">
        <v>32.5</v>
      </c>
      <c r="I474">
        <v>0.878</v>
      </c>
      <c r="J474">
        <v>26</v>
      </c>
      <c r="K474">
        <v>0</v>
      </c>
      <c r="L474">
        <f t="shared" si="30"/>
        <v>0</v>
      </c>
      <c r="M474">
        <f t="shared" si="31"/>
        <v>1</v>
      </c>
    </row>
    <row r="475" spans="1:13">
      <c r="A475">
        <v>474</v>
      </c>
      <c r="B475">
        <v>439</v>
      </c>
      <c r="C475">
        <v>1</v>
      </c>
      <c r="D475">
        <v>97</v>
      </c>
      <c r="E475">
        <v>70</v>
      </c>
      <c r="F475">
        <v>15</v>
      </c>
      <c r="G475">
        <v>0</v>
      </c>
      <c r="H475">
        <v>18.2</v>
      </c>
      <c r="I475">
        <v>0.14699999999999999</v>
      </c>
      <c r="J475">
        <v>21</v>
      </c>
      <c r="K475">
        <v>0</v>
      </c>
      <c r="L475">
        <f t="shared" si="30"/>
        <v>0</v>
      </c>
      <c r="M475">
        <f t="shared" si="31"/>
        <v>1</v>
      </c>
    </row>
    <row r="476" spans="1:13">
      <c r="A476">
        <v>475</v>
      </c>
      <c r="B476">
        <v>529</v>
      </c>
      <c r="C476">
        <v>0</v>
      </c>
      <c r="D476">
        <v>117</v>
      </c>
      <c r="E476">
        <v>66</v>
      </c>
      <c r="F476">
        <v>31</v>
      </c>
      <c r="G476">
        <v>188</v>
      </c>
      <c r="H476">
        <v>30.8</v>
      </c>
      <c r="I476">
        <v>0.49299999999999999</v>
      </c>
      <c r="J476">
        <v>22</v>
      </c>
      <c r="K476">
        <v>0</v>
      </c>
      <c r="L476">
        <f t="shared" si="30"/>
        <v>0</v>
      </c>
      <c r="M476">
        <f t="shared" si="31"/>
        <v>1</v>
      </c>
    </row>
    <row r="477" spans="1:13">
      <c r="A477">
        <v>476</v>
      </c>
      <c r="B477">
        <v>284</v>
      </c>
      <c r="C477">
        <v>7</v>
      </c>
      <c r="D477">
        <v>161</v>
      </c>
      <c r="E477">
        <v>86</v>
      </c>
      <c r="F477">
        <v>0</v>
      </c>
      <c r="G477">
        <v>0</v>
      </c>
      <c r="H477">
        <v>30.4</v>
      </c>
      <c r="I477">
        <v>0.16500000000000001</v>
      </c>
      <c r="J477">
        <v>47</v>
      </c>
      <c r="K477">
        <v>1</v>
      </c>
      <c r="L477">
        <f t="shared" si="30"/>
        <v>0</v>
      </c>
      <c r="M477">
        <f t="shared" si="31"/>
        <v>0</v>
      </c>
    </row>
    <row r="478" spans="1:13">
      <c r="A478">
        <v>477</v>
      </c>
      <c r="B478">
        <v>623</v>
      </c>
      <c r="C478">
        <v>6</v>
      </c>
      <c r="D478">
        <v>183</v>
      </c>
      <c r="E478">
        <v>94</v>
      </c>
      <c r="F478">
        <v>0</v>
      </c>
      <c r="G478">
        <v>0</v>
      </c>
      <c r="H478">
        <v>40.799999999999997</v>
      </c>
      <c r="I478">
        <v>1.4610000000000001</v>
      </c>
      <c r="J478">
        <v>45</v>
      </c>
      <c r="K478">
        <v>0</v>
      </c>
      <c r="L478">
        <f t="shared" si="30"/>
        <v>0</v>
      </c>
      <c r="M478">
        <f t="shared" si="31"/>
        <v>1</v>
      </c>
    </row>
    <row r="479" spans="1:13">
      <c r="A479">
        <v>478</v>
      </c>
      <c r="B479">
        <v>134</v>
      </c>
      <c r="C479">
        <v>8</v>
      </c>
      <c r="D479">
        <v>84</v>
      </c>
      <c r="E479">
        <v>74</v>
      </c>
      <c r="F479">
        <v>31</v>
      </c>
      <c r="G479">
        <v>0</v>
      </c>
      <c r="H479">
        <v>38.299999999999997</v>
      </c>
      <c r="I479">
        <v>0.45700000000000002</v>
      </c>
      <c r="J479">
        <v>39</v>
      </c>
      <c r="K479">
        <v>0</v>
      </c>
      <c r="L479">
        <f t="shared" si="30"/>
        <v>1</v>
      </c>
      <c r="M479">
        <f t="shared" si="31"/>
        <v>0</v>
      </c>
    </row>
    <row r="480" spans="1:13">
      <c r="A480">
        <v>479</v>
      </c>
      <c r="B480">
        <v>444</v>
      </c>
      <c r="C480">
        <v>8</v>
      </c>
      <c r="D480">
        <v>108</v>
      </c>
      <c r="E480">
        <v>70</v>
      </c>
      <c r="F480">
        <v>0</v>
      </c>
      <c r="G480">
        <v>0</v>
      </c>
      <c r="H480">
        <v>30.5</v>
      </c>
      <c r="I480">
        <v>0.95499999999999996</v>
      </c>
      <c r="J480">
        <v>33</v>
      </c>
      <c r="K480">
        <v>1</v>
      </c>
      <c r="L480">
        <f t="shared" si="30"/>
        <v>1</v>
      </c>
      <c r="M480">
        <f t="shared" si="31"/>
        <v>1</v>
      </c>
    </row>
    <row r="481" spans="1:13">
      <c r="A481">
        <v>480</v>
      </c>
      <c r="B481">
        <v>208</v>
      </c>
      <c r="C481">
        <v>5</v>
      </c>
      <c r="D481">
        <v>162</v>
      </c>
      <c r="E481">
        <v>104</v>
      </c>
      <c r="F481">
        <v>0</v>
      </c>
      <c r="G481">
        <v>0</v>
      </c>
      <c r="H481">
        <v>37.700000000000003</v>
      </c>
      <c r="I481">
        <v>0.151</v>
      </c>
      <c r="J481">
        <v>52</v>
      </c>
      <c r="K481">
        <v>1</v>
      </c>
      <c r="L481">
        <f t="shared" si="30"/>
        <v>0</v>
      </c>
      <c r="M481">
        <f t="shared" si="31"/>
        <v>0</v>
      </c>
    </row>
    <row r="482" spans="1:13">
      <c r="A482">
        <v>481</v>
      </c>
      <c r="B482">
        <v>291</v>
      </c>
      <c r="C482">
        <v>0</v>
      </c>
      <c r="D482">
        <v>78</v>
      </c>
      <c r="E482">
        <v>88</v>
      </c>
      <c r="F482">
        <v>29</v>
      </c>
      <c r="G482">
        <v>40</v>
      </c>
      <c r="H482">
        <v>36.9</v>
      </c>
      <c r="I482">
        <v>0.434</v>
      </c>
      <c r="J482">
        <v>21</v>
      </c>
      <c r="K482">
        <v>0</v>
      </c>
      <c r="L482">
        <f t="shared" si="30"/>
        <v>0</v>
      </c>
      <c r="M482">
        <f t="shared" si="31"/>
        <v>1</v>
      </c>
    </row>
    <row r="483" spans="1:13">
      <c r="A483">
        <v>482</v>
      </c>
      <c r="B483">
        <v>582</v>
      </c>
      <c r="C483">
        <v>6</v>
      </c>
      <c r="D483">
        <v>109</v>
      </c>
      <c r="E483">
        <v>60</v>
      </c>
      <c r="F483">
        <v>27</v>
      </c>
      <c r="G483">
        <v>0</v>
      </c>
      <c r="H483">
        <v>25</v>
      </c>
      <c r="I483">
        <v>0.20599999999999999</v>
      </c>
      <c r="J483">
        <v>27</v>
      </c>
      <c r="K483">
        <v>0</v>
      </c>
      <c r="L483">
        <f t="shared" si="30"/>
        <v>0</v>
      </c>
      <c r="M483">
        <f t="shared" si="31"/>
        <v>1</v>
      </c>
    </row>
    <row r="484" spans="1:13">
      <c r="A484">
        <v>483</v>
      </c>
      <c r="B484">
        <v>454</v>
      </c>
      <c r="C484">
        <v>2</v>
      </c>
      <c r="D484">
        <v>119</v>
      </c>
      <c r="E484">
        <v>0</v>
      </c>
      <c r="F484">
        <v>0</v>
      </c>
      <c r="G484">
        <v>0</v>
      </c>
      <c r="H484">
        <v>19.600000000000001</v>
      </c>
      <c r="I484">
        <v>0.83199999999999996</v>
      </c>
      <c r="J484">
        <v>72</v>
      </c>
      <c r="K484">
        <v>0</v>
      </c>
      <c r="L484">
        <f t="shared" si="30"/>
        <v>0</v>
      </c>
      <c r="M484">
        <f t="shared" si="31"/>
        <v>1</v>
      </c>
    </row>
    <row r="485" spans="1:13">
      <c r="A485">
        <v>484</v>
      </c>
      <c r="B485">
        <v>130</v>
      </c>
      <c r="C485">
        <v>0</v>
      </c>
      <c r="D485">
        <v>105</v>
      </c>
      <c r="E485">
        <v>84</v>
      </c>
      <c r="F485">
        <v>0</v>
      </c>
      <c r="G485">
        <v>0</v>
      </c>
      <c r="H485">
        <v>27.9</v>
      </c>
      <c r="I485">
        <v>0.74099999999999999</v>
      </c>
      <c r="J485">
        <v>62</v>
      </c>
      <c r="K485">
        <v>1</v>
      </c>
      <c r="L485">
        <f t="shared" si="30"/>
        <v>0</v>
      </c>
      <c r="M485">
        <f t="shared" si="31"/>
        <v>0</v>
      </c>
    </row>
    <row r="486" spans="1:13">
      <c r="A486">
        <v>485</v>
      </c>
      <c r="B486">
        <v>208</v>
      </c>
      <c r="C486">
        <v>5</v>
      </c>
      <c r="D486">
        <v>162</v>
      </c>
      <c r="E486">
        <v>104</v>
      </c>
      <c r="F486">
        <v>0</v>
      </c>
      <c r="G486">
        <v>0</v>
      </c>
      <c r="H486">
        <v>37.700000000000003</v>
      </c>
      <c r="I486">
        <v>0.151</v>
      </c>
      <c r="J486">
        <v>52</v>
      </c>
      <c r="K486">
        <v>1</v>
      </c>
      <c r="L486">
        <f t="shared" si="30"/>
        <v>0</v>
      </c>
      <c r="M486">
        <f t="shared" si="31"/>
        <v>0</v>
      </c>
    </row>
    <row r="487" spans="1:13">
      <c r="A487">
        <v>486</v>
      </c>
      <c r="B487">
        <v>593</v>
      </c>
      <c r="C487">
        <v>3</v>
      </c>
      <c r="D487">
        <v>132</v>
      </c>
      <c r="E487">
        <v>80</v>
      </c>
      <c r="F487">
        <v>0</v>
      </c>
      <c r="G487">
        <v>0</v>
      </c>
      <c r="H487">
        <v>34.4</v>
      </c>
      <c r="I487">
        <v>0.40200000000000002</v>
      </c>
      <c r="J487">
        <v>44</v>
      </c>
      <c r="K487">
        <v>1</v>
      </c>
      <c r="L487">
        <f t="shared" si="30"/>
        <v>0</v>
      </c>
      <c r="M487">
        <f t="shared" si="31"/>
        <v>0</v>
      </c>
    </row>
    <row r="488" spans="1:13">
      <c r="A488">
        <v>487</v>
      </c>
      <c r="B488">
        <v>332</v>
      </c>
      <c r="C488">
        <v>2</v>
      </c>
      <c r="D488">
        <v>87</v>
      </c>
      <c r="E488">
        <v>58</v>
      </c>
      <c r="F488">
        <v>16</v>
      </c>
      <c r="G488">
        <v>52</v>
      </c>
      <c r="H488">
        <v>32.700000000000003</v>
      </c>
      <c r="I488">
        <v>0.16600000000000001</v>
      </c>
      <c r="J488">
        <v>25</v>
      </c>
      <c r="K488">
        <v>0</v>
      </c>
      <c r="L488">
        <f t="shared" si="30"/>
        <v>0</v>
      </c>
      <c r="M488">
        <f t="shared" si="31"/>
        <v>1</v>
      </c>
    </row>
    <row r="489" spans="1:13">
      <c r="A489">
        <v>488</v>
      </c>
      <c r="B489">
        <v>313</v>
      </c>
      <c r="C489">
        <v>2</v>
      </c>
      <c r="D489">
        <v>155</v>
      </c>
      <c r="E489">
        <v>74</v>
      </c>
      <c r="F489">
        <v>17</v>
      </c>
      <c r="G489">
        <v>96</v>
      </c>
      <c r="H489">
        <v>26.6</v>
      </c>
      <c r="I489">
        <v>0.433</v>
      </c>
      <c r="J489">
        <v>27</v>
      </c>
      <c r="K489">
        <v>1</v>
      </c>
      <c r="L489">
        <f t="shared" si="30"/>
        <v>0</v>
      </c>
      <c r="M489">
        <f t="shared" si="31"/>
        <v>0</v>
      </c>
    </row>
    <row r="490" spans="1:13">
      <c r="A490">
        <v>489</v>
      </c>
      <c r="B490">
        <v>745</v>
      </c>
      <c r="C490">
        <v>13</v>
      </c>
      <c r="D490">
        <v>153</v>
      </c>
      <c r="E490">
        <v>88</v>
      </c>
      <c r="F490">
        <v>37</v>
      </c>
      <c r="G490">
        <v>140</v>
      </c>
      <c r="H490">
        <v>40.6</v>
      </c>
      <c r="I490">
        <v>1.1739999999999999</v>
      </c>
      <c r="J490">
        <v>39</v>
      </c>
      <c r="K490">
        <v>0</v>
      </c>
      <c r="L490">
        <f t="shared" si="30"/>
        <v>1</v>
      </c>
      <c r="M490">
        <f t="shared" si="31"/>
        <v>0</v>
      </c>
    </row>
    <row r="491" spans="1:13">
      <c r="A491">
        <v>490</v>
      </c>
      <c r="B491">
        <v>611</v>
      </c>
      <c r="C491">
        <v>3</v>
      </c>
      <c r="D491">
        <v>106</v>
      </c>
      <c r="E491">
        <v>54</v>
      </c>
      <c r="F491">
        <v>21</v>
      </c>
      <c r="G491">
        <v>158</v>
      </c>
      <c r="H491">
        <v>30.9</v>
      </c>
      <c r="I491">
        <v>0.29199999999999998</v>
      </c>
      <c r="J491">
        <v>24</v>
      </c>
      <c r="K491">
        <v>0</v>
      </c>
      <c r="L491">
        <f t="shared" si="30"/>
        <v>0</v>
      </c>
      <c r="M491">
        <f t="shared" si="31"/>
        <v>1</v>
      </c>
    </row>
    <row r="492" spans="1:13">
      <c r="A492">
        <v>491</v>
      </c>
      <c r="B492">
        <v>726</v>
      </c>
      <c r="C492">
        <v>4</v>
      </c>
      <c r="D492">
        <v>112</v>
      </c>
      <c r="E492">
        <v>78</v>
      </c>
      <c r="F492">
        <v>40</v>
      </c>
      <c r="G492">
        <v>0</v>
      </c>
      <c r="H492">
        <v>39.4</v>
      </c>
      <c r="I492">
        <v>0.23599999999999999</v>
      </c>
      <c r="J492">
        <v>38</v>
      </c>
      <c r="K492">
        <v>0</v>
      </c>
      <c r="L492">
        <f t="shared" si="30"/>
        <v>0</v>
      </c>
      <c r="M492">
        <f t="shared" si="31"/>
        <v>1</v>
      </c>
    </row>
    <row r="493" spans="1:13">
      <c r="A493">
        <v>492</v>
      </c>
      <c r="B493">
        <v>135</v>
      </c>
      <c r="C493">
        <v>2</v>
      </c>
      <c r="D493">
        <v>96</v>
      </c>
      <c r="E493">
        <v>68</v>
      </c>
      <c r="F493">
        <v>13</v>
      </c>
      <c r="G493">
        <v>49</v>
      </c>
      <c r="H493">
        <v>21.1</v>
      </c>
      <c r="I493">
        <v>0.64700000000000002</v>
      </c>
      <c r="J493">
        <v>26</v>
      </c>
      <c r="K493">
        <v>0</v>
      </c>
      <c r="L493">
        <f t="shared" si="30"/>
        <v>0</v>
      </c>
      <c r="M493">
        <f t="shared" si="31"/>
        <v>1</v>
      </c>
    </row>
    <row r="494" spans="1:13">
      <c r="A494">
        <v>493</v>
      </c>
      <c r="B494">
        <v>724</v>
      </c>
      <c r="C494">
        <v>5</v>
      </c>
      <c r="D494">
        <v>117</v>
      </c>
      <c r="E494">
        <v>86</v>
      </c>
      <c r="F494">
        <v>30</v>
      </c>
      <c r="G494">
        <v>105</v>
      </c>
      <c r="H494">
        <v>39.1</v>
      </c>
      <c r="I494">
        <v>0.251</v>
      </c>
      <c r="J494">
        <v>42</v>
      </c>
      <c r="K494">
        <v>0</v>
      </c>
      <c r="L494">
        <f t="shared" si="30"/>
        <v>0</v>
      </c>
      <c r="M494">
        <f t="shared" si="31"/>
        <v>1</v>
      </c>
    </row>
    <row r="495" spans="1:13">
      <c r="A495">
        <v>494</v>
      </c>
      <c r="B495">
        <v>719</v>
      </c>
      <c r="C495">
        <v>1</v>
      </c>
      <c r="D495">
        <v>108</v>
      </c>
      <c r="E495">
        <v>60</v>
      </c>
      <c r="F495">
        <v>46</v>
      </c>
      <c r="G495">
        <v>178</v>
      </c>
      <c r="H495">
        <v>35.5</v>
      </c>
      <c r="I495">
        <v>0.41499999999999998</v>
      </c>
      <c r="J495">
        <v>24</v>
      </c>
      <c r="K495">
        <v>0</v>
      </c>
      <c r="L495">
        <f t="shared" si="30"/>
        <v>0</v>
      </c>
      <c r="M495">
        <f t="shared" si="31"/>
        <v>1</v>
      </c>
    </row>
    <row r="496" spans="1:13">
      <c r="A496">
        <v>495</v>
      </c>
      <c r="B496">
        <v>401</v>
      </c>
      <c r="C496">
        <v>4</v>
      </c>
      <c r="D496">
        <v>95</v>
      </c>
      <c r="E496">
        <v>64</v>
      </c>
      <c r="F496">
        <v>0</v>
      </c>
      <c r="G496">
        <v>0</v>
      </c>
      <c r="H496">
        <v>32</v>
      </c>
      <c r="I496">
        <v>0.161</v>
      </c>
      <c r="J496">
        <v>31</v>
      </c>
      <c r="K496">
        <v>1</v>
      </c>
      <c r="L496">
        <f t="shared" si="30"/>
        <v>0</v>
      </c>
      <c r="M496">
        <f t="shared" si="31"/>
        <v>0</v>
      </c>
    </row>
    <row r="497" spans="1:13">
      <c r="A497">
        <v>496</v>
      </c>
      <c r="B497">
        <v>584</v>
      </c>
      <c r="C497">
        <v>8</v>
      </c>
      <c r="D497">
        <v>100</v>
      </c>
      <c r="E497">
        <v>76</v>
      </c>
      <c r="F497">
        <v>0</v>
      </c>
      <c r="G497">
        <v>0</v>
      </c>
      <c r="H497">
        <v>38.700000000000003</v>
      </c>
      <c r="I497">
        <v>0.19</v>
      </c>
      <c r="J497">
        <v>42</v>
      </c>
      <c r="K497">
        <v>0</v>
      </c>
      <c r="L497">
        <f t="shared" si="30"/>
        <v>0</v>
      </c>
      <c r="M497">
        <f t="shared" si="31"/>
        <v>1</v>
      </c>
    </row>
    <row r="498" spans="1:13">
      <c r="A498">
        <v>497</v>
      </c>
      <c r="B498">
        <v>197</v>
      </c>
      <c r="C498">
        <v>1</v>
      </c>
      <c r="D498">
        <v>105</v>
      </c>
      <c r="E498">
        <v>58</v>
      </c>
      <c r="F498">
        <v>0</v>
      </c>
      <c r="G498">
        <v>0</v>
      </c>
      <c r="H498">
        <v>24.3</v>
      </c>
      <c r="I498">
        <v>0.187</v>
      </c>
      <c r="J498">
        <v>21</v>
      </c>
      <c r="K498">
        <v>0</v>
      </c>
      <c r="L498">
        <f t="shared" si="30"/>
        <v>0</v>
      </c>
      <c r="M498">
        <f t="shared" si="31"/>
        <v>1</v>
      </c>
    </row>
    <row r="499" spans="1:13">
      <c r="A499">
        <v>498</v>
      </c>
      <c r="B499">
        <v>272</v>
      </c>
      <c r="C499">
        <v>2</v>
      </c>
      <c r="D499">
        <v>108</v>
      </c>
      <c r="E499">
        <v>62</v>
      </c>
      <c r="F499">
        <v>32</v>
      </c>
      <c r="G499">
        <v>56</v>
      </c>
      <c r="H499">
        <v>25.2</v>
      </c>
      <c r="I499">
        <v>0.128</v>
      </c>
      <c r="J499">
        <v>21</v>
      </c>
      <c r="K499">
        <v>0</v>
      </c>
      <c r="L499">
        <f t="shared" si="30"/>
        <v>0</v>
      </c>
      <c r="M499">
        <f t="shared" si="31"/>
        <v>1</v>
      </c>
    </row>
    <row r="500" spans="1:13">
      <c r="A500">
        <v>499</v>
      </c>
      <c r="B500">
        <v>705</v>
      </c>
      <c r="C500">
        <v>4</v>
      </c>
      <c r="D500">
        <v>110</v>
      </c>
      <c r="E500">
        <v>76</v>
      </c>
      <c r="F500">
        <v>20</v>
      </c>
      <c r="G500">
        <v>100</v>
      </c>
      <c r="H500">
        <v>28.4</v>
      </c>
      <c r="I500">
        <v>0.11799999999999999</v>
      </c>
      <c r="J500">
        <v>27</v>
      </c>
      <c r="K500">
        <v>0</v>
      </c>
      <c r="L500">
        <f t="shared" si="30"/>
        <v>0</v>
      </c>
      <c r="M500">
        <f t="shared" si="31"/>
        <v>1</v>
      </c>
    </row>
    <row r="501" spans="1:13">
      <c r="A501">
        <v>500</v>
      </c>
      <c r="B501">
        <v>644</v>
      </c>
      <c r="C501">
        <v>4</v>
      </c>
      <c r="D501">
        <v>90</v>
      </c>
      <c r="E501">
        <v>0</v>
      </c>
      <c r="F501">
        <v>0</v>
      </c>
      <c r="G501">
        <v>0</v>
      </c>
      <c r="H501">
        <v>28</v>
      </c>
      <c r="I501">
        <v>0.61</v>
      </c>
      <c r="J501">
        <v>31</v>
      </c>
      <c r="K501">
        <v>0</v>
      </c>
      <c r="L501">
        <f t="shared" si="30"/>
        <v>0</v>
      </c>
      <c r="M501">
        <f t="shared" si="31"/>
        <v>1</v>
      </c>
    </row>
    <row r="502" spans="1:13">
      <c r="A502">
        <v>501</v>
      </c>
      <c r="B502">
        <v>730</v>
      </c>
      <c r="C502">
        <v>2</v>
      </c>
      <c r="D502">
        <v>92</v>
      </c>
      <c r="E502">
        <v>52</v>
      </c>
      <c r="F502">
        <v>0</v>
      </c>
      <c r="G502">
        <v>0</v>
      </c>
      <c r="H502">
        <v>30.1</v>
      </c>
      <c r="I502">
        <v>0.14099999999999999</v>
      </c>
      <c r="J502">
        <v>22</v>
      </c>
      <c r="K502">
        <v>0</v>
      </c>
      <c r="L502">
        <f t="shared" si="30"/>
        <v>0</v>
      </c>
      <c r="M502">
        <f t="shared" si="31"/>
        <v>1</v>
      </c>
    </row>
    <row r="503" spans="1:13">
      <c r="A503">
        <v>502</v>
      </c>
      <c r="B503">
        <v>694</v>
      </c>
      <c r="C503">
        <v>7</v>
      </c>
      <c r="D503">
        <v>129</v>
      </c>
      <c r="E503">
        <v>68</v>
      </c>
      <c r="F503">
        <v>49</v>
      </c>
      <c r="G503">
        <v>125</v>
      </c>
      <c r="H503">
        <v>38.5</v>
      </c>
      <c r="I503">
        <v>0.439</v>
      </c>
      <c r="J503">
        <v>43</v>
      </c>
      <c r="K503">
        <v>1</v>
      </c>
      <c r="L503">
        <f t="shared" si="30"/>
        <v>1</v>
      </c>
      <c r="M503">
        <f t="shared" si="31"/>
        <v>1</v>
      </c>
    </row>
    <row r="504" spans="1:13">
      <c r="A504">
        <v>503</v>
      </c>
      <c r="B504">
        <v>138</v>
      </c>
      <c r="C504">
        <v>0</v>
      </c>
      <c r="D504">
        <v>93</v>
      </c>
      <c r="E504">
        <v>60</v>
      </c>
      <c r="F504">
        <v>25</v>
      </c>
      <c r="G504">
        <v>92</v>
      </c>
      <c r="H504">
        <v>28.7</v>
      </c>
      <c r="I504">
        <v>0.53200000000000003</v>
      </c>
      <c r="J504">
        <v>22</v>
      </c>
      <c r="K504">
        <v>0</v>
      </c>
      <c r="L504">
        <f t="shared" si="30"/>
        <v>0</v>
      </c>
      <c r="M504">
        <f t="shared" si="31"/>
        <v>1</v>
      </c>
    </row>
    <row r="505" spans="1:13">
      <c r="A505">
        <v>504</v>
      </c>
      <c r="B505">
        <v>160</v>
      </c>
      <c r="C505">
        <v>17</v>
      </c>
      <c r="D505">
        <v>163</v>
      </c>
      <c r="E505">
        <v>72</v>
      </c>
      <c r="F505">
        <v>41</v>
      </c>
      <c r="G505">
        <v>114</v>
      </c>
      <c r="H505">
        <v>40.9</v>
      </c>
      <c r="I505">
        <v>0.81699999999999995</v>
      </c>
      <c r="J505">
        <v>47</v>
      </c>
      <c r="K505">
        <v>1</v>
      </c>
      <c r="L505">
        <f t="shared" si="30"/>
        <v>1</v>
      </c>
      <c r="M505">
        <f t="shared" si="31"/>
        <v>1</v>
      </c>
    </row>
    <row r="506" spans="1:13">
      <c r="A506">
        <v>505</v>
      </c>
      <c r="B506">
        <v>404</v>
      </c>
      <c r="C506">
        <v>9</v>
      </c>
      <c r="D506">
        <v>72</v>
      </c>
      <c r="E506">
        <v>78</v>
      </c>
      <c r="F506">
        <v>25</v>
      </c>
      <c r="G506">
        <v>0</v>
      </c>
      <c r="H506">
        <v>31.6</v>
      </c>
      <c r="I506">
        <v>0.28000000000000003</v>
      </c>
      <c r="J506">
        <v>38</v>
      </c>
      <c r="K506">
        <v>0</v>
      </c>
      <c r="L506">
        <f t="shared" si="30"/>
        <v>1</v>
      </c>
      <c r="M506">
        <f t="shared" si="31"/>
        <v>0</v>
      </c>
    </row>
    <row r="507" spans="1:13">
      <c r="A507">
        <v>506</v>
      </c>
      <c r="B507">
        <v>371</v>
      </c>
      <c r="C507">
        <v>3</v>
      </c>
      <c r="D507">
        <v>173</v>
      </c>
      <c r="E507">
        <v>82</v>
      </c>
      <c r="F507">
        <v>48</v>
      </c>
      <c r="G507">
        <v>465</v>
      </c>
      <c r="H507">
        <v>38.4</v>
      </c>
      <c r="I507">
        <v>2.137</v>
      </c>
      <c r="J507">
        <v>25</v>
      </c>
      <c r="K507">
        <v>1</v>
      </c>
      <c r="L507">
        <f t="shared" si="30"/>
        <v>0</v>
      </c>
      <c r="M507">
        <f t="shared" si="31"/>
        <v>0</v>
      </c>
    </row>
    <row r="508" spans="1:13">
      <c r="A508">
        <v>507</v>
      </c>
      <c r="B508">
        <v>648</v>
      </c>
      <c r="C508">
        <v>0</v>
      </c>
      <c r="D508">
        <v>179</v>
      </c>
      <c r="E508">
        <v>50</v>
      </c>
      <c r="F508">
        <v>36</v>
      </c>
      <c r="G508">
        <v>159</v>
      </c>
      <c r="H508">
        <v>37.799999999999997</v>
      </c>
      <c r="I508">
        <v>0.45500000000000002</v>
      </c>
      <c r="J508">
        <v>22</v>
      </c>
      <c r="K508">
        <v>1</v>
      </c>
      <c r="L508">
        <f t="shared" si="30"/>
        <v>0</v>
      </c>
      <c r="M508">
        <f t="shared" si="31"/>
        <v>0</v>
      </c>
    </row>
    <row r="509" spans="1:13">
      <c r="A509">
        <v>508</v>
      </c>
      <c r="B509">
        <v>663</v>
      </c>
      <c r="C509">
        <v>8</v>
      </c>
      <c r="D509">
        <v>167</v>
      </c>
      <c r="E509">
        <v>106</v>
      </c>
      <c r="F509">
        <v>46</v>
      </c>
      <c r="G509">
        <v>231</v>
      </c>
      <c r="H509">
        <v>37.6</v>
      </c>
      <c r="I509">
        <v>0.16500000000000001</v>
      </c>
      <c r="J509">
        <v>43</v>
      </c>
      <c r="K509">
        <v>1</v>
      </c>
      <c r="L509">
        <f t="shared" si="30"/>
        <v>0</v>
      </c>
      <c r="M509">
        <f t="shared" si="31"/>
        <v>0</v>
      </c>
    </row>
    <row r="510" spans="1:13">
      <c r="A510">
        <v>509</v>
      </c>
      <c r="B510">
        <v>181</v>
      </c>
      <c r="C510">
        <v>6</v>
      </c>
      <c r="D510">
        <v>87</v>
      </c>
      <c r="E510">
        <v>80</v>
      </c>
      <c r="F510">
        <v>0</v>
      </c>
      <c r="G510">
        <v>0</v>
      </c>
      <c r="H510">
        <v>23.2</v>
      </c>
      <c r="I510">
        <v>8.4000000000000005E-2</v>
      </c>
      <c r="J510">
        <v>32</v>
      </c>
      <c r="K510">
        <v>0</v>
      </c>
      <c r="L510">
        <f t="shared" si="30"/>
        <v>0</v>
      </c>
      <c r="M510">
        <f t="shared" si="31"/>
        <v>1</v>
      </c>
    </row>
    <row r="511" spans="1:13">
      <c r="A511">
        <v>510</v>
      </c>
      <c r="B511">
        <v>524</v>
      </c>
      <c r="C511">
        <v>9</v>
      </c>
      <c r="D511">
        <v>130</v>
      </c>
      <c r="E511">
        <v>70</v>
      </c>
      <c r="F511">
        <v>0</v>
      </c>
      <c r="G511">
        <v>0</v>
      </c>
      <c r="H511">
        <v>34.200000000000003</v>
      </c>
      <c r="I511">
        <v>0.65200000000000002</v>
      </c>
      <c r="J511">
        <v>45</v>
      </c>
      <c r="K511">
        <v>1</v>
      </c>
      <c r="L511">
        <f t="shared" si="30"/>
        <v>1</v>
      </c>
      <c r="M511">
        <f t="shared" si="31"/>
        <v>1</v>
      </c>
    </row>
    <row r="512" spans="1:13">
      <c r="A512">
        <v>511</v>
      </c>
      <c r="B512">
        <v>304</v>
      </c>
      <c r="C512">
        <v>5</v>
      </c>
      <c r="D512">
        <v>115</v>
      </c>
      <c r="E512">
        <v>98</v>
      </c>
      <c r="F512">
        <v>0</v>
      </c>
      <c r="G512">
        <v>0</v>
      </c>
      <c r="H512">
        <v>52.9</v>
      </c>
      <c r="I512">
        <v>0.20899999999999999</v>
      </c>
      <c r="J512">
        <v>28</v>
      </c>
      <c r="K512">
        <v>1</v>
      </c>
      <c r="L512">
        <f t="shared" si="30"/>
        <v>1</v>
      </c>
      <c r="M512">
        <f t="shared" si="31"/>
        <v>1</v>
      </c>
    </row>
    <row r="513" spans="1:13">
      <c r="A513">
        <v>512</v>
      </c>
      <c r="B513">
        <v>541</v>
      </c>
      <c r="C513">
        <v>8</v>
      </c>
      <c r="D513">
        <v>100</v>
      </c>
      <c r="E513">
        <v>74</v>
      </c>
      <c r="F513">
        <v>40</v>
      </c>
      <c r="G513">
        <v>215</v>
      </c>
      <c r="H513">
        <v>39.4</v>
      </c>
      <c r="I513">
        <v>0.66100000000000003</v>
      </c>
      <c r="J513">
        <v>43</v>
      </c>
      <c r="K513">
        <v>1</v>
      </c>
      <c r="L513">
        <f t="shared" si="30"/>
        <v>1</v>
      </c>
      <c r="M513">
        <f t="shared" si="31"/>
        <v>1</v>
      </c>
    </row>
    <row r="514" spans="1:13">
      <c r="A514">
        <v>513</v>
      </c>
      <c r="B514">
        <v>684</v>
      </c>
      <c r="C514">
        <v>4</v>
      </c>
      <c r="D514">
        <v>125</v>
      </c>
      <c r="E514">
        <v>80</v>
      </c>
      <c r="F514">
        <v>0</v>
      </c>
      <c r="G514">
        <v>0</v>
      </c>
      <c r="H514">
        <v>32.299999999999997</v>
      </c>
      <c r="I514">
        <v>0.53600000000000003</v>
      </c>
      <c r="J514">
        <v>27</v>
      </c>
      <c r="K514">
        <v>1</v>
      </c>
      <c r="L514">
        <f t="shared" si="30"/>
        <v>0</v>
      </c>
      <c r="M514">
        <f t="shared" si="31"/>
        <v>0</v>
      </c>
    </row>
    <row r="515" spans="1:13">
      <c r="A515">
        <v>514</v>
      </c>
      <c r="B515">
        <v>361</v>
      </c>
      <c r="C515">
        <v>5</v>
      </c>
      <c r="D515">
        <v>189</v>
      </c>
      <c r="E515">
        <v>64</v>
      </c>
      <c r="F515">
        <v>33</v>
      </c>
      <c r="G515">
        <v>325</v>
      </c>
      <c r="H515">
        <v>31.2</v>
      </c>
      <c r="I515">
        <v>0.58299999999999996</v>
      </c>
      <c r="J515">
        <v>29</v>
      </c>
      <c r="K515">
        <v>1</v>
      </c>
      <c r="L515">
        <f t="shared" ref="L515:L538" si="32">IF(H515&lt;=29.650001,IF(C515&lt;=8.5,IF(H515&lt;=26.5,0,0),0),IF(C515&lt;=6.5,IF(H515&lt;=43,0,1),IF(I515&lt;=0.208,0,1)))</f>
        <v>0</v>
      </c>
      <c r="M515">
        <f t="shared" ref="M515:M538" si="33">IF(L515=K515,1,0)</f>
        <v>0</v>
      </c>
    </row>
    <row r="516" spans="1:13">
      <c r="A516">
        <v>515</v>
      </c>
      <c r="B516">
        <v>273</v>
      </c>
      <c r="C516">
        <v>3</v>
      </c>
      <c r="D516">
        <v>122</v>
      </c>
      <c r="E516">
        <v>78</v>
      </c>
      <c r="F516">
        <v>0</v>
      </c>
      <c r="G516">
        <v>0</v>
      </c>
      <c r="H516">
        <v>23</v>
      </c>
      <c r="I516">
        <v>0.254</v>
      </c>
      <c r="J516">
        <v>40</v>
      </c>
      <c r="K516">
        <v>0</v>
      </c>
      <c r="L516">
        <f t="shared" si="32"/>
        <v>0</v>
      </c>
      <c r="M516">
        <f t="shared" si="33"/>
        <v>1</v>
      </c>
    </row>
    <row r="517" spans="1:13">
      <c r="A517">
        <v>516</v>
      </c>
      <c r="B517">
        <v>127</v>
      </c>
      <c r="C517">
        <v>3</v>
      </c>
      <c r="D517">
        <v>120</v>
      </c>
      <c r="E517">
        <v>70</v>
      </c>
      <c r="F517">
        <v>30</v>
      </c>
      <c r="G517">
        <v>135</v>
      </c>
      <c r="H517">
        <v>42.9</v>
      </c>
      <c r="I517">
        <v>0.45200000000000001</v>
      </c>
      <c r="J517">
        <v>30</v>
      </c>
      <c r="K517">
        <v>0</v>
      </c>
      <c r="L517">
        <f t="shared" si="32"/>
        <v>0</v>
      </c>
      <c r="M517">
        <f t="shared" si="33"/>
        <v>1</v>
      </c>
    </row>
    <row r="518" spans="1:13">
      <c r="A518">
        <v>517</v>
      </c>
      <c r="B518">
        <v>623</v>
      </c>
      <c r="C518">
        <v>6</v>
      </c>
      <c r="D518">
        <v>183</v>
      </c>
      <c r="E518">
        <v>94</v>
      </c>
      <c r="F518">
        <v>0</v>
      </c>
      <c r="G518">
        <v>0</v>
      </c>
      <c r="H518">
        <v>40.799999999999997</v>
      </c>
      <c r="I518">
        <v>1.4610000000000001</v>
      </c>
      <c r="J518">
        <v>45</v>
      </c>
      <c r="K518">
        <v>0</v>
      </c>
      <c r="L518">
        <f t="shared" si="32"/>
        <v>0</v>
      </c>
      <c r="M518">
        <f t="shared" si="33"/>
        <v>1</v>
      </c>
    </row>
    <row r="519" spans="1:13">
      <c r="A519">
        <v>518</v>
      </c>
      <c r="B519">
        <v>557</v>
      </c>
      <c r="C519">
        <v>1</v>
      </c>
      <c r="D519">
        <v>97</v>
      </c>
      <c r="E519">
        <v>70</v>
      </c>
      <c r="F519">
        <v>40</v>
      </c>
      <c r="G519">
        <v>0</v>
      </c>
      <c r="H519">
        <v>38.1</v>
      </c>
      <c r="I519">
        <v>0.218</v>
      </c>
      <c r="J519">
        <v>30</v>
      </c>
      <c r="K519">
        <v>0</v>
      </c>
      <c r="L519">
        <f t="shared" si="32"/>
        <v>0</v>
      </c>
      <c r="M519">
        <f t="shared" si="33"/>
        <v>1</v>
      </c>
    </row>
    <row r="520" spans="1:13">
      <c r="A520">
        <v>519</v>
      </c>
      <c r="B520">
        <v>133</v>
      </c>
      <c r="C520">
        <v>3</v>
      </c>
      <c r="D520">
        <v>170</v>
      </c>
      <c r="E520">
        <v>64</v>
      </c>
      <c r="F520">
        <v>37</v>
      </c>
      <c r="G520">
        <v>225</v>
      </c>
      <c r="H520">
        <v>34.5</v>
      </c>
      <c r="I520">
        <v>0.35599999999999998</v>
      </c>
      <c r="J520">
        <v>30</v>
      </c>
      <c r="K520">
        <v>1</v>
      </c>
      <c r="L520">
        <f t="shared" si="32"/>
        <v>0</v>
      </c>
      <c r="M520">
        <f t="shared" si="33"/>
        <v>0</v>
      </c>
    </row>
    <row r="521" spans="1:13">
      <c r="A521">
        <v>520</v>
      </c>
      <c r="B521">
        <v>284</v>
      </c>
      <c r="C521">
        <v>7</v>
      </c>
      <c r="D521">
        <v>161</v>
      </c>
      <c r="E521">
        <v>86</v>
      </c>
      <c r="F521">
        <v>0</v>
      </c>
      <c r="G521">
        <v>0</v>
      </c>
      <c r="H521">
        <v>30.4</v>
      </c>
      <c r="I521">
        <v>0.16500000000000001</v>
      </c>
      <c r="J521">
        <v>47</v>
      </c>
      <c r="K521">
        <v>1</v>
      </c>
      <c r="L521">
        <f t="shared" si="32"/>
        <v>0</v>
      </c>
      <c r="M521">
        <f t="shared" si="33"/>
        <v>0</v>
      </c>
    </row>
    <row r="522" spans="1:13">
      <c r="A522">
        <v>521</v>
      </c>
      <c r="B522">
        <v>133</v>
      </c>
      <c r="C522">
        <v>3</v>
      </c>
      <c r="D522">
        <v>170</v>
      </c>
      <c r="E522">
        <v>64</v>
      </c>
      <c r="F522">
        <v>37</v>
      </c>
      <c r="G522">
        <v>225</v>
      </c>
      <c r="H522">
        <v>34.5</v>
      </c>
      <c r="I522">
        <v>0.35599999999999998</v>
      </c>
      <c r="J522">
        <v>30</v>
      </c>
      <c r="K522">
        <v>1</v>
      </c>
      <c r="L522">
        <f t="shared" si="32"/>
        <v>0</v>
      </c>
      <c r="M522">
        <f t="shared" si="33"/>
        <v>0</v>
      </c>
    </row>
    <row r="523" spans="1:13">
      <c r="A523">
        <v>522</v>
      </c>
      <c r="B523">
        <v>428</v>
      </c>
      <c r="C523">
        <v>1</v>
      </c>
      <c r="D523">
        <v>181</v>
      </c>
      <c r="E523">
        <v>64</v>
      </c>
      <c r="F523">
        <v>30</v>
      </c>
      <c r="G523">
        <v>180</v>
      </c>
      <c r="H523">
        <v>34.1</v>
      </c>
      <c r="I523">
        <v>0.32800000000000001</v>
      </c>
      <c r="J523">
        <v>38</v>
      </c>
      <c r="K523">
        <v>1</v>
      </c>
      <c r="L523">
        <f t="shared" si="32"/>
        <v>0</v>
      </c>
      <c r="M523">
        <f t="shared" si="33"/>
        <v>0</v>
      </c>
    </row>
    <row r="524" spans="1:13">
      <c r="A524">
        <v>523</v>
      </c>
      <c r="B524">
        <v>510</v>
      </c>
      <c r="C524">
        <v>8</v>
      </c>
      <c r="D524">
        <v>120</v>
      </c>
      <c r="E524">
        <v>78</v>
      </c>
      <c r="F524">
        <v>0</v>
      </c>
      <c r="G524">
        <v>0</v>
      </c>
      <c r="H524">
        <v>25</v>
      </c>
      <c r="I524">
        <v>0.40899999999999997</v>
      </c>
      <c r="J524">
        <v>64</v>
      </c>
      <c r="K524">
        <v>0</v>
      </c>
      <c r="L524">
        <f t="shared" si="32"/>
        <v>0</v>
      </c>
      <c r="M524">
        <f t="shared" si="33"/>
        <v>1</v>
      </c>
    </row>
    <row r="525" spans="1:13">
      <c r="A525">
        <v>524</v>
      </c>
      <c r="B525">
        <v>405</v>
      </c>
      <c r="C525">
        <v>5</v>
      </c>
      <c r="D525">
        <v>168</v>
      </c>
      <c r="E525">
        <v>64</v>
      </c>
      <c r="F525">
        <v>0</v>
      </c>
      <c r="G525">
        <v>0</v>
      </c>
      <c r="H525">
        <v>32.9</v>
      </c>
      <c r="I525">
        <v>0.13500000000000001</v>
      </c>
      <c r="J525">
        <v>41</v>
      </c>
      <c r="K525">
        <v>1</v>
      </c>
      <c r="L525">
        <f t="shared" si="32"/>
        <v>0</v>
      </c>
      <c r="M525">
        <f t="shared" si="33"/>
        <v>0</v>
      </c>
    </row>
    <row r="526" spans="1:13">
      <c r="A526">
        <v>525</v>
      </c>
      <c r="B526">
        <v>759</v>
      </c>
      <c r="C526">
        <v>1</v>
      </c>
      <c r="D526">
        <v>106</v>
      </c>
      <c r="E526">
        <v>76</v>
      </c>
      <c r="F526">
        <v>0</v>
      </c>
      <c r="G526">
        <v>0</v>
      </c>
      <c r="H526">
        <v>37.5</v>
      </c>
      <c r="I526">
        <v>0.19700000000000001</v>
      </c>
      <c r="J526">
        <v>26</v>
      </c>
      <c r="K526">
        <v>0</v>
      </c>
      <c r="L526">
        <f t="shared" si="32"/>
        <v>0</v>
      </c>
      <c r="M526">
        <f t="shared" si="33"/>
        <v>1</v>
      </c>
    </row>
    <row r="527" spans="1:13">
      <c r="A527">
        <v>526</v>
      </c>
      <c r="B527">
        <v>358</v>
      </c>
      <c r="C527">
        <v>13</v>
      </c>
      <c r="D527">
        <v>129</v>
      </c>
      <c r="E527">
        <v>0</v>
      </c>
      <c r="F527">
        <v>30</v>
      </c>
      <c r="G527">
        <v>0</v>
      </c>
      <c r="H527">
        <v>39.9</v>
      </c>
      <c r="I527">
        <v>0.56899999999999995</v>
      </c>
      <c r="J527">
        <v>44</v>
      </c>
      <c r="K527">
        <v>1</v>
      </c>
      <c r="L527">
        <f t="shared" si="32"/>
        <v>1</v>
      </c>
      <c r="M527">
        <f t="shared" si="33"/>
        <v>1</v>
      </c>
    </row>
    <row r="528" spans="1:13">
      <c r="A528">
        <v>527</v>
      </c>
      <c r="B528">
        <v>5</v>
      </c>
      <c r="C528">
        <v>0</v>
      </c>
      <c r="D528">
        <v>137</v>
      </c>
      <c r="E528">
        <v>40</v>
      </c>
      <c r="F528">
        <v>35</v>
      </c>
      <c r="G528">
        <v>168</v>
      </c>
      <c r="H528">
        <v>43.1</v>
      </c>
      <c r="I528">
        <v>2.2879999999999998</v>
      </c>
      <c r="J528">
        <v>33</v>
      </c>
      <c r="K528">
        <v>1</v>
      </c>
      <c r="L528">
        <f t="shared" si="32"/>
        <v>1</v>
      </c>
      <c r="M528">
        <f t="shared" si="33"/>
        <v>1</v>
      </c>
    </row>
    <row r="529" spans="1:13">
      <c r="A529">
        <v>528</v>
      </c>
      <c r="B529">
        <v>674</v>
      </c>
      <c r="C529">
        <v>3</v>
      </c>
      <c r="D529">
        <v>123</v>
      </c>
      <c r="E529">
        <v>100</v>
      </c>
      <c r="F529">
        <v>35</v>
      </c>
      <c r="G529">
        <v>240</v>
      </c>
      <c r="H529">
        <v>57.3</v>
      </c>
      <c r="I529">
        <v>0.88</v>
      </c>
      <c r="J529">
        <v>22</v>
      </c>
      <c r="K529">
        <v>0</v>
      </c>
      <c r="L529">
        <f t="shared" si="32"/>
        <v>1</v>
      </c>
      <c r="M529">
        <f t="shared" si="33"/>
        <v>0</v>
      </c>
    </row>
    <row r="530" spans="1:13">
      <c r="A530">
        <v>529</v>
      </c>
      <c r="B530">
        <v>338</v>
      </c>
      <c r="C530">
        <v>5</v>
      </c>
      <c r="D530">
        <v>115</v>
      </c>
      <c r="E530">
        <v>76</v>
      </c>
      <c r="F530">
        <v>0</v>
      </c>
      <c r="G530">
        <v>0</v>
      </c>
      <c r="H530">
        <v>31.2</v>
      </c>
      <c r="I530">
        <v>0.34300000000000003</v>
      </c>
      <c r="J530">
        <v>44</v>
      </c>
      <c r="K530">
        <v>1</v>
      </c>
      <c r="L530">
        <f t="shared" si="32"/>
        <v>0</v>
      </c>
      <c r="M530">
        <f t="shared" si="33"/>
        <v>0</v>
      </c>
    </row>
    <row r="531" spans="1:13">
      <c r="A531">
        <v>530</v>
      </c>
      <c r="B531">
        <v>602</v>
      </c>
      <c r="C531">
        <v>6</v>
      </c>
      <c r="D531">
        <v>96</v>
      </c>
      <c r="E531">
        <v>0</v>
      </c>
      <c r="F531">
        <v>0</v>
      </c>
      <c r="G531">
        <v>0</v>
      </c>
      <c r="H531">
        <v>23.7</v>
      </c>
      <c r="I531">
        <v>0.19</v>
      </c>
      <c r="J531">
        <v>28</v>
      </c>
      <c r="K531">
        <v>0</v>
      </c>
      <c r="L531">
        <f t="shared" si="32"/>
        <v>0</v>
      </c>
      <c r="M531">
        <f t="shared" si="33"/>
        <v>1</v>
      </c>
    </row>
    <row r="532" spans="1:13">
      <c r="A532">
        <v>531</v>
      </c>
      <c r="B532">
        <v>292</v>
      </c>
      <c r="C532">
        <v>0</v>
      </c>
      <c r="D532">
        <v>107</v>
      </c>
      <c r="E532">
        <v>62</v>
      </c>
      <c r="F532">
        <v>30</v>
      </c>
      <c r="G532">
        <v>74</v>
      </c>
      <c r="H532">
        <v>36.6</v>
      </c>
      <c r="I532">
        <v>0.75700000000000001</v>
      </c>
      <c r="J532">
        <v>25</v>
      </c>
      <c r="K532">
        <v>1</v>
      </c>
      <c r="L532">
        <f t="shared" si="32"/>
        <v>0</v>
      </c>
      <c r="M532">
        <f t="shared" si="33"/>
        <v>0</v>
      </c>
    </row>
    <row r="533" spans="1:13">
      <c r="A533">
        <v>532</v>
      </c>
      <c r="B533">
        <v>547</v>
      </c>
      <c r="C533">
        <v>5</v>
      </c>
      <c r="D533">
        <v>187</v>
      </c>
      <c r="E533">
        <v>76</v>
      </c>
      <c r="F533">
        <v>27</v>
      </c>
      <c r="G533">
        <v>207</v>
      </c>
      <c r="H533">
        <v>43.6</v>
      </c>
      <c r="I533">
        <v>1.034</v>
      </c>
      <c r="J533">
        <v>53</v>
      </c>
      <c r="K533">
        <v>1</v>
      </c>
      <c r="L533">
        <f t="shared" si="32"/>
        <v>1</v>
      </c>
      <c r="M533">
        <f t="shared" si="33"/>
        <v>1</v>
      </c>
    </row>
    <row r="534" spans="1:13">
      <c r="A534">
        <v>533</v>
      </c>
      <c r="B534">
        <v>568</v>
      </c>
      <c r="C534">
        <v>6</v>
      </c>
      <c r="D534">
        <v>92</v>
      </c>
      <c r="E534">
        <v>62</v>
      </c>
      <c r="F534">
        <v>32</v>
      </c>
      <c r="G534">
        <v>126</v>
      </c>
      <c r="H534">
        <v>32</v>
      </c>
      <c r="I534">
        <v>8.5000000000000006E-2</v>
      </c>
      <c r="J534">
        <v>46</v>
      </c>
      <c r="K534">
        <v>0</v>
      </c>
      <c r="L534">
        <f t="shared" si="32"/>
        <v>0</v>
      </c>
      <c r="M534">
        <f t="shared" si="33"/>
        <v>1</v>
      </c>
    </row>
    <row r="535" spans="1:13">
      <c r="A535">
        <v>534</v>
      </c>
      <c r="B535">
        <v>41</v>
      </c>
      <c r="C535">
        <v>3</v>
      </c>
      <c r="D535">
        <v>180</v>
      </c>
      <c r="E535">
        <v>64</v>
      </c>
      <c r="F535">
        <v>25</v>
      </c>
      <c r="G535">
        <v>70</v>
      </c>
      <c r="H535">
        <v>34</v>
      </c>
      <c r="I535">
        <v>0.27100000000000002</v>
      </c>
      <c r="J535">
        <v>26</v>
      </c>
      <c r="K535">
        <v>0</v>
      </c>
      <c r="L535">
        <f t="shared" si="32"/>
        <v>0</v>
      </c>
      <c r="M535">
        <f t="shared" si="33"/>
        <v>1</v>
      </c>
    </row>
    <row r="536" spans="1:13">
      <c r="A536">
        <v>535</v>
      </c>
      <c r="B536">
        <v>146</v>
      </c>
      <c r="C536">
        <v>0</v>
      </c>
      <c r="D536">
        <v>102</v>
      </c>
      <c r="E536">
        <v>75</v>
      </c>
      <c r="F536">
        <v>23</v>
      </c>
      <c r="G536">
        <v>0</v>
      </c>
      <c r="H536">
        <v>0</v>
      </c>
      <c r="I536">
        <v>0.57199999999999995</v>
      </c>
      <c r="J536">
        <v>21</v>
      </c>
      <c r="K536">
        <v>0</v>
      </c>
      <c r="L536">
        <f t="shared" si="32"/>
        <v>0</v>
      </c>
      <c r="M536">
        <f t="shared" si="33"/>
        <v>1</v>
      </c>
    </row>
    <row r="537" spans="1:13">
      <c r="A537">
        <v>536</v>
      </c>
      <c r="B537">
        <v>155</v>
      </c>
      <c r="C537">
        <v>8</v>
      </c>
      <c r="D537">
        <v>188</v>
      </c>
      <c r="E537">
        <v>78</v>
      </c>
      <c r="F537">
        <v>0</v>
      </c>
      <c r="G537">
        <v>0</v>
      </c>
      <c r="H537">
        <v>47.9</v>
      </c>
      <c r="I537">
        <v>0.13700000000000001</v>
      </c>
      <c r="J537">
        <v>43</v>
      </c>
      <c r="K537">
        <v>1</v>
      </c>
      <c r="L537">
        <f t="shared" si="32"/>
        <v>0</v>
      </c>
      <c r="M537">
        <f t="shared" si="33"/>
        <v>0</v>
      </c>
    </row>
    <row r="538" spans="1:13">
      <c r="A538">
        <v>537</v>
      </c>
      <c r="B538">
        <v>632</v>
      </c>
      <c r="C538">
        <v>0</v>
      </c>
      <c r="D538">
        <v>102</v>
      </c>
      <c r="E538">
        <v>78</v>
      </c>
      <c r="F538">
        <v>40</v>
      </c>
      <c r="G538">
        <v>90</v>
      </c>
      <c r="H538">
        <v>34.5</v>
      </c>
      <c r="I538">
        <v>0.23799999999999999</v>
      </c>
      <c r="J538">
        <v>24</v>
      </c>
      <c r="K538">
        <v>0</v>
      </c>
      <c r="L538">
        <f t="shared" si="32"/>
        <v>0</v>
      </c>
      <c r="M538">
        <f t="shared" si="33"/>
        <v>1</v>
      </c>
    </row>
  </sheetData>
  <mergeCells count="1">
    <mergeCell ref="AA7:AJ7"/>
  </mergeCells>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538"/>
  <sheetViews>
    <sheetView topLeftCell="X1" workbookViewId="0">
      <selection activeCell="AK8" sqref="AK8:AO15"/>
    </sheetView>
  </sheetViews>
  <sheetFormatPr defaultRowHeight="14.4"/>
  <cols>
    <col min="40" max="40" width="36.33203125" bestFit="1" customWidth="1"/>
  </cols>
  <sheetData>
    <row r="1" spans="1:41">
      <c r="A1" s="1" t="s">
        <v>0</v>
      </c>
      <c r="B1" s="1" t="s">
        <v>1</v>
      </c>
      <c r="C1" s="1" t="s">
        <v>2</v>
      </c>
      <c r="D1" s="1" t="s">
        <v>3</v>
      </c>
      <c r="E1" s="1" t="s">
        <v>4</v>
      </c>
      <c r="F1" s="1" t="s">
        <v>5</v>
      </c>
      <c r="G1" s="1" t="s">
        <v>6</v>
      </c>
      <c r="H1" s="1" t="s">
        <v>7</v>
      </c>
      <c r="I1" s="1" t="s">
        <v>8</v>
      </c>
      <c r="J1" s="1" t="s">
        <v>9</v>
      </c>
      <c r="K1" s="1" t="s">
        <v>10</v>
      </c>
      <c r="L1" s="3" t="s">
        <v>24</v>
      </c>
      <c r="M1" s="3" t="s">
        <v>29</v>
      </c>
    </row>
    <row r="2" spans="1:41">
      <c r="A2">
        <v>1</v>
      </c>
      <c r="B2">
        <v>307</v>
      </c>
      <c r="C2">
        <v>10</v>
      </c>
      <c r="D2">
        <v>161</v>
      </c>
      <c r="E2">
        <v>68</v>
      </c>
      <c r="F2">
        <v>23</v>
      </c>
      <c r="G2">
        <v>132</v>
      </c>
      <c r="H2">
        <v>25.5</v>
      </c>
      <c r="I2">
        <v>0.32600000000000001</v>
      </c>
      <c r="J2">
        <v>47</v>
      </c>
      <c r="K2">
        <v>1</v>
      </c>
      <c r="L2">
        <f>IF(H2&lt;=29.849999,IF(C2&lt;=4.5,IF(H2&lt;=25.45,0,0),IF(I2&lt;=0.261,0,0)),IF(G2&lt;=179,IF(C2&lt;=4.5,0,1),IF(H2&lt;=35.049999,1,1)))</f>
        <v>0</v>
      </c>
      <c r="M2">
        <f>IF(L2=K2,1,0)</f>
        <v>0</v>
      </c>
      <c r="O2" t="s">
        <v>298</v>
      </c>
      <c r="P2">
        <f>COUNTA($K$2:$K$769)</f>
        <v>537</v>
      </c>
    </row>
    <row r="3" spans="1:41">
      <c r="A3">
        <v>2</v>
      </c>
      <c r="B3">
        <v>759</v>
      </c>
      <c r="C3">
        <v>1</v>
      </c>
      <c r="D3">
        <v>106</v>
      </c>
      <c r="E3">
        <v>76</v>
      </c>
      <c r="F3">
        <v>0</v>
      </c>
      <c r="G3">
        <v>0</v>
      </c>
      <c r="H3">
        <v>37.5</v>
      </c>
      <c r="I3">
        <v>0.19700000000000001</v>
      </c>
      <c r="J3">
        <v>26</v>
      </c>
      <c r="K3">
        <v>0</v>
      </c>
      <c r="L3">
        <f t="shared" ref="L3:L66" si="0">IF(H3&lt;=29.849999,IF(C3&lt;=4.5,IF(H3&lt;=25.45,0,0),IF(I3&lt;=0.261,0,0)),IF(G3&lt;=179,IF(C3&lt;=4.5,0,1),IF(H3&lt;=35.049999,1,1)))</f>
        <v>0</v>
      </c>
      <c r="M3">
        <f t="shared" ref="M3:M66" si="1">IF(L3=K3,1,0)</f>
        <v>1</v>
      </c>
      <c r="O3" t="s">
        <v>299</v>
      </c>
      <c r="P3">
        <f>SUM($K$2:$K$769)</f>
        <v>189</v>
      </c>
    </row>
    <row r="4" spans="1:41">
      <c r="A4">
        <v>3</v>
      </c>
      <c r="B4">
        <v>235</v>
      </c>
      <c r="C4">
        <v>3</v>
      </c>
      <c r="D4">
        <v>74</v>
      </c>
      <c r="E4">
        <v>68</v>
      </c>
      <c r="F4">
        <v>28</v>
      </c>
      <c r="G4">
        <v>45</v>
      </c>
      <c r="H4">
        <v>29.7</v>
      </c>
      <c r="I4">
        <v>0.29299999999999998</v>
      </c>
      <c r="J4">
        <v>23</v>
      </c>
      <c r="K4">
        <v>0</v>
      </c>
      <c r="L4">
        <f t="shared" si="0"/>
        <v>0</v>
      </c>
      <c r="M4">
        <f t="shared" si="1"/>
        <v>1</v>
      </c>
      <c r="O4" t="s">
        <v>246</v>
      </c>
      <c r="P4">
        <f>P3/P2</f>
        <v>0.35195530726256985</v>
      </c>
    </row>
    <row r="5" spans="1:41">
      <c r="A5">
        <v>4</v>
      </c>
      <c r="B5">
        <v>12</v>
      </c>
      <c r="C5">
        <v>10</v>
      </c>
      <c r="D5">
        <v>168</v>
      </c>
      <c r="E5">
        <v>74</v>
      </c>
      <c r="F5">
        <v>0</v>
      </c>
      <c r="G5">
        <v>0</v>
      </c>
      <c r="H5">
        <v>38</v>
      </c>
      <c r="I5">
        <v>0.53700000000000003</v>
      </c>
      <c r="J5">
        <v>34</v>
      </c>
      <c r="K5">
        <v>1</v>
      </c>
      <c r="L5">
        <f t="shared" si="0"/>
        <v>1</v>
      </c>
      <c r="M5">
        <f t="shared" si="1"/>
        <v>1</v>
      </c>
      <c r="O5" t="s">
        <v>247</v>
      </c>
      <c r="P5">
        <f>2*P4*(1-P4)</f>
        <v>0.45616553790455977</v>
      </c>
    </row>
    <row r="6" spans="1:41" ht="15" thickBot="1">
      <c r="A6">
        <v>5</v>
      </c>
      <c r="B6">
        <v>663</v>
      </c>
      <c r="C6">
        <v>8</v>
      </c>
      <c r="D6">
        <v>167</v>
      </c>
      <c r="E6">
        <v>106</v>
      </c>
      <c r="F6">
        <v>46</v>
      </c>
      <c r="G6">
        <v>231</v>
      </c>
      <c r="H6">
        <v>37.6</v>
      </c>
      <c r="I6">
        <v>0.16500000000000001</v>
      </c>
      <c r="J6">
        <v>43</v>
      </c>
      <c r="K6">
        <v>1</v>
      </c>
      <c r="L6">
        <f t="shared" si="0"/>
        <v>1</v>
      </c>
      <c r="M6">
        <f t="shared" si="1"/>
        <v>1</v>
      </c>
    </row>
    <row r="7" spans="1:41" ht="15" thickBot="1">
      <c r="A7">
        <v>6</v>
      </c>
      <c r="B7">
        <v>343</v>
      </c>
      <c r="C7">
        <v>1</v>
      </c>
      <c r="D7">
        <v>0</v>
      </c>
      <c r="E7">
        <v>68</v>
      </c>
      <c r="F7">
        <v>35</v>
      </c>
      <c r="G7">
        <v>0</v>
      </c>
      <c r="H7">
        <v>32</v>
      </c>
      <c r="I7">
        <v>0.38900000000000001</v>
      </c>
      <c r="J7">
        <v>22</v>
      </c>
      <c r="K7">
        <v>0</v>
      </c>
      <c r="L7">
        <f t="shared" si="0"/>
        <v>0</v>
      </c>
      <c r="M7">
        <f t="shared" si="1"/>
        <v>1</v>
      </c>
      <c r="AA7" s="44" t="s">
        <v>328</v>
      </c>
      <c r="AB7" s="45"/>
      <c r="AC7" s="45"/>
      <c r="AD7" s="45"/>
      <c r="AE7" s="45"/>
      <c r="AF7" s="45"/>
      <c r="AG7" s="45"/>
      <c r="AH7" s="45"/>
      <c r="AI7" s="45"/>
      <c r="AJ7" s="46"/>
    </row>
    <row r="8" spans="1:41">
      <c r="A8">
        <v>7</v>
      </c>
      <c r="B8">
        <v>767</v>
      </c>
      <c r="C8">
        <v>1</v>
      </c>
      <c r="D8">
        <v>126</v>
      </c>
      <c r="E8">
        <v>60</v>
      </c>
      <c r="F8">
        <v>0</v>
      </c>
      <c r="G8">
        <v>0</v>
      </c>
      <c r="H8">
        <v>30.1</v>
      </c>
      <c r="I8">
        <v>0.34899999999999998</v>
      </c>
      <c r="J8">
        <v>47</v>
      </c>
      <c r="K8">
        <v>1</v>
      </c>
      <c r="L8">
        <f t="shared" si="0"/>
        <v>0</v>
      </c>
      <c r="M8">
        <f t="shared" si="1"/>
        <v>0</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N8" t="s">
        <v>403</v>
      </c>
      <c r="AO8" t="s">
        <v>260</v>
      </c>
    </row>
    <row r="9" spans="1:41">
      <c r="A9">
        <v>8</v>
      </c>
      <c r="B9">
        <v>553</v>
      </c>
      <c r="C9">
        <v>6</v>
      </c>
      <c r="D9">
        <v>114</v>
      </c>
      <c r="E9">
        <v>88</v>
      </c>
      <c r="F9">
        <v>0</v>
      </c>
      <c r="G9">
        <v>0</v>
      </c>
      <c r="H9">
        <v>27.8</v>
      </c>
      <c r="I9">
        <v>0.247</v>
      </c>
      <c r="J9">
        <v>66</v>
      </c>
      <c r="K9">
        <v>0</v>
      </c>
      <c r="L9">
        <f t="shared" si="0"/>
        <v>0</v>
      </c>
      <c r="M9">
        <f t="shared" si="1"/>
        <v>1</v>
      </c>
      <c r="O9" t="s">
        <v>376</v>
      </c>
      <c r="P9">
        <f>COUNTIFS($H$2:$H$769,"&lt;=29.849999")</f>
        <v>193</v>
      </c>
      <c r="Q9">
        <f>COUNTIFS($H$2:$H$769,"&lt;=29.849999",$K$2:$K$769,1)</f>
        <v>27</v>
      </c>
      <c r="R9">
        <f>$P$2-P9</f>
        <v>344</v>
      </c>
      <c r="S9">
        <f>$P$3-Q9</f>
        <v>162</v>
      </c>
      <c r="T9" s="24">
        <f t="shared" ref="T9:T15" si="2">IF(P9=0,"",Q9/P9)</f>
        <v>0.13989637305699482</v>
      </c>
      <c r="U9" s="31">
        <f t="shared" ref="U9:U15" si="3">IF(R9=0,"",S9/R9)</f>
        <v>0.47093023255813954</v>
      </c>
      <c r="V9">
        <f t="shared" ref="V9:W15" si="4">IF(T9="","",2*T9*(1-T9))</f>
        <v>0.2406507557249859</v>
      </c>
      <c r="W9">
        <f t="shared" si="4"/>
        <v>0.49830989724175234</v>
      </c>
      <c r="X9">
        <f>IF(OR(V9="",W9=""),"",(P9/$P$2)*V9+(R9/$P$2)*W9)</f>
        <v>0.40570614619382694</v>
      </c>
      <c r="Y9">
        <f>IF(X9="","",$P$5-X9)</f>
        <v>5.0459391710732826E-2</v>
      </c>
      <c r="Z9">
        <f>IF(Y9="","",(P9+R9)/$P$2*Y9)</f>
        <v>5.0459391710732826E-2</v>
      </c>
      <c r="AA9">
        <f>$P$2</f>
        <v>537</v>
      </c>
      <c r="AB9">
        <f>$P$3</f>
        <v>189</v>
      </c>
      <c r="AC9">
        <f>$P$5</f>
        <v>0.45616553790455977</v>
      </c>
      <c r="AD9">
        <f>IF(OR(T9="",$P$4=0),"", T9/$P$4)</f>
        <v>0.39748334566987414</v>
      </c>
      <c r="AE9">
        <f>IF(OR(U9="",$P$4=0),"", U9/$P$4)</f>
        <v>1.3380398671096345</v>
      </c>
      <c r="AF9">
        <f>IF(OR(T9="",U9=""),"", ABS(T9-U9))</f>
        <v>0.33103385950114472</v>
      </c>
      <c r="AG9">
        <f>IF(V9="","", 1 - V9)</f>
        <v>0.75934924427501405</v>
      </c>
      <c r="AH9">
        <f>IF(W9="","", 1 - W9)</f>
        <v>0.50169010275824766</v>
      </c>
      <c r="AI9">
        <f>IF(T9="","", MAX(T9,1-T9))</f>
        <v>0.86010362694300513</v>
      </c>
      <c r="AJ9">
        <f>IF(U9="","", MAX(U9,1-U9))</f>
        <v>0.52906976744186052</v>
      </c>
      <c r="AK9">
        <f>(LEN($O9)-LEN(SUBSTITUTE($O9," AND ","")))/5</f>
        <v>0</v>
      </c>
      <c r="AL9" t="str">
        <f>IF(AK9=0, $O9, SUBSTITUTE($O9," AND ","|", AK9))</f>
        <v>mass ≤ 29.849999</v>
      </c>
      <c r="AM9" t="str">
        <f>IF(AK9=0, AL9, TRIM(MID(AL9, FIND("|",AL9)+1, 999)))</f>
        <v>mass ≤ 29.849999</v>
      </c>
      <c r="AN9" t="str">
        <f>LEFT(AM9, FIND(" ", AM9 &amp; " ") - 1)</f>
        <v>mass</v>
      </c>
      <c r="AO9">
        <f>Y9</f>
        <v>5.0459391710732826E-2</v>
      </c>
    </row>
    <row r="10" spans="1:41">
      <c r="A10">
        <v>9</v>
      </c>
      <c r="B10">
        <v>759</v>
      </c>
      <c r="C10">
        <v>1</v>
      </c>
      <c r="D10">
        <v>106</v>
      </c>
      <c r="E10">
        <v>76</v>
      </c>
      <c r="F10">
        <v>0</v>
      </c>
      <c r="G10">
        <v>0</v>
      </c>
      <c r="H10">
        <v>37.5</v>
      </c>
      <c r="I10">
        <v>0.19700000000000001</v>
      </c>
      <c r="J10">
        <v>26</v>
      </c>
      <c r="K10">
        <v>0</v>
      </c>
      <c r="L10">
        <f t="shared" si="0"/>
        <v>0</v>
      </c>
      <c r="M10">
        <f t="shared" si="1"/>
        <v>1</v>
      </c>
      <c r="O10" t="s">
        <v>377</v>
      </c>
      <c r="P10">
        <f>COUNTIFS($H$2:$H$769,"&lt;=29.849999",$C$2:$C$769,"&lt;=4.5")</f>
        <v>128</v>
      </c>
      <c r="Q10">
        <f>SUMIFS($K$2:$K$769,$H$2:$H$769,"&lt;=29.849999",$C$2:$C$769,"&lt;=4.5")</f>
        <v>9</v>
      </c>
      <c r="R10">
        <f t="shared" ref="R10:S15" si="5">AA10-P10</f>
        <v>65</v>
      </c>
      <c r="S10">
        <f t="shared" si="5"/>
        <v>18</v>
      </c>
      <c r="T10">
        <f t="shared" si="2"/>
        <v>7.03125E-2</v>
      </c>
      <c r="U10">
        <f t="shared" si="3"/>
        <v>0.27692307692307694</v>
      </c>
      <c r="V10">
        <f t="shared" si="4"/>
        <v>0.1307373046875</v>
      </c>
      <c r="W10">
        <f t="shared" si="4"/>
        <v>0.4004733727810651</v>
      </c>
      <c r="X10">
        <f t="shared" ref="X10:X15" si="6">IF(OR(V10="",W10=""),"",(P10/AA10)*V10+(R10/AA10)*W10)</f>
        <v>0.22158105819051416</v>
      </c>
      <c r="Y10">
        <f t="shared" ref="Y10:Y15" si="7">IF(X10="","",AC10-X10)</f>
        <v>1.9069697534471741E-2</v>
      </c>
      <c r="Z10">
        <f t="shared" ref="Z10:Z15" si="8">IF(Y10="","",(P10+R10)/AA10*Y10)</f>
        <v>1.9069697534471741E-2</v>
      </c>
      <c r="AA10">
        <f>P9</f>
        <v>193</v>
      </c>
      <c r="AB10">
        <f>Q9</f>
        <v>27</v>
      </c>
      <c r="AC10">
        <f>V9</f>
        <v>0.2406507557249859</v>
      </c>
      <c r="AD10">
        <f t="shared" ref="AD10:AD15" si="9">IF(OR(T10="",$P$4=0),"", T10/$P$4)</f>
        <v>0.1997767857142857</v>
      </c>
      <c r="AE10">
        <f t="shared" ref="AE10:AE15" si="10">IF(OR(U10="",$P$4=0),"", U10/$P$4)</f>
        <v>0.78681318681318679</v>
      </c>
      <c r="AF10">
        <f t="shared" ref="AF10:AF15" si="11">IF(OR(T10="",U10=""),"", ABS(T10-U10))</f>
        <v>0.20661057692307694</v>
      </c>
      <c r="AG10">
        <f t="shared" ref="AG10:AG15" si="12">IF(V10="","", 1 - V10)</f>
        <v>0.8692626953125</v>
      </c>
      <c r="AH10">
        <f t="shared" ref="AH10:AH15" si="13">IF(W10="","", 1 - W10)</f>
        <v>0.5995266272189349</v>
      </c>
      <c r="AI10">
        <f t="shared" ref="AI10:AI15" si="14">IF(T10="","", MAX(T10,1-T10))</f>
        <v>0.9296875</v>
      </c>
      <c r="AJ10">
        <f t="shared" ref="AJ10:AJ15" si="15">IF(U10="","", MAX(U10,1-U10))</f>
        <v>0.72307692307692306</v>
      </c>
      <c r="AK10">
        <f t="shared" ref="AK10:AK15" si="16">(LEN($O10)-LEN(SUBSTITUTE($O10," AND ","")))/5</f>
        <v>1</v>
      </c>
      <c r="AL10" t="str">
        <f t="shared" ref="AL10:AL15" si="17">IF(AK10=0, $O10, SUBSTITUTE($O10," AND ","|", AK10))</f>
        <v>mass ≤ 29.849999|pres ≤ 4.5</v>
      </c>
      <c r="AM10" t="str">
        <f t="shared" ref="AM10:AM15" si="18">IF(AK10=0, AL10, TRIM(MID(AL10, FIND("|",AL10)+1, 999)))</f>
        <v>pres ≤ 4.5</v>
      </c>
      <c r="AN10" t="str">
        <f t="shared" ref="AN10:AN15" si="19">LEFT(AM10, FIND(" ", AM10 &amp; " ") - 1)</f>
        <v>pres</v>
      </c>
      <c r="AO10">
        <f t="shared" ref="AO10:AO15" si="20">Y10</f>
        <v>1.9069697534471741E-2</v>
      </c>
    </row>
    <row r="11" spans="1:41">
      <c r="A11">
        <v>10</v>
      </c>
      <c r="B11">
        <v>486</v>
      </c>
      <c r="C11">
        <v>0</v>
      </c>
      <c r="D11">
        <v>135</v>
      </c>
      <c r="E11">
        <v>68</v>
      </c>
      <c r="F11">
        <v>42</v>
      </c>
      <c r="G11">
        <v>250</v>
      </c>
      <c r="H11">
        <v>42.3</v>
      </c>
      <c r="I11">
        <v>0.36499999999999999</v>
      </c>
      <c r="J11">
        <v>24</v>
      </c>
      <c r="K11">
        <v>1</v>
      </c>
      <c r="L11">
        <f t="shared" si="0"/>
        <v>1</v>
      </c>
      <c r="M11">
        <f t="shared" si="1"/>
        <v>1</v>
      </c>
      <c r="O11" t="s">
        <v>378</v>
      </c>
      <c r="P11">
        <f>COUNTIFS($H$2:$H$769,"&lt;=29.849999",$C$2:$C$769,"&lt;=4.5",$H$2:$H$769,"&lt;=25.45")</f>
        <v>56</v>
      </c>
      <c r="Q11">
        <f>SUMIFS($K$2:$K$769,$H$2:$H$769,"&lt;=29.849999",$C$2:$C$769,"&lt;=4.5",$H$2:$H$769,"&lt;=25.45")</f>
        <v>1</v>
      </c>
      <c r="R11">
        <f t="shared" si="5"/>
        <v>72</v>
      </c>
      <c r="S11">
        <f t="shared" si="5"/>
        <v>8</v>
      </c>
      <c r="T11">
        <f t="shared" si="2"/>
        <v>1.7857142857142856E-2</v>
      </c>
      <c r="U11">
        <f t="shared" si="3"/>
        <v>0.1111111111111111</v>
      </c>
      <c r="V11">
        <f t="shared" si="4"/>
        <v>3.5076530612244895E-2</v>
      </c>
      <c r="W11">
        <f t="shared" si="4"/>
        <v>0.19753086419753085</v>
      </c>
      <c r="X11">
        <f t="shared" si="6"/>
        <v>0.12645709325396826</v>
      </c>
      <c r="Y11">
        <f t="shared" si="7"/>
        <v>4.2802114335317443E-3</v>
      </c>
      <c r="Z11">
        <f t="shared" si="8"/>
        <v>4.2802114335317443E-3</v>
      </c>
      <c r="AA11">
        <f>P10</f>
        <v>128</v>
      </c>
      <c r="AB11">
        <f>Q10</f>
        <v>9</v>
      </c>
      <c r="AC11">
        <f>V10</f>
        <v>0.1307373046875</v>
      </c>
      <c r="AD11">
        <f t="shared" si="9"/>
        <v>5.0736961451247162E-2</v>
      </c>
      <c r="AE11">
        <f t="shared" si="10"/>
        <v>0.31569664902998235</v>
      </c>
      <c r="AF11">
        <f t="shared" si="11"/>
        <v>9.3253968253968256E-2</v>
      </c>
      <c r="AG11">
        <f t="shared" si="12"/>
        <v>0.96492346938775508</v>
      </c>
      <c r="AH11">
        <f t="shared" si="13"/>
        <v>0.80246913580246915</v>
      </c>
      <c r="AI11">
        <f t="shared" si="14"/>
        <v>0.9821428571428571</v>
      </c>
      <c r="AJ11">
        <f t="shared" si="15"/>
        <v>0.88888888888888884</v>
      </c>
      <c r="AK11">
        <f t="shared" si="16"/>
        <v>2</v>
      </c>
      <c r="AL11" t="str">
        <f t="shared" si="17"/>
        <v>mass ≤ 29.849999 AND pres ≤ 4.5|mass ≤ 25.45</v>
      </c>
      <c r="AM11" t="str">
        <f t="shared" si="18"/>
        <v>mass ≤ 25.45</v>
      </c>
      <c r="AN11" t="str">
        <f t="shared" si="19"/>
        <v>mass</v>
      </c>
      <c r="AO11">
        <f t="shared" si="20"/>
        <v>4.2802114335317443E-3</v>
      </c>
    </row>
    <row r="12" spans="1:41">
      <c r="A12">
        <v>11</v>
      </c>
      <c r="B12">
        <v>224</v>
      </c>
      <c r="C12">
        <v>7</v>
      </c>
      <c r="D12">
        <v>142</v>
      </c>
      <c r="E12">
        <v>60</v>
      </c>
      <c r="F12">
        <v>33</v>
      </c>
      <c r="G12">
        <v>190</v>
      </c>
      <c r="H12">
        <v>28.8</v>
      </c>
      <c r="I12">
        <v>0.68700000000000006</v>
      </c>
      <c r="J12">
        <v>61</v>
      </c>
      <c r="K12">
        <v>0</v>
      </c>
      <c r="L12">
        <f t="shared" si="0"/>
        <v>0</v>
      </c>
      <c r="M12">
        <f t="shared" si="1"/>
        <v>1</v>
      </c>
      <c r="O12" t="s">
        <v>379</v>
      </c>
      <c r="P12">
        <f>COUNTIFS($H$2:$H$769,"&lt;=29.849999",$C$2:$C$769,"&gt;4.5",$I$2:$I$769,"&lt;=0.261")</f>
        <v>34</v>
      </c>
      <c r="Q12">
        <f>SUMIFS($K$2:$K$769,$H$2:$H$769,"&lt;=29.849999",$C$2:$C$769,"&gt;4.5",$I$2:$I$769,"&lt;=0.261")</f>
        <v>3</v>
      </c>
      <c r="R12">
        <f t="shared" si="5"/>
        <v>31</v>
      </c>
      <c r="S12">
        <f t="shared" si="5"/>
        <v>15</v>
      </c>
      <c r="T12">
        <f t="shared" si="2"/>
        <v>8.8235294117647065E-2</v>
      </c>
      <c r="U12">
        <f t="shared" si="3"/>
        <v>0.4838709677419355</v>
      </c>
      <c r="V12">
        <f t="shared" si="4"/>
        <v>0.16089965397923875</v>
      </c>
      <c r="W12">
        <f t="shared" si="4"/>
        <v>0.49947970863683661</v>
      </c>
      <c r="X12">
        <f t="shared" si="6"/>
        <v>0.3223762954313239</v>
      </c>
      <c r="Y12">
        <f t="shared" si="7"/>
        <v>7.8097077349741195E-2</v>
      </c>
      <c r="Z12">
        <f t="shared" si="8"/>
        <v>7.8097077349741195E-2</v>
      </c>
      <c r="AA12">
        <f>R10</f>
        <v>65</v>
      </c>
      <c r="AB12">
        <f>S10</f>
        <v>18</v>
      </c>
      <c r="AC12">
        <f>W10</f>
        <v>0.4004733727810651</v>
      </c>
      <c r="AD12">
        <f t="shared" si="9"/>
        <v>0.25070028011204482</v>
      </c>
      <c r="AE12">
        <f t="shared" si="10"/>
        <v>1.3748079877112136</v>
      </c>
      <c r="AF12">
        <f t="shared" si="11"/>
        <v>0.39563567362428842</v>
      </c>
      <c r="AG12">
        <f t="shared" si="12"/>
        <v>0.83910034602076122</v>
      </c>
      <c r="AH12">
        <f t="shared" si="13"/>
        <v>0.50052029136316345</v>
      </c>
      <c r="AI12">
        <f t="shared" si="14"/>
        <v>0.91176470588235292</v>
      </c>
      <c r="AJ12">
        <f t="shared" si="15"/>
        <v>0.5161290322580645</v>
      </c>
      <c r="AK12">
        <f t="shared" si="16"/>
        <v>2</v>
      </c>
      <c r="AL12" t="str">
        <f t="shared" si="17"/>
        <v>mass ≤ 29.849999 AND pres &gt; 4.5|pedi ≤ 0.261</v>
      </c>
      <c r="AM12" t="str">
        <f t="shared" si="18"/>
        <v>pedi ≤ 0.261</v>
      </c>
      <c r="AN12" t="str">
        <f t="shared" si="19"/>
        <v>pedi</v>
      </c>
      <c r="AO12">
        <f t="shared" si="20"/>
        <v>7.8097077349741195E-2</v>
      </c>
    </row>
    <row r="13" spans="1:41">
      <c r="A13">
        <v>12</v>
      </c>
      <c r="B13">
        <v>187</v>
      </c>
      <c r="C13">
        <v>8</v>
      </c>
      <c r="D13">
        <v>181</v>
      </c>
      <c r="E13">
        <v>68</v>
      </c>
      <c r="F13">
        <v>36</v>
      </c>
      <c r="G13">
        <v>495</v>
      </c>
      <c r="H13">
        <v>30.1</v>
      </c>
      <c r="I13">
        <v>0.61499999999999999</v>
      </c>
      <c r="J13">
        <v>60</v>
      </c>
      <c r="K13">
        <v>1</v>
      </c>
      <c r="L13">
        <f t="shared" si="0"/>
        <v>1</v>
      </c>
      <c r="M13">
        <f t="shared" si="1"/>
        <v>1</v>
      </c>
      <c r="O13" t="s">
        <v>380</v>
      </c>
      <c r="P13">
        <f>COUNTIFS($H$2:$H$769,"&gt;29.849999",$G$2:$G$769,"&lt;=179")</f>
        <v>273</v>
      </c>
      <c r="Q13">
        <f>SUMIFS($K$2:$K$769,$H$2:$H$769,"&gt;29.849999",$G$2:$G$769,"&lt;=179")</f>
        <v>109</v>
      </c>
      <c r="R13">
        <f t="shared" si="5"/>
        <v>71</v>
      </c>
      <c r="S13">
        <f t="shared" si="5"/>
        <v>53</v>
      </c>
      <c r="T13">
        <f t="shared" si="2"/>
        <v>0.39926739926739929</v>
      </c>
      <c r="U13">
        <f t="shared" si="3"/>
        <v>0.74647887323943662</v>
      </c>
      <c r="V13">
        <f t="shared" si="4"/>
        <v>0.47970588629929289</v>
      </c>
      <c r="W13">
        <f t="shared" si="4"/>
        <v>0.37849633009323547</v>
      </c>
      <c r="X13">
        <f t="shared" si="6"/>
        <v>0.45881670464048452</v>
      </c>
      <c r="Y13">
        <f t="shared" si="7"/>
        <v>3.9493192601267824E-2</v>
      </c>
      <c r="Z13">
        <f t="shared" si="8"/>
        <v>3.9493192601267824E-2</v>
      </c>
      <c r="AA13">
        <f>R9</f>
        <v>344</v>
      </c>
      <c r="AB13">
        <f>S9</f>
        <v>162</v>
      </c>
      <c r="AC13">
        <f>W9</f>
        <v>0.49830989724175234</v>
      </c>
      <c r="AD13">
        <f t="shared" si="9"/>
        <v>1.1344264201407059</v>
      </c>
      <c r="AE13">
        <f t="shared" si="10"/>
        <v>2.1209479096803041</v>
      </c>
      <c r="AF13">
        <f t="shared" si="11"/>
        <v>0.34721147397203733</v>
      </c>
      <c r="AG13">
        <f t="shared" si="12"/>
        <v>0.52029411370070711</v>
      </c>
      <c r="AH13">
        <f t="shared" si="13"/>
        <v>0.62150366990676453</v>
      </c>
      <c r="AI13">
        <f t="shared" si="14"/>
        <v>0.60073260073260071</v>
      </c>
      <c r="AJ13">
        <f t="shared" si="15"/>
        <v>0.74647887323943662</v>
      </c>
      <c r="AK13">
        <f t="shared" si="16"/>
        <v>1</v>
      </c>
      <c r="AL13" t="str">
        <f t="shared" si="17"/>
        <v>mass &gt; 29.849999|age ≤ 179</v>
      </c>
      <c r="AM13" t="str">
        <f t="shared" si="18"/>
        <v>age ≤ 179</v>
      </c>
      <c r="AN13" t="str">
        <f t="shared" si="19"/>
        <v>age</v>
      </c>
      <c r="AO13">
        <f t="shared" si="20"/>
        <v>3.9493192601267824E-2</v>
      </c>
    </row>
    <row r="14" spans="1:41">
      <c r="A14">
        <v>13</v>
      </c>
      <c r="B14">
        <v>665</v>
      </c>
      <c r="C14">
        <v>6</v>
      </c>
      <c r="D14">
        <v>115</v>
      </c>
      <c r="E14">
        <v>60</v>
      </c>
      <c r="F14">
        <v>39</v>
      </c>
      <c r="G14">
        <v>0</v>
      </c>
      <c r="H14">
        <v>33.700000000000003</v>
      </c>
      <c r="I14">
        <v>0.245</v>
      </c>
      <c r="J14">
        <v>40</v>
      </c>
      <c r="K14">
        <v>1</v>
      </c>
      <c r="L14">
        <f t="shared" si="0"/>
        <v>1</v>
      </c>
      <c r="M14">
        <f t="shared" si="1"/>
        <v>1</v>
      </c>
      <c r="O14" t="s">
        <v>381</v>
      </c>
      <c r="P14">
        <f>COUNTIFS($H$2:$H$769,"&gt;29.849999",$G$2:$G$769,"&lt;=179",$C$2:$C$769,"&lt;=4.5")</f>
        <v>157</v>
      </c>
      <c r="Q14">
        <f>SUMIFS($K$2:$K$769,$H$2:$H$769,"&gt;29.849999",$G$2:$G$769,"&lt;=179",$C$2:$C$769,"&lt;=4.5")</f>
        <v>44</v>
      </c>
      <c r="R14">
        <f t="shared" si="5"/>
        <v>116</v>
      </c>
      <c r="S14">
        <f t="shared" si="5"/>
        <v>65</v>
      </c>
      <c r="T14">
        <f t="shared" si="2"/>
        <v>0.28025477707006369</v>
      </c>
      <c r="U14">
        <f t="shared" si="3"/>
        <v>0.56034482758620685</v>
      </c>
      <c r="V14">
        <f t="shared" si="4"/>
        <v>0.4034240739989452</v>
      </c>
      <c r="W14">
        <f t="shared" si="4"/>
        <v>0.49271700356718195</v>
      </c>
      <c r="X14">
        <f t="shared" si="6"/>
        <v>0.44136539205724357</v>
      </c>
      <c r="Y14">
        <f t="shared" si="7"/>
        <v>3.8340494242049328E-2</v>
      </c>
      <c r="Z14">
        <f t="shared" si="8"/>
        <v>3.8340494242049328E-2</v>
      </c>
      <c r="AA14">
        <f>P13</f>
        <v>273</v>
      </c>
      <c r="AB14">
        <f>Q13</f>
        <v>109</v>
      </c>
      <c r="AC14">
        <f>V13</f>
        <v>0.47970588629929289</v>
      </c>
      <c r="AD14">
        <f t="shared" si="9"/>
        <v>0.79627944596097455</v>
      </c>
      <c r="AE14">
        <f t="shared" si="10"/>
        <v>1.5920908593322385</v>
      </c>
      <c r="AF14">
        <f t="shared" si="11"/>
        <v>0.28009005051614316</v>
      </c>
      <c r="AG14">
        <f t="shared" si="12"/>
        <v>0.5965759260010548</v>
      </c>
      <c r="AH14">
        <f t="shared" si="13"/>
        <v>0.50728299643281805</v>
      </c>
      <c r="AI14">
        <f t="shared" si="14"/>
        <v>0.71974522292993637</v>
      </c>
      <c r="AJ14">
        <f t="shared" si="15"/>
        <v>0.56034482758620685</v>
      </c>
      <c r="AK14">
        <f t="shared" si="16"/>
        <v>2</v>
      </c>
      <c r="AL14" t="str">
        <f t="shared" si="17"/>
        <v>mass &gt; 29.849999 AND age ≤ 179|pres ≤ 4.5</v>
      </c>
      <c r="AM14" t="str">
        <f t="shared" si="18"/>
        <v>pres ≤ 4.5</v>
      </c>
      <c r="AN14" t="str">
        <f t="shared" si="19"/>
        <v>pres</v>
      </c>
      <c r="AO14">
        <f t="shared" si="20"/>
        <v>3.8340494242049328E-2</v>
      </c>
    </row>
    <row r="15" spans="1:41">
      <c r="A15">
        <v>14</v>
      </c>
      <c r="B15">
        <v>143</v>
      </c>
      <c r="C15">
        <v>2</v>
      </c>
      <c r="D15">
        <v>108</v>
      </c>
      <c r="E15">
        <v>52</v>
      </c>
      <c r="F15">
        <v>26</v>
      </c>
      <c r="G15">
        <v>63</v>
      </c>
      <c r="H15">
        <v>32.5</v>
      </c>
      <c r="I15">
        <v>0.318</v>
      </c>
      <c r="J15">
        <v>22</v>
      </c>
      <c r="K15">
        <v>0</v>
      </c>
      <c r="L15">
        <f t="shared" si="0"/>
        <v>0</v>
      </c>
      <c r="M15">
        <f t="shared" si="1"/>
        <v>1</v>
      </c>
      <c r="O15" t="s">
        <v>382</v>
      </c>
      <c r="P15">
        <f>COUNTIFS($H$2:$H$769,"&gt;29.849999",$G$2:$G$769,"&gt;179",$H$2:$H$769,"&lt;=35.049999")</f>
        <v>35</v>
      </c>
      <c r="Q15">
        <f>SUMIFS($K$2:$K$769,$H$2:$H$769,"&gt;29.849999",$G$2:$G$769,"&gt;179",$H$2:$H$769,"&lt;=35.049999")</f>
        <v>30</v>
      </c>
      <c r="R15">
        <f t="shared" si="5"/>
        <v>36</v>
      </c>
      <c r="S15">
        <f t="shared" si="5"/>
        <v>23</v>
      </c>
      <c r="T15">
        <f t="shared" si="2"/>
        <v>0.8571428571428571</v>
      </c>
      <c r="U15">
        <f t="shared" si="3"/>
        <v>0.63888888888888884</v>
      </c>
      <c r="V15">
        <f t="shared" si="4"/>
        <v>0.24489795918367355</v>
      </c>
      <c r="W15">
        <f t="shared" si="4"/>
        <v>0.4614197530864198</v>
      </c>
      <c r="X15">
        <f t="shared" si="6"/>
        <v>0.35468365750055897</v>
      </c>
      <c r="Y15">
        <f t="shared" si="7"/>
        <v>2.3812672592676498E-2</v>
      </c>
      <c r="Z15">
        <f t="shared" si="8"/>
        <v>2.3812672592676498E-2</v>
      </c>
      <c r="AA15">
        <f>R13</f>
        <v>71</v>
      </c>
      <c r="AB15">
        <f>S13</f>
        <v>53</v>
      </c>
      <c r="AC15">
        <f>W13</f>
        <v>0.37849633009323547</v>
      </c>
      <c r="AD15">
        <f t="shared" si="9"/>
        <v>2.4353741496598635</v>
      </c>
      <c r="AE15">
        <f t="shared" si="10"/>
        <v>1.8152557319223983</v>
      </c>
      <c r="AF15">
        <f t="shared" si="11"/>
        <v>0.21825396825396826</v>
      </c>
      <c r="AG15">
        <f t="shared" si="12"/>
        <v>0.75510204081632648</v>
      </c>
      <c r="AH15">
        <f t="shared" si="13"/>
        <v>0.5385802469135802</v>
      </c>
      <c r="AI15">
        <f t="shared" si="14"/>
        <v>0.8571428571428571</v>
      </c>
      <c r="AJ15">
        <f t="shared" si="15"/>
        <v>0.63888888888888884</v>
      </c>
      <c r="AK15">
        <f t="shared" si="16"/>
        <v>2</v>
      </c>
      <c r="AL15" t="str">
        <f t="shared" si="17"/>
        <v>mass &gt; 29.849999 AND age &gt; 179|mass ≤ 35.049999</v>
      </c>
      <c r="AM15" t="str">
        <f t="shared" si="18"/>
        <v>mass ≤ 35.049999</v>
      </c>
      <c r="AN15" t="str">
        <f t="shared" si="19"/>
        <v>mass</v>
      </c>
      <c r="AO15">
        <f t="shared" si="20"/>
        <v>2.3812672592676498E-2</v>
      </c>
    </row>
    <row r="16" spans="1:41">
      <c r="A16">
        <v>15</v>
      </c>
      <c r="B16">
        <v>275</v>
      </c>
      <c r="C16">
        <v>13</v>
      </c>
      <c r="D16">
        <v>106</v>
      </c>
      <c r="E16">
        <v>70</v>
      </c>
      <c r="F16">
        <v>0</v>
      </c>
      <c r="G16">
        <v>0</v>
      </c>
      <c r="H16">
        <v>34.200000000000003</v>
      </c>
      <c r="I16">
        <v>0.251</v>
      </c>
      <c r="J16">
        <v>52</v>
      </c>
      <c r="K16">
        <v>0</v>
      </c>
      <c r="L16">
        <f t="shared" si="0"/>
        <v>1</v>
      </c>
      <c r="M16">
        <f t="shared" si="1"/>
        <v>0</v>
      </c>
    </row>
    <row r="17" spans="1:13">
      <c r="A17">
        <v>16</v>
      </c>
      <c r="B17">
        <v>175</v>
      </c>
      <c r="C17">
        <v>2</v>
      </c>
      <c r="D17">
        <v>75</v>
      </c>
      <c r="E17">
        <v>64</v>
      </c>
      <c r="F17">
        <v>24</v>
      </c>
      <c r="G17">
        <v>55</v>
      </c>
      <c r="H17">
        <v>29.7</v>
      </c>
      <c r="I17">
        <v>0.37</v>
      </c>
      <c r="J17">
        <v>33</v>
      </c>
      <c r="K17">
        <v>0</v>
      </c>
      <c r="L17">
        <f t="shared" si="0"/>
        <v>0</v>
      </c>
      <c r="M17">
        <f t="shared" si="1"/>
        <v>1</v>
      </c>
    </row>
    <row r="18" spans="1:13">
      <c r="A18">
        <v>17</v>
      </c>
      <c r="B18">
        <v>131</v>
      </c>
      <c r="C18">
        <v>4</v>
      </c>
      <c r="D18">
        <v>173</v>
      </c>
      <c r="E18">
        <v>70</v>
      </c>
      <c r="F18">
        <v>14</v>
      </c>
      <c r="G18">
        <v>168</v>
      </c>
      <c r="H18">
        <v>29.7</v>
      </c>
      <c r="I18">
        <v>0.36099999999999999</v>
      </c>
      <c r="J18">
        <v>33</v>
      </c>
      <c r="K18">
        <v>1</v>
      </c>
      <c r="L18">
        <f t="shared" si="0"/>
        <v>0</v>
      </c>
      <c r="M18">
        <f t="shared" si="1"/>
        <v>0</v>
      </c>
    </row>
    <row r="19" spans="1:13">
      <c r="A19">
        <v>18</v>
      </c>
      <c r="B19">
        <v>539</v>
      </c>
      <c r="C19">
        <v>0</v>
      </c>
      <c r="D19">
        <v>127</v>
      </c>
      <c r="E19">
        <v>80</v>
      </c>
      <c r="F19">
        <v>37</v>
      </c>
      <c r="G19">
        <v>210</v>
      </c>
      <c r="H19">
        <v>36.299999999999997</v>
      </c>
      <c r="I19">
        <v>0.80400000000000005</v>
      </c>
      <c r="J19">
        <v>23</v>
      </c>
      <c r="K19">
        <v>0</v>
      </c>
      <c r="L19">
        <f t="shared" si="0"/>
        <v>1</v>
      </c>
      <c r="M19">
        <f t="shared" si="1"/>
        <v>0</v>
      </c>
    </row>
    <row r="20" spans="1:13">
      <c r="A20">
        <v>19</v>
      </c>
      <c r="B20">
        <v>240</v>
      </c>
      <c r="C20">
        <v>0</v>
      </c>
      <c r="D20">
        <v>104</v>
      </c>
      <c r="E20">
        <v>76</v>
      </c>
      <c r="F20">
        <v>0</v>
      </c>
      <c r="G20">
        <v>0</v>
      </c>
      <c r="H20">
        <v>18.399999999999999</v>
      </c>
      <c r="I20">
        <v>0.58199999999999996</v>
      </c>
      <c r="J20">
        <v>27</v>
      </c>
      <c r="K20">
        <v>0</v>
      </c>
      <c r="L20">
        <f t="shared" si="0"/>
        <v>0</v>
      </c>
      <c r="M20">
        <f t="shared" si="1"/>
        <v>1</v>
      </c>
    </row>
    <row r="21" spans="1:13">
      <c r="A21">
        <v>20</v>
      </c>
      <c r="B21">
        <v>761</v>
      </c>
      <c r="C21">
        <v>2</v>
      </c>
      <c r="D21">
        <v>88</v>
      </c>
      <c r="E21">
        <v>58</v>
      </c>
      <c r="F21">
        <v>26</v>
      </c>
      <c r="G21">
        <v>16</v>
      </c>
      <c r="H21">
        <v>28.4</v>
      </c>
      <c r="I21">
        <v>0.76600000000000001</v>
      </c>
      <c r="J21">
        <v>22</v>
      </c>
      <c r="K21">
        <v>0</v>
      </c>
      <c r="L21">
        <f t="shared" si="0"/>
        <v>0</v>
      </c>
      <c r="M21">
        <f t="shared" si="1"/>
        <v>1</v>
      </c>
    </row>
    <row r="22" spans="1:13">
      <c r="A22">
        <v>21</v>
      </c>
      <c r="B22">
        <v>658</v>
      </c>
      <c r="C22">
        <v>1</v>
      </c>
      <c r="D22">
        <v>120</v>
      </c>
      <c r="E22">
        <v>80</v>
      </c>
      <c r="F22">
        <v>48</v>
      </c>
      <c r="G22">
        <v>200</v>
      </c>
      <c r="H22">
        <v>38.9</v>
      </c>
      <c r="I22">
        <v>1.1619999999999999</v>
      </c>
      <c r="J22">
        <v>41</v>
      </c>
      <c r="K22">
        <v>0</v>
      </c>
      <c r="L22">
        <f t="shared" si="0"/>
        <v>1</v>
      </c>
      <c r="M22">
        <f t="shared" si="1"/>
        <v>0</v>
      </c>
    </row>
    <row r="23" spans="1:13">
      <c r="A23">
        <v>22</v>
      </c>
      <c r="B23">
        <v>250</v>
      </c>
      <c r="C23">
        <v>1</v>
      </c>
      <c r="D23">
        <v>111</v>
      </c>
      <c r="E23">
        <v>86</v>
      </c>
      <c r="F23">
        <v>19</v>
      </c>
      <c r="G23">
        <v>0</v>
      </c>
      <c r="H23">
        <v>30.1</v>
      </c>
      <c r="I23">
        <v>0.14299999999999999</v>
      </c>
      <c r="J23">
        <v>23</v>
      </c>
      <c r="K23">
        <v>0</v>
      </c>
      <c r="L23">
        <f t="shared" si="0"/>
        <v>0</v>
      </c>
      <c r="M23">
        <f t="shared" si="1"/>
        <v>1</v>
      </c>
    </row>
    <row r="24" spans="1:13">
      <c r="A24">
        <v>23</v>
      </c>
      <c r="B24">
        <v>444</v>
      </c>
      <c r="C24">
        <v>8</v>
      </c>
      <c r="D24">
        <v>108</v>
      </c>
      <c r="E24">
        <v>70</v>
      </c>
      <c r="F24">
        <v>0</v>
      </c>
      <c r="G24">
        <v>0</v>
      </c>
      <c r="H24">
        <v>30.5</v>
      </c>
      <c r="I24">
        <v>0.95499999999999996</v>
      </c>
      <c r="J24">
        <v>33</v>
      </c>
      <c r="K24">
        <v>1</v>
      </c>
      <c r="L24">
        <f t="shared" si="0"/>
        <v>1</v>
      </c>
      <c r="M24">
        <f t="shared" si="1"/>
        <v>1</v>
      </c>
    </row>
    <row r="25" spans="1:13">
      <c r="A25">
        <v>24</v>
      </c>
      <c r="B25">
        <v>759</v>
      </c>
      <c r="C25">
        <v>1</v>
      </c>
      <c r="D25">
        <v>106</v>
      </c>
      <c r="E25">
        <v>76</v>
      </c>
      <c r="F25">
        <v>0</v>
      </c>
      <c r="G25">
        <v>0</v>
      </c>
      <c r="H25">
        <v>37.5</v>
      </c>
      <c r="I25">
        <v>0.19700000000000001</v>
      </c>
      <c r="J25">
        <v>26</v>
      </c>
      <c r="K25">
        <v>0</v>
      </c>
      <c r="L25">
        <f t="shared" si="0"/>
        <v>0</v>
      </c>
      <c r="M25">
        <f t="shared" si="1"/>
        <v>1</v>
      </c>
    </row>
    <row r="26" spans="1:13">
      <c r="A26">
        <v>25</v>
      </c>
      <c r="B26">
        <v>335</v>
      </c>
      <c r="C26">
        <v>1</v>
      </c>
      <c r="D26">
        <v>95</v>
      </c>
      <c r="E26">
        <v>60</v>
      </c>
      <c r="F26">
        <v>18</v>
      </c>
      <c r="G26">
        <v>58</v>
      </c>
      <c r="H26">
        <v>23.9</v>
      </c>
      <c r="I26">
        <v>0.26</v>
      </c>
      <c r="J26">
        <v>22</v>
      </c>
      <c r="K26">
        <v>0</v>
      </c>
      <c r="L26">
        <f t="shared" si="0"/>
        <v>0</v>
      </c>
      <c r="M26">
        <f t="shared" si="1"/>
        <v>1</v>
      </c>
    </row>
    <row r="27" spans="1:13">
      <c r="A27">
        <v>26</v>
      </c>
      <c r="B27">
        <v>361</v>
      </c>
      <c r="C27">
        <v>5</v>
      </c>
      <c r="D27">
        <v>189</v>
      </c>
      <c r="E27">
        <v>64</v>
      </c>
      <c r="F27">
        <v>33</v>
      </c>
      <c r="G27">
        <v>325</v>
      </c>
      <c r="H27">
        <v>31.2</v>
      </c>
      <c r="I27">
        <v>0.58299999999999996</v>
      </c>
      <c r="J27">
        <v>29</v>
      </c>
      <c r="K27">
        <v>1</v>
      </c>
      <c r="L27">
        <f t="shared" si="0"/>
        <v>1</v>
      </c>
      <c r="M27">
        <f t="shared" si="1"/>
        <v>1</v>
      </c>
    </row>
    <row r="28" spans="1:13">
      <c r="A28">
        <v>27</v>
      </c>
      <c r="B28">
        <v>589</v>
      </c>
      <c r="C28">
        <v>3</v>
      </c>
      <c r="D28">
        <v>176</v>
      </c>
      <c r="E28">
        <v>86</v>
      </c>
      <c r="F28">
        <v>27</v>
      </c>
      <c r="G28">
        <v>156</v>
      </c>
      <c r="H28">
        <v>33.299999999999997</v>
      </c>
      <c r="I28">
        <v>1.1539999999999999</v>
      </c>
      <c r="J28">
        <v>52</v>
      </c>
      <c r="K28">
        <v>1</v>
      </c>
      <c r="L28">
        <f t="shared" si="0"/>
        <v>0</v>
      </c>
      <c r="M28">
        <f t="shared" si="1"/>
        <v>0</v>
      </c>
    </row>
    <row r="29" spans="1:13">
      <c r="A29">
        <v>28</v>
      </c>
      <c r="B29">
        <v>454</v>
      </c>
      <c r="C29">
        <v>2</v>
      </c>
      <c r="D29">
        <v>119</v>
      </c>
      <c r="E29">
        <v>0</v>
      </c>
      <c r="F29">
        <v>0</v>
      </c>
      <c r="G29">
        <v>0</v>
      </c>
      <c r="H29">
        <v>19.600000000000001</v>
      </c>
      <c r="I29">
        <v>0.83199999999999996</v>
      </c>
      <c r="J29">
        <v>72</v>
      </c>
      <c r="K29">
        <v>0</v>
      </c>
      <c r="L29">
        <f t="shared" si="0"/>
        <v>0</v>
      </c>
      <c r="M29">
        <f t="shared" si="1"/>
        <v>1</v>
      </c>
    </row>
    <row r="30" spans="1:13">
      <c r="A30">
        <v>29</v>
      </c>
      <c r="B30">
        <v>676</v>
      </c>
      <c r="C30">
        <v>6</v>
      </c>
      <c r="D30">
        <v>195</v>
      </c>
      <c r="E30">
        <v>70</v>
      </c>
      <c r="F30">
        <v>0</v>
      </c>
      <c r="G30">
        <v>0</v>
      </c>
      <c r="H30">
        <v>30.9</v>
      </c>
      <c r="I30">
        <v>0.32800000000000001</v>
      </c>
      <c r="J30">
        <v>31</v>
      </c>
      <c r="K30">
        <v>1</v>
      </c>
      <c r="L30">
        <f t="shared" si="0"/>
        <v>1</v>
      </c>
      <c r="M30">
        <f t="shared" si="1"/>
        <v>1</v>
      </c>
    </row>
    <row r="31" spans="1:13">
      <c r="A31">
        <v>30</v>
      </c>
      <c r="B31">
        <v>484</v>
      </c>
      <c r="C31">
        <v>0</v>
      </c>
      <c r="D31">
        <v>84</v>
      </c>
      <c r="E31">
        <v>82</v>
      </c>
      <c r="F31">
        <v>31</v>
      </c>
      <c r="G31">
        <v>125</v>
      </c>
      <c r="H31">
        <v>38.200000000000003</v>
      </c>
      <c r="I31">
        <v>0.23300000000000001</v>
      </c>
      <c r="J31">
        <v>23</v>
      </c>
      <c r="K31">
        <v>0</v>
      </c>
      <c r="L31">
        <f t="shared" si="0"/>
        <v>0</v>
      </c>
      <c r="M31">
        <f t="shared" si="1"/>
        <v>1</v>
      </c>
    </row>
    <row r="32" spans="1:13">
      <c r="A32">
        <v>31</v>
      </c>
      <c r="B32">
        <v>415</v>
      </c>
      <c r="C32">
        <v>0</v>
      </c>
      <c r="D32">
        <v>138</v>
      </c>
      <c r="E32">
        <v>60</v>
      </c>
      <c r="F32">
        <v>35</v>
      </c>
      <c r="G32">
        <v>167</v>
      </c>
      <c r="H32">
        <v>34.6</v>
      </c>
      <c r="I32">
        <v>0.53400000000000003</v>
      </c>
      <c r="J32">
        <v>21</v>
      </c>
      <c r="K32">
        <v>1</v>
      </c>
      <c r="L32">
        <f t="shared" si="0"/>
        <v>0</v>
      </c>
      <c r="M32">
        <f t="shared" si="1"/>
        <v>0</v>
      </c>
    </row>
    <row r="33" spans="1:13">
      <c r="A33">
        <v>32</v>
      </c>
      <c r="B33">
        <v>569</v>
      </c>
      <c r="C33">
        <v>4</v>
      </c>
      <c r="D33">
        <v>154</v>
      </c>
      <c r="E33">
        <v>72</v>
      </c>
      <c r="F33">
        <v>29</v>
      </c>
      <c r="G33">
        <v>126</v>
      </c>
      <c r="H33">
        <v>31.3</v>
      </c>
      <c r="I33">
        <v>0.33800000000000002</v>
      </c>
      <c r="J33">
        <v>37</v>
      </c>
      <c r="K33">
        <v>0</v>
      </c>
      <c r="L33">
        <f t="shared" si="0"/>
        <v>0</v>
      </c>
      <c r="M33">
        <f t="shared" si="1"/>
        <v>1</v>
      </c>
    </row>
    <row r="34" spans="1:13">
      <c r="A34">
        <v>33</v>
      </c>
      <c r="B34">
        <v>444</v>
      </c>
      <c r="C34">
        <v>8</v>
      </c>
      <c r="D34">
        <v>108</v>
      </c>
      <c r="E34">
        <v>70</v>
      </c>
      <c r="F34">
        <v>0</v>
      </c>
      <c r="G34">
        <v>0</v>
      </c>
      <c r="H34">
        <v>30.5</v>
      </c>
      <c r="I34">
        <v>0.95499999999999996</v>
      </c>
      <c r="J34">
        <v>33</v>
      </c>
      <c r="K34">
        <v>1</v>
      </c>
      <c r="L34">
        <f t="shared" si="0"/>
        <v>1</v>
      </c>
      <c r="M34">
        <f t="shared" si="1"/>
        <v>1</v>
      </c>
    </row>
    <row r="35" spans="1:13">
      <c r="A35">
        <v>34</v>
      </c>
      <c r="B35">
        <v>208</v>
      </c>
      <c r="C35">
        <v>5</v>
      </c>
      <c r="D35">
        <v>162</v>
      </c>
      <c r="E35">
        <v>104</v>
      </c>
      <c r="F35">
        <v>0</v>
      </c>
      <c r="G35">
        <v>0</v>
      </c>
      <c r="H35">
        <v>37.700000000000003</v>
      </c>
      <c r="I35">
        <v>0.151</v>
      </c>
      <c r="J35">
        <v>52</v>
      </c>
      <c r="K35">
        <v>1</v>
      </c>
      <c r="L35">
        <f t="shared" si="0"/>
        <v>1</v>
      </c>
      <c r="M35">
        <f t="shared" si="1"/>
        <v>1</v>
      </c>
    </row>
    <row r="36" spans="1:13">
      <c r="A36">
        <v>35</v>
      </c>
      <c r="B36">
        <v>289</v>
      </c>
      <c r="C36">
        <v>4</v>
      </c>
      <c r="D36">
        <v>96</v>
      </c>
      <c r="E36">
        <v>56</v>
      </c>
      <c r="F36">
        <v>17</v>
      </c>
      <c r="G36">
        <v>49</v>
      </c>
      <c r="H36">
        <v>20.8</v>
      </c>
      <c r="I36">
        <v>0.34</v>
      </c>
      <c r="J36">
        <v>26</v>
      </c>
      <c r="K36">
        <v>0</v>
      </c>
      <c r="L36">
        <f t="shared" si="0"/>
        <v>0</v>
      </c>
      <c r="M36">
        <f t="shared" si="1"/>
        <v>1</v>
      </c>
    </row>
    <row r="37" spans="1:13">
      <c r="A37">
        <v>36</v>
      </c>
      <c r="B37">
        <v>357</v>
      </c>
      <c r="C37">
        <v>1</v>
      </c>
      <c r="D37">
        <v>125</v>
      </c>
      <c r="E37">
        <v>50</v>
      </c>
      <c r="F37">
        <v>40</v>
      </c>
      <c r="G37">
        <v>167</v>
      </c>
      <c r="H37">
        <v>33.299999999999997</v>
      </c>
      <c r="I37">
        <v>0.96199999999999997</v>
      </c>
      <c r="J37">
        <v>28</v>
      </c>
      <c r="K37">
        <v>1</v>
      </c>
      <c r="L37">
        <f t="shared" si="0"/>
        <v>0</v>
      </c>
      <c r="M37">
        <f t="shared" si="1"/>
        <v>0</v>
      </c>
    </row>
    <row r="38" spans="1:13">
      <c r="A38">
        <v>37</v>
      </c>
      <c r="B38">
        <v>338</v>
      </c>
      <c r="C38">
        <v>5</v>
      </c>
      <c r="D38">
        <v>115</v>
      </c>
      <c r="E38">
        <v>76</v>
      </c>
      <c r="F38">
        <v>0</v>
      </c>
      <c r="G38">
        <v>0</v>
      </c>
      <c r="H38">
        <v>31.2</v>
      </c>
      <c r="I38">
        <v>0.34300000000000003</v>
      </c>
      <c r="J38">
        <v>44</v>
      </c>
      <c r="K38">
        <v>1</v>
      </c>
      <c r="L38">
        <f t="shared" si="0"/>
        <v>1</v>
      </c>
      <c r="M38">
        <f t="shared" si="1"/>
        <v>1</v>
      </c>
    </row>
    <row r="39" spans="1:13">
      <c r="A39">
        <v>38</v>
      </c>
      <c r="B39">
        <v>674</v>
      </c>
      <c r="C39">
        <v>3</v>
      </c>
      <c r="D39">
        <v>123</v>
      </c>
      <c r="E39">
        <v>100</v>
      </c>
      <c r="F39">
        <v>35</v>
      </c>
      <c r="G39">
        <v>240</v>
      </c>
      <c r="H39">
        <v>57.3</v>
      </c>
      <c r="I39">
        <v>0.88</v>
      </c>
      <c r="J39">
        <v>22</v>
      </c>
      <c r="K39">
        <v>0</v>
      </c>
      <c r="L39">
        <f t="shared" si="0"/>
        <v>1</v>
      </c>
      <c r="M39">
        <f t="shared" si="1"/>
        <v>0</v>
      </c>
    </row>
    <row r="40" spans="1:13">
      <c r="A40">
        <v>39</v>
      </c>
      <c r="B40">
        <v>738</v>
      </c>
      <c r="C40">
        <v>8</v>
      </c>
      <c r="D40">
        <v>65</v>
      </c>
      <c r="E40">
        <v>72</v>
      </c>
      <c r="F40">
        <v>23</v>
      </c>
      <c r="G40">
        <v>0</v>
      </c>
      <c r="H40">
        <v>32</v>
      </c>
      <c r="I40">
        <v>0.6</v>
      </c>
      <c r="J40">
        <v>42</v>
      </c>
      <c r="K40">
        <v>0</v>
      </c>
      <c r="L40">
        <f t="shared" si="0"/>
        <v>1</v>
      </c>
      <c r="M40">
        <f t="shared" si="1"/>
        <v>0</v>
      </c>
    </row>
    <row r="41" spans="1:13">
      <c r="A41">
        <v>40</v>
      </c>
      <c r="B41">
        <v>573</v>
      </c>
      <c r="C41">
        <v>3</v>
      </c>
      <c r="D41">
        <v>111</v>
      </c>
      <c r="E41">
        <v>58</v>
      </c>
      <c r="F41">
        <v>31</v>
      </c>
      <c r="G41">
        <v>44</v>
      </c>
      <c r="H41">
        <v>29.5</v>
      </c>
      <c r="I41">
        <v>0.43</v>
      </c>
      <c r="J41">
        <v>22</v>
      </c>
      <c r="K41">
        <v>0</v>
      </c>
      <c r="L41">
        <f t="shared" si="0"/>
        <v>0</v>
      </c>
      <c r="M41">
        <f t="shared" si="1"/>
        <v>1</v>
      </c>
    </row>
    <row r="42" spans="1:13">
      <c r="A42">
        <v>41</v>
      </c>
      <c r="B42">
        <v>215</v>
      </c>
      <c r="C42">
        <v>9</v>
      </c>
      <c r="D42">
        <v>112</v>
      </c>
      <c r="E42">
        <v>82</v>
      </c>
      <c r="F42">
        <v>32</v>
      </c>
      <c r="G42">
        <v>175</v>
      </c>
      <c r="H42">
        <v>34.200000000000003</v>
      </c>
      <c r="I42">
        <v>0.26</v>
      </c>
      <c r="J42">
        <v>36</v>
      </c>
      <c r="K42">
        <v>1</v>
      </c>
      <c r="L42">
        <f t="shared" si="0"/>
        <v>1</v>
      </c>
      <c r="M42">
        <f t="shared" si="1"/>
        <v>1</v>
      </c>
    </row>
    <row r="43" spans="1:13">
      <c r="A43">
        <v>42</v>
      </c>
      <c r="B43">
        <v>491</v>
      </c>
      <c r="C43">
        <v>2</v>
      </c>
      <c r="D43">
        <v>83</v>
      </c>
      <c r="E43">
        <v>65</v>
      </c>
      <c r="F43">
        <v>28</v>
      </c>
      <c r="G43">
        <v>66</v>
      </c>
      <c r="H43">
        <v>36.799999999999997</v>
      </c>
      <c r="I43">
        <v>0.629</v>
      </c>
      <c r="J43">
        <v>24</v>
      </c>
      <c r="K43">
        <v>0</v>
      </c>
      <c r="L43">
        <f t="shared" si="0"/>
        <v>0</v>
      </c>
      <c r="M43">
        <f t="shared" si="1"/>
        <v>1</v>
      </c>
    </row>
    <row r="44" spans="1:13">
      <c r="A44">
        <v>43</v>
      </c>
      <c r="B44">
        <v>752</v>
      </c>
      <c r="C44">
        <v>1</v>
      </c>
      <c r="D44">
        <v>121</v>
      </c>
      <c r="E44">
        <v>78</v>
      </c>
      <c r="F44">
        <v>39</v>
      </c>
      <c r="G44">
        <v>74</v>
      </c>
      <c r="H44">
        <v>39</v>
      </c>
      <c r="I44">
        <v>0.26100000000000001</v>
      </c>
      <c r="J44">
        <v>28</v>
      </c>
      <c r="K44">
        <v>0</v>
      </c>
      <c r="L44">
        <f t="shared" si="0"/>
        <v>0</v>
      </c>
      <c r="M44">
        <f t="shared" si="1"/>
        <v>1</v>
      </c>
    </row>
    <row r="45" spans="1:13">
      <c r="A45">
        <v>44</v>
      </c>
      <c r="B45">
        <v>572</v>
      </c>
      <c r="C45">
        <v>2</v>
      </c>
      <c r="D45">
        <v>130</v>
      </c>
      <c r="E45">
        <v>96</v>
      </c>
      <c r="F45">
        <v>0</v>
      </c>
      <c r="G45">
        <v>0</v>
      </c>
      <c r="H45">
        <v>22.6</v>
      </c>
      <c r="I45">
        <v>0.26800000000000002</v>
      </c>
      <c r="J45">
        <v>21</v>
      </c>
      <c r="K45">
        <v>0</v>
      </c>
      <c r="L45">
        <f t="shared" si="0"/>
        <v>0</v>
      </c>
      <c r="M45">
        <f t="shared" si="1"/>
        <v>1</v>
      </c>
    </row>
    <row r="46" spans="1:13">
      <c r="A46">
        <v>45</v>
      </c>
      <c r="B46">
        <v>751</v>
      </c>
      <c r="C46">
        <v>4</v>
      </c>
      <c r="D46">
        <v>136</v>
      </c>
      <c r="E46">
        <v>70</v>
      </c>
      <c r="F46">
        <v>0</v>
      </c>
      <c r="G46">
        <v>0</v>
      </c>
      <c r="H46">
        <v>31.2</v>
      </c>
      <c r="I46">
        <v>1.1819999999999999</v>
      </c>
      <c r="J46">
        <v>22</v>
      </c>
      <c r="K46">
        <v>1</v>
      </c>
      <c r="L46">
        <f t="shared" si="0"/>
        <v>0</v>
      </c>
      <c r="M46">
        <f t="shared" si="1"/>
        <v>0</v>
      </c>
    </row>
    <row r="47" spans="1:13">
      <c r="A47">
        <v>46</v>
      </c>
      <c r="B47">
        <v>644</v>
      </c>
      <c r="C47">
        <v>4</v>
      </c>
      <c r="D47">
        <v>90</v>
      </c>
      <c r="E47">
        <v>0</v>
      </c>
      <c r="F47">
        <v>0</v>
      </c>
      <c r="G47">
        <v>0</v>
      </c>
      <c r="H47">
        <v>28</v>
      </c>
      <c r="I47">
        <v>0.61</v>
      </c>
      <c r="J47">
        <v>31</v>
      </c>
      <c r="K47">
        <v>0</v>
      </c>
      <c r="L47">
        <f t="shared" si="0"/>
        <v>0</v>
      </c>
      <c r="M47">
        <f t="shared" si="1"/>
        <v>1</v>
      </c>
    </row>
    <row r="48" spans="1:13">
      <c r="A48">
        <v>47</v>
      </c>
      <c r="B48">
        <v>184</v>
      </c>
      <c r="C48">
        <v>5</v>
      </c>
      <c r="D48">
        <v>73</v>
      </c>
      <c r="E48">
        <v>60</v>
      </c>
      <c r="F48">
        <v>0</v>
      </c>
      <c r="G48">
        <v>0</v>
      </c>
      <c r="H48">
        <v>26.8</v>
      </c>
      <c r="I48">
        <v>0.26800000000000002</v>
      </c>
      <c r="J48">
        <v>27</v>
      </c>
      <c r="K48">
        <v>0</v>
      </c>
      <c r="L48">
        <f t="shared" si="0"/>
        <v>0</v>
      </c>
      <c r="M48">
        <f t="shared" si="1"/>
        <v>1</v>
      </c>
    </row>
    <row r="49" spans="1:13">
      <c r="A49">
        <v>48</v>
      </c>
      <c r="B49">
        <v>551</v>
      </c>
      <c r="C49">
        <v>1</v>
      </c>
      <c r="D49">
        <v>116</v>
      </c>
      <c r="E49">
        <v>70</v>
      </c>
      <c r="F49">
        <v>28</v>
      </c>
      <c r="G49">
        <v>0</v>
      </c>
      <c r="H49">
        <v>27.4</v>
      </c>
      <c r="I49">
        <v>0.20399999999999999</v>
      </c>
      <c r="J49">
        <v>21</v>
      </c>
      <c r="K49">
        <v>0</v>
      </c>
      <c r="L49">
        <f t="shared" si="0"/>
        <v>0</v>
      </c>
      <c r="M49">
        <f t="shared" si="1"/>
        <v>1</v>
      </c>
    </row>
    <row r="50" spans="1:13">
      <c r="A50">
        <v>49</v>
      </c>
      <c r="B50">
        <v>627</v>
      </c>
      <c r="C50">
        <v>0</v>
      </c>
      <c r="D50">
        <v>125</v>
      </c>
      <c r="E50">
        <v>68</v>
      </c>
      <c r="F50">
        <v>0</v>
      </c>
      <c r="G50">
        <v>0</v>
      </c>
      <c r="H50">
        <v>24.7</v>
      </c>
      <c r="I50">
        <v>0.20599999999999999</v>
      </c>
      <c r="J50">
        <v>21</v>
      </c>
      <c r="K50">
        <v>0</v>
      </c>
      <c r="L50">
        <f t="shared" si="0"/>
        <v>0</v>
      </c>
      <c r="M50">
        <f t="shared" si="1"/>
        <v>1</v>
      </c>
    </row>
    <row r="51" spans="1:13">
      <c r="A51">
        <v>50</v>
      </c>
      <c r="B51">
        <v>36</v>
      </c>
      <c r="C51">
        <v>4</v>
      </c>
      <c r="D51">
        <v>103</v>
      </c>
      <c r="E51">
        <v>60</v>
      </c>
      <c r="F51">
        <v>33</v>
      </c>
      <c r="G51">
        <v>192</v>
      </c>
      <c r="H51">
        <v>24</v>
      </c>
      <c r="I51">
        <v>0.96599999999999997</v>
      </c>
      <c r="J51">
        <v>33</v>
      </c>
      <c r="K51">
        <v>0</v>
      </c>
      <c r="L51">
        <f t="shared" si="0"/>
        <v>0</v>
      </c>
      <c r="M51">
        <f t="shared" si="1"/>
        <v>1</v>
      </c>
    </row>
    <row r="52" spans="1:13">
      <c r="A52">
        <v>51</v>
      </c>
      <c r="B52">
        <v>479</v>
      </c>
      <c r="C52">
        <v>8</v>
      </c>
      <c r="D52">
        <v>126</v>
      </c>
      <c r="E52">
        <v>74</v>
      </c>
      <c r="F52">
        <v>38</v>
      </c>
      <c r="G52">
        <v>75</v>
      </c>
      <c r="H52">
        <v>25.9</v>
      </c>
      <c r="I52">
        <v>0.16200000000000001</v>
      </c>
      <c r="J52">
        <v>39</v>
      </c>
      <c r="K52">
        <v>0</v>
      </c>
      <c r="L52">
        <f t="shared" si="0"/>
        <v>0</v>
      </c>
      <c r="M52">
        <f t="shared" si="1"/>
        <v>1</v>
      </c>
    </row>
    <row r="53" spans="1:13">
      <c r="A53">
        <v>52</v>
      </c>
      <c r="B53">
        <v>329</v>
      </c>
      <c r="C53">
        <v>2</v>
      </c>
      <c r="D53">
        <v>102</v>
      </c>
      <c r="E53">
        <v>86</v>
      </c>
      <c r="F53">
        <v>36</v>
      </c>
      <c r="G53">
        <v>120</v>
      </c>
      <c r="H53">
        <v>45.5</v>
      </c>
      <c r="I53">
        <v>0.127</v>
      </c>
      <c r="J53">
        <v>23</v>
      </c>
      <c r="K53">
        <v>1</v>
      </c>
      <c r="L53">
        <f t="shared" si="0"/>
        <v>0</v>
      </c>
      <c r="M53">
        <f t="shared" si="1"/>
        <v>0</v>
      </c>
    </row>
    <row r="54" spans="1:13">
      <c r="A54">
        <v>53</v>
      </c>
      <c r="B54">
        <v>511</v>
      </c>
      <c r="C54">
        <v>12</v>
      </c>
      <c r="D54">
        <v>84</v>
      </c>
      <c r="E54">
        <v>72</v>
      </c>
      <c r="F54">
        <v>31</v>
      </c>
      <c r="G54">
        <v>0</v>
      </c>
      <c r="H54">
        <v>29.7</v>
      </c>
      <c r="I54">
        <v>0.29699999999999999</v>
      </c>
      <c r="J54">
        <v>46</v>
      </c>
      <c r="K54">
        <v>1</v>
      </c>
      <c r="L54">
        <f t="shared" si="0"/>
        <v>0</v>
      </c>
      <c r="M54">
        <f t="shared" si="1"/>
        <v>0</v>
      </c>
    </row>
    <row r="55" spans="1:13">
      <c r="A55">
        <v>54</v>
      </c>
      <c r="B55">
        <v>488</v>
      </c>
      <c r="C55">
        <v>0</v>
      </c>
      <c r="D55">
        <v>173</v>
      </c>
      <c r="E55">
        <v>78</v>
      </c>
      <c r="F55">
        <v>32</v>
      </c>
      <c r="G55">
        <v>265</v>
      </c>
      <c r="H55">
        <v>46.5</v>
      </c>
      <c r="I55">
        <v>1.159</v>
      </c>
      <c r="J55">
        <v>58</v>
      </c>
      <c r="K55">
        <v>0</v>
      </c>
      <c r="L55">
        <f t="shared" si="0"/>
        <v>1</v>
      </c>
      <c r="M55">
        <f t="shared" si="1"/>
        <v>0</v>
      </c>
    </row>
    <row r="56" spans="1:13">
      <c r="A56">
        <v>55</v>
      </c>
      <c r="B56">
        <v>566</v>
      </c>
      <c r="C56">
        <v>2</v>
      </c>
      <c r="D56">
        <v>95</v>
      </c>
      <c r="E56">
        <v>54</v>
      </c>
      <c r="F56">
        <v>14</v>
      </c>
      <c r="G56">
        <v>88</v>
      </c>
      <c r="H56">
        <v>26.1</v>
      </c>
      <c r="I56">
        <v>0.748</v>
      </c>
      <c r="J56">
        <v>22</v>
      </c>
      <c r="K56">
        <v>0</v>
      </c>
      <c r="L56">
        <f t="shared" si="0"/>
        <v>0</v>
      </c>
      <c r="M56">
        <f t="shared" si="1"/>
        <v>1</v>
      </c>
    </row>
    <row r="57" spans="1:13">
      <c r="A57">
        <v>56</v>
      </c>
      <c r="B57">
        <v>107</v>
      </c>
      <c r="C57">
        <v>1</v>
      </c>
      <c r="D57">
        <v>96</v>
      </c>
      <c r="E57">
        <v>122</v>
      </c>
      <c r="F57">
        <v>0</v>
      </c>
      <c r="G57">
        <v>0</v>
      </c>
      <c r="H57">
        <v>22.4</v>
      </c>
      <c r="I57">
        <v>0.20699999999999999</v>
      </c>
      <c r="J57">
        <v>27</v>
      </c>
      <c r="K57">
        <v>0</v>
      </c>
      <c r="L57">
        <f t="shared" si="0"/>
        <v>0</v>
      </c>
      <c r="M57">
        <f t="shared" si="1"/>
        <v>1</v>
      </c>
    </row>
    <row r="58" spans="1:13">
      <c r="A58">
        <v>57</v>
      </c>
      <c r="B58">
        <v>168</v>
      </c>
      <c r="C58">
        <v>4</v>
      </c>
      <c r="D58">
        <v>120</v>
      </c>
      <c r="E58">
        <v>68</v>
      </c>
      <c r="F58">
        <v>0</v>
      </c>
      <c r="G58">
        <v>0</v>
      </c>
      <c r="H58">
        <v>29.6</v>
      </c>
      <c r="I58">
        <v>0.70899999999999996</v>
      </c>
      <c r="J58">
        <v>34</v>
      </c>
      <c r="K58">
        <v>0</v>
      </c>
      <c r="L58">
        <f t="shared" si="0"/>
        <v>0</v>
      </c>
      <c r="M58">
        <f t="shared" si="1"/>
        <v>1</v>
      </c>
    </row>
    <row r="59" spans="1:13">
      <c r="A59">
        <v>58</v>
      </c>
      <c r="B59">
        <v>29</v>
      </c>
      <c r="C59">
        <v>13</v>
      </c>
      <c r="D59">
        <v>145</v>
      </c>
      <c r="E59">
        <v>82</v>
      </c>
      <c r="F59">
        <v>19</v>
      </c>
      <c r="G59">
        <v>110</v>
      </c>
      <c r="H59">
        <v>22.2</v>
      </c>
      <c r="I59">
        <v>0.245</v>
      </c>
      <c r="J59">
        <v>57</v>
      </c>
      <c r="K59">
        <v>0</v>
      </c>
      <c r="L59">
        <f t="shared" si="0"/>
        <v>0</v>
      </c>
      <c r="M59">
        <f t="shared" si="1"/>
        <v>1</v>
      </c>
    </row>
    <row r="60" spans="1:13">
      <c r="A60">
        <v>59</v>
      </c>
      <c r="B60">
        <v>637</v>
      </c>
      <c r="C60">
        <v>5</v>
      </c>
      <c r="D60">
        <v>104</v>
      </c>
      <c r="E60">
        <v>74</v>
      </c>
      <c r="F60">
        <v>0</v>
      </c>
      <c r="G60">
        <v>0</v>
      </c>
      <c r="H60">
        <v>28.8</v>
      </c>
      <c r="I60">
        <v>0.153</v>
      </c>
      <c r="J60">
        <v>48</v>
      </c>
      <c r="K60">
        <v>0</v>
      </c>
      <c r="L60">
        <f t="shared" si="0"/>
        <v>0</v>
      </c>
      <c r="M60">
        <f t="shared" si="1"/>
        <v>1</v>
      </c>
    </row>
    <row r="61" spans="1:13">
      <c r="A61">
        <v>60</v>
      </c>
      <c r="B61">
        <v>596</v>
      </c>
      <c r="C61">
        <v>0</v>
      </c>
      <c r="D61">
        <v>188</v>
      </c>
      <c r="E61">
        <v>82</v>
      </c>
      <c r="F61">
        <v>14</v>
      </c>
      <c r="G61">
        <v>185</v>
      </c>
      <c r="H61">
        <v>32</v>
      </c>
      <c r="I61">
        <v>0.68200000000000005</v>
      </c>
      <c r="J61">
        <v>22</v>
      </c>
      <c r="K61">
        <v>1</v>
      </c>
      <c r="L61">
        <f t="shared" si="0"/>
        <v>1</v>
      </c>
      <c r="M61">
        <f t="shared" si="1"/>
        <v>1</v>
      </c>
    </row>
    <row r="62" spans="1:13">
      <c r="A62">
        <v>61</v>
      </c>
      <c r="B62">
        <v>454</v>
      </c>
      <c r="C62">
        <v>2</v>
      </c>
      <c r="D62">
        <v>119</v>
      </c>
      <c r="E62">
        <v>0</v>
      </c>
      <c r="F62">
        <v>0</v>
      </c>
      <c r="G62">
        <v>0</v>
      </c>
      <c r="H62">
        <v>19.600000000000001</v>
      </c>
      <c r="I62">
        <v>0.83199999999999996</v>
      </c>
      <c r="J62">
        <v>72</v>
      </c>
      <c r="K62">
        <v>0</v>
      </c>
      <c r="L62">
        <f t="shared" si="0"/>
        <v>0</v>
      </c>
      <c r="M62">
        <f t="shared" si="1"/>
        <v>1</v>
      </c>
    </row>
    <row r="63" spans="1:13">
      <c r="A63">
        <v>62</v>
      </c>
      <c r="B63">
        <v>278</v>
      </c>
      <c r="C63">
        <v>0</v>
      </c>
      <c r="D63">
        <v>104</v>
      </c>
      <c r="E63">
        <v>64</v>
      </c>
      <c r="F63">
        <v>23</v>
      </c>
      <c r="G63">
        <v>116</v>
      </c>
      <c r="H63">
        <v>27.8</v>
      </c>
      <c r="I63">
        <v>0.45400000000000001</v>
      </c>
      <c r="J63">
        <v>23</v>
      </c>
      <c r="K63">
        <v>0</v>
      </c>
      <c r="L63">
        <f t="shared" si="0"/>
        <v>0</v>
      </c>
      <c r="M63">
        <f t="shared" si="1"/>
        <v>1</v>
      </c>
    </row>
    <row r="64" spans="1:13">
      <c r="A64">
        <v>63</v>
      </c>
      <c r="B64">
        <v>137</v>
      </c>
      <c r="C64">
        <v>0</v>
      </c>
      <c r="D64">
        <v>100</v>
      </c>
      <c r="E64">
        <v>70</v>
      </c>
      <c r="F64">
        <v>26</v>
      </c>
      <c r="G64">
        <v>50</v>
      </c>
      <c r="H64">
        <v>30.8</v>
      </c>
      <c r="I64">
        <v>0.59699999999999998</v>
      </c>
      <c r="J64">
        <v>21</v>
      </c>
      <c r="K64">
        <v>0</v>
      </c>
      <c r="L64">
        <f t="shared" si="0"/>
        <v>0</v>
      </c>
      <c r="M64">
        <f t="shared" si="1"/>
        <v>1</v>
      </c>
    </row>
    <row r="65" spans="1:13">
      <c r="A65">
        <v>64</v>
      </c>
      <c r="B65">
        <v>690</v>
      </c>
      <c r="C65">
        <v>1</v>
      </c>
      <c r="D65">
        <v>144</v>
      </c>
      <c r="E65">
        <v>82</v>
      </c>
      <c r="F65">
        <v>46</v>
      </c>
      <c r="G65">
        <v>180</v>
      </c>
      <c r="H65">
        <v>46.1</v>
      </c>
      <c r="I65">
        <v>0.33500000000000002</v>
      </c>
      <c r="J65">
        <v>46</v>
      </c>
      <c r="K65">
        <v>1</v>
      </c>
      <c r="L65">
        <f t="shared" si="0"/>
        <v>1</v>
      </c>
      <c r="M65">
        <f t="shared" si="1"/>
        <v>1</v>
      </c>
    </row>
    <row r="66" spans="1:13">
      <c r="A66">
        <v>65</v>
      </c>
      <c r="B66">
        <v>556</v>
      </c>
      <c r="C66">
        <v>7</v>
      </c>
      <c r="D66">
        <v>124</v>
      </c>
      <c r="E66">
        <v>70</v>
      </c>
      <c r="F66">
        <v>33</v>
      </c>
      <c r="G66">
        <v>215</v>
      </c>
      <c r="H66">
        <v>25.5</v>
      </c>
      <c r="I66">
        <v>0.161</v>
      </c>
      <c r="J66">
        <v>37</v>
      </c>
      <c r="K66">
        <v>0</v>
      </c>
      <c r="L66">
        <f t="shared" si="0"/>
        <v>0</v>
      </c>
      <c r="M66">
        <f t="shared" si="1"/>
        <v>1</v>
      </c>
    </row>
    <row r="67" spans="1:13">
      <c r="A67">
        <v>66</v>
      </c>
      <c r="B67">
        <v>620</v>
      </c>
      <c r="C67">
        <v>0</v>
      </c>
      <c r="D67">
        <v>119</v>
      </c>
      <c r="E67">
        <v>0</v>
      </c>
      <c r="F67">
        <v>0</v>
      </c>
      <c r="G67">
        <v>0</v>
      </c>
      <c r="H67">
        <v>32.4</v>
      </c>
      <c r="I67">
        <v>0.14099999999999999</v>
      </c>
      <c r="J67">
        <v>24</v>
      </c>
      <c r="K67">
        <v>1</v>
      </c>
      <c r="L67">
        <f t="shared" ref="L67:L130" si="21">IF(H67&lt;=29.849999,IF(C67&lt;=4.5,IF(H67&lt;=25.45,0,0),IF(I67&lt;=0.261,0,0)),IF(G67&lt;=179,IF(C67&lt;=4.5,0,1),IF(H67&lt;=35.049999,1,1)))</f>
        <v>0</v>
      </c>
      <c r="M67">
        <f t="shared" ref="M67:M130" si="22">IF(L67=K67,1,0)</f>
        <v>0</v>
      </c>
    </row>
    <row r="68" spans="1:13">
      <c r="A68">
        <v>67</v>
      </c>
      <c r="B68">
        <v>361</v>
      </c>
      <c r="C68">
        <v>5</v>
      </c>
      <c r="D68">
        <v>189</v>
      </c>
      <c r="E68">
        <v>64</v>
      </c>
      <c r="F68">
        <v>33</v>
      </c>
      <c r="G68">
        <v>325</v>
      </c>
      <c r="H68">
        <v>31.2</v>
      </c>
      <c r="I68">
        <v>0.58299999999999996</v>
      </c>
      <c r="J68">
        <v>29</v>
      </c>
      <c r="K68">
        <v>1</v>
      </c>
      <c r="L68">
        <f t="shared" si="21"/>
        <v>1</v>
      </c>
      <c r="M68">
        <f t="shared" si="22"/>
        <v>1</v>
      </c>
    </row>
    <row r="69" spans="1:13">
      <c r="A69">
        <v>68</v>
      </c>
      <c r="B69">
        <v>251</v>
      </c>
      <c r="C69">
        <v>9</v>
      </c>
      <c r="D69">
        <v>106</v>
      </c>
      <c r="E69">
        <v>52</v>
      </c>
      <c r="F69">
        <v>0</v>
      </c>
      <c r="G69">
        <v>0</v>
      </c>
      <c r="H69">
        <v>31.2</v>
      </c>
      <c r="I69">
        <v>0.38</v>
      </c>
      <c r="J69">
        <v>42</v>
      </c>
      <c r="K69">
        <v>0</v>
      </c>
      <c r="L69">
        <f t="shared" si="21"/>
        <v>1</v>
      </c>
      <c r="M69">
        <f t="shared" si="22"/>
        <v>0</v>
      </c>
    </row>
    <row r="70" spans="1:13">
      <c r="A70">
        <v>69</v>
      </c>
      <c r="B70">
        <v>496</v>
      </c>
      <c r="C70">
        <v>6</v>
      </c>
      <c r="D70">
        <v>166</v>
      </c>
      <c r="E70">
        <v>74</v>
      </c>
      <c r="F70">
        <v>0</v>
      </c>
      <c r="G70">
        <v>0</v>
      </c>
      <c r="H70">
        <v>26.6</v>
      </c>
      <c r="I70">
        <v>0.30399999999999999</v>
      </c>
      <c r="J70">
        <v>66</v>
      </c>
      <c r="K70">
        <v>0</v>
      </c>
      <c r="L70">
        <f t="shared" si="21"/>
        <v>0</v>
      </c>
      <c r="M70">
        <f t="shared" si="22"/>
        <v>1</v>
      </c>
    </row>
    <row r="71" spans="1:13">
      <c r="A71">
        <v>70</v>
      </c>
      <c r="B71">
        <v>120</v>
      </c>
      <c r="C71">
        <v>4</v>
      </c>
      <c r="D71">
        <v>99</v>
      </c>
      <c r="E71">
        <v>76</v>
      </c>
      <c r="F71">
        <v>15</v>
      </c>
      <c r="G71">
        <v>51</v>
      </c>
      <c r="H71">
        <v>23.2</v>
      </c>
      <c r="I71">
        <v>0.223</v>
      </c>
      <c r="J71">
        <v>21</v>
      </c>
      <c r="K71">
        <v>0</v>
      </c>
      <c r="L71">
        <f t="shared" si="21"/>
        <v>0</v>
      </c>
      <c r="M71">
        <f t="shared" si="22"/>
        <v>1</v>
      </c>
    </row>
    <row r="72" spans="1:13">
      <c r="A72">
        <v>71</v>
      </c>
      <c r="B72">
        <v>166</v>
      </c>
      <c r="C72">
        <v>6</v>
      </c>
      <c r="D72">
        <v>104</v>
      </c>
      <c r="E72">
        <v>74</v>
      </c>
      <c r="F72">
        <v>18</v>
      </c>
      <c r="G72">
        <v>156</v>
      </c>
      <c r="H72">
        <v>29.9</v>
      </c>
      <c r="I72">
        <v>0.72199999999999998</v>
      </c>
      <c r="J72">
        <v>41</v>
      </c>
      <c r="K72">
        <v>1</v>
      </c>
      <c r="L72">
        <f t="shared" si="21"/>
        <v>1</v>
      </c>
      <c r="M72">
        <f t="shared" si="22"/>
        <v>1</v>
      </c>
    </row>
    <row r="73" spans="1:13">
      <c r="A73">
        <v>72</v>
      </c>
      <c r="B73">
        <v>724</v>
      </c>
      <c r="C73">
        <v>5</v>
      </c>
      <c r="D73">
        <v>117</v>
      </c>
      <c r="E73">
        <v>86</v>
      </c>
      <c r="F73">
        <v>30</v>
      </c>
      <c r="G73">
        <v>105</v>
      </c>
      <c r="H73">
        <v>39.1</v>
      </c>
      <c r="I73">
        <v>0.251</v>
      </c>
      <c r="J73">
        <v>42</v>
      </c>
      <c r="K73">
        <v>0</v>
      </c>
      <c r="L73">
        <f t="shared" si="21"/>
        <v>1</v>
      </c>
      <c r="M73">
        <f t="shared" si="22"/>
        <v>0</v>
      </c>
    </row>
    <row r="74" spans="1:13">
      <c r="A74">
        <v>73</v>
      </c>
      <c r="B74">
        <v>612</v>
      </c>
      <c r="C74">
        <v>3</v>
      </c>
      <c r="D74">
        <v>174</v>
      </c>
      <c r="E74">
        <v>58</v>
      </c>
      <c r="F74">
        <v>22</v>
      </c>
      <c r="G74">
        <v>194</v>
      </c>
      <c r="H74">
        <v>32.9</v>
      </c>
      <c r="I74">
        <v>0.59299999999999997</v>
      </c>
      <c r="J74">
        <v>36</v>
      </c>
      <c r="K74">
        <v>1</v>
      </c>
      <c r="L74">
        <f t="shared" si="21"/>
        <v>1</v>
      </c>
      <c r="M74">
        <f t="shared" si="22"/>
        <v>1</v>
      </c>
    </row>
    <row r="75" spans="1:13">
      <c r="A75">
        <v>74</v>
      </c>
      <c r="B75">
        <v>430</v>
      </c>
      <c r="C75">
        <v>1</v>
      </c>
      <c r="D75">
        <v>95</v>
      </c>
      <c r="E75">
        <v>82</v>
      </c>
      <c r="F75">
        <v>25</v>
      </c>
      <c r="G75">
        <v>180</v>
      </c>
      <c r="H75">
        <v>35</v>
      </c>
      <c r="I75">
        <v>0.23300000000000001</v>
      </c>
      <c r="J75">
        <v>43</v>
      </c>
      <c r="K75">
        <v>1</v>
      </c>
      <c r="L75">
        <f t="shared" si="21"/>
        <v>1</v>
      </c>
      <c r="M75">
        <f t="shared" si="22"/>
        <v>1</v>
      </c>
    </row>
    <row r="76" spans="1:13">
      <c r="A76">
        <v>75</v>
      </c>
      <c r="B76">
        <v>210</v>
      </c>
      <c r="C76">
        <v>7</v>
      </c>
      <c r="D76">
        <v>184</v>
      </c>
      <c r="E76">
        <v>84</v>
      </c>
      <c r="F76">
        <v>33</v>
      </c>
      <c r="G76">
        <v>0</v>
      </c>
      <c r="H76">
        <v>35.5</v>
      </c>
      <c r="I76">
        <v>0.35499999999999998</v>
      </c>
      <c r="J76">
        <v>41</v>
      </c>
      <c r="K76">
        <v>1</v>
      </c>
      <c r="L76">
        <f t="shared" si="21"/>
        <v>1</v>
      </c>
      <c r="M76">
        <f t="shared" si="22"/>
        <v>1</v>
      </c>
    </row>
    <row r="77" spans="1:13">
      <c r="A77">
        <v>76</v>
      </c>
      <c r="B77">
        <v>623</v>
      </c>
      <c r="C77">
        <v>6</v>
      </c>
      <c r="D77">
        <v>183</v>
      </c>
      <c r="E77">
        <v>94</v>
      </c>
      <c r="F77">
        <v>0</v>
      </c>
      <c r="G77">
        <v>0</v>
      </c>
      <c r="H77">
        <v>40.799999999999997</v>
      </c>
      <c r="I77">
        <v>1.4610000000000001</v>
      </c>
      <c r="J77">
        <v>45</v>
      </c>
      <c r="K77">
        <v>0</v>
      </c>
      <c r="L77">
        <f t="shared" si="21"/>
        <v>1</v>
      </c>
      <c r="M77">
        <f t="shared" si="22"/>
        <v>0</v>
      </c>
    </row>
    <row r="78" spans="1:13">
      <c r="A78">
        <v>77</v>
      </c>
      <c r="B78">
        <v>428</v>
      </c>
      <c r="C78">
        <v>1</v>
      </c>
      <c r="D78">
        <v>181</v>
      </c>
      <c r="E78">
        <v>64</v>
      </c>
      <c r="F78">
        <v>30</v>
      </c>
      <c r="G78">
        <v>180</v>
      </c>
      <c r="H78">
        <v>34.1</v>
      </c>
      <c r="I78">
        <v>0.32800000000000001</v>
      </c>
      <c r="J78">
        <v>38</v>
      </c>
      <c r="K78">
        <v>1</v>
      </c>
      <c r="L78">
        <f t="shared" si="21"/>
        <v>1</v>
      </c>
      <c r="M78">
        <f t="shared" si="22"/>
        <v>1</v>
      </c>
    </row>
    <row r="79" spans="1:13">
      <c r="A79">
        <v>78</v>
      </c>
      <c r="B79">
        <v>209</v>
      </c>
      <c r="C79">
        <v>1</v>
      </c>
      <c r="D79">
        <v>96</v>
      </c>
      <c r="E79">
        <v>64</v>
      </c>
      <c r="F79">
        <v>27</v>
      </c>
      <c r="G79">
        <v>87</v>
      </c>
      <c r="H79">
        <v>33.200000000000003</v>
      </c>
      <c r="I79">
        <v>0.28899999999999998</v>
      </c>
      <c r="J79">
        <v>21</v>
      </c>
      <c r="K79">
        <v>0</v>
      </c>
      <c r="L79">
        <f t="shared" si="21"/>
        <v>0</v>
      </c>
      <c r="M79">
        <f t="shared" si="22"/>
        <v>1</v>
      </c>
    </row>
    <row r="80" spans="1:13">
      <c r="A80">
        <v>79</v>
      </c>
      <c r="B80">
        <v>307</v>
      </c>
      <c r="C80">
        <v>10</v>
      </c>
      <c r="D80">
        <v>161</v>
      </c>
      <c r="E80">
        <v>68</v>
      </c>
      <c r="F80">
        <v>23</v>
      </c>
      <c r="G80">
        <v>132</v>
      </c>
      <c r="H80">
        <v>25.5</v>
      </c>
      <c r="I80">
        <v>0.32600000000000001</v>
      </c>
      <c r="J80">
        <v>47</v>
      </c>
      <c r="K80">
        <v>1</v>
      </c>
      <c r="L80">
        <f t="shared" si="21"/>
        <v>0</v>
      </c>
      <c r="M80">
        <f t="shared" si="22"/>
        <v>0</v>
      </c>
    </row>
    <row r="81" spans="1:13">
      <c r="A81">
        <v>80</v>
      </c>
      <c r="B81">
        <v>717</v>
      </c>
      <c r="C81">
        <v>3</v>
      </c>
      <c r="D81">
        <v>173</v>
      </c>
      <c r="E81">
        <v>78</v>
      </c>
      <c r="F81">
        <v>39</v>
      </c>
      <c r="G81">
        <v>185</v>
      </c>
      <c r="H81">
        <v>33.799999999999997</v>
      </c>
      <c r="I81">
        <v>0.97</v>
      </c>
      <c r="J81">
        <v>31</v>
      </c>
      <c r="K81">
        <v>1</v>
      </c>
      <c r="L81">
        <f t="shared" si="21"/>
        <v>1</v>
      </c>
      <c r="M81">
        <f t="shared" si="22"/>
        <v>1</v>
      </c>
    </row>
    <row r="82" spans="1:13">
      <c r="A82">
        <v>81</v>
      </c>
      <c r="B82">
        <v>663</v>
      </c>
      <c r="C82">
        <v>8</v>
      </c>
      <c r="D82">
        <v>167</v>
      </c>
      <c r="E82">
        <v>106</v>
      </c>
      <c r="F82">
        <v>46</v>
      </c>
      <c r="G82">
        <v>231</v>
      </c>
      <c r="H82">
        <v>37.6</v>
      </c>
      <c r="I82">
        <v>0.16500000000000001</v>
      </c>
      <c r="J82">
        <v>43</v>
      </c>
      <c r="K82">
        <v>1</v>
      </c>
      <c r="L82">
        <f t="shared" si="21"/>
        <v>1</v>
      </c>
      <c r="M82">
        <f t="shared" si="22"/>
        <v>1</v>
      </c>
    </row>
    <row r="83" spans="1:13">
      <c r="A83">
        <v>82</v>
      </c>
      <c r="B83">
        <v>690</v>
      </c>
      <c r="C83">
        <v>1</v>
      </c>
      <c r="D83">
        <v>144</v>
      </c>
      <c r="E83">
        <v>82</v>
      </c>
      <c r="F83">
        <v>46</v>
      </c>
      <c r="G83">
        <v>180</v>
      </c>
      <c r="H83">
        <v>46.1</v>
      </c>
      <c r="I83">
        <v>0.33500000000000002</v>
      </c>
      <c r="J83">
        <v>46</v>
      </c>
      <c r="K83">
        <v>1</v>
      </c>
      <c r="L83">
        <f t="shared" si="21"/>
        <v>1</v>
      </c>
      <c r="M83">
        <f t="shared" si="22"/>
        <v>1</v>
      </c>
    </row>
    <row r="84" spans="1:13">
      <c r="A84">
        <v>83</v>
      </c>
      <c r="B84">
        <v>309</v>
      </c>
      <c r="C84">
        <v>0</v>
      </c>
      <c r="D84">
        <v>128</v>
      </c>
      <c r="E84">
        <v>68</v>
      </c>
      <c r="F84">
        <v>19</v>
      </c>
      <c r="G84">
        <v>180</v>
      </c>
      <c r="H84">
        <v>30.5</v>
      </c>
      <c r="I84">
        <v>1.391</v>
      </c>
      <c r="J84">
        <v>25</v>
      </c>
      <c r="K84">
        <v>1</v>
      </c>
      <c r="L84">
        <f t="shared" si="21"/>
        <v>1</v>
      </c>
      <c r="M84">
        <f t="shared" si="22"/>
        <v>1</v>
      </c>
    </row>
    <row r="85" spans="1:13">
      <c r="A85">
        <v>84</v>
      </c>
      <c r="B85">
        <v>109</v>
      </c>
      <c r="C85">
        <v>3</v>
      </c>
      <c r="D85">
        <v>83</v>
      </c>
      <c r="E85">
        <v>58</v>
      </c>
      <c r="F85">
        <v>31</v>
      </c>
      <c r="G85">
        <v>18</v>
      </c>
      <c r="H85">
        <v>34.299999999999997</v>
      </c>
      <c r="I85">
        <v>0.33600000000000002</v>
      </c>
      <c r="J85">
        <v>25</v>
      </c>
      <c r="K85">
        <v>0</v>
      </c>
      <c r="L85">
        <f t="shared" si="21"/>
        <v>0</v>
      </c>
      <c r="M85">
        <f t="shared" si="22"/>
        <v>1</v>
      </c>
    </row>
    <row r="86" spans="1:13">
      <c r="A86">
        <v>85</v>
      </c>
      <c r="B86">
        <v>9</v>
      </c>
      <c r="C86">
        <v>2</v>
      </c>
      <c r="D86">
        <v>197</v>
      </c>
      <c r="E86">
        <v>70</v>
      </c>
      <c r="F86">
        <v>45</v>
      </c>
      <c r="G86">
        <v>543</v>
      </c>
      <c r="H86">
        <v>30.5</v>
      </c>
      <c r="I86">
        <v>0.158</v>
      </c>
      <c r="J86">
        <v>53</v>
      </c>
      <c r="K86">
        <v>1</v>
      </c>
      <c r="L86">
        <f t="shared" si="21"/>
        <v>1</v>
      </c>
      <c r="M86">
        <f t="shared" si="22"/>
        <v>1</v>
      </c>
    </row>
    <row r="87" spans="1:13">
      <c r="A87">
        <v>86</v>
      </c>
      <c r="B87">
        <v>537</v>
      </c>
      <c r="C87">
        <v>0</v>
      </c>
      <c r="D87">
        <v>105</v>
      </c>
      <c r="E87">
        <v>90</v>
      </c>
      <c r="F87">
        <v>0</v>
      </c>
      <c r="G87">
        <v>0</v>
      </c>
      <c r="H87">
        <v>29.6</v>
      </c>
      <c r="I87">
        <v>0.19700000000000001</v>
      </c>
      <c r="J87">
        <v>46</v>
      </c>
      <c r="K87">
        <v>0</v>
      </c>
      <c r="L87">
        <f t="shared" si="21"/>
        <v>0</v>
      </c>
      <c r="M87">
        <f t="shared" si="22"/>
        <v>1</v>
      </c>
    </row>
    <row r="88" spans="1:13">
      <c r="A88">
        <v>87</v>
      </c>
      <c r="B88">
        <v>15</v>
      </c>
      <c r="C88">
        <v>5</v>
      </c>
      <c r="D88">
        <v>166</v>
      </c>
      <c r="E88">
        <v>72</v>
      </c>
      <c r="F88">
        <v>19</v>
      </c>
      <c r="G88">
        <v>175</v>
      </c>
      <c r="H88">
        <v>25.8</v>
      </c>
      <c r="I88">
        <v>0.58699999999999997</v>
      </c>
      <c r="J88">
        <v>51</v>
      </c>
      <c r="K88">
        <v>1</v>
      </c>
      <c r="L88">
        <f t="shared" si="21"/>
        <v>0</v>
      </c>
      <c r="M88">
        <f t="shared" si="22"/>
        <v>0</v>
      </c>
    </row>
    <row r="89" spans="1:13">
      <c r="A89">
        <v>88</v>
      </c>
      <c r="B89">
        <v>300</v>
      </c>
      <c r="C89">
        <v>8</v>
      </c>
      <c r="D89">
        <v>112</v>
      </c>
      <c r="E89">
        <v>72</v>
      </c>
      <c r="F89">
        <v>0</v>
      </c>
      <c r="G89">
        <v>0</v>
      </c>
      <c r="H89">
        <v>23.6</v>
      </c>
      <c r="I89">
        <v>0.84</v>
      </c>
      <c r="J89">
        <v>58</v>
      </c>
      <c r="K89">
        <v>0</v>
      </c>
      <c r="L89">
        <f t="shared" si="21"/>
        <v>0</v>
      </c>
      <c r="M89">
        <f t="shared" si="22"/>
        <v>1</v>
      </c>
    </row>
    <row r="90" spans="1:13">
      <c r="A90">
        <v>89</v>
      </c>
      <c r="B90">
        <v>255</v>
      </c>
      <c r="C90">
        <v>12</v>
      </c>
      <c r="D90">
        <v>92</v>
      </c>
      <c r="E90">
        <v>62</v>
      </c>
      <c r="F90">
        <v>7</v>
      </c>
      <c r="G90">
        <v>258</v>
      </c>
      <c r="H90">
        <v>27.6</v>
      </c>
      <c r="I90">
        <v>0.92600000000000005</v>
      </c>
      <c r="J90">
        <v>44</v>
      </c>
      <c r="K90">
        <v>1</v>
      </c>
      <c r="L90">
        <f t="shared" si="21"/>
        <v>0</v>
      </c>
      <c r="M90">
        <f t="shared" si="22"/>
        <v>0</v>
      </c>
    </row>
    <row r="91" spans="1:13">
      <c r="A91">
        <v>90</v>
      </c>
      <c r="B91">
        <v>719</v>
      </c>
      <c r="C91">
        <v>1</v>
      </c>
      <c r="D91">
        <v>108</v>
      </c>
      <c r="E91">
        <v>60</v>
      </c>
      <c r="F91">
        <v>46</v>
      </c>
      <c r="G91">
        <v>178</v>
      </c>
      <c r="H91">
        <v>35.5</v>
      </c>
      <c r="I91">
        <v>0.41499999999999998</v>
      </c>
      <c r="J91">
        <v>24</v>
      </c>
      <c r="K91">
        <v>0</v>
      </c>
      <c r="L91">
        <f t="shared" si="21"/>
        <v>0</v>
      </c>
      <c r="M91">
        <f t="shared" si="22"/>
        <v>1</v>
      </c>
    </row>
    <row r="92" spans="1:13">
      <c r="A92">
        <v>91</v>
      </c>
      <c r="B92">
        <v>190</v>
      </c>
      <c r="C92">
        <v>5</v>
      </c>
      <c r="D92">
        <v>139</v>
      </c>
      <c r="E92">
        <v>80</v>
      </c>
      <c r="F92">
        <v>35</v>
      </c>
      <c r="G92">
        <v>160</v>
      </c>
      <c r="H92">
        <v>31.6</v>
      </c>
      <c r="I92">
        <v>0.36099999999999999</v>
      </c>
      <c r="J92">
        <v>25</v>
      </c>
      <c r="K92">
        <v>1</v>
      </c>
      <c r="L92">
        <f t="shared" si="21"/>
        <v>1</v>
      </c>
      <c r="M92">
        <f t="shared" si="22"/>
        <v>1</v>
      </c>
    </row>
    <row r="93" spans="1:13">
      <c r="A93">
        <v>92</v>
      </c>
      <c r="B93">
        <v>80</v>
      </c>
      <c r="C93">
        <v>2</v>
      </c>
      <c r="D93">
        <v>112</v>
      </c>
      <c r="E93">
        <v>66</v>
      </c>
      <c r="F93">
        <v>22</v>
      </c>
      <c r="G93">
        <v>0</v>
      </c>
      <c r="H93">
        <v>25</v>
      </c>
      <c r="I93">
        <v>0.307</v>
      </c>
      <c r="J93">
        <v>24</v>
      </c>
      <c r="K93">
        <v>0</v>
      </c>
      <c r="L93">
        <f t="shared" si="21"/>
        <v>0</v>
      </c>
      <c r="M93">
        <f t="shared" si="22"/>
        <v>1</v>
      </c>
    </row>
    <row r="94" spans="1:13">
      <c r="A94">
        <v>93</v>
      </c>
      <c r="B94">
        <v>194</v>
      </c>
      <c r="C94">
        <v>11</v>
      </c>
      <c r="D94">
        <v>135</v>
      </c>
      <c r="E94">
        <v>0</v>
      </c>
      <c r="F94">
        <v>0</v>
      </c>
      <c r="G94">
        <v>0</v>
      </c>
      <c r="H94">
        <v>52.3</v>
      </c>
      <c r="I94">
        <v>0.57799999999999996</v>
      </c>
      <c r="J94">
        <v>40</v>
      </c>
      <c r="K94">
        <v>1</v>
      </c>
      <c r="L94">
        <f t="shared" si="21"/>
        <v>1</v>
      </c>
      <c r="M94">
        <f t="shared" si="22"/>
        <v>1</v>
      </c>
    </row>
    <row r="95" spans="1:13">
      <c r="A95">
        <v>94</v>
      </c>
      <c r="B95">
        <v>9</v>
      </c>
      <c r="C95">
        <v>2</v>
      </c>
      <c r="D95">
        <v>197</v>
      </c>
      <c r="E95">
        <v>70</v>
      </c>
      <c r="F95">
        <v>45</v>
      </c>
      <c r="G95">
        <v>543</v>
      </c>
      <c r="H95">
        <v>30.5</v>
      </c>
      <c r="I95">
        <v>0.158</v>
      </c>
      <c r="J95">
        <v>53</v>
      </c>
      <c r="K95">
        <v>1</v>
      </c>
      <c r="L95">
        <f t="shared" si="21"/>
        <v>1</v>
      </c>
      <c r="M95">
        <f t="shared" si="22"/>
        <v>1</v>
      </c>
    </row>
    <row r="96" spans="1:13">
      <c r="A96">
        <v>95</v>
      </c>
      <c r="B96">
        <v>587</v>
      </c>
      <c r="C96">
        <v>8</v>
      </c>
      <c r="D96">
        <v>143</v>
      </c>
      <c r="E96">
        <v>66</v>
      </c>
      <c r="F96">
        <v>0</v>
      </c>
      <c r="G96">
        <v>0</v>
      </c>
      <c r="H96">
        <v>34.9</v>
      </c>
      <c r="I96">
        <v>0.129</v>
      </c>
      <c r="J96">
        <v>41</v>
      </c>
      <c r="K96">
        <v>1</v>
      </c>
      <c r="L96">
        <f t="shared" si="21"/>
        <v>1</v>
      </c>
      <c r="M96">
        <f t="shared" si="22"/>
        <v>1</v>
      </c>
    </row>
    <row r="97" spans="1:13">
      <c r="A97">
        <v>96</v>
      </c>
      <c r="B97">
        <v>531</v>
      </c>
      <c r="C97">
        <v>2</v>
      </c>
      <c r="D97">
        <v>122</v>
      </c>
      <c r="E97">
        <v>60</v>
      </c>
      <c r="F97">
        <v>18</v>
      </c>
      <c r="G97">
        <v>106</v>
      </c>
      <c r="H97">
        <v>29.8</v>
      </c>
      <c r="I97">
        <v>0.71699999999999997</v>
      </c>
      <c r="J97">
        <v>22</v>
      </c>
      <c r="K97">
        <v>0</v>
      </c>
      <c r="L97">
        <f t="shared" si="21"/>
        <v>0</v>
      </c>
      <c r="M97">
        <f t="shared" si="22"/>
        <v>1</v>
      </c>
    </row>
    <row r="98" spans="1:13">
      <c r="A98">
        <v>97</v>
      </c>
      <c r="B98">
        <v>148</v>
      </c>
      <c r="C98">
        <v>2</v>
      </c>
      <c r="D98">
        <v>106</v>
      </c>
      <c r="E98">
        <v>64</v>
      </c>
      <c r="F98">
        <v>35</v>
      </c>
      <c r="G98">
        <v>119</v>
      </c>
      <c r="H98">
        <v>30.5</v>
      </c>
      <c r="I98">
        <v>1.4</v>
      </c>
      <c r="J98">
        <v>34</v>
      </c>
      <c r="K98">
        <v>0</v>
      </c>
      <c r="L98">
        <f t="shared" si="21"/>
        <v>0</v>
      </c>
      <c r="M98">
        <f t="shared" si="22"/>
        <v>1</v>
      </c>
    </row>
    <row r="99" spans="1:13">
      <c r="A99">
        <v>98</v>
      </c>
      <c r="B99">
        <v>379</v>
      </c>
      <c r="C99">
        <v>4</v>
      </c>
      <c r="D99">
        <v>156</v>
      </c>
      <c r="E99">
        <v>75</v>
      </c>
      <c r="F99">
        <v>0</v>
      </c>
      <c r="G99">
        <v>0</v>
      </c>
      <c r="H99">
        <v>48.3</v>
      </c>
      <c r="I99">
        <v>0.23799999999999999</v>
      </c>
      <c r="J99">
        <v>32</v>
      </c>
      <c r="K99">
        <v>1</v>
      </c>
      <c r="L99">
        <f t="shared" si="21"/>
        <v>0</v>
      </c>
      <c r="M99">
        <f t="shared" si="22"/>
        <v>0</v>
      </c>
    </row>
    <row r="100" spans="1:13">
      <c r="A100">
        <v>99</v>
      </c>
      <c r="B100">
        <v>592</v>
      </c>
      <c r="C100">
        <v>2</v>
      </c>
      <c r="D100">
        <v>112</v>
      </c>
      <c r="E100">
        <v>78</v>
      </c>
      <c r="F100">
        <v>50</v>
      </c>
      <c r="G100">
        <v>140</v>
      </c>
      <c r="H100">
        <v>39.4</v>
      </c>
      <c r="I100">
        <v>0.17499999999999999</v>
      </c>
      <c r="J100">
        <v>24</v>
      </c>
      <c r="K100">
        <v>0</v>
      </c>
      <c r="L100">
        <f t="shared" si="21"/>
        <v>0</v>
      </c>
      <c r="M100">
        <f t="shared" si="22"/>
        <v>1</v>
      </c>
    </row>
    <row r="101" spans="1:13">
      <c r="A101">
        <v>100</v>
      </c>
      <c r="B101">
        <v>765</v>
      </c>
      <c r="C101">
        <v>2</v>
      </c>
      <c r="D101">
        <v>122</v>
      </c>
      <c r="E101">
        <v>70</v>
      </c>
      <c r="F101">
        <v>27</v>
      </c>
      <c r="G101">
        <v>0</v>
      </c>
      <c r="H101">
        <v>36.799999999999997</v>
      </c>
      <c r="I101">
        <v>0.34</v>
      </c>
      <c r="J101">
        <v>27</v>
      </c>
      <c r="K101">
        <v>0</v>
      </c>
      <c r="L101">
        <f t="shared" si="21"/>
        <v>0</v>
      </c>
      <c r="M101">
        <f t="shared" si="22"/>
        <v>1</v>
      </c>
    </row>
    <row r="102" spans="1:13">
      <c r="A102">
        <v>101</v>
      </c>
      <c r="B102">
        <v>221</v>
      </c>
      <c r="C102">
        <v>0</v>
      </c>
      <c r="D102">
        <v>177</v>
      </c>
      <c r="E102">
        <v>60</v>
      </c>
      <c r="F102">
        <v>29</v>
      </c>
      <c r="G102">
        <v>478</v>
      </c>
      <c r="H102">
        <v>34.6</v>
      </c>
      <c r="I102">
        <v>1.0720000000000001</v>
      </c>
      <c r="J102">
        <v>21</v>
      </c>
      <c r="K102">
        <v>1</v>
      </c>
      <c r="L102">
        <f t="shared" si="21"/>
        <v>1</v>
      </c>
      <c r="M102">
        <f t="shared" si="22"/>
        <v>1</v>
      </c>
    </row>
    <row r="103" spans="1:13">
      <c r="A103">
        <v>102</v>
      </c>
      <c r="B103">
        <v>754</v>
      </c>
      <c r="C103">
        <v>0</v>
      </c>
      <c r="D103">
        <v>181</v>
      </c>
      <c r="E103">
        <v>88</v>
      </c>
      <c r="F103">
        <v>44</v>
      </c>
      <c r="G103">
        <v>510</v>
      </c>
      <c r="H103">
        <v>43.3</v>
      </c>
      <c r="I103">
        <v>0.222</v>
      </c>
      <c r="J103">
        <v>26</v>
      </c>
      <c r="K103">
        <v>1</v>
      </c>
      <c r="L103">
        <f t="shared" si="21"/>
        <v>1</v>
      </c>
      <c r="M103">
        <f t="shared" si="22"/>
        <v>1</v>
      </c>
    </row>
    <row r="104" spans="1:13">
      <c r="A104">
        <v>103</v>
      </c>
      <c r="B104">
        <v>493</v>
      </c>
      <c r="C104">
        <v>4</v>
      </c>
      <c r="D104">
        <v>99</v>
      </c>
      <c r="E104">
        <v>68</v>
      </c>
      <c r="F104">
        <v>38</v>
      </c>
      <c r="G104">
        <v>0</v>
      </c>
      <c r="H104">
        <v>32.799999999999997</v>
      </c>
      <c r="I104">
        <v>0.14499999999999999</v>
      </c>
      <c r="J104">
        <v>33</v>
      </c>
      <c r="K104">
        <v>0</v>
      </c>
      <c r="L104">
        <f t="shared" si="21"/>
        <v>0</v>
      </c>
      <c r="M104">
        <f t="shared" si="22"/>
        <v>1</v>
      </c>
    </row>
    <row r="105" spans="1:13">
      <c r="A105">
        <v>104</v>
      </c>
      <c r="B105">
        <v>450</v>
      </c>
      <c r="C105">
        <v>0</v>
      </c>
      <c r="D105">
        <v>120</v>
      </c>
      <c r="E105">
        <v>74</v>
      </c>
      <c r="F105">
        <v>18</v>
      </c>
      <c r="G105">
        <v>63</v>
      </c>
      <c r="H105">
        <v>30.5</v>
      </c>
      <c r="I105">
        <v>0.28499999999999998</v>
      </c>
      <c r="J105">
        <v>26</v>
      </c>
      <c r="K105">
        <v>0</v>
      </c>
      <c r="L105">
        <f t="shared" si="21"/>
        <v>0</v>
      </c>
      <c r="M105">
        <f t="shared" si="22"/>
        <v>1</v>
      </c>
    </row>
    <row r="106" spans="1:13">
      <c r="A106">
        <v>105</v>
      </c>
      <c r="B106">
        <v>424</v>
      </c>
      <c r="C106">
        <v>2</v>
      </c>
      <c r="D106">
        <v>115</v>
      </c>
      <c r="E106">
        <v>64</v>
      </c>
      <c r="F106">
        <v>22</v>
      </c>
      <c r="G106">
        <v>0</v>
      </c>
      <c r="H106">
        <v>30.8</v>
      </c>
      <c r="I106">
        <v>0.42099999999999999</v>
      </c>
      <c r="J106">
        <v>21</v>
      </c>
      <c r="K106">
        <v>0</v>
      </c>
      <c r="L106">
        <f t="shared" si="21"/>
        <v>0</v>
      </c>
      <c r="M106">
        <f t="shared" si="22"/>
        <v>1</v>
      </c>
    </row>
    <row r="107" spans="1:13">
      <c r="A107">
        <v>106</v>
      </c>
      <c r="B107">
        <v>749</v>
      </c>
      <c r="C107">
        <v>3</v>
      </c>
      <c r="D107">
        <v>187</v>
      </c>
      <c r="E107">
        <v>70</v>
      </c>
      <c r="F107">
        <v>22</v>
      </c>
      <c r="G107">
        <v>200</v>
      </c>
      <c r="H107">
        <v>36.4</v>
      </c>
      <c r="I107">
        <v>0.40799999999999997</v>
      </c>
      <c r="J107">
        <v>36</v>
      </c>
      <c r="K107">
        <v>1</v>
      </c>
      <c r="L107">
        <f t="shared" si="21"/>
        <v>1</v>
      </c>
      <c r="M107">
        <f t="shared" si="22"/>
        <v>1</v>
      </c>
    </row>
    <row r="108" spans="1:13">
      <c r="A108">
        <v>107</v>
      </c>
      <c r="B108">
        <v>52</v>
      </c>
      <c r="C108">
        <v>1</v>
      </c>
      <c r="D108">
        <v>101</v>
      </c>
      <c r="E108">
        <v>50</v>
      </c>
      <c r="F108">
        <v>15</v>
      </c>
      <c r="G108">
        <v>36</v>
      </c>
      <c r="H108">
        <v>24.2</v>
      </c>
      <c r="I108">
        <v>0.52600000000000002</v>
      </c>
      <c r="J108">
        <v>26</v>
      </c>
      <c r="K108">
        <v>0</v>
      </c>
      <c r="L108">
        <f t="shared" si="21"/>
        <v>0</v>
      </c>
      <c r="M108">
        <f t="shared" si="22"/>
        <v>1</v>
      </c>
    </row>
    <row r="109" spans="1:13">
      <c r="A109">
        <v>108</v>
      </c>
      <c r="B109">
        <v>112</v>
      </c>
      <c r="C109">
        <v>8</v>
      </c>
      <c r="D109">
        <v>155</v>
      </c>
      <c r="E109">
        <v>62</v>
      </c>
      <c r="F109">
        <v>26</v>
      </c>
      <c r="G109">
        <v>495</v>
      </c>
      <c r="H109">
        <v>34</v>
      </c>
      <c r="I109">
        <v>0.54300000000000004</v>
      </c>
      <c r="J109">
        <v>46</v>
      </c>
      <c r="K109">
        <v>1</v>
      </c>
      <c r="L109">
        <f t="shared" si="21"/>
        <v>1</v>
      </c>
      <c r="M109">
        <f t="shared" si="22"/>
        <v>1</v>
      </c>
    </row>
    <row r="110" spans="1:13">
      <c r="A110">
        <v>109</v>
      </c>
      <c r="B110">
        <v>69</v>
      </c>
      <c r="C110">
        <v>1</v>
      </c>
      <c r="D110">
        <v>95</v>
      </c>
      <c r="E110">
        <v>66</v>
      </c>
      <c r="F110">
        <v>13</v>
      </c>
      <c r="G110">
        <v>38</v>
      </c>
      <c r="H110">
        <v>19.600000000000001</v>
      </c>
      <c r="I110">
        <v>0.33400000000000002</v>
      </c>
      <c r="J110">
        <v>25</v>
      </c>
      <c r="K110">
        <v>0</v>
      </c>
      <c r="L110">
        <f t="shared" si="21"/>
        <v>0</v>
      </c>
      <c r="M110">
        <f t="shared" si="22"/>
        <v>1</v>
      </c>
    </row>
    <row r="111" spans="1:13">
      <c r="A111">
        <v>110</v>
      </c>
      <c r="B111">
        <v>192</v>
      </c>
      <c r="C111">
        <v>9</v>
      </c>
      <c r="D111">
        <v>123</v>
      </c>
      <c r="E111">
        <v>70</v>
      </c>
      <c r="F111">
        <v>44</v>
      </c>
      <c r="G111">
        <v>94</v>
      </c>
      <c r="H111">
        <v>33.1</v>
      </c>
      <c r="I111">
        <v>0.374</v>
      </c>
      <c r="J111">
        <v>40</v>
      </c>
      <c r="K111">
        <v>0</v>
      </c>
      <c r="L111">
        <f t="shared" si="21"/>
        <v>1</v>
      </c>
      <c r="M111">
        <f t="shared" si="22"/>
        <v>0</v>
      </c>
    </row>
    <row r="112" spans="1:13">
      <c r="A112">
        <v>111</v>
      </c>
      <c r="B112">
        <v>47</v>
      </c>
      <c r="C112">
        <v>1</v>
      </c>
      <c r="D112">
        <v>146</v>
      </c>
      <c r="E112">
        <v>56</v>
      </c>
      <c r="F112">
        <v>0</v>
      </c>
      <c r="G112">
        <v>0</v>
      </c>
      <c r="H112">
        <v>29.7</v>
      </c>
      <c r="I112">
        <v>0.56399999999999995</v>
      </c>
      <c r="J112">
        <v>29</v>
      </c>
      <c r="K112">
        <v>0</v>
      </c>
      <c r="L112">
        <f t="shared" si="21"/>
        <v>0</v>
      </c>
      <c r="M112">
        <f t="shared" si="22"/>
        <v>1</v>
      </c>
    </row>
    <row r="113" spans="1:13">
      <c r="A113">
        <v>112</v>
      </c>
      <c r="B113">
        <v>30</v>
      </c>
      <c r="C113">
        <v>5</v>
      </c>
      <c r="D113">
        <v>117</v>
      </c>
      <c r="E113">
        <v>92</v>
      </c>
      <c r="F113">
        <v>0</v>
      </c>
      <c r="G113">
        <v>0</v>
      </c>
      <c r="H113">
        <v>34.1</v>
      </c>
      <c r="I113">
        <v>0.33700000000000002</v>
      </c>
      <c r="J113">
        <v>38</v>
      </c>
      <c r="K113">
        <v>0</v>
      </c>
      <c r="L113">
        <f t="shared" si="21"/>
        <v>1</v>
      </c>
      <c r="M113">
        <f t="shared" si="22"/>
        <v>0</v>
      </c>
    </row>
    <row r="114" spans="1:13">
      <c r="A114">
        <v>113</v>
      </c>
      <c r="B114">
        <v>160</v>
      </c>
      <c r="C114">
        <v>17</v>
      </c>
      <c r="D114">
        <v>163</v>
      </c>
      <c r="E114">
        <v>72</v>
      </c>
      <c r="F114">
        <v>41</v>
      </c>
      <c r="G114">
        <v>114</v>
      </c>
      <c r="H114">
        <v>40.9</v>
      </c>
      <c r="I114">
        <v>0.81699999999999995</v>
      </c>
      <c r="J114">
        <v>47</v>
      </c>
      <c r="K114">
        <v>1</v>
      </c>
      <c r="L114">
        <f t="shared" si="21"/>
        <v>1</v>
      </c>
      <c r="M114">
        <f t="shared" si="22"/>
        <v>1</v>
      </c>
    </row>
    <row r="115" spans="1:13">
      <c r="A115">
        <v>114</v>
      </c>
      <c r="B115">
        <v>296</v>
      </c>
      <c r="C115">
        <v>6</v>
      </c>
      <c r="D115">
        <v>151</v>
      </c>
      <c r="E115">
        <v>62</v>
      </c>
      <c r="F115">
        <v>31</v>
      </c>
      <c r="G115">
        <v>120</v>
      </c>
      <c r="H115">
        <v>35.5</v>
      </c>
      <c r="I115">
        <v>0.69199999999999995</v>
      </c>
      <c r="J115">
        <v>28</v>
      </c>
      <c r="K115">
        <v>0</v>
      </c>
      <c r="L115">
        <f t="shared" si="21"/>
        <v>1</v>
      </c>
      <c r="M115">
        <f t="shared" si="22"/>
        <v>0</v>
      </c>
    </row>
    <row r="116" spans="1:13">
      <c r="A116">
        <v>115</v>
      </c>
      <c r="B116">
        <v>177</v>
      </c>
      <c r="C116">
        <v>6</v>
      </c>
      <c r="D116">
        <v>85</v>
      </c>
      <c r="E116">
        <v>78</v>
      </c>
      <c r="F116">
        <v>0</v>
      </c>
      <c r="G116">
        <v>0</v>
      </c>
      <c r="H116">
        <v>31.2</v>
      </c>
      <c r="I116">
        <v>0.38200000000000001</v>
      </c>
      <c r="J116">
        <v>42</v>
      </c>
      <c r="K116">
        <v>0</v>
      </c>
      <c r="L116">
        <f t="shared" si="21"/>
        <v>1</v>
      </c>
      <c r="M116">
        <f t="shared" si="22"/>
        <v>0</v>
      </c>
    </row>
    <row r="117" spans="1:13">
      <c r="A117">
        <v>116</v>
      </c>
      <c r="B117">
        <v>162</v>
      </c>
      <c r="C117">
        <v>7</v>
      </c>
      <c r="D117">
        <v>102</v>
      </c>
      <c r="E117">
        <v>74</v>
      </c>
      <c r="F117">
        <v>40</v>
      </c>
      <c r="G117">
        <v>105</v>
      </c>
      <c r="H117">
        <v>37.200000000000003</v>
      </c>
      <c r="I117">
        <v>0.20399999999999999</v>
      </c>
      <c r="J117">
        <v>45</v>
      </c>
      <c r="K117">
        <v>0</v>
      </c>
      <c r="L117">
        <f t="shared" si="21"/>
        <v>1</v>
      </c>
      <c r="M117">
        <f t="shared" si="22"/>
        <v>0</v>
      </c>
    </row>
    <row r="118" spans="1:13">
      <c r="A118">
        <v>117</v>
      </c>
      <c r="B118">
        <v>410</v>
      </c>
      <c r="C118">
        <v>1</v>
      </c>
      <c r="D118">
        <v>172</v>
      </c>
      <c r="E118">
        <v>68</v>
      </c>
      <c r="F118">
        <v>49</v>
      </c>
      <c r="G118">
        <v>579</v>
      </c>
      <c r="H118">
        <v>42.4</v>
      </c>
      <c r="I118">
        <v>0.70199999999999996</v>
      </c>
      <c r="J118">
        <v>28</v>
      </c>
      <c r="K118">
        <v>1</v>
      </c>
      <c r="L118">
        <f t="shared" si="21"/>
        <v>1</v>
      </c>
      <c r="M118">
        <f t="shared" si="22"/>
        <v>1</v>
      </c>
    </row>
    <row r="119" spans="1:13">
      <c r="A119">
        <v>118</v>
      </c>
      <c r="B119">
        <v>582</v>
      </c>
      <c r="C119">
        <v>6</v>
      </c>
      <c r="D119">
        <v>109</v>
      </c>
      <c r="E119">
        <v>60</v>
      </c>
      <c r="F119">
        <v>27</v>
      </c>
      <c r="G119">
        <v>0</v>
      </c>
      <c r="H119">
        <v>25</v>
      </c>
      <c r="I119">
        <v>0.20599999999999999</v>
      </c>
      <c r="J119">
        <v>27</v>
      </c>
      <c r="K119">
        <v>0</v>
      </c>
      <c r="L119">
        <f t="shared" si="21"/>
        <v>0</v>
      </c>
      <c r="M119">
        <f t="shared" si="22"/>
        <v>1</v>
      </c>
    </row>
    <row r="120" spans="1:13">
      <c r="A120">
        <v>119</v>
      </c>
      <c r="B120">
        <v>430</v>
      </c>
      <c r="C120">
        <v>1</v>
      </c>
      <c r="D120">
        <v>95</v>
      </c>
      <c r="E120">
        <v>82</v>
      </c>
      <c r="F120">
        <v>25</v>
      </c>
      <c r="G120">
        <v>180</v>
      </c>
      <c r="H120">
        <v>35</v>
      </c>
      <c r="I120">
        <v>0.23300000000000001</v>
      </c>
      <c r="J120">
        <v>43</v>
      </c>
      <c r="K120">
        <v>1</v>
      </c>
      <c r="L120">
        <f t="shared" si="21"/>
        <v>1</v>
      </c>
      <c r="M120">
        <f t="shared" si="22"/>
        <v>1</v>
      </c>
    </row>
    <row r="121" spans="1:13">
      <c r="A121">
        <v>120</v>
      </c>
      <c r="B121">
        <v>589</v>
      </c>
      <c r="C121">
        <v>3</v>
      </c>
      <c r="D121">
        <v>176</v>
      </c>
      <c r="E121">
        <v>86</v>
      </c>
      <c r="F121">
        <v>27</v>
      </c>
      <c r="G121">
        <v>156</v>
      </c>
      <c r="H121">
        <v>33.299999999999997</v>
      </c>
      <c r="I121">
        <v>1.1539999999999999</v>
      </c>
      <c r="J121">
        <v>52</v>
      </c>
      <c r="K121">
        <v>1</v>
      </c>
      <c r="L121">
        <f t="shared" si="21"/>
        <v>0</v>
      </c>
      <c r="M121">
        <f t="shared" si="22"/>
        <v>0</v>
      </c>
    </row>
    <row r="122" spans="1:13">
      <c r="A122">
        <v>121</v>
      </c>
      <c r="B122">
        <v>554</v>
      </c>
      <c r="C122">
        <v>1</v>
      </c>
      <c r="D122">
        <v>88</v>
      </c>
      <c r="E122">
        <v>62</v>
      </c>
      <c r="F122">
        <v>24</v>
      </c>
      <c r="G122">
        <v>44</v>
      </c>
      <c r="H122">
        <v>29.9</v>
      </c>
      <c r="I122">
        <v>0.42199999999999999</v>
      </c>
      <c r="J122">
        <v>23</v>
      </c>
      <c r="K122">
        <v>0</v>
      </c>
      <c r="L122">
        <f t="shared" si="21"/>
        <v>0</v>
      </c>
      <c r="M122">
        <f t="shared" si="22"/>
        <v>1</v>
      </c>
    </row>
    <row r="123" spans="1:13">
      <c r="A123">
        <v>122</v>
      </c>
      <c r="B123">
        <v>632</v>
      </c>
      <c r="C123">
        <v>0</v>
      </c>
      <c r="D123">
        <v>102</v>
      </c>
      <c r="E123">
        <v>78</v>
      </c>
      <c r="F123">
        <v>40</v>
      </c>
      <c r="G123">
        <v>90</v>
      </c>
      <c r="H123">
        <v>34.5</v>
      </c>
      <c r="I123">
        <v>0.23799999999999999</v>
      </c>
      <c r="J123">
        <v>24</v>
      </c>
      <c r="K123">
        <v>0</v>
      </c>
      <c r="L123">
        <f t="shared" si="21"/>
        <v>0</v>
      </c>
      <c r="M123">
        <f t="shared" si="22"/>
        <v>1</v>
      </c>
    </row>
    <row r="124" spans="1:13">
      <c r="A124">
        <v>123</v>
      </c>
      <c r="B124">
        <v>337</v>
      </c>
      <c r="C124">
        <v>0</v>
      </c>
      <c r="D124">
        <v>117</v>
      </c>
      <c r="E124">
        <v>0</v>
      </c>
      <c r="F124">
        <v>0</v>
      </c>
      <c r="G124">
        <v>0</v>
      </c>
      <c r="H124">
        <v>33.799999999999997</v>
      </c>
      <c r="I124">
        <v>0.93200000000000005</v>
      </c>
      <c r="J124">
        <v>44</v>
      </c>
      <c r="K124">
        <v>0</v>
      </c>
      <c r="L124">
        <f t="shared" si="21"/>
        <v>0</v>
      </c>
      <c r="M124">
        <f t="shared" si="22"/>
        <v>1</v>
      </c>
    </row>
    <row r="125" spans="1:13">
      <c r="A125">
        <v>124</v>
      </c>
      <c r="B125">
        <v>765</v>
      </c>
      <c r="C125">
        <v>2</v>
      </c>
      <c r="D125">
        <v>122</v>
      </c>
      <c r="E125">
        <v>70</v>
      </c>
      <c r="F125">
        <v>27</v>
      </c>
      <c r="G125">
        <v>0</v>
      </c>
      <c r="H125">
        <v>36.799999999999997</v>
      </c>
      <c r="I125">
        <v>0.34</v>
      </c>
      <c r="J125">
        <v>27</v>
      </c>
      <c r="K125">
        <v>0</v>
      </c>
      <c r="L125">
        <f t="shared" si="21"/>
        <v>0</v>
      </c>
      <c r="M125">
        <f t="shared" si="22"/>
        <v>1</v>
      </c>
    </row>
    <row r="126" spans="1:13">
      <c r="A126">
        <v>125</v>
      </c>
      <c r="B126">
        <v>447</v>
      </c>
      <c r="C126">
        <v>1</v>
      </c>
      <c r="D126">
        <v>100</v>
      </c>
      <c r="E126">
        <v>72</v>
      </c>
      <c r="F126">
        <v>12</v>
      </c>
      <c r="G126">
        <v>70</v>
      </c>
      <c r="H126">
        <v>25.3</v>
      </c>
      <c r="I126">
        <v>0.65800000000000003</v>
      </c>
      <c r="J126">
        <v>28</v>
      </c>
      <c r="K126">
        <v>0</v>
      </c>
      <c r="L126">
        <f t="shared" si="21"/>
        <v>0</v>
      </c>
      <c r="M126">
        <f t="shared" si="22"/>
        <v>1</v>
      </c>
    </row>
    <row r="127" spans="1:13">
      <c r="A127">
        <v>126</v>
      </c>
      <c r="B127">
        <v>320</v>
      </c>
      <c r="C127">
        <v>6</v>
      </c>
      <c r="D127">
        <v>194</v>
      </c>
      <c r="E127">
        <v>78</v>
      </c>
      <c r="F127">
        <v>0</v>
      </c>
      <c r="G127">
        <v>0</v>
      </c>
      <c r="H127">
        <v>23.5</v>
      </c>
      <c r="I127">
        <v>0.129</v>
      </c>
      <c r="J127">
        <v>59</v>
      </c>
      <c r="K127">
        <v>1</v>
      </c>
      <c r="L127">
        <f t="shared" si="21"/>
        <v>0</v>
      </c>
      <c r="M127">
        <f t="shared" si="22"/>
        <v>0</v>
      </c>
    </row>
    <row r="128" spans="1:13">
      <c r="A128">
        <v>127</v>
      </c>
      <c r="B128">
        <v>557</v>
      </c>
      <c r="C128">
        <v>1</v>
      </c>
      <c r="D128">
        <v>97</v>
      </c>
      <c r="E128">
        <v>70</v>
      </c>
      <c r="F128">
        <v>40</v>
      </c>
      <c r="G128">
        <v>0</v>
      </c>
      <c r="H128">
        <v>38.1</v>
      </c>
      <c r="I128">
        <v>0.218</v>
      </c>
      <c r="J128">
        <v>30</v>
      </c>
      <c r="K128">
        <v>0</v>
      </c>
      <c r="L128">
        <f t="shared" si="21"/>
        <v>0</v>
      </c>
      <c r="M128">
        <f t="shared" si="22"/>
        <v>1</v>
      </c>
    </row>
    <row r="129" spans="1:13">
      <c r="A129">
        <v>128</v>
      </c>
      <c r="B129">
        <v>689</v>
      </c>
      <c r="C129">
        <v>1</v>
      </c>
      <c r="D129">
        <v>140</v>
      </c>
      <c r="E129">
        <v>74</v>
      </c>
      <c r="F129">
        <v>26</v>
      </c>
      <c r="G129">
        <v>180</v>
      </c>
      <c r="H129">
        <v>24.1</v>
      </c>
      <c r="I129">
        <v>0.82799999999999996</v>
      </c>
      <c r="J129">
        <v>23</v>
      </c>
      <c r="K129">
        <v>0</v>
      </c>
      <c r="L129">
        <f t="shared" si="21"/>
        <v>0</v>
      </c>
      <c r="M129">
        <f t="shared" si="22"/>
        <v>1</v>
      </c>
    </row>
    <row r="130" spans="1:13">
      <c r="A130">
        <v>129</v>
      </c>
      <c r="B130">
        <v>726</v>
      </c>
      <c r="C130">
        <v>4</v>
      </c>
      <c r="D130">
        <v>112</v>
      </c>
      <c r="E130">
        <v>78</v>
      </c>
      <c r="F130">
        <v>40</v>
      </c>
      <c r="G130">
        <v>0</v>
      </c>
      <c r="H130">
        <v>39.4</v>
      </c>
      <c r="I130">
        <v>0.23599999999999999</v>
      </c>
      <c r="J130">
        <v>38</v>
      </c>
      <c r="K130">
        <v>0</v>
      </c>
      <c r="L130">
        <f t="shared" si="21"/>
        <v>0</v>
      </c>
      <c r="M130">
        <f t="shared" si="22"/>
        <v>1</v>
      </c>
    </row>
    <row r="131" spans="1:13">
      <c r="A131">
        <v>130</v>
      </c>
      <c r="B131">
        <v>523</v>
      </c>
      <c r="C131">
        <v>6</v>
      </c>
      <c r="D131">
        <v>114</v>
      </c>
      <c r="E131">
        <v>0</v>
      </c>
      <c r="F131">
        <v>0</v>
      </c>
      <c r="G131">
        <v>0</v>
      </c>
      <c r="H131">
        <v>0</v>
      </c>
      <c r="I131">
        <v>0.189</v>
      </c>
      <c r="J131">
        <v>26</v>
      </c>
      <c r="K131">
        <v>0</v>
      </c>
      <c r="L131">
        <f t="shared" ref="L131:L194" si="23">IF(H131&lt;=29.849999,IF(C131&lt;=4.5,IF(H131&lt;=25.45,0,0),IF(I131&lt;=0.261,0,0)),IF(G131&lt;=179,IF(C131&lt;=4.5,0,1),IF(H131&lt;=35.049999,1,1)))</f>
        <v>0</v>
      </c>
      <c r="M131">
        <f t="shared" ref="M131:M194" si="24">IF(L131=K131,1,0)</f>
        <v>1</v>
      </c>
    </row>
    <row r="132" spans="1:13">
      <c r="A132">
        <v>131</v>
      </c>
      <c r="B132">
        <v>92</v>
      </c>
      <c r="C132">
        <v>4</v>
      </c>
      <c r="D132">
        <v>123</v>
      </c>
      <c r="E132">
        <v>80</v>
      </c>
      <c r="F132">
        <v>15</v>
      </c>
      <c r="G132">
        <v>176</v>
      </c>
      <c r="H132">
        <v>32</v>
      </c>
      <c r="I132">
        <v>0.443</v>
      </c>
      <c r="J132">
        <v>34</v>
      </c>
      <c r="K132">
        <v>0</v>
      </c>
      <c r="L132">
        <f t="shared" si="23"/>
        <v>0</v>
      </c>
      <c r="M132">
        <f t="shared" si="24"/>
        <v>1</v>
      </c>
    </row>
    <row r="133" spans="1:13">
      <c r="A133">
        <v>132</v>
      </c>
      <c r="B133">
        <v>357</v>
      </c>
      <c r="C133">
        <v>1</v>
      </c>
      <c r="D133">
        <v>125</v>
      </c>
      <c r="E133">
        <v>50</v>
      </c>
      <c r="F133">
        <v>40</v>
      </c>
      <c r="G133">
        <v>167</v>
      </c>
      <c r="H133">
        <v>33.299999999999997</v>
      </c>
      <c r="I133">
        <v>0.96199999999999997</v>
      </c>
      <c r="J133">
        <v>28</v>
      </c>
      <c r="K133">
        <v>1</v>
      </c>
      <c r="L133">
        <f t="shared" si="23"/>
        <v>0</v>
      </c>
      <c r="M133">
        <f t="shared" si="24"/>
        <v>0</v>
      </c>
    </row>
    <row r="134" spans="1:13">
      <c r="A134">
        <v>133</v>
      </c>
      <c r="B134">
        <v>511</v>
      </c>
      <c r="C134">
        <v>12</v>
      </c>
      <c r="D134">
        <v>84</v>
      </c>
      <c r="E134">
        <v>72</v>
      </c>
      <c r="F134">
        <v>31</v>
      </c>
      <c r="G134">
        <v>0</v>
      </c>
      <c r="H134">
        <v>29.7</v>
      </c>
      <c r="I134">
        <v>0.29699999999999999</v>
      </c>
      <c r="J134">
        <v>46</v>
      </c>
      <c r="K134">
        <v>1</v>
      </c>
      <c r="L134">
        <f t="shared" si="23"/>
        <v>0</v>
      </c>
      <c r="M134">
        <f t="shared" si="24"/>
        <v>0</v>
      </c>
    </row>
    <row r="135" spans="1:13">
      <c r="A135">
        <v>134</v>
      </c>
      <c r="B135">
        <v>135</v>
      </c>
      <c r="C135">
        <v>2</v>
      </c>
      <c r="D135">
        <v>96</v>
      </c>
      <c r="E135">
        <v>68</v>
      </c>
      <c r="F135">
        <v>13</v>
      </c>
      <c r="G135">
        <v>49</v>
      </c>
      <c r="H135">
        <v>21.1</v>
      </c>
      <c r="I135">
        <v>0.64700000000000002</v>
      </c>
      <c r="J135">
        <v>26</v>
      </c>
      <c r="K135">
        <v>0</v>
      </c>
      <c r="L135">
        <f t="shared" si="23"/>
        <v>0</v>
      </c>
      <c r="M135">
        <f t="shared" si="24"/>
        <v>1</v>
      </c>
    </row>
    <row r="136" spans="1:13">
      <c r="A136">
        <v>135</v>
      </c>
      <c r="B136">
        <v>739</v>
      </c>
      <c r="C136">
        <v>2</v>
      </c>
      <c r="D136">
        <v>99</v>
      </c>
      <c r="E136">
        <v>60</v>
      </c>
      <c r="F136">
        <v>17</v>
      </c>
      <c r="G136">
        <v>160</v>
      </c>
      <c r="H136">
        <v>36.6</v>
      </c>
      <c r="I136">
        <v>0.45300000000000001</v>
      </c>
      <c r="J136">
        <v>21</v>
      </c>
      <c r="K136">
        <v>0</v>
      </c>
      <c r="L136">
        <f t="shared" si="23"/>
        <v>0</v>
      </c>
      <c r="M136">
        <f t="shared" si="24"/>
        <v>1</v>
      </c>
    </row>
    <row r="137" spans="1:13">
      <c r="A137">
        <v>136</v>
      </c>
      <c r="B137">
        <v>290</v>
      </c>
      <c r="C137">
        <v>5</v>
      </c>
      <c r="D137">
        <v>108</v>
      </c>
      <c r="E137">
        <v>72</v>
      </c>
      <c r="F137">
        <v>43</v>
      </c>
      <c r="G137">
        <v>75</v>
      </c>
      <c r="H137">
        <v>36.1</v>
      </c>
      <c r="I137">
        <v>0.26300000000000001</v>
      </c>
      <c r="J137">
        <v>33</v>
      </c>
      <c r="K137">
        <v>0</v>
      </c>
      <c r="L137">
        <f t="shared" si="23"/>
        <v>1</v>
      </c>
      <c r="M137">
        <f t="shared" si="24"/>
        <v>0</v>
      </c>
    </row>
    <row r="138" spans="1:13">
      <c r="A138">
        <v>137</v>
      </c>
      <c r="B138">
        <v>546</v>
      </c>
      <c r="C138">
        <v>8</v>
      </c>
      <c r="D138">
        <v>186</v>
      </c>
      <c r="E138">
        <v>90</v>
      </c>
      <c r="F138">
        <v>35</v>
      </c>
      <c r="G138">
        <v>225</v>
      </c>
      <c r="H138">
        <v>34.5</v>
      </c>
      <c r="I138">
        <v>0.42299999999999999</v>
      </c>
      <c r="J138">
        <v>37</v>
      </c>
      <c r="K138">
        <v>1</v>
      </c>
      <c r="L138">
        <f t="shared" si="23"/>
        <v>1</v>
      </c>
      <c r="M138">
        <f t="shared" si="24"/>
        <v>1</v>
      </c>
    </row>
    <row r="139" spans="1:13">
      <c r="A139">
        <v>138</v>
      </c>
      <c r="B139">
        <v>255</v>
      </c>
      <c r="C139">
        <v>12</v>
      </c>
      <c r="D139">
        <v>92</v>
      </c>
      <c r="E139">
        <v>62</v>
      </c>
      <c r="F139">
        <v>7</v>
      </c>
      <c r="G139">
        <v>258</v>
      </c>
      <c r="H139">
        <v>27.6</v>
      </c>
      <c r="I139">
        <v>0.92600000000000005</v>
      </c>
      <c r="J139">
        <v>44</v>
      </c>
      <c r="K139">
        <v>1</v>
      </c>
      <c r="L139">
        <f t="shared" si="23"/>
        <v>0</v>
      </c>
      <c r="M139">
        <f t="shared" si="24"/>
        <v>0</v>
      </c>
    </row>
    <row r="140" spans="1:13">
      <c r="A140">
        <v>139</v>
      </c>
      <c r="B140">
        <v>683</v>
      </c>
      <c r="C140">
        <v>0</v>
      </c>
      <c r="D140">
        <v>95</v>
      </c>
      <c r="E140">
        <v>64</v>
      </c>
      <c r="F140">
        <v>39</v>
      </c>
      <c r="G140">
        <v>105</v>
      </c>
      <c r="H140">
        <v>44.6</v>
      </c>
      <c r="I140">
        <v>0.36599999999999999</v>
      </c>
      <c r="J140">
        <v>22</v>
      </c>
      <c r="K140">
        <v>0</v>
      </c>
      <c r="L140">
        <f t="shared" si="23"/>
        <v>0</v>
      </c>
      <c r="M140">
        <f t="shared" si="24"/>
        <v>1</v>
      </c>
    </row>
    <row r="141" spans="1:13">
      <c r="A141">
        <v>140</v>
      </c>
      <c r="B141">
        <v>452</v>
      </c>
      <c r="C141">
        <v>2</v>
      </c>
      <c r="D141">
        <v>134</v>
      </c>
      <c r="E141">
        <v>70</v>
      </c>
      <c r="F141">
        <v>0</v>
      </c>
      <c r="G141">
        <v>0</v>
      </c>
      <c r="H141">
        <v>28.9</v>
      </c>
      <c r="I141">
        <v>0.54200000000000004</v>
      </c>
      <c r="J141">
        <v>23</v>
      </c>
      <c r="K141">
        <v>1</v>
      </c>
      <c r="L141">
        <f t="shared" si="23"/>
        <v>0</v>
      </c>
      <c r="M141">
        <f t="shared" si="24"/>
        <v>0</v>
      </c>
    </row>
    <row r="142" spans="1:13">
      <c r="A142">
        <v>141</v>
      </c>
      <c r="B142">
        <v>397</v>
      </c>
      <c r="C142">
        <v>3</v>
      </c>
      <c r="D142">
        <v>96</v>
      </c>
      <c r="E142">
        <v>56</v>
      </c>
      <c r="F142">
        <v>34</v>
      </c>
      <c r="G142">
        <v>115</v>
      </c>
      <c r="H142">
        <v>24.7</v>
      </c>
      <c r="I142">
        <v>0.94399999999999995</v>
      </c>
      <c r="J142">
        <v>39</v>
      </c>
      <c r="K142">
        <v>0</v>
      </c>
      <c r="L142">
        <f t="shared" si="23"/>
        <v>0</v>
      </c>
      <c r="M142">
        <f t="shared" si="24"/>
        <v>1</v>
      </c>
    </row>
    <row r="143" spans="1:13">
      <c r="A143">
        <v>142</v>
      </c>
      <c r="B143">
        <v>600</v>
      </c>
      <c r="C143">
        <v>1</v>
      </c>
      <c r="D143">
        <v>109</v>
      </c>
      <c r="E143">
        <v>38</v>
      </c>
      <c r="F143">
        <v>18</v>
      </c>
      <c r="G143">
        <v>120</v>
      </c>
      <c r="H143">
        <v>23.1</v>
      </c>
      <c r="I143">
        <v>0.40699999999999997</v>
      </c>
      <c r="J143">
        <v>26</v>
      </c>
      <c r="K143">
        <v>0</v>
      </c>
      <c r="L143">
        <f t="shared" si="23"/>
        <v>0</v>
      </c>
      <c r="M143">
        <f t="shared" si="24"/>
        <v>1</v>
      </c>
    </row>
    <row r="144" spans="1:13">
      <c r="A144">
        <v>143</v>
      </c>
      <c r="B144">
        <v>54</v>
      </c>
      <c r="C144">
        <v>8</v>
      </c>
      <c r="D144">
        <v>176</v>
      </c>
      <c r="E144">
        <v>90</v>
      </c>
      <c r="F144">
        <v>34</v>
      </c>
      <c r="G144">
        <v>300</v>
      </c>
      <c r="H144">
        <v>33.700000000000003</v>
      </c>
      <c r="I144">
        <v>0.46700000000000003</v>
      </c>
      <c r="J144">
        <v>58</v>
      </c>
      <c r="K144">
        <v>1</v>
      </c>
      <c r="L144">
        <f t="shared" si="23"/>
        <v>1</v>
      </c>
      <c r="M144">
        <f t="shared" si="24"/>
        <v>1</v>
      </c>
    </row>
    <row r="145" spans="1:13">
      <c r="A145">
        <v>144</v>
      </c>
      <c r="B145">
        <v>444</v>
      </c>
      <c r="C145">
        <v>8</v>
      </c>
      <c r="D145">
        <v>108</v>
      </c>
      <c r="E145">
        <v>70</v>
      </c>
      <c r="F145">
        <v>0</v>
      </c>
      <c r="G145">
        <v>0</v>
      </c>
      <c r="H145">
        <v>30.5</v>
      </c>
      <c r="I145">
        <v>0.95499999999999996</v>
      </c>
      <c r="J145">
        <v>33</v>
      </c>
      <c r="K145">
        <v>1</v>
      </c>
      <c r="L145">
        <f t="shared" si="23"/>
        <v>1</v>
      </c>
      <c r="M145">
        <f t="shared" si="24"/>
        <v>1</v>
      </c>
    </row>
    <row r="146" spans="1:13">
      <c r="A146">
        <v>145</v>
      </c>
      <c r="B146">
        <v>476</v>
      </c>
      <c r="C146">
        <v>0</v>
      </c>
      <c r="D146">
        <v>137</v>
      </c>
      <c r="E146">
        <v>84</v>
      </c>
      <c r="F146">
        <v>27</v>
      </c>
      <c r="G146">
        <v>0</v>
      </c>
      <c r="H146">
        <v>27.3</v>
      </c>
      <c r="I146">
        <v>0.23100000000000001</v>
      </c>
      <c r="J146">
        <v>59</v>
      </c>
      <c r="K146">
        <v>0</v>
      </c>
      <c r="L146">
        <f t="shared" si="23"/>
        <v>0</v>
      </c>
      <c r="M146">
        <f t="shared" si="24"/>
        <v>1</v>
      </c>
    </row>
    <row r="147" spans="1:13">
      <c r="A147">
        <v>146</v>
      </c>
      <c r="B147">
        <v>604</v>
      </c>
      <c r="C147">
        <v>7</v>
      </c>
      <c r="D147">
        <v>150</v>
      </c>
      <c r="E147">
        <v>78</v>
      </c>
      <c r="F147">
        <v>29</v>
      </c>
      <c r="G147">
        <v>126</v>
      </c>
      <c r="H147">
        <v>35.200000000000003</v>
      </c>
      <c r="I147">
        <v>0.69199999999999995</v>
      </c>
      <c r="J147">
        <v>54</v>
      </c>
      <c r="K147">
        <v>1</v>
      </c>
      <c r="L147">
        <f t="shared" si="23"/>
        <v>1</v>
      </c>
      <c r="M147">
        <f t="shared" si="24"/>
        <v>1</v>
      </c>
    </row>
    <row r="148" spans="1:13">
      <c r="A148">
        <v>147</v>
      </c>
      <c r="B148">
        <v>266</v>
      </c>
      <c r="C148">
        <v>5</v>
      </c>
      <c r="D148">
        <v>96</v>
      </c>
      <c r="E148">
        <v>74</v>
      </c>
      <c r="F148">
        <v>18</v>
      </c>
      <c r="G148">
        <v>67</v>
      </c>
      <c r="H148">
        <v>33.6</v>
      </c>
      <c r="I148">
        <v>0.997</v>
      </c>
      <c r="J148">
        <v>43</v>
      </c>
      <c r="K148">
        <v>0</v>
      </c>
      <c r="L148">
        <f t="shared" si="23"/>
        <v>1</v>
      </c>
      <c r="M148">
        <f t="shared" si="24"/>
        <v>0</v>
      </c>
    </row>
    <row r="149" spans="1:13">
      <c r="A149">
        <v>148</v>
      </c>
      <c r="B149">
        <v>556</v>
      </c>
      <c r="C149">
        <v>7</v>
      </c>
      <c r="D149">
        <v>124</v>
      </c>
      <c r="E149">
        <v>70</v>
      </c>
      <c r="F149">
        <v>33</v>
      </c>
      <c r="G149">
        <v>215</v>
      </c>
      <c r="H149">
        <v>25.5</v>
      </c>
      <c r="I149">
        <v>0.161</v>
      </c>
      <c r="J149">
        <v>37</v>
      </c>
      <c r="K149">
        <v>0</v>
      </c>
      <c r="L149">
        <f t="shared" si="23"/>
        <v>0</v>
      </c>
      <c r="M149">
        <f t="shared" si="24"/>
        <v>1</v>
      </c>
    </row>
    <row r="150" spans="1:13">
      <c r="A150">
        <v>149</v>
      </c>
      <c r="B150">
        <v>24</v>
      </c>
      <c r="C150">
        <v>9</v>
      </c>
      <c r="D150">
        <v>119</v>
      </c>
      <c r="E150">
        <v>80</v>
      </c>
      <c r="F150">
        <v>35</v>
      </c>
      <c r="G150">
        <v>0</v>
      </c>
      <c r="H150">
        <v>29</v>
      </c>
      <c r="I150">
        <v>0.26300000000000001</v>
      </c>
      <c r="J150">
        <v>29</v>
      </c>
      <c r="K150">
        <v>1</v>
      </c>
      <c r="L150">
        <f t="shared" si="23"/>
        <v>0</v>
      </c>
      <c r="M150">
        <f t="shared" si="24"/>
        <v>0</v>
      </c>
    </row>
    <row r="151" spans="1:13">
      <c r="A151">
        <v>150</v>
      </c>
      <c r="B151">
        <v>527</v>
      </c>
      <c r="C151">
        <v>1</v>
      </c>
      <c r="D151">
        <v>97</v>
      </c>
      <c r="E151">
        <v>64</v>
      </c>
      <c r="F151">
        <v>19</v>
      </c>
      <c r="G151">
        <v>82</v>
      </c>
      <c r="H151">
        <v>18.2</v>
      </c>
      <c r="I151">
        <v>0.29899999999999999</v>
      </c>
      <c r="J151">
        <v>21</v>
      </c>
      <c r="K151">
        <v>0</v>
      </c>
      <c r="L151">
        <f t="shared" si="23"/>
        <v>0</v>
      </c>
      <c r="M151">
        <f t="shared" si="24"/>
        <v>1</v>
      </c>
    </row>
    <row r="152" spans="1:13">
      <c r="A152">
        <v>151</v>
      </c>
      <c r="B152">
        <v>406</v>
      </c>
      <c r="C152">
        <v>2</v>
      </c>
      <c r="D152">
        <v>123</v>
      </c>
      <c r="E152">
        <v>48</v>
      </c>
      <c r="F152">
        <v>32</v>
      </c>
      <c r="G152">
        <v>165</v>
      </c>
      <c r="H152">
        <v>42.1</v>
      </c>
      <c r="I152">
        <v>0.52</v>
      </c>
      <c r="J152">
        <v>26</v>
      </c>
      <c r="K152">
        <v>0</v>
      </c>
      <c r="L152">
        <f t="shared" si="23"/>
        <v>0</v>
      </c>
      <c r="M152">
        <f t="shared" si="24"/>
        <v>1</v>
      </c>
    </row>
    <row r="153" spans="1:13">
      <c r="A153">
        <v>152</v>
      </c>
      <c r="B153">
        <v>676</v>
      </c>
      <c r="C153">
        <v>6</v>
      </c>
      <c r="D153">
        <v>195</v>
      </c>
      <c r="E153">
        <v>70</v>
      </c>
      <c r="F153">
        <v>0</v>
      </c>
      <c r="G153">
        <v>0</v>
      </c>
      <c r="H153">
        <v>30.9</v>
      </c>
      <c r="I153">
        <v>0.32800000000000001</v>
      </c>
      <c r="J153">
        <v>31</v>
      </c>
      <c r="K153">
        <v>1</v>
      </c>
      <c r="L153">
        <f t="shared" si="23"/>
        <v>1</v>
      </c>
      <c r="M153">
        <f t="shared" si="24"/>
        <v>1</v>
      </c>
    </row>
    <row r="154" spans="1:13">
      <c r="A154">
        <v>153</v>
      </c>
      <c r="B154">
        <v>85</v>
      </c>
      <c r="C154">
        <v>5</v>
      </c>
      <c r="D154">
        <v>137</v>
      </c>
      <c r="E154">
        <v>108</v>
      </c>
      <c r="F154">
        <v>0</v>
      </c>
      <c r="G154">
        <v>0</v>
      </c>
      <c r="H154">
        <v>48.8</v>
      </c>
      <c r="I154">
        <v>0.22700000000000001</v>
      </c>
      <c r="J154">
        <v>37</v>
      </c>
      <c r="K154">
        <v>1</v>
      </c>
      <c r="L154">
        <f t="shared" si="23"/>
        <v>1</v>
      </c>
      <c r="M154">
        <f t="shared" si="24"/>
        <v>1</v>
      </c>
    </row>
    <row r="155" spans="1:13">
      <c r="A155">
        <v>154</v>
      </c>
      <c r="B155">
        <v>151</v>
      </c>
      <c r="C155">
        <v>1</v>
      </c>
      <c r="D155">
        <v>136</v>
      </c>
      <c r="E155">
        <v>74</v>
      </c>
      <c r="F155">
        <v>50</v>
      </c>
      <c r="G155">
        <v>204</v>
      </c>
      <c r="H155">
        <v>37.4</v>
      </c>
      <c r="I155">
        <v>0.39900000000000002</v>
      </c>
      <c r="J155">
        <v>24</v>
      </c>
      <c r="K155">
        <v>0</v>
      </c>
      <c r="L155">
        <f t="shared" si="23"/>
        <v>1</v>
      </c>
      <c r="M155">
        <f t="shared" si="24"/>
        <v>0</v>
      </c>
    </row>
    <row r="156" spans="1:13">
      <c r="A156">
        <v>155</v>
      </c>
      <c r="B156">
        <v>149</v>
      </c>
      <c r="C156">
        <v>5</v>
      </c>
      <c r="D156">
        <v>147</v>
      </c>
      <c r="E156">
        <v>78</v>
      </c>
      <c r="F156">
        <v>0</v>
      </c>
      <c r="G156">
        <v>0</v>
      </c>
      <c r="H156">
        <v>33.700000000000003</v>
      </c>
      <c r="I156">
        <v>0.218</v>
      </c>
      <c r="J156">
        <v>65</v>
      </c>
      <c r="K156">
        <v>0</v>
      </c>
      <c r="L156">
        <f t="shared" si="23"/>
        <v>1</v>
      </c>
      <c r="M156">
        <f t="shared" si="24"/>
        <v>0</v>
      </c>
    </row>
    <row r="157" spans="1:13">
      <c r="A157">
        <v>156</v>
      </c>
      <c r="B157">
        <v>535</v>
      </c>
      <c r="C157">
        <v>1</v>
      </c>
      <c r="D157">
        <v>77</v>
      </c>
      <c r="E157">
        <v>56</v>
      </c>
      <c r="F157">
        <v>30</v>
      </c>
      <c r="G157">
        <v>56</v>
      </c>
      <c r="H157">
        <v>33.299999999999997</v>
      </c>
      <c r="I157">
        <v>1.2509999999999999</v>
      </c>
      <c r="J157">
        <v>24</v>
      </c>
      <c r="K157">
        <v>0</v>
      </c>
      <c r="L157">
        <f t="shared" si="23"/>
        <v>0</v>
      </c>
      <c r="M157">
        <f t="shared" si="24"/>
        <v>1</v>
      </c>
    </row>
    <row r="158" spans="1:13">
      <c r="A158">
        <v>157</v>
      </c>
      <c r="B158">
        <v>231</v>
      </c>
      <c r="C158">
        <v>4</v>
      </c>
      <c r="D158">
        <v>142</v>
      </c>
      <c r="E158">
        <v>86</v>
      </c>
      <c r="F158">
        <v>0</v>
      </c>
      <c r="G158">
        <v>0</v>
      </c>
      <c r="H158">
        <v>44</v>
      </c>
      <c r="I158">
        <v>0.64500000000000002</v>
      </c>
      <c r="J158">
        <v>22</v>
      </c>
      <c r="K158">
        <v>1</v>
      </c>
      <c r="L158">
        <f t="shared" si="23"/>
        <v>0</v>
      </c>
      <c r="M158">
        <f t="shared" si="24"/>
        <v>0</v>
      </c>
    </row>
    <row r="159" spans="1:13">
      <c r="A159">
        <v>158</v>
      </c>
      <c r="B159">
        <v>173</v>
      </c>
      <c r="C159">
        <v>2</v>
      </c>
      <c r="D159">
        <v>87</v>
      </c>
      <c r="E159">
        <v>0</v>
      </c>
      <c r="F159">
        <v>23</v>
      </c>
      <c r="G159">
        <v>0</v>
      </c>
      <c r="H159">
        <v>28.9</v>
      </c>
      <c r="I159">
        <v>0.77300000000000002</v>
      </c>
      <c r="J159">
        <v>25</v>
      </c>
      <c r="K159">
        <v>0</v>
      </c>
      <c r="L159">
        <f t="shared" si="23"/>
        <v>0</v>
      </c>
      <c r="M159">
        <f t="shared" si="24"/>
        <v>1</v>
      </c>
    </row>
    <row r="160" spans="1:13">
      <c r="A160">
        <v>159</v>
      </c>
      <c r="B160">
        <v>337</v>
      </c>
      <c r="C160">
        <v>0</v>
      </c>
      <c r="D160">
        <v>117</v>
      </c>
      <c r="E160">
        <v>0</v>
      </c>
      <c r="F160">
        <v>0</v>
      </c>
      <c r="G160">
        <v>0</v>
      </c>
      <c r="H160">
        <v>33.799999999999997</v>
      </c>
      <c r="I160">
        <v>0.93200000000000005</v>
      </c>
      <c r="J160">
        <v>44</v>
      </c>
      <c r="K160">
        <v>0</v>
      </c>
      <c r="L160">
        <f t="shared" si="23"/>
        <v>0</v>
      </c>
      <c r="M160">
        <f t="shared" si="24"/>
        <v>1</v>
      </c>
    </row>
    <row r="161" spans="1:13">
      <c r="A161">
        <v>160</v>
      </c>
      <c r="B161">
        <v>15</v>
      </c>
      <c r="C161">
        <v>5</v>
      </c>
      <c r="D161">
        <v>166</v>
      </c>
      <c r="E161">
        <v>72</v>
      </c>
      <c r="F161">
        <v>19</v>
      </c>
      <c r="G161">
        <v>175</v>
      </c>
      <c r="H161">
        <v>25.8</v>
      </c>
      <c r="I161">
        <v>0.58699999999999997</v>
      </c>
      <c r="J161">
        <v>51</v>
      </c>
      <c r="K161">
        <v>1</v>
      </c>
      <c r="L161">
        <f t="shared" si="23"/>
        <v>0</v>
      </c>
      <c r="M161">
        <f t="shared" si="24"/>
        <v>0</v>
      </c>
    </row>
    <row r="162" spans="1:13">
      <c r="A162">
        <v>161</v>
      </c>
      <c r="B162">
        <v>279</v>
      </c>
      <c r="C162">
        <v>5</v>
      </c>
      <c r="D162">
        <v>114</v>
      </c>
      <c r="E162">
        <v>74</v>
      </c>
      <c r="F162">
        <v>0</v>
      </c>
      <c r="G162">
        <v>0</v>
      </c>
      <c r="H162">
        <v>24.9</v>
      </c>
      <c r="I162">
        <v>0.74399999999999999</v>
      </c>
      <c r="J162">
        <v>57</v>
      </c>
      <c r="K162">
        <v>0</v>
      </c>
      <c r="L162">
        <f t="shared" si="23"/>
        <v>0</v>
      </c>
      <c r="M162">
        <f t="shared" si="24"/>
        <v>1</v>
      </c>
    </row>
    <row r="163" spans="1:13">
      <c r="A163">
        <v>162</v>
      </c>
      <c r="B163">
        <v>202</v>
      </c>
      <c r="C163">
        <v>1</v>
      </c>
      <c r="D163">
        <v>138</v>
      </c>
      <c r="E163">
        <v>82</v>
      </c>
      <c r="F163">
        <v>0</v>
      </c>
      <c r="G163">
        <v>0</v>
      </c>
      <c r="H163">
        <v>40.1</v>
      </c>
      <c r="I163">
        <v>0.23599999999999999</v>
      </c>
      <c r="J163">
        <v>28</v>
      </c>
      <c r="K163">
        <v>0</v>
      </c>
      <c r="L163">
        <f t="shared" si="23"/>
        <v>0</v>
      </c>
      <c r="M163">
        <f t="shared" si="24"/>
        <v>1</v>
      </c>
    </row>
    <row r="164" spans="1:13">
      <c r="A164">
        <v>163</v>
      </c>
      <c r="B164">
        <v>364</v>
      </c>
      <c r="C164">
        <v>4</v>
      </c>
      <c r="D164">
        <v>146</v>
      </c>
      <c r="E164">
        <v>78</v>
      </c>
      <c r="F164">
        <v>0</v>
      </c>
      <c r="G164">
        <v>0</v>
      </c>
      <c r="H164">
        <v>38.5</v>
      </c>
      <c r="I164">
        <v>0.52</v>
      </c>
      <c r="J164">
        <v>67</v>
      </c>
      <c r="K164">
        <v>1</v>
      </c>
      <c r="L164">
        <f t="shared" si="23"/>
        <v>0</v>
      </c>
      <c r="M164">
        <f t="shared" si="24"/>
        <v>0</v>
      </c>
    </row>
    <row r="165" spans="1:13">
      <c r="A165">
        <v>164</v>
      </c>
      <c r="B165">
        <v>74</v>
      </c>
      <c r="C165">
        <v>4</v>
      </c>
      <c r="D165">
        <v>129</v>
      </c>
      <c r="E165">
        <v>86</v>
      </c>
      <c r="F165">
        <v>20</v>
      </c>
      <c r="G165">
        <v>270</v>
      </c>
      <c r="H165">
        <v>35.1</v>
      </c>
      <c r="I165">
        <v>0.23100000000000001</v>
      </c>
      <c r="J165">
        <v>23</v>
      </c>
      <c r="K165">
        <v>0</v>
      </c>
      <c r="L165">
        <f t="shared" si="23"/>
        <v>1</v>
      </c>
      <c r="M165">
        <f t="shared" si="24"/>
        <v>0</v>
      </c>
    </row>
    <row r="166" spans="1:13">
      <c r="A166">
        <v>165</v>
      </c>
      <c r="B166">
        <v>350</v>
      </c>
      <c r="C166">
        <v>5</v>
      </c>
      <c r="D166">
        <v>0</v>
      </c>
      <c r="E166">
        <v>80</v>
      </c>
      <c r="F166">
        <v>32</v>
      </c>
      <c r="G166">
        <v>0</v>
      </c>
      <c r="H166">
        <v>41</v>
      </c>
      <c r="I166">
        <v>0.34599999999999997</v>
      </c>
      <c r="J166">
        <v>37</v>
      </c>
      <c r="K166">
        <v>1</v>
      </c>
      <c r="L166">
        <f t="shared" si="23"/>
        <v>1</v>
      </c>
      <c r="M166">
        <f t="shared" si="24"/>
        <v>1</v>
      </c>
    </row>
    <row r="167" spans="1:13">
      <c r="A167">
        <v>166</v>
      </c>
      <c r="B167">
        <v>80</v>
      </c>
      <c r="C167">
        <v>2</v>
      </c>
      <c r="D167">
        <v>112</v>
      </c>
      <c r="E167">
        <v>66</v>
      </c>
      <c r="F167">
        <v>22</v>
      </c>
      <c r="G167">
        <v>0</v>
      </c>
      <c r="H167">
        <v>25</v>
      </c>
      <c r="I167">
        <v>0.307</v>
      </c>
      <c r="J167">
        <v>24</v>
      </c>
      <c r="K167">
        <v>0</v>
      </c>
      <c r="L167">
        <f t="shared" si="23"/>
        <v>0</v>
      </c>
      <c r="M167">
        <f t="shared" si="24"/>
        <v>1</v>
      </c>
    </row>
    <row r="168" spans="1:13">
      <c r="A168">
        <v>167</v>
      </c>
      <c r="B168">
        <v>170</v>
      </c>
      <c r="C168">
        <v>3</v>
      </c>
      <c r="D168">
        <v>111</v>
      </c>
      <c r="E168">
        <v>90</v>
      </c>
      <c r="F168">
        <v>12</v>
      </c>
      <c r="G168">
        <v>78</v>
      </c>
      <c r="H168">
        <v>28.4</v>
      </c>
      <c r="I168">
        <v>0.495</v>
      </c>
      <c r="J168">
        <v>29</v>
      </c>
      <c r="K168">
        <v>0</v>
      </c>
      <c r="L168">
        <f t="shared" si="23"/>
        <v>0</v>
      </c>
      <c r="M168">
        <f t="shared" si="24"/>
        <v>1</v>
      </c>
    </row>
    <row r="169" spans="1:13">
      <c r="A169">
        <v>168</v>
      </c>
      <c r="B169">
        <v>648</v>
      </c>
      <c r="C169">
        <v>0</v>
      </c>
      <c r="D169">
        <v>179</v>
      </c>
      <c r="E169">
        <v>50</v>
      </c>
      <c r="F169">
        <v>36</v>
      </c>
      <c r="G169">
        <v>159</v>
      </c>
      <c r="H169">
        <v>37.799999999999997</v>
      </c>
      <c r="I169">
        <v>0.45500000000000002</v>
      </c>
      <c r="J169">
        <v>22</v>
      </c>
      <c r="K169">
        <v>1</v>
      </c>
      <c r="L169">
        <f t="shared" si="23"/>
        <v>0</v>
      </c>
      <c r="M169">
        <f t="shared" si="24"/>
        <v>0</v>
      </c>
    </row>
    <row r="170" spans="1:13">
      <c r="A170">
        <v>169</v>
      </c>
      <c r="B170">
        <v>86</v>
      </c>
      <c r="C170">
        <v>2</v>
      </c>
      <c r="D170">
        <v>110</v>
      </c>
      <c r="E170">
        <v>74</v>
      </c>
      <c r="F170">
        <v>29</v>
      </c>
      <c r="G170">
        <v>125</v>
      </c>
      <c r="H170">
        <v>32.4</v>
      </c>
      <c r="I170">
        <v>0.69799999999999995</v>
      </c>
      <c r="J170">
        <v>27</v>
      </c>
      <c r="K170">
        <v>0</v>
      </c>
      <c r="L170">
        <f t="shared" si="23"/>
        <v>0</v>
      </c>
      <c r="M170">
        <f t="shared" si="24"/>
        <v>1</v>
      </c>
    </row>
    <row r="171" spans="1:13">
      <c r="A171">
        <v>170</v>
      </c>
      <c r="B171">
        <v>461</v>
      </c>
      <c r="C171">
        <v>9</v>
      </c>
      <c r="D171">
        <v>120</v>
      </c>
      <c r="E171">
        <v>72</v>
      </c>
      <c r="F171">
        <v>22</v>
      </c>
      <c r="G171">
        <v>56</v>
      </c>
      <c r="H171">
        <v>20.8</v>
      </c>
      <c r="I171">
        <v>0.73299999999999998</v>
      </c>
      <c r="J171">
        <v>48</v>
      </c>
      <c r="K171">
        <v>0</v>
      </c>
      <c r="L171">
        <f t="shared" si="23"/>
        <v>0</v>
      </c>
      <c r="M171">
        <f t="shared" si="24"/>
        <v>1</v>
      </c>
    </row>
    <row r="172" spans="1:13">
      <c r="A172">
        <v>171</v>
      </c>
      <c r="B172">
        <v>610</v>
      </c>
      <c r="C172">
        <v>1</v>
      </c>
      <c r="D172">
        <v>111</v>
      </c>
      <c r="E172">
        <v>62</v>
      </c>
      <c r="F172">
        <v>13</v>
      </c>
      <c r="G172">
        <v>182</v>
      </c>
      <c r="H172">
        <v>24</v>
      </c>
      <c r="I172">
        <v>0.13800000000000001</v>
      </c>
      <c r="J172">
        <v>23</v>
      </c>
      <c r="K172">
        <v>0</v>
      </c>
      <c r="L172">
        <f t="shared" si="23"/>
        <v>0</v>
      </c>
      <c r="M172">
        <f t="shared" si="24"/>
        <v>1</v>
      </c>
    </row>
    <row r="173" spans="1:13">
      <c r="A173">
        <v>172</v>
      </c>
      <c r="B173">
        <v>644</v>
      </c>
      <c r="C173">
        <v>4</v>
      </c>
      <c r="D173">
        <v>90</v>
      </c>
      <c r="E173">
        <v>0</v>
      </c>
      <c r="F173">
        <v>0</v>
      </c>
      <c r="G173">
        <v>0</v>
      </c>
      <c r="H173">
        <v>28</v>
      </c>
      <c r="I173">
        <v>0.61</v>
      </c>
      <c r="J173">
        <v>31</v>
      </c>
      <c r="K173">
        <v>0</v>
      </c>
      <c r="L173">
        <f t="shared" si="23"/>
        <v>0</v>
      </c>
      <c r="M173">
        <f t="shared" si="24"/>
        <v>1</v>
      </c>
    </row>
    <row r="174" spans="1:13">
      <c r="A174">
        <v>173</v>
      </c>
      <c r="B174">
        <v>583</v>
      </c>
      <c r="C174">
        <v>12</v>
      </c>
      <c r="D174">
        <v>121</v>
      </c>
      <c r="E174">
        <v>78</v>
      </c>
      <c r="F174">
        <v>17</v>
      </c>
      <c r="G174">
        <v>0</v>
      </c>
      <c r="H174">
        <v>26.5</v>
      </c>
      <c r="I174">
        <v>0.25900000000000001</v>
      </c>
      <c r="J174">
        <v>62</v>
      </c>
      <c r="K174">
        <v>0</v>
      </c>
      <c r="L174">
        <f t="shared" si="23"/>
        <v>0</v>
      </c>
      <c r="M174">
        <f t="shared" si="24"/>
        <v>1</v>
      </c>
    </row>
    <row r="175" spans="1:13">
      <c r="A175">
        <v>174</v>
      </c>
      <c r="B175">
        <v>748</v>
      </c>
      <c r="C175">
        <v>1</v>
      </c>
      <c r="D175">
        <v>81</v>
      </c>
      <c r="E175">
        <v>74</v>
      </c>
      <c r="F175">
        <v>41</v>
      </c>
      <c r="G175">
        <v>57</v>
      </c>
      <c r="H175">
        <v>46.3</v>
      </c>
      <c r="I175">
        <v>1.0960000000000001</v>
      </c>
      <c r="J175">
        <v>32</v>
      </c>
      <c r="K175">
        <v>0</v>
      </c>
      <c r="L175">
        <f t="shared" si="23"/>
        <v>0</v>
      </c>
      <c r="M175">
        <f t="shared" si="24"/>
        <v>1</v>
      </c>
    </row>
    <row r="176" spans="1:13">
      <c r="A176">
        <v>175</v>
      </c>
      <c r="B176">
        <v>753</v>
      </c>
      <c r="C176">
        <v>3</v>
      </c>
      <c r="D176">
        <v>108</v>
      </c>
      <c r="E176">
        <v>62</v>
      </c>
      <c r="F176">
        <v>24</v>
      </c>
      <c r="G176">
        <v>0</v>
      </c>
      <c r="H176">
        <v>26</v>
      </c>
      <c r="I176">
        <v>0.223</v>
      </c>
      <c r="J176">
        <v>25</v>
      </c>
      <c r="K176">
        <v>0</v>
      </c>
      <c r="L176">
        <f t="shared" si="23"/>
        <v>0</v>
      </c>
      <c r="M176">
        <f t="shared" si="24"/>
        <v>1</v>
      </c>
    </row>
    <row r="177" spans="1:13">
      <c r="A177">
        <v>176</v>
      </c>
      <c r="B177">
        <v>66</v>
      </c>
      <c r="C177">
        <v>5</v>
      </c>
      <c r="D177">
        <v>99</v>
      </c>
      <c r="E177">
        <v>74</v>
      </c>
      <c r="F177">
        <v>27</v>
      </c>
      <c r="G177">
        <v>0</v>
      </c>
      <c r="H177">
        <v>29</v>
      </c>
      <c r="I177">
        <v>0.20300000000000001</v>
      </c>
      <c r="J177">
        <v>32</v>
      </c>
      <c r="K177">
        <v>0</v>
      </c>
      <c r="L177">
        <f t="shared" si="23"/>
        <v>0</v>
      </c>
      <c r="M177">
        <f t="shared" si="24"/>
        <v>1</v>
      </c>
    </row>
    <row r="178" spans="1:13">
      <c r="A178">
        <v>177</v>
      </c>
      <c r="B178">
        <v>529</v>
      </c>
      <c r="C178">
        <v>0</v>
      </c>
      <c r="D178">
        <v>117</v>
      </c>
      <c r="E178">
        <v>66</v>
      </c>
      <c r="F178">
        <v>31</v>
      </c>
      <c r="G178">
        <v>188</v>
      </c>
      <c r="H178">
        <v>30.8</v>
      </c>
      <c r="I178">
        <v>0.49299999999999999</v>
      </c>
      <c r="J178">
        <v>22</v>
      </c>
      <c r="K178">
        <v>0</v>
      </c>
      <c r="L178">
        <f t="shared" si="23"/>
        <v>1</v>
      </c>
      <c r="M178">
        <f t="shared" si="24"/>
        <v>0</v>
      </c>
    </row>
    <row r="179" spans="1:13">
      <c r="A179">
        <v>178</v>
      </c>
      <c r="B179">
        <v>268</v>
      </c>
      <c r="C179">
        <v>2</v>
      </c>
      <c r="D179">
        <v>128</v>
      </c>
      <c r="E179">
        <v>64</v>
      </c>
      <c r="F179">
        <v>42</v>
      </c>
      <c r="G179">
        <v>0</v>
      </c>
      <c r="H179">
        <v>40</v>
      </c>
      <c r="I179">
        <v>1.101</v>
      </c>
      <c r="J179">
        <v>24</v>
      </c>
      <c r="K179">
        <v>0</v>
      </c>
      <c r="L179">
        <f t="shared" si="23"/>
        <v>0</v>
      </c>
      <c r="M179">
        <f t="shared" si="24"/>
        <v>1</v>
      </c>
    </row>
    <row r="180" spans="1:13">
      <c r="A180">
        <v>179</v>
      </c>
      <c r="B180">
        <v>293</v>
      </c>
      <c r="C180">
        <v>2</v>
      </c>
      <c r="D180">
        <v>128</v>
      </c>
      <c r="E180">
        <v>78</v>
      </c>
      <c r="F180">
        <v>37</v>
      </c>
      <c r="G180">
        <v>182</v>
      </c>
      <c r="H180">
        <v>43.3</v>
      </c>
      <c r="I180">
        <v>1.224</v>
      </c>
      <c r="J180">
        <v>31</v>
      </c>
      <c r="K180">
        <v>1</v>
      </c>
      <c r="L180">
        <f t="shared" si="23"/>
        <v>1</v>
      </c>
      <c r="M180">
        <f t="shared" si="24"/>
        <v>1</v>
      </c>
    </row>
    <row r="181" spans="1:13">
      <c r="A181">
        <v>180</v>
      </c>
      <c r="B181">
        <v>134</v>
      </c>
      <c r="C181">
        <v>8</v>
      </c>
      <c r="D181">
        <v>84</v>
      </c>
      <c r="E181">
        <v>74</v>
      </c>
      <c r="F181">
        <v>31</v>
      </c>
      <c r="G181">
        <v>0</v>
      </c>
      <c r="H181">
        <v>38.299999999999997</v>
      </c>
      <c r="I181">
        <v>0.45700000000000002</v>
      </c>
      <c r="J181">
        <v>39</v>
      </c>
      <c r="K181">
        <v>0</v>
      </c>
      <c r="L181">
        <f t="shared" si="23"/>
        <v>1</v>
      </c>
      <c r="M181">
        <f t="shared" si="24"/>
        <v>0</v>
      </c>
    </row>
    <row r="182" spans="1:13">
      <c r="A182">
        <v>181</v>
      </c>
      <c r="B182">
        <v>73</v>
      </c>
      <c r="C182">
        <v>13</v>
      </c>
      <c r="D182">
        <v>126</v>
      </c>
      <c r="E182">
        <v>90</v>
      </c>
      <c r="F182">
        <v>0</v>
      </c>
      <c r="G182">
        <v>0</v>
      </c>
      <c r="H182">
        <v>43.4</v>
      </c>
      <c r="I182">
        <v>0.58299999999999996</v>
      </c>
      <c r="J182">
        <v>42</v>
      </c>
      <c r="K182">
        <v>1</v>
      </c>
      <c r="L182">
        <f t="shared" si="23"/>
        <v>1</v>
      </c>
      <c r="M182">
        <f t="shared" si="24"/>
        <v>1</v>
      </c>
    </row>
    <row r="183" spans="1:13">
      <c r="A183">
        <v>182</v>
      </c>
      <c r="B183">
        <v>61</v>
      </c>
      <c r="C183">
        <v>2</v>
      </c>
      <c r="D183">
        <v>84</v>
      </c>
      <c r="E183">
        <v>0</v>
      </c>
      <c r="F183">
        <v>0</v>
      </c>
      <c r="G183">
        <v>0</v>
      </c>
      <c r="H183">
        <v>0</v>
      </c>
      <c r="I183">
        <v>0.30399999999999999</v>
      </c>
      <c r="J183">
        <v>21</v>
      </c>
      <c r="K183">
        <v>0</v>
      </c>
      <c r="L183">
        <f t="shared" si="23"/>
        <v>0</v>
      </c>
      <c r="M183">
        <f t="shared" si="24"/>
        <v>1</v>
      </c>
    </row>
    <row r="184" spans="1:13">
      <c r="A184">
        <v>183</v>
      </c>
      <c r="B184">
        <v>203</v>
      </c>
      <c r="C184">
        <v>0</v>
      </c>
      <c r="D184">
        <v>108</v>
      </c>
      <c r="E184">
        <v>68</v>
      </c>
      <c r="F184">
        <v>20</v>
      </c>
      <c r="G184">
        <v>0</v>
      </c>
      <c r="H184">
        <v>27.3</v>
      </c>
      <c r="I184">
        <v>0.78700000000000003</v>
      </c>
      <c r="J184">
        <v>32</v>
      </c>
      <c r="K184">
        <v>0</v>
      </c>
      <c r="L184">
        <f t="shared" si="23"/>
        <v>0</v>
      </c>
      <c r="M184">
        <f t="shared" si="24"/>
        <v>1</v>
      </c>
    </row>
    <row r="185" spans="1:13">
      <c r="A185">
        <v>184</v>
      </c>
      <c r="B185">
        <v>196</v>
      </c>
      <c r="C185">
        <v>5</v>
      </c>
      <c r="D185">
        <v>158</v>
      </c>
      <c r="E185">
        <v>84</v>
      </c>
      <c r="F185">
        <v>41</v>
      </c>
      <c r="G185">
        <v>210</v>
      </c>
      <c r="H185">
        <v>39.4</v>
      </c>
      <c r="I185">
        <v>0.39500000000000002</v>
      </c>
      <c r="J185">
        <v>29</v>
      </c>
      <c r="K185">
        <v>1</v>
      </c>
      <c r="L185">
        <f t="shared" si="23"/>
        <v>1</v>
      </c>
      <c r="M185">
        <f t="shared" si="24"/>
        <v>1</v>
      </c>
    </row>
    <row r="186" spans="1:13">
      <c r="A186">
        <v>185</v>
      </c>
      <c r="B186">
        <v>380</v>
      </c>
      <c r="C186">
        <v>0</v>
      </c>
      <c r="D186">
        <v>93</v>
      </c>
      <c r="E186">
        <v>100</v>
      </c>
      <c r="F186">
        <v>39</v>
      </c>
      <c r="G186">
        <v>72</v>
      </c>
      <c r="H186">
        <v>43.4</v>
      </c>
      <c r="I186">
        <v>1.0209999999999999</v>
      </c>
      <c r="J186">
        <v>35</v>
      </c>
      <c r="K186">
        <v>0</v>
      </c>
      <c r="L186">
        <f t="shared" si="23"/>
        <v>0</v>
      </c>
      <c r="M186">
        <f t="shared" si="24"/>
        <v>1</v>
      </c>
    </row>
    <row r="187" spans="1:13">
      <c r="A187">
        <v>186</v>
      </c>
      <c r="B187">
        <v>62</v>
      </c>
      <c r="C187">
        <v>8</v>
      </c>
      <c r="D187">
        <v>133</v>
      </c>
      <c r="E187">
        <v>72</v>
      </c>
      <c r="F187">
        <v>0</v>
      </c>
      <c r="G187">
        <v>0</v>
      </c>
      <c r="H187">
        <v>32.9</v>
      </c>
      <c r="I187">
        <v>0.27</v>
      </c>
      <c r="J187">
        <v>39</v>
      </c>
      <c r="K187">
        <v>1</v>
      </c>
      <c r="L187">
        <f t="shared" si="23"/>
        <v>1</v>
      </c>
      <c r="M187">
        <f t="shared" si="24"/>
        <v>1</v>
      </c>
    </row>
    <row r="188" spans="1:13">
      <c r="A188">
        <v>187</v>
      </c>
      <c r="B188">
        <v>430</v>
      </c>
      <c r="C188">
        <v>1</v>
      </c>
      <c r="D188">
        <v>95</v>
      </c>
      <c r="E188">
        <v>82</v>
      </c>
      <c r="F188">
        <v>25</v>
      </c>
      <c r="G188">
        <v>180</v>
      </c>
      <c r="H188">
        <v>35</v>
      </c>
      <c r="I188">
        <v>0.23300000000000001</v>
      </c>
      <c r="J188">
        <v>43</v>
      </c>
      <c r="K188">
        <v>1</v>
      </c>
      <c r="L188">
        <f t="shared" si="23"/>
        <v>1</v>
      </c>
      <c r="M188">
        <f t="shared" si="24"/>
        <v>1</v>
      </c>
    </row>
    <row r="189" spans="1:13">
      <c r="A189">
        <v>188</v>
      </c>
      <c r="B189">
        <v>240</v>
      </c>
      <c r="C189">
        <v>0</v>
      </c>
      <c r="D189">
        <v>104</v>
      </c>
      <c r="E189">
        <v>76</v>
      </c>
      <c r="F189">
        <v>0</v>
      </c>
      <c r="G189">
        <v>0</v>
      </c>
      <c r="H189">
        <v>18.399999999999999</v>
      </c>
      <c r="I189">
        <v>0.58199999999999996</v>
      </c>
      <c r="J189">
        <v>27</v>
      </c>
      <c r="K189">
        <v>0</v>
      </c>
      <c r="L189">
        <f t="shared" si="23"/>
        <v>0</v>
      </c>
      <c r="M189">
        <f t="shared" si="24"/>
        <v>1</v>
      </c>
    </row>
    <row r="190" spans="1:13">
      <c r="A190">
        <v>189</v>
      </c>
      <c r="B190">
        <v>217</v>
      </c>
      <c r="C190">
        <v>5</v>
      </c>
      <c r="D190">
        <v>109</v>
      </c>
      <c r="E190">
        <v>62</v>
      </c>
      <c r="F190">
        <v>41</v>
      </c>
      <c r="G190">
        <v>129</v>
      </c>
      <c r="H190">
        <v>35.799999999999997</v>
      </c>
      <c r="I190">
        <v>0.51400000000000001</v>
      </c>
      <c r="J190">
        <v>25</v>
      </c>
      <c r="K190">
        <v>1</v>
      </c>
      <c r="L190">
        <f t="shared" si="23"/>
        <v>1</v>
      </c>
      <c r="M190">
        <f t="shared" si="24"/>
        <v>1</v>
      </c>
    </row>
    <row r="191" spans="1:13">
      <c r="A191">
        <v>190</v>
      </c>
      <c r="B191">
        <v>151</v>
      </c>
      <c r="C191">
        <v>1</v>
      </c>
      <c r="D191">
        <v>136</v>
      </c>
      <c r="E191">
        <v>74</v>
      </c>
      <c r="F191">
        <v>50</v>
      </c>
      <c r="G191">
        <v>204</v>
      </c>
      <c r="H191">
        <v>37.4</v>
      </c>
      <c r="I191">
        <v>0.39900000000000002</v>
      </c>
      <c r="J191">
        <v>24</v>
      </c>
      <c r="K191">
        <v>0</v>
      </c>
      <c r="L191">
        <f t="shared" si="23"/>
        <v>1</v>
      </c>
      <c r="M191">
        <f t="shared" si="24"/>
        <v>0</v>
      </c>
    </row>
    <row r="192" spans="1:13">
      <c r="A192">
        <v>191</v>
      </c>
      <c r="B192">
        <v>551</v>
      </c>
      <c r="C192">
        <v>1</v>
      </c>
      <c r="D192">
        <v>116</v>
      </c>
      <c r="E192">
        <v>70</v>
      </c>
      <c r="F192">
        <v>28</v>
      </c>
      <c r="G192">
        <v>0</v>
      </c>
      <c r="H192">
        <v>27.4</v>
      </c>
      <c r="I192">
        <v>0.20399999999999999</v>
      </c>
      <c r="J192">
        <v>21</v>
      </c>
      <c r="K192">
        <v>0</v>
      </c>
      <c r="L192">
        <f t="shared" si="23"/>
        <v>0</v>
      </c>
      <c r="M192">
        <f t="shared" si="24"/>
        <v>1</v>
      </c>
    </row>
    <row r="193" spans="1:13">
      <c r="A193">
        <v>192</v>
      </c>
      <c r="B193">
        <v>231</v>
      </c>
      <c r="C193">
        <v>4</v>
      </c>
      <c r="D193">
        <v>142</v>
      </c>
      <c r="E193">
        <v>86</v>
      </c>
      <c r="F193">
        <v>0</v>
      </c>
      <c r="G193">
        <v>0</v>
      </c>
      <c r="H193">
        <v>44</v>
      </c>
      <c r="I193">
        <v>0.64500000000000002</v>
      </c>
      <c r="J193">
        <v>22</v>
      </c>
      <c r="K193">
        <v>1</v>
      </c>
      <c r="L193">
        <f t="shared" si="23"/>
        <v>0</v>
      </c>
      <c r="M193">
        <f t="shared" si="24"/>
        <v>0</v>
      </c>
    </row>
    <row r="194" spans="1:13">
      <c r="A194">
        <v>193</v>
      </c>
      <c r="B194">
        <v>287</v>
      </c>
      <c r="C194">
        <v>5</v>
      </c>
      <c r="D194">
        <v>155</v>
      </c>
      <c r="E194">
        <v>84</v>
      </c>
      <c r="F194">
        <v>44</v>
      </c>
      <c r="G194">
        <v>545</v>
      </c>
      <c r="H194">
        <v>38.700000000000003</v>
      </c>
      <c r="I194">
        <v>0.61899999999999999</v>
      </c>
      <c r="J194">
        <v>34</v>
      </c>
      <c r="K194">
        <v>0</v>
      </c>
      <c r="L194">
        <f t="shared" si="23"/>
        <v>1</v>
      </c>
      <c r="M194">
        <f t="shared" si="24"/>
        <v>0</v>
      </c>
    </row>
    <row r="195" spans="1:13">
      <c r="A195">
        <v>194</v>
      </c>
      <c r="B195">
        <v>335</v>
      </c>
      <c r="C195">
        <v>1</v>
      </c>
      <c r="D195">
        <v>95</v>
      </c>
      <c r="E195">
        <v>60</v>
      </c>
      <c r="F195">
        <v>18</v>
      </c>
      <c r="G195">
        <v>58</v>
      </c>
      <c r="H195">
        <v>23.9</v>
      </c>
      <c r="I195">
        <v>0.26</v>
      </c>
      <c r="J195">
        <v>22</v>
      </c>
      <c r="K195">
        <v>0</v>
      </c>
      <c r="L195">
        <f t="shared" ref="L195:L258" si="25">IF(H195&lt;=29.849999,IF(C195&lt;=4.5,IF(H195&lt;=25.45,0,0),IF(I195&lt;=0.261,0,0)),IF(G195&lt;=179,IF(C195&lt;=4.5,0,1),IF(H195&lt;=35.049999,1,1)))</f>
        <v>0</v>
      </c>
      <c r="M195">
        <f t="shared" ref="M195:M258" si="26">IF(L195=K195,1,0)</f>
        <v>1</v>
      </c>
    </row>
    <row r="196" spans="1:13">
      <c r="A196">
        <v>195</v>
      </c>
      <c r="B196">
        <v>427</v>
      </c>
      <c r="C196">
        <v>0</v>
      </c>
      <c r="D196">
        <v>94</v>
      </c>
      <c r="E196">
        <v>0</v>
      </c>
      <c r="F196">
        <v>0</v>
      </c>
      <c r="G196">
        <v>0</v>
      </c>
      <c r="H196">
        <v>0</v>
      </c>
      <c r="I196">
        <v>0.25600000000000001</v>
      </c>
      <c r="J196">
        <v>25</v>
      </c>
      <c r="K196">
        <v>0</v>
      </c>
      <c r="L196">
        <f t="shared" si="25"/>
        <v>0</v>
      </c>
      <c r="M196">
        <f t="shared" si="26"/>
        <v>1</v>
      </c>
    </row>
    <row r="197" spans="1:13">
      <c r="A197">
        <v>196</v>
      </c>
      <c r="B197">
        <v>120</v>
      </c>
      <c r="C197">
        <v>4</v>
      </c>
      <c r="D197">
        <v>99</v>
      </c>
      <c r="E197">
        <v>76</v>
      </c>
      <c r="F197">
        <v>15</v>
      </c>
      <c r="G197">
        <v>51</v>
      </c>
      <c r="H197">
        <v>23.2</v>
      </c>
      <c r="I197">
        <v>0.223</v>
      </c>
      <c r="J197">
        <v>21</v>
      </c>
      <c r="K197">
        <v>0</v>
      </c>
      <c r="L197">
        <f t="shared" si="25"/>
        <v>0</v>
      </c>
      <c r="M197">
        <f t="shared" si="26"/>
        <v>1</v>
      </c>
    </row>
    <row r="198" spans="1:13">
      <c r="A198">
        <v>197</v>
      </c>
      <c r="B198">
        <v>751</v>
      </c>
      <c r="C198">
        <v>4</v>
      </c>
      <c r="D198">
        <v>136</v>
      </c>
      <c r="E198">
        <v>70</v>
      </c>
      <c r="F198">
        <v>0</v>
      </c>
      <c r="G198">
        <v>0</v>
      </c>
      <c r="H198">
        <v>31.2</v>
      </c>
      <c r="I198">
        <v>1.1819999999999999</v>
      </c>
      <c r="J198">
        <v>22</v>
      </c>
      <c r="K198">
        <v>1</v>
      </c>
      <c r="L198">
        <f t="shared" si="25"/>
        <v>0</v>
      </c>
      <c r="M198">
        <f t="shared" si="26"/>
        <v>0</v>
      </c>
    </row>
    <row r="199" spans="1:13">
      <c r="A199">
        <v>198</v>
      </c>
      <c r="B199">
        <v>504</v>
      </c>
      <c r="C199">
        <v>7</v>
      </c>
      <c r="D199">
        <v>94</v>
      </c>
      <c r="E199">
        <v>64</v>
      </c>
      <c r="F199">
        <v>25</v>
      </c>
      <c r="G199">
        <v>79</v>
      </c>
      <c r="H199">
        <v>33.299999999999997</v>
      </c>
      <c r="I199">
        <v>0.73799999999999999</v>
      </c>
      <c r="J199">
        <v>41</v>
      </c>
      <c r="K199">
        <v>0</v>
      </c>
      <c r="L199">
        <f t="shared" si="25"/>
        <v>1</v>
      </c>
      <c r="M199">
        <f t="shared" si="26"/>
        <v>0</v>
      </c>
    </row>
    <row r="200" spans="1:13">
      <c r="A200">
        <v>199</v>
      </c>
      <c r="B200">
        <v>748</v>
      </c>
      <c r="C200">
        <v>1</v>
      </c>
      <c r="D200">
        <v>81</v>
      </c>
      <c r="E200">
        <v>74</v>
      </c>
      <c r="F200">
        <v>41</v>
      </c>
      <c r="G200">
        <v>57</v>
      </c>
      <c r="H200">
        <v>46.3</v>
      </c>
      <c r="I200">
        <v>1.0960000000000001</v>
      </c>
      <c r="J200">
        <v>32</v>
      </c>
      <c r="K200">
        <v>0</v>
      </c>
      <c r="L200">
        <f t="shared" si="25"/>
        <v>0</v>
      </c>
      <c r="M200">
        <f t="shared" si="26"/>
        <v>1</v>
      </c>
    </row>
    <row r="201" spans="1:13">
      <c r="A201">
        <v>200</v>
      </c>
      <c r="B201">
        <v>702</v>
      </c>
      <c r="C201">
        <v>6</v>
      </c>
      <c r="D201">
        <v>125</v>
      </c>
      <c r="E201">
        <v>78</v>
      </c>
      <c r="F201">
        <v>31</v>
      </c>
      <c r="G201">
        <v>0</v>
      </c>
      <c r="H201">
        <v>27.6</v>
      </c>
      <c r="I201">
        <v>0.56499999999999995</v>
      </c>
      <c r="J201">
        <v>49</v>
      </c>
      <c r="K201">
        <v>1</v>
      </c>
      <c r="L201">
        <f t="shared" si="25"/>
        <v>0</v>
      </c>
      <c r="M201">
        <f t="shared" si="26"/>
        <v>0</v>
      </c>
    </row>
    <row r="202" spans="1:13">
      <c r="A202">
        <v>201</v>
      </c>
      <c r="B202">
        <v>224</v>
      </c>
      <c r="C202">
        <v>7</v>
      </c>
      <c r="D202">
        <v>142</v>
      </c>
      <c r="E202">
        <v>60</v>
      </c>
      <c r="F202">
        <v>33</v>
      </c>
      <c r="G202">
        <v>190</v>
      </c>
      <c r="H202">
        <v>28.8</v>
      </c>
      <c r="I202">
        <v>0.68700000000000006</v>
      </c>
      <c r="J202">
        <v>61</v>
      </c>
      <c r="K202">
        <v>0</v>
      </c>
      <c r="L202">
        <f t="shared" si="25"/>
        <v>0</v>
      </c>
      <c r="M202">
        <f t="shared" si="26"/>
        <v>1</v>
      </c>
    </row>
    <row r="203" spans="1:13">
      <c r="A203">
        <v>202</v>
      </c>
      <c r="B203">
        <v>61</v>
      </c>
      <c r="C203">
        <v>2</v>
      </c>
      <c r="D203">
        <v>84</v>
      </c>
      <c r="E203">
        <v>0</v>
      </c>
      <c r="F203">
        <v>0</v>
      </c>
      <c r="G203">
        <v>0</v>
      </c>
      <c r="H203">
        <v>0</v>
      </c>
      <c r="I203">
        <v>0.30399999999999999</v>
      </c>
      <c r="J203">
        <v>21</v>
      </c>
      <c r="K203">
        <v>0</v>
      </c>
      <c r="L203">
        <f t="shared" si="25"/>
        <v>0</v>
      </c>
      <c r="M203">
        <f t="shared" si="26"/>
        <v>1</v>
      </c>
    </row>
    <row r="204" spans="1:13">
      <c r="A204">
        <v>203</v>
      </c>
      <c r="B204">
        <v>287</v>
      </c>
      <c r="C204">
        <v>5</v>
      </c>
      <c r="D204">
        <v>155</v>
      </c>
      <c r="E204">
        <v>84</v>
      </c>
      <c r="F204">
        <v>44</v>
      </c>
      <c r="G204">
        <v>545</v>
      </c>
      <c r="H204">
        <v>38.700000000000003</v>
      </c>
      <c r="I204">
        <v>0.61899999999999999</v>
      </c>
      <c r="J204">
        <v>34</v>
      </c>
      <c r="K204">
        <v>0</v>
      </c>
      <c r="L204">
        <f t="shared" si="25"/>
        <v>1</v>
      </c>
      <c r="M204">
        <f t="shared" si="26"/>
        <v>0</v>
      </c>
    </row>
    <row r="205" spans="1:13">
      <c r="A205">
        <v>204</v>
      </c>
      <c r="B205">
        <v>340</v>
      </c>
      <c r="C205">
        <v>7</v>
      </c>
      <c r="D205">
        <v>178</v>
      </c>
      <c r="E205">
        <v>84</v>
      </c>
      <c r="F205">
        <v>0</v>
      </c>
      <c r="G205">
        <v>0</v>
      </c>
      <c r="H205">
        <v>39.9</v>
      </c>
      <c r="I205">
        <v>0.33100000000000002</v>
      </c>
      <c r="J205">
        <v>41</v>
      </c>
      <c r="K205">
        <v>1</v>
      </c>
      <c r="L205">
        <f t="shared" si="25"/>
        <v>1</v>
      </c>
      <c r="M205">
        <f t="shared" si="26"/>
        <v>1</v>
      </c>
    </row>
    <row r="206" spans="1:13">
      <c r="A206">
        <v>205</v>
      </c>
      <c r="B206">
        <v>620</v>
      </c>
      <c r="C206">
        <v>0</v>
      </c>
      <c r="D206">
        <v>119</v>
      </c>
      <c r="E206">
        <v>0</v>
      </c>
      <c r="F206">
        <v>0</v>
      </c>
      <c r="G206">
        <v>0</v>
      </c>
      <c r="H206">
        <v>32.4</v>
      </c>
      <c r="I206">
        <v>0.14099999999999999</v>
      </c>
      <c r="J206">
        <v>24</v>
      </c>
      <c r="K206">
        <v>1</v>
      </c>
      <c r="L206">
        <f t="shared" si="25"/>
        <v>0</v>
      </c>
      <c r="M206">
        <f t="shared" si="26"/>
        <v>0</v>
      </c>
    </row>
    <row r="207" spans="1:13">
      <c r="A207">
        <v>206</v>
      </c>
      <c r="B207">
        <v>568</v>
      </c>
      <c r="C207">
        <v>6</v>
      </c>
      <c r="D207">
        <v>92</v>
      </c>
      <c r="E207">
        <v>62</v>
      </c>
      <c r="F207">
        <v>32</v>
      </c>
      <c r="G207">
        <v>126</v>
      </c>
      <c r="H207">
        <v>32</v>
      </c>
      <c r="I207">
        <v>8.5000000000000006E-2</v>
      </c>
      <c r="J207">
        <v>46</v>
      </c>
      <c r="K207">
        <v>0</v>
      </c>
      <c r="L207">
        <f t="shared" si="25"/>
        <v>1</v>
      </c>
      <c r="M207">
        <f t="shared" si="26"/>
        <v>0</v>
      </c>
    </row>
    <row r="208" spans="1:13">
      <c r="A208">
        <v>207</v>
      </c>
      <c r="B208">
        <v>224</v>
      </c>
      <c r="C208">
        <v>7</v>
      </c>
      <c r="D208">
        <v>142</v>
      </c>
      <c r="E208">
        <v>60</v>
      </c>
      <c r="F208">
        <v>33</v>
      </c>
      <c r="G208">
        <v>190</v>
      </c>
      <c r="H208">
        <v>28.8</v>
      </c>
      <c r="I208">
        <v>0.68700000000000006</v>
      </c>
      <c r="J208">
        <v>61</v>
      </c>
      <c r="K208">
        <v>0</v>
      </c>
      <c r="L208">
        <f t="shared" si="25"/>
        <v>0</v>
      </c>
      <c r="M208">
        <f t="shared" si="26"/>
        <v>1</v>
      </c>
    </row>
    <row r="209" spans="1:13">
      <c r="A209">
        <v>208</v>
      </c>
      <c r="B209">
        <v>335</v>
      </c>
      <c r="C209">
        <v>1</v>
      </c>
      <c r="D209">
        <v>95</v>
      </c>
      <c r="E209">
        <v>60</v>
      </c>
      <c r="F209">
        <v>18</v>
      </c>
      <c r="G209">
        <v>58</v>
      </c>
      <c r="H209">
        <v>23.9</v>
      </c>
      <c r="I209">
        <v>0.26</v>
      </c>
      <c r="J209">
        <v>22</v>
      </c>
      <c r="K209">
        <v>0</v>
      </c>
      <c r="L209">
        <f t="shared" si="25"/>
        <v>0</v>
      </c>
      <c r="M209">
        <f t="shared" si="26"/>
        <v>1</v>
      </c>
    </row>
    <row r="210" spans="1:13">
      <c r="A210">
        <v>209</v>
      </c>
      <c r="B210">
        <v>447</v>
      </c>
      <c r="C210">
        <v>1</v>
      </c>
      <c r="D210">
        <v>100</v>
      </c>
      <c r="E210">
        <v>72</v>
      </c>
      <c r="F210">
        <v>12</v>
      </c>
      <c r="G210">
        <v>70</v>
      </c>
      <c r="H210">
        <v>25.3</v>
      </c>
      <c r="I210">
        <v>0.65800000000000003</v>
      </c>
      <c r="J210">
        <v>28</v>
      </c>
      <c r="K210">
        <v>0</v>
      </c>
      <c r="L210">
        <f t="shared" si="25"/>
        <v>0</v>
      </c>
      <c r="M210">
        <f t="shared" si="26"/>
        <v>1</v>
      </c>
    </row>
    <row r="211" spans="1:13">
      <c r="A211">
        <v>210</v>
      </c>
      <c r="B211">
        <v>147</v>
      </c>
      <c r="C211">
        <v>9</v>
      </c>
      <c r="D211">
        <v>57</v>
      </c>
      <c r="E211">
        <v>80</v>
      </c>
      <c r="F211">
        <v>37</v>
      </c>
      <c r="G211">
        <v>0</v>
      </c>
      <c r="H211">
        <v>32.799999999999997</v>
      </c>
      <c r="I211">
        <v>9.6000000000000002E-2</v>
      </c>
      <c r="J211">
        <v>41</v>
      </c>
      <c r="K211">
        <v>0</v>
      </c>
      <c r="L211">
        <f t="shared" si="25"/>
        <v>1</v>
      </c>
      <c r="M211">
        <f t="shared" si="26"/>
        <v>0</v>
      </c>
    </row>
    <row r="212" spans="1:13">
      <c r="A212">
        <v>211</v>
      </c>
      <c r="B212">
        <v>596</v>
      </c>
      <c r="C212">
        <v>0</v>
      </c>
      <c r="D212">
        <v>188</v>
      </c>
      <c r="E212">
        <v>82</v>
      </c>
      <c r="F212">
        <v>14</v>
      </c>
      <c r="G212">
        <v>185</v>
      </c>
      <c r="H212">
        <v>32</v>
      </c>
      <c r="I212">
        <v>0.68200000000000005</v>
      </c>
      <c r="J212">
        <v>22</v>
      </c>
      <c r="K212">
        <v>1</v>
      </c>
      <c r="L212">
        <f t="shared" si="25"/>
        <v>1</v>
      </c>
      <c r="M212">
        <f t="shared" si="26"/>
        <v>1</v>
      </c>
    </row>
    <row r="213" spans="1:13">
      <c r="A213">
        <v>212</v>
      </c>
      <c r="B213">
        <v>634</v>
      </c>
      <c r="C213">
        <v>1</v>
      </c>
      <c r="D213">
        <v>128</v>
      </c>
      <c r="E213">
        <v>82</v>
      </c>
      <c r="F213">
        <v>17</v>
      </c>
      <c r="G213">
        <v>183</v>
      </c>
      <c r="H213">
        <v>27.5</v>
      </c>
      <c r="I213">
        <v>0.115</v>
      </c>
      <c r="J213">
        <v>22</v>
      </c>
      <c r="K213">
        <v>0</v>
      </c>
      <c r="L213">
        <f t="shared" si="25"/>
        <v>0</v>
      </c>
      <c r="M213">
        <f t="shared" si="26"/>
        <v>1</v>
      </c>
    </row>
    <row r="214" spans="1:13">
      <c r="A214">
        <v>213</v>
      </c>
      <c r="B214">
        <v>554</v>
      </c>
      <c r="C214">
        <v>1</v>
      </c>
      <c r="D214">
        <v>88</v>
      </c>
      <c r="E214">
        <v>62</v>
      </c>
      <c r="F214">
        <v>24</v>
      </c>
      <c r="G214">
        <v>44</v>
      </c>
      <c r="H214">
        <v>29.9</v>
      </c>
      <c r="I214">
        <v>0.42199999999999999</v>
      </c>
      <c r="J214">
        <v>23</v>
      </c>
      <c r="K214">
        <v>0</v>
      </c>
      <c r="L214">
        <f t="shared" si="25"/>
        <v>0</v>
      </c>
      <c r="M214">
        <f t="shared" si="26"/>
        <v>1</v>
      </c>
    </row>
    <row r="215" spans="1:13">
      <c r="A215">
        <v>214</v>
      </c>
      <c r="B215">
        <v>556</v>
      </c>
      <c r="C215">
        <v>7</v>
      </c>
      <c r="D215">
        <v>124</v>
      </c>
      <c r="E215">
        <v>70</v>
      </c>
      <c r="F215">
        <v>33</v>
      </c>
      <c r="G215">
        <v>215</v>
      </c>
      <c r="H215">
        <v>25.5</v>
      </c>
      <c r="I215">
        <v>0.161</v>
      </c>
      <c r="J215">
        <v>37</v>
      </c>
      <c r="K215">
        <v>0</v>
      </c>
      <c r="L215">
        <f t="shared" si="25"/>
        <v>0</v>
      </c>
      <c r="M215">
        <f t="shared" si="26"/>
        <v>1</v>
      </c>
    </row>
    <row r="216" spans="1:13">
      <c r="A216">
        <v>215</v>
      </c>
      <c r="B216">
        <v>458</v>
      </c>
      <c r="C216">
        <v>5</v>
      </c>
      <c r="D216">
        <v>86</v>
      </c>
      <c r="E216">
        <v>68</v>
      </c>
      <c r="F216">
        <v>28</v>
      </c>
      <c r="G216">
        <v>71</v>
      </c>
      <c r="H216">
        <v>30.2</v>
      </c>
      <c r="I216">
        <v>0.36399999999999999</v>
      </c>
      <c r="J216">
        <v>24</v>
      </c>
      <c r="K216">
        <v>0</v>
      </c>
      <c r="L216">
        <f t="shared" si="25"/>
        <v>1</v>
      </c>
      <c r="M216">
        <f t="shared" si="26"/>
        <v>0</v>
      </c>
    </row>
    <row r="217" spans="1:13">
      <c r="A217">
        <v>216</v>
      </c>
      <c r="B217">
        <v>546</v>
      </c>
      <c r="C217">
        <v>8</v>
      </c>
      <c r="D217">
        <v>186</v>
      </c>
      <c r="E217">
        <v>90</v>
      </c>
      <c r="F217">
        <v>35</v>
      </c>
      <c r="G217">
        <v>225</v>
      </c>
      <c r="H217">
        <v>34.5</v>
      </c>
      <c r="I217">
        <v>0.42299999999999999</v>
      </c>
      <c r="J217">
        <v>37</v>
      </c>
      <c r="K217">
        <v>1</v>
      </c>
      <c r="L217">
        <f t="shared" si="25"/>
        <v>1</v>
      </c>
      <c r="M217">
        <f t="shared" si="26"/>
        <v>1</v>
      </c>
    </row>
    <row r="218" spans="1:13">
      <c r="A218">
        <v>217</v>
      </c>
      <c r="B218">
        <v>486</v>
      </c>
      <c r="C218">
        <v>0</v>
      </c>
      <c r="D218">
        <v>135</v>
      </c>
      <c r="E218">
        <v>68</v>
      </c>
      <c r="F218">
        <v>42</v>
      </c>
      <c r="G218">
        <v>250</v>
      </c>
      <c r="H218">
        <v>42.3</v>
      </c>
      <c r="I218">
        <v>0.36499999999999999</v>
      </c>
      <c r="J218">
        <v>24</v>
      </c>
      <c r="K218">
        <v>1</v>
      </c>
      <c r="L218">
        <f t="shared" si="25"/>
        <v>1</v>
      </c>
      <c r="M218">
        <f t="shared" si="26"/>
        <v>1</v>
      </c>
    </row>
    <row r="219" spans="1:13">
      <c r="A219">
        <v>218</v>
      </c>
      <c r="B219">
        <v>178</v>
      </c>
      <c r="C219">
        <v>0</v>
      </c>
      <c r="D219">
        <v>129</v>
      </c>
      <c r="E219">
        <v>110</v>
      </c>
      <c r="F219">
        <v>46</v>
      </c>
      <c r="G219">
        <v>130</v>
      </c>
      <c r="H219">
        <v>67.099999999999994</v>
      </c>
      <c r="I219">
        <v>0.31900000000000001</v>
      </c>
      <c r="J219">
        <v>26</v>
      </c>
      <c r="K219">
        <v>1</v>
      </c>
      <c r="L219">
        <f t="shared" si="25"/>
        <v>0</v>
      </c>
      <c r="M219">
        <f t="shared" si="26"/>
        <v>0</v>
      </c>
    </row>
    <row r="220" spans="1:13">
      <c r="A220">
        <v>219</v>
      </c>
      <c r="B220">
        <v>107</v>
      </c>
      <c r="C220">
        <v>1</v>
      </c>
      <c r="D220">
        <v>96</v>
      </c>
      <c r="E220">
        <v>122</v>
      </c>
      <c r="F220">
        <v>0</v>
      </c>
      <c r="G220">
        <v>0</v>
      </c>
      <c r="H220">
        <v>22.4</v>
      </c>
      <c r="I220">
        <v>0.20699999999999999</v>
      </c>
      <c r="J220">
        <v>27</v>
      </c>
      <c r="K220">
        <v>0</v>
      </c>
      <c r="L220">
        <f t="shared" si="25"/>
        <v>0</v>
      </c>
      <c r="M220">
        <f t="shared" si="26"/>
        <v>1</v>
      </c>
    </row>
    <row r="221" spans="1:13">
      <c r="A221">
        <v>220</v>
      </c>
      <c r="B221">
        <v>671</v>
      </c>
      <c r="C221">
        <v>6</v>
      </c>
      <c r="D221">
        <v>165</v>
      </c>
      <c r="E221">
        <v>68</v>
      </c>
      <c r="F221">
        <v>26</v>
      </c>
      <c r="G221">
        <v>168</v>
      </c>
      <c r="H221">
        <v>33.6</v>
      </c>
      <c r="I221">
        <v>0.63100000000000001</v>
      </c>
      <c r="J221">
        <v>49</v>
      </c>
      <c r="K221">
        <v>0</v>
      </c>
      <c r="L221">
        <f t="shared" si="25"/>
        <v>1</v>
      </c>
      <c r="M221">
        <f t="shared" si="26"/>
        <v>0</v>
      </c>
    </row>
    <row r="222" spans="1:13">
      <c r="A222">
        <v>221</v>
      </c>
      <c r="B222">
        <v>565</v>
      </c>
      <c r="C222">
        <v>0</v>
      </c>
      <c r="D222">
        <v>91</v>
      </c>
      <c r="E222">
        <v>80</v>
      </c>
      <c r="F222">
        <v>0</v>
      </c>
      <c r="G222">
        <v>0</v>
      </c>
      <c r="H222">
        <v>32.4</v>
      </c>
      <c r="I222">
        <v>0.60099999999999998</v>
      </c>
      <c r="J222">
        <v>27</v>
      </c>
      <c r="K222">
        <v>0</v>
      </c>
      <c r="L222">
        <f t="shared" si="25"/>
        <v>0</v>
      </c>
      <c r="M222">
        <f t="shared" si="26"/>
        <v>1</v>
      </c>
    </row>
    <row r="223" spans="1:13">
      <c r="A223">
        <v>222</v>
      </c>
      <c r="B223">
        <v>51</v>
      </c>
      <c r="C223">
        <v>1</v>
      </c>
      <c r="D223">
        <v>103</v>
      </c>
      <c r="E223">
        <v>80</v>
      </c>
      <c r="F223">
        <v>11</v>
      </c>
      <c r="G223">
        <v>82</v>
      </c>
      <c r="H223">
        <v>19.399999999999999</v>
      </c>
      <c r="I223">
        <v>0.49099999999999999</v>
      </c>
      <c r="J223">
        <v>22</v>
      </c>
      <c r="K223">
        <v>0</v>
      </c>
      <c r="L223">
        <f t="shared" si="25"/>
        <v>0</v>
      </c>
      <c r="M223">
        <f t="shared" si="26"/>
        <v>1</v>
      </c>
    </row>
    <row r="224" spans="1:13">
      <c r="A224">
        <v>223</v>
      </c>
      <c r="B224">
        <v>601</v>
      </c>
      <c r="C224">
        <v>1</v>
      </c>
      <c r="D224">
        <v>108</v>
      </c>
      <c r="E224">
        <v>88</v>
      </c>
      <c r="F224">
        <v>19</v>
      </c>
      <c r="G224">
        <v>0</v>
      </c>
      <c r="H224">
        <v>27.1</v>
      </c>
      <c r="I224">
        <v>0.4</v>
      </c>
      <c r="J224">
        <v>24</v>
      </c>
      <c r="K224">
        <v>0</v>
      </c>
      <c r="L224">
        <f t="shared" si="25"/>
        <v>0</v>
      </c>
      <c r="M224">
        <f t="shared" si="26"/>
        <v>1</v>
      </c>
    </row>
    <row r="225" spans="1:13">
      <c r="A225">
        <v>224</v>
      </c>
      <c r="B225">
        <v>292</v>
      </c>
      <c r="C225">
        <v>0</v>
      </c>
      <c r="D225">
        <v>107</v>
      </c>
      <c r="E225">
        <v>62</v>
      </c>
      <c r="F225">
        <v>30</v>
      </c>
      <c r="G225">
        <v>74</v>
      </c>
      <c r="H225">
        <v>36.6</v>
      </c>
      <c r="I225">
        <v>0.75700000000000001</v>
      </c>
      <c r="J225">
        <v>25</v>
      </c>
      <c r="K225">
        <v>1</v>
      </c>
      <c r="L225">
        <f t="shared" si="25"/>
        <v>0</v>
      </c>
      <c r="M225">
        <f t="shared" si="26"/>
        <v>0</v>
      </c>
    </row>
    <row r="226" spans="1:13">
      <c r="A226">
        <v>225</v>
      </c>
      <c r="B226">
        <v>224</v>
      </c>
      <c r="C226">
        <v>7</v>
      </c>
      <c r="D226">
        <v>142</v>
      </c>
      <c r="E226">
        <v>60</v>
      </c>
      <c r="F226">
        <v>33</v>
      </c>
      <c r="G226">
        <v>190</v>
      </c>
      <c r="H226">
        <v>28.8</v>
      </c>
      <c r="I226">
        <v>0.68700000000000006</v>
      </c>
      <c r="J226">
        <v>61</v>
      </c>
      <c r="K226">
        <v>0</v>
      </c>
      <c r="L226">
        <f t="shared" si="25"/>
        <v>0</v>
      </c>
      <c r="M226">
        <f t="shared" si="26"/>
        <v>1</v>
      </c>
    </row>
    <row r="227" spans="1:13">
      <c r="A227">
        <v>226</v>
      </c>
      <c r="B227">
        <v>500</v>
      </c>
      <c r="C227">
        <v>6</v>
      </c>
      <c r="D227">
        <v>154</v>
      </c>
      <c r="E227">
        <v>74</v>
      </c>
      <c r="F227">
        <v>32</v>
      </c>
      <c r="G227">
        <v>193</v>
      </c>
      <c r="H227">
        <v>29.3</v>
      </c>
      <c r="I227">
        <v>0.83899999999999997</v>
      </c>
      <c r="J227">
        <v>39</v>
      </c>
      <c r="K227">
        <v>0</v>
      </c>
      <c r="L227">
        <f t="shared" si="25"/>
        <v>0</v>
      </c>
      <c r="M227">
        <f t="shared" si="26"/>
        <v>1</v>
      </c>
    </row>
    <row r="228" spans="1:13">
      <c r="A228">
        <v>227</v>
      </c>
      <c r="B228">
        <v>665</v>
      </c>
      <c r="C228">
        <v>6</v>
      </c>
      <c r="D228">
        <v>115</v>
      </c>
      <c r="E228">
        <v>60</v>
      </c>
      <c r="F228">
        <v>39</v>
      </c>
      <c r="G228">
        <v>0</v>
      </c>
      <c r="H228">
        <v>33.700000000000003</v>
      </c>
      <c r="I228">
        <v>0.245</v>
      </c>
      <c r="J228">
        <v>40</v>
      </c>
      <c r="K228">
        <v>1</v>
      </c>
      <c r="L228">
        <f t="shared" si="25"/>
        <v>1</v>
      </c>
      <c r="M228">
        <f t="shared" si="26"/>
        <v>1</v>
      </c>
    </row>
    <row r="229" spans="1:13">
      <c r="A229">
        <v>228</v>
      </c>
      <c r="B229">
        <v>606</v>
      </c>
      <c r="C229">
        <v>1</v>
      </c>
      <c r="D229">
        <v>124</v>
      </c>
      <c r="E229">
        <v>60</v>
      </c>
      <c r="F229">
        <v>32</v>
      </c>
      <c r="G229">
        <v>0</v>
      </c>
      <c r="H229">
        <v>35.799999999999997</v>
      </c>
      <c r="I229">
        <v>0.51400000000000001</v>
      </c>
      <c r="J229">
        <v>21</v>
      </c>
      <c r="K229">
        <v>0</v>
      </c>
      <c r="L229">
        <f t="shared" si="25"/>
        <v>0</v>
      </c>
      <c r="M229">
        <f t="shared" si="26"/>
        <v>1</v>
      </c>
    </row>
    <row r="230" spans="1:13">
      <c r="A230">
        <v>229</v>
      </c>
      <c r="B230">
        <v>15</v>
      </c>
      <c r="C230">
        <v>5</v>
      </c>
      <c r="D230">
        <v>166</v>
      </c>
      <c r="E230">
        <v>72</v>
      </c>
      <c r="F230">
        <v>19</v>
      </c>
      <c r="G230">
        <v>175</v>
      </c>
      <c r="H230">
        <v>25.8</v>
      </c>
      <c r="I230">
        <v>0.58699999999999997</v>
      </c>
      <c r="J230">
        <v>51</v>
      </c>
      <c r="K230">
        <v>1</v>
      </c>
      <c r="L230">
        <f t="shared" si="25"/>
        <v>0</v>
      </c>
      <c r="M230">
        <f t="shared" si="26"/>
        <v>0</v>
      </c>
    </row>
    <row r="231" spans="1:13">
      <c r="A231">
        <v>230</v>
      </c>
      <c r="B231">
        <v>545</v>
      </c>
      <c r="C231">
        <v>1</v>
      </c>
      <c r="D231">
        <v>88</v>
      </c>
      <c r="E231">
        <v>78</v>
      </c>
      <c r="F231">
        <v>29</v>
      </c>
      <c r="G231">
        <v>76</v>
      </c>
      <c r="H231">
        <v>32</v>
      </c>
      <c r="I231">
        <v>0.36499999999999999</v>
      </c>
      <c r="J231">
        <v>29</v>
      </c>
      <c r="K231">
        <v>0</v>
      </c>
      <c r="L231">
        <f t="shared" si="25"/>
        <v>0</v>
      </c>
      <c r="M231">
        <f t="shared" si="26"/>
        <v>1</v>
      </c>
    </row>
    <row r="232" spans="1:13">
      <c r="A232">
        <v>231</v>
      </c>
      <c r="B232">
        <v>340</v>
      </c>
      <c r="C232">
        <v>7</v>
      </c>
      <c r="D232">
        <v>178</v>
      </c>
      <c r="E232">
        <v>84</v>
      </c>
      <c r="F232">
        <v>0</v>
      </c>
      <c r="G232">
        <v>0</v>
      </c>
      <c r="H232">
        <v>39.9</v>
      </c>
      <c r="I232">
        <v>0.33100000000000002</v>
      </c>
      <c r="J232">
        <v>41</v>
      </c>
      <c r="K232">
        <v>1</v>
      </c>
      <c r="L232">
        <f t="shared" si="25"/>
        <v>1</v>
      </c>
      <c r="M232">
        <f t="shared" si="26"/>
        <v>1</v>
      </c>
    </row>
    <row r="233" spans="1:13">
      <c r="A233">
        <v>232</v>
      </c>
      <c r="B233">
        <v>753</v>
      </c>
      <c r="C233">
        <v>3</v>
      </c>
      <c r="D233">
        <v>108</v>
      </c>
      <c r="E233">
        <v>62</v>
      </c>
      <c r="F233">
        <v>24</v>
      </c>
      <c r="G233">
        <v>0</v>
      </c>
      <c r="H233">
        <v>26</v>
      </c>
      <c r="I233">
        <v>0.223</v>
      </c>
      <c r="J233">
        <v>25</v>
      </c>
      <c r="K233">
        <v>0</v>
      </c>
      <c r="L233">
        <f t="shared" si="25"/>
        <v>0</v>
      </c>
      <c r="M233">
        <f t="shared" si="26"/>
        <v>1</v>
      </c>
    </row>
    <row r="234" spans="1:13">
      <c r="A234">
        <v>233</v>
      </c>
      <c r="B234">
        <v>703</v>
      </c>
      <c r="C234">
        <v>1</v>
      </c>
      <c r="D234">
        <v>168</v>
      </c>
      <c r="E234">
        <v>88</v>
      </c>
      <c r="F234">
        <v>29</v>
      </c>
      <c r="G234">
        <v>0</v>
      </c>
      <c r="H234">
        <v>35</v>
      </c>
      <c r="I234">
        <v>0.90500000000000003</v>
      </c>
      <c r="J234">
        <v>52</v>
      </c>
      <c r="K234">
        <v>1</v>
      </c>
      <c r="L234">
        <f t="shared" si="25"/>
        <v>0</v>
      </c>
      <c r="M234">
        <f t="shared" si="26"/>
        <v>0</v>
      </c>
    </row>
    <row r="235" spans="1:13">
      <c r="A235">
        <v>234</v>
      </c>
      <c r="B235">
        <v>450</v>
      </c>
      <c r="C235">
        <v>0</v>
      </c>
      <c r="D235">
        <v>120</v>
      </c>
      <c r="E235">
        <v>74</v>
      </c>
      <c r="F235">
        <v>18</v>
      </c>
      <c r="G235">
        <v>63</v>
      </c>
      <c r="H235">
        <v>30.5</v>
      </c>
      <c r="I235">
        <v>0.28499999999999998</v>
      </c>
      <c r="J235">
        <v>26</v>
      </c>
      <c r="K235">
        <v>0</v>
      </c>
      <c r="L235">
        <f t="shared" si="25"/>
        <v>0</v>
      </c>
      <c r="M235">
        <f t="shared" si="26"/>
        <v>1</v>
      </c>
    </row>
    <row r="236" spans="1:13">
      <c r="A236">
        <v>235</v>
      </c>
      <c r="B236">
        <v>573</v>
      </c>
      <c r="C236">
        <v>3</v>
      </c>
      <c r="D236">
        <v>111</v>
      </c>
      <c r="E236">
        <v>58</v>
      </c>
      <c r="F236">
        <v>31</v>
      </c>
      <c r="G236">
        <v>44</v>
      </c>
      <c r="H236">
        <v>29.5</v>
      </c>
      <c r="I236">
        <v>0.43</v>
      </c>
      <c r="J236">
        <v>22</v>
      </c>
      <c r="K236">
        <v>0</v>
      </c>
      <c r="L236">
        <f t="shared" si="25"/>
        <v>0</v>
      </c>
      <c r="M236">
        <f t="shared" si="26"/>
        <v>1</v>
      </c>
    </row>
    <row r="237" spans="1:13">
      <c r="A237">
        <v>236</v>
      </c>
      <c r="B237">
        <v>428</v>
      </c>
      <c r="C237">
        <v>1</v>
      </c>
      <c r="D237">
        <v>181</v>
      </c>
      <c r="E237">
        <v>64</v>
      </c>
      <c r="F237">
        <v>30</v>
      </c>
      <c r="G237">
        <v>180</v>
      </c>
      <c r="H237">
        <v>34.1</v>
      </c>
      <c r="I237">
        <v>0.32800000000000001</v>
      </c>
      <c r="J237">
        <v>38</v>
      </c>
      <c r="K237">
        <v>1</v>
      </c>
      <c r="L237">
        <f t="shared" si="25"/>
        <v>1</v>
      </c>
      <c r="M237">
        <f t="shared" si="26"/>
        <v>1</v>
      </c>
    </row>
    <row r="238" spans="1:13">
      <c r="A238">
        <v>237</v>
      </c>
      <c r="B238">
        <v>705</v>
      </c>
      <c r="C238">
        <v>4</v>
      </c>
      <c r="D238">
        <v>110</v>
      </c>
      <c r="E238">
        <v>76</v>
      </c>
      <c r="F238">
        <v>20</v>
      </c>
      <c r="G238">
        <v>100</v>
      </c>
      <c r="H238">
        <v>28.4</v>
      </c>
      <c r="I238">
        <v>0.11799999999999999</v>
      </c>
      <c r="J238">
        <v>27</v>
      </c>
      <c r="K238">
        <v>0</v>
      </c>
      <c r="L238">
        <f t="shared" si="25"/>
        <v>0</v>
      </c>
      <c r="M238">
        <f t="shared" si="26"/>
        <v>1</v>
      </c>
    </row>
    <row r="239" spans="1:13">
      <c r="A239">
        <v>238</v>
      </c>
      <c r="B239">
        <v>755</v>
      </c>
      <c r="C239">
        <v>8</v>
      </c>
      <c r="D239">
        <v>154</v>
      </c>
      <c r="E239">
        <v>78</v>
      </c>
      <c r="F239">
        <v>32</v>
      </c>
      <c r="G239">
        <v>0</v>
      </c>
      <c r="H239">
        <v>32.4</v>
      </c>
      <c r="I239">
        <v>0.443</v>
      </c>
      <c r="J239">
        <v>45</v>
      </c>
      <c r="K239">
        <v>1</v>
      </c>
      <c r="L239">
        <f t="shared" si="25"/>
        <v>1</v>
      </c>
      <c r="M239">
        <f t="shared" si="26"/>
        <v>1</v>
      </c>
    </row>
    <row r="240" spans="1:13">
      <c r="A240">
        <v>239</v>
      </c>
      <c r="B240">
        <v>66</v>
      </c>
      <c r="C240">
        <v>5</v>
      </c>
      <c r="D240">
        <v>99</v>
      </c>
      <c r="E240">
        <v>74</v>
      </c>
      <c r="F240">
        <v>27</v>
      </c>
      <c r="G240">
        <v>0</v>
      </c>
      <c r="H240">
        <v>29</v>
      </c>
      <c r="I240">
        <v>0.20300000000000001</v>
      </c>
      <c r="J240">
        <v>32</v>
      </c>
      <c r="K240">
        <v>0</v>
      </c>
      <c r="L240">
        <f t="shared" si="25"/>
        <v>0</v>
      </c>
      <c r="M240">
        <f t="shared" si="26"/>
        <v>1</v>
      </c>
    </row>
    <row r="241" spans="1:13">
      <c r="A241">
        <v>240</v>
      </c>
      <c r="B241">
        <v>132</v>
      </c>
      <c r="C241">
        <v>9</v>
      </c>
      <c r="D241">
        <v>122</v>
      </c>
      <c r="E241">
        <v>56</v>
      </c>
      <c r="F241">
        <v>0</v>
      </c>
      <c r="G241">
        <v>0</v>
      </c>
      <c r="H241">
        <v>33.299999999999997</v>
      </c>
      <c r="I241">
        <v>1.1140000000000001</v>
      </c>
      <c r="J241">
        <v>33</v>
      </c>
      <c r="K241">
        <v>1</v>
      </c>
      <c r="L241">
        <f t="shared" si="25"/>
        <v>1</v>
      </c>
      <c r="M241">
        <f t="shared" si="26"/>
        <v>1</v>
      </c>
    </row>
    <row r="242" spans="1:13">
      <c r="A242">
        <v>241</v>
      </c>
      <c r="B242">
        <v>664</v>
      </c>
      <c r="C242">
        <v>9</v>
      </c>
      <c r="D242">
        <v>145</v>
      </c>
      <c r="E242">
        <v>80</v>
      </c>
      <c r="F242">
        <v>46</v>
      </c>
      <c r="G242">
        <v>130</v>
      </c>
      <c r="H242">
        <v>37.9</v>
      </c>
      <c r="I242">
        <v>0.63700000000000001</v>
      </c>
      <c r="J242">
        <v>40</v>
      </c>
      <c r="K242">
        <v>1</v>
      </c>
      <c r="L242">
        <f t="shared" si="25"/>
        <v>1</v>
      </c>
      <c r="M242">
        <f t="shared" si="26"/>
        <v>1</v>
      </c>
    </row>
    <row r="243" spans="1:13">
      <c r="A243">
        <v>242</v>
      </c>
      <c r="B243">
        <v>303</v>
      </c>
      <c r="C243">
        <v>5</v>
      </c>
      <c r="D243">
        <v>77</v>
      </c>
      <c r="E243">
        <v>82</v>
      </c>
      <c r="F243">
        <v>41</v>
      </c>
      <c r="G243">
        <v>42</v>
      </c>
      <c r="H243">
        <v>35.799999999999997</v>
      </c>
      <c r="I243">
        <v>0.156</v>
      </c>
      <c r="J243">
        <v>35</v>
      </c>
      <c r="K243">
        <v>0</v>
      </c>
      <c r="L243">
        <f t="shared" si="25"/>
        <v>1</v>
      </c>
      <c r="M243">
        <f t="shared" si="26"/>
        <v>0</v>
      </c>
    </row>
    <row r="244" spans="1:13">
      <c r="A244">
        <v>243</v>
      </c>
      <c r="B244">
        <v>303</v>
      </c>
      <c r="C244">
        <v>5</v>
      </c>
      <c r="D244">
        <v>77</v>
      </c>
      <c r="E244">
        <v>82</v>
      </c>
      <c r="F244">
        <v>41</v>
      </c>
      <c r="G244">
        <v>42</v>
      </c>
      <c r="H244">
        <v>35.799999999999997</v>
      </c>
      <c r="I244">
        <v>0.156</v>
      </c>
      <c r="J244">
        <v>35</v>
      </c>
      <c r="K244">
        <v>0</v>
      </c>
      <c r="L244">
        <f t="shared" si="25"/>
        <v>1</v>
      </c>
      <c r="M244">
        <f t="shared" si="26"/>
        <v>0</v>
      </c>
    </row>
    <row r="245" spans="1:13">
      <c r="A245">
        <v>244</v>
      </c>
      <c r="B245">
        <v>385</v>
      </c>
      <c r="C245">
        <v>1</v>
      </c>
      <c r="D245">
        <v>125</v>
      </c>
      <c r="E245">
        <v>70</v>
      </c>
      <c r="F245">
        <v>24</v>
      </c>
      <c r="G245">
        <v>110</v>
      </c>
      <c r="H245">
        <v>24.3</v>
      </c>
      <c r="I245">
        <v>0.221</v>
      </c>
      <c r="J245">
        <v>25</v>
      </c>
      <c r="K245">
        <v>0</v>
      </c>
      <c r="L245">
        <f t="shared" si="25"/>
        <v>0</v>
      </c>
      <c r="M245">
        <f t="shared" si="26"/>
        <v>1</v>
      </c>
    </row>
    <row r="246" spans="1:13">
      <c r="A246">
        <v>245</v>
      </c>
      <c r="B246">
        <v>363</v>
      </c>
      <c r="C246">
        <v>5</v>
      </c>
      <c r="D246">
        <v>103</v>
      </c>
      <c r="E246">
        <v>108</v>
      </c>
      <c r="F246">
        <v>37</v>
      </c>
      <c r="G246">
        <v>0</v>
      </c>
      <c r="H246">
        <v>39.200000000000003</v>
      </c>
      <c r="I246">
        <v>0.30499999999999999</v>
      </c>
      <c r="J246">
        <v>65</v>
      </c>
      <c r="K246">
        <v>0</v>
      </c>
      <c r="L246">
        <f t="shared" si="25"/>
        <v>1</v>
      </c>
      <c r="M246">
        <f t="shared" si="26"/>
        <v>0</v>
      </c>
    </row>
    <row r="247" spans="1:13">
      <c r="A247">
        <v>246</v>
      </c>
      <c r="B247">
        <v>663</v>
      </c>
      <c r="C247">
        <v>8</v>
      </c>
      <c r="D247">
        <v>167</v>
      </c>
      <c r="E247">
        <v>106</v>
      </c>
      <c r="F247">
        <v>46</v>
      </c>
      <c r="G247">
        <v>231</v>
      </c>
      <c r="H247">
        <v>37.6</v>
      </c>
      <c r="I247">
        <v>0.16500000000000001</v>
      </c>
      <c r="J247">
        <v>43</v>
      </c>
      <c r="K247">
        <v>1</v>
      </c>
      <c r="L247">
        <f t="shared" si="25"/>
        <v>1</v>
      </c>
      <c r="M247">
        <f t="shared" si="26"/>
        <v>1</v>
      </c>
    </row>
    <row r="248" spans="1:13">
      <c r="A248">
        <v>247</v>
      </c>
      <c r="B248">
        <v>124</v>
      </c>
      <c r="C248">
        <v>5</v>
      </c>
      <c r="D248">
        <v>132</v>
      </c>
      <c r="E248">
        <v>80</v>
      </c>
      <c r="F248">
        <v>0</v>
      </c>
      <c r="G248">
        <v>0</v>
      </c>
      <c r="H248">
        <v>26.8</v>
      </c>
      <c r="I248">
        <v>0.186</v>
      </c>
      <c r="J248">
        <v>69</v>
      </c>
      <c r="K248">
        <v>0</v>
      </c>
      <c r="L248">
        <f t="shared" si="25"/>
        <v>0</v>
      </c>
      <c r="M248">
        <f t="shared" si="26"/>
        <v>1</v>
      </c>
    </row>
    <row r="249" spans="1:13">
      <c r="A249">
        <v>248</v>
      </c>
      <c r="B249">
        <v>657</v>
      </c>
      <c r="C249">
        <v>2</v>
      </c>
      <c r="D249">
        <v>101</v>
      </c>
      <c r="E249">
        <v>58</v>
      </c>
      <c r="F249">
        <v>35</v>
      </c>
      <c r="G249">
        <v>90</v>
      </c>
      <c r="H249">
        <v>21.8</v>
      </c>
      <c r="I249">
        <v>0.155</v>
      </c>
      <c r="J249">
        <v>22</v>
      </c>
      <c r="K249">
        <v>0</v>
      </c>
      <c r="L249">
        <f t="shared" si="25"/>
        <v>0</v>
      </c>
      <c r="M249">
        <f t="shared" si="26"/>
        <v>1</v>
      </c>
    </row>
    <row r="250" spans="1:13">
      <c r="A250">
        <v>249</v>
      </c>
      <c r="B250">
        <v>232</v>
      </c>
      <c r="C250">
        <v>6</v>
      </c>
      <c r="D250">
        <v>134</v>
      </c>
      <c r="E250">
        <v>80</v>
      </c>
      <c r="F250">
        <v>37</v>
      </c>
      <c r="G250">
        <v>370</v>
      </c>
      <c r="H250">
        <v>46.2</v>
      </c>
      <c r="I250">
        <v>0.23799999999999999</v>
      </c>
      <c r="J250">
        <v>46</v>
      </c>
      <c r="K250">
        <v>1</v>
      </c>
      <c r="L250">
        <f t="shared" si="25"/>
        <v>1</v>
      </c>
      <c r="M250">
        <f t="shared" si="26"/>
        <v>1</v>
      </c>
    </row>
    <row r="251" spans="1:13">
      <c r="A251">
        <v>250</v>
      </c>
      <c r="B251">
        <v>251</v>
      </c>
      <c r="C251">
        <v>9</v>
      </c>
      <c r="D251">
        <v>106</v>
      </c>
      <c r="E251">
        <v>52</v>
      </c>
      <c r="F251">
        <v>0</v>
      </c>
      <c r="G251">
        <v>0</v>
      </c>
      <c r="H251">
        <v>31.2</v>
      </c>
      <c r="I251">
        <v>0.38</v>
      </c>
      <c r="J251">
        <v>42</v>
      </c>
      <c r="K251">
        <v>0</v>
      </c>
      <c r="L251">
        <f t="shared" si="25"/>
        <v>1</v>
      </c>
      <c r="M251">
        <f t="shared" si="26"/>
        <v>0</v>
      </c>
    </row>
    <row r="252" spans="1:13">
      <c r="A252">
        <v>251</v>
      </c>
      <c r="B252">
        <v>48</v>
      </c>
      <c r="C252">
        <v>2</v>
      </c>
      <c r="D252">
        <v>71</v>
      </c>
      <c r="E252">
        <v>70</v>
      </c>
      <c r="F252">
        <v>27</v>
      </c>
      <c r="G252">
        <v>0</v>
      </c>
      <c r="H252">
        <v>28</v>
      </c>
      <c r="I252">
        <v>0.58599999999999997</v>
      </c>
      <c r="J252">
        <v>22</v>
      </c>
      <c r="K252">
        <v>0</v>
      </c>
      <c r="L252">
        <f t="shared" si="25"/>
        <v>0</v>
      </c>
      <c r="M252">
        <f t="shared" si="26"/>
        <v>1</v>
      </c>
    </row>
    <row r="253" spans="1:13">
      <c r="A253">
        <v>252</v>
      </c>
      <c r="B253">
        <v>288</v>
      </c>
      <c r="C253">
        <v>1</v>
      </c>
      <c r="D253">
        <v>119</v>
      </c>
      <c r="E253">
        <v>86</v>
      </c>
      <c r="F253">
        <v>39</v>
      </c>
      <c r="G253">
        <v>220</v>
      </c>
      <c r="H253">
        <v>45.6</v>
      </c>
      <c r="I253">
        <v>0.80800000000000005</v>
      </c>
      <c r="J253">
        <v>29</v>
      </c>
      <c r="K253">
        <v>1</v>
      </c>
      <c r="L253">
        <f t="shared" si="25"/>
        <v>1</v>
      </c>
      <c r="M253">
        <f t="shared" si="26"/>
        <v>1</v>
      </c>
    </row>
    <row r="254" spans="1:13">
      <c r="A254">
        <v>253</v>
      </c>
      <c r="B254">
        <v>664</v>
      </c>
      <c r="C254">
        <v>9</v>
      </c>
      <c r="D254">
        <v>145</v>
      </c>
      <c r="E254">
        <v>80</v>
      </c>
      <c r="F254">
        <v>46</v>
      </c>
      <c r="G254">
        <v>130</v>
      </c>
      <c r="H254">
        <v>37.9</v>
      </c>
      <c r="I254">
        <v>0.63700000000000001</v>
      </c>
      <c r="J254">
        <v>40</v>
      </c>
      <c r="K254">
        <v>1</v>
      </c>
      <c r="L254">
        <f t="shared" si="25"/>
        <v>1</v>
      </c>
      <c r="M254">
        <f t="shared" si="26"/>
        <v>1</v>
      </c>
    </row>
    <row r="255" spans="1:13">
      <c r="A255">
        <v>254</v>
      </c>
      <c r="B255">
        <v>38</v>
      </c>
      <c r="C255">
        <v>9</v>
      </c>
      <c r="D255">
        <v>102</v>
      </c>
      <c r="E255">
        <v>76</v>
      </c>
      <c r="F255">
        <v>37</v>
      </c>
      <c r="G255">
        <v>0</v>
      </c>
      <c r="H255">
        <v>32.9</v>
      </c>
      <c r="I255">
        <v>0.66500000000000004</v>
      </c>
      <c r="J255">
        <v>46</v>
      </c>
      <c r="K255">
        <v>1</v>
      </c>
      <c r="L255">
        <f t="shared" si="25"/>
        <v>1</v>
      </c>
      <c r="M255">
        <f t="shared" si="26"/>
        <v>1</v>
      </c>
    </row>
    <row r="256" spans="1:13">
      <c r="A256">
        <v>255</v>
      </c>
      <c r="B256">
        <v>696</v>
      </c>
      <c r="C256">
        <v>7</v>
      </c>
      <c r="D256">
        <v>142</v>
      </c>
      <c r="E256">
        <v>90</v>
      </c>
      <c r="F256">
        <v>24</v>
      </c>
      <c r="G256">
        <v>480</v>
      </c>
      <c r="H256">
        <v>30.4</v>
      </c>
      <c r="I256">
        <v>0.128</v>
      </c>
      <c r="J256">
        <v>43</v>
      </c>
      <c r="K256">
        <v>1</v>
      </c>
      <c r="L256">
        <f t="shared" si="25"/>
        <v>1</v>
      </c>
      <c r="M256">
        <f t="shared" si="26"/>
        <v>1</v>
      </c>
    </row>
    <row r="257" spans="1:13">
      <c r="A257">
        <v>256</v>
      </c>
      <c r="B257">
        <v>702</v>
      </c>
      <c r="C257">
        <v>6</v>
      </c>
      <c r="D257">
        <v>125</v>
      </c>
      <c r="E257">
        <v>78</v>
      </c>
      <c r="F257">
        <v>31</v>
      </c>
      <c r="G257">
        <v>0</v>
      </c>
      <c r="H257">
        <v>27.6</v>
      </c>
      <c r="I257">
        <v>0.56499999999999995</v>
      </c>
      <c r="J257">
        <v>49</v>
      </c>
      <c r="K257">
        <v>1</v>
      </c>
      <c r="L257">
        <f t="shared" si="25"/>
        <v>0</v>
      </c>
      <c r="M257">
        <f t="shared" si="26"/>
        <v>0</v>
      </c>
    </row>
    <row r="258" spans="1:13">
      <c r="A258">
        <v>257</v>
      </c>
      <c r="B258">
        <v>266</v>
      </c>
      <c r="C258">
        <v>5</v>
      </c>
      <c r="D258">
        <v>96</v>
      </c>
      <c r="E258">
        <v>74</v>
      </c>
      <c r="F258">
        <v>18</v>
      </c>
      <c r="G258">
        <v>67</v>
      </c>
      <c r="H258">
        <v>33.6</v>
      </c>
      <c r="I258">
        <v>0.997</v>
      </c>
      <c r="J258">
        <v>43</v>
      </c>
      <c r="K258">
        <v>0</v>
      </c>
      <c r="L258">
        <f t="shared" si="25"/>
        <v>1</v>
      </c>
      <c r="M258">
        <f t="shared" si="26"/>
        <v>0</v>
      </c>
    </row>
    <row r="259" spans="1:13">
      <c r="A259">
        <v>258</v>
      </c>
      <c r="B259">
        <v>421</v>
      </c>
      <c r="C259">
        <v>1</v>
      </c>
      <c r="D259">
        <v>119</v>
      </c>
      <c r="E259">
        <v>88</v>
      </c>
      <c r="F259">
        <v>41</v>
      </c>
      <c r="G259">
        <v>170</v>
      </c>
      <c r="H259">
        <v>45.3</v>
      </c>
      <c r="I259">
        <v>0.50700000000000001</v>
      </c>
      <c r="J259">
        <v>26</v>
      </c>
      <c r="K259">
        <v>0</v>
      </c>
      <c r="L259">
        <f t="shared" ref="L259:L322" si="27">IF(H259&lt;=29.849999,IF(C259&lt;=4.5,IF(H259&lt;=25.45,0,0),IF(I259&lt;=0.261,0,0)),IF(G259&lt;=179,IF(C259&lt;=4.5,0,1),IF(H259&lt;=35.049999,1,1)))</f>
        <v>0</v>
      </c>
      <c r="M259">
        <f t="shared" ref="M259:M322" si="28">IF(L259=K259,1,0)</f>
        <v>1</v>
      </c>
    </row>
    <row r="260" spans="1:13">
      <c r="A260">
        <v>259</v>
      </c>
      <c r="B260">
        <v>183</v>
      </c>
      <c r="C260">
        <v>1</v>
      </c>
      <c r="D260">
        <v>0</v>
      </c>
      <c r="E260">
        <v>74</v>
      </c>
      <c r="F260">
        <v>20</v>
      </c>
      <c r="G260">
        <v>23</v>
      </c>
      <c r="H260">
        <v>27.7</v>
      </c>
      <c r="I260">
        <v>0.29899999999999999</v>
      </c>
      <c r="J260">
        <v>21</v>
      </c>
      <c r="K260">
        <v>0</v>
      </c>
      <c r="L260">
        <f t="shared" si="27"/>
        <v>0</v>
      </c>
      <c r="M260">
        <f t="shared" si="28"/>
        <v>1</v>
      </c>
    </row>
    <row r="261" spans="1:13">
      <c r="A261">
        <v>260</v>
      </c>
      <c r="B261">
        <v>545</v>
      </c>
      <c r="C261">
        <v>1</v>
      </c>
      <c r="D261">
        <v>88</v>
      </c>
      <c r="E261">
        <v>78</v>
      </c>
      <c r="F261">
        <v>29</v>
      </c>
      <c r="G261">
        <v>76</v>
      </c>
      <c r="H261">
        <v>32</v>
      </c>
      <c r="I261">
        <v>0.36499999999999999</v>
      </c>
      <c r="J261">
        <v>29</v>
      </c>
      <c r="K261">
        <v>0</v>
      </c>
      <c r="L261">
        <f t="shared" si="27"/>
        <v>0</v>
      </c>
      <c r="M261">
        <f t="shared" si="28"/>
        <v>1</v>
      </c>
    </row>
    <row r="262" spans="1:13">
      <c r="A262">
        <v>261</v>
      </c>
      <c r="B262">
        <v>175</v>
      </c>
      <c r="C262">
        <v>2</v>
      </c>
      <c r="D262">
        <v>75</v>
      </c>
      <c r="E262">
        <v>64</v>
      </c>
      <c r="F262">
        <v>24</v>
      </c>
      <c r="G262">
        <v>55</v>
      </c>
      <c r="H262">
        <v>29.7</v>
      </c>
      <c r="I262">
        <v>0.37</v>
      </c>
      <c r="J262">
        <v>33</v>
      </c>
      <c r="K262">
        <v>0</v>
      </c>
      <c r="L262">
        <f t="shared" si="27"/>
        <v>0</v>
      </c>
      <c r="M262">
        <f t="shared" si="28"/>
        <v>1</v>
      </c>
    </row>
    <row r="263" spans="1:13">
      <c r="A263">
        <v>262</v>
      </c>
      <c r="B263">
        <v>340</v>
      </c>
      <c r="C263">
        <v>7</v>
      </c>
      <c r="D263">
        <v>178</v>
      </c>
      <c r="E263">
        <v>84</v>
      </c>
      <c r="F263">
        <v>0</v>
      </c>
      <c r="G263">
        <v>0</v>
      </c>
      <c r="H263">
        <v>39.9</v>
      </c>
      <c r="I263">
        <v>0.33100000000000002</v>
      </c>
      <c r="J263">
        <v>41</v>
      </c>
      <c r="K263">
        <v>1</v>
      </c>
      <c r="L263">
        <f t="shared" si="27"/>
        <v>1</v>
      </c>
      <c r="M263">
        <f t="shared" si="28"/>
        <v>1</v>
      </c>
    </row>
    <row r="264" spans="1:13">
      <c r="A264">
        <v>263</v>
      </c>
      <c r="B264">
        <v>498</v>
      </c>
      <c r="C264">
        <v>2</v>
      </c>
      <c r="D264">
        <v>81</v>
      </c>
      <c r="E264">
        <v>72</v>
      </c>
      <c r="F264">
        <v>15</v>
      </c>
      <c r="G264">
        <v>76</v>
      </c>
      <c r="H264">
        <v>30.1</v>
      </c>
      <c r="I264">
        <v>0.54700000000000004</v>
      </c>
      <c r="J264">
        <v>25</v>
      </c>
      <c r="K264">
        <v>0</v>
      </c>
      <c r="L264">
        <f t="shared" si="27"/>
        <v>0</v>
      </c>
      <c r="M264">
        <f t="shared" si="28"/>
        <v>1</v>
      </c>
    </row>
    <row r="265" spans="1:13">
      <c r="A265">
        <v>264</v>
      </c>
      <c r="B265">
        <v>608</v>
      </c>
      <c r="C265">
        <v>1</v>
      </c>
      <c r="D265">
        <v>92</v>
      </c>
      <c r="E265">
        <v>62</v>
      </c>
      <c r="F265">
        <v>25</v>
      </c>
      <c r="G265">
        <v>41</v>
      </c>
      <c r="H265">
        <v>19.5</v>
      </c>
      <c r="I265">
        <v>0.48199999999999998</v>
      </c>
      <c r="J265">
        <v>25</v>
      </c>
      <c r="K265">
        <v>0</v>
      </c>
      <c r="L265">
        <f t="shared" si="27"/>
        <v>0</v>
      </c>
      <c r="M265">
        <f t="shared" si="28"/>
        <v>1</v>
      </c>
    </row>
    <row r="266" spans="1:13">
      <c r="A266">
        <v>265</v>
      </c>
      <c r="B266">
        <v>243</v>
      </c>
      <c r="C266">
        <v>3</v>
      </c>
      <c r="D266">
        <v>139</v>
      </c>
      <c r="E266">
        <v>54</v>
      </c>
      <c r="F266">
        <v>0</v>
      </c>
      <c r="G266">
        <v>0</v>
      </c>
      <c r="H266">
        <v>25.6</v>
      </c>
      <c r="I266">
        <v>0.40200000000000002</v>
      </c>
      <c r="J266">
        <v>22</v>
      </c>
      <c r="K266">
        <v>1</v>
      </c>
      <c r="L266">
        <f t="shared" si="27"/>
        <v>0</v>
      </c>
      <c r="M266">
        <f t="shared" si="28"/>
        <v>0</v>
      </c>
    </row>
    <row r="267" spans="1:13">
      <c r="A267">
        <v>266</v>
      </c>
      <c r="B267">
        <v>227</v>
      </c>
      <c r="C267">
        <v>0</v>
      </c>
      <c r="D267">
        <v>101</v>
      </c>
      <c r="E267">
        <v>76</v>
      </c>
      <c r="F267">
        <v>0</v>
      </c>
      <c r="G267">
        <v>0</v>
      </c>
      <c r="H267">
        <v>35.700000000000003</v>
      </c>
      <c r="I267">
        <v>0.19800000000000001</v>
      </c>
      <c r="J267">
        <v>26</v>
      </c>
      <c r="K267">
        <v>0</v>
      </c>
      <c r="L267">
        <f t="shared" si="27"/>
        <v>0</v>
      </c>
      <c r="M267">
        <f t="shared" si="28"/>
        <v>1</v>
      </c>
    </row>
    <row r="268" spans="1:13">
      <c r="A268">
        <v>267</v>
      </c>
      <c r="B268">
        <v>337</v>
      </c>
      <c r="C268">
        <v>0</v>
      </c>
      <c r="D268">
        <v>117</v>
      </c>
      <c r="E268">
        <v>0</v>
      </c>
      <c r="F268">
        <v>0</v>
      </c>
      <c r="G268">
        <v>0</v>
      </c>
      <c r="H268">
        <v>33.799999999999997</v>
      </c>
      <c r="I268">
        <v>0.93200000000000005</v>
      </c>
      <c r="J268">
        <v>44</v>
      </c>
      <c r="K268">
        <v>0</v>
      </c>
      <c r="L268">
        <f t="shared" si="27"/>
        <v>0</v>
      </c>
      <c r="M268">
        <f t="shared" si="28"/>
        <v>1</v>
      </c>
    </row>
    <row r="269" spans="1:13">
      <c r="A269">
        <v>268</v>
      </c>
      <c r="B269">
        <v>655</v>
      </c>
      <c r="C269">
        <v>1</v>
      </c>
      <c r="D269">
        <v>106</v>
      </c>
      <c r="E269">
        <v>70</v>
      </c>
      <c r="F269">
        <v>28</v>
      </c>
      <c r="G269">
        <v>135</v>
      </c>
      <c r="H269">
        <v>34.200000000000003</v>
      </c>
      <c r="I269">
        <v>0.14199999999999999</v>
      </c>
      <c r="J269">
        <v>22</v>
      </c>
      <c r="K269">
        <v>0</v>
      </c>
      <c r="L269">
        <f t="shared" si="27"/>
        <v>0</v>
      </c>
      <c r="M269">
        <f t="shared" si="28"/>
        <v>1</v>
      </c>
    </row>
    <row r="270" spans="1:13">
      <c r="A270">
        <v>269</v>
      </c>
      <c r="B270">
        <v>386</v>
      </c>
      <c r="C270">
        <v>1</v>
      </c>
      <c r="D270">
        <v>119</v>
      </c>
      <c r="E270">
        <v>54</v>
      </c>
      <c r="F270">
        <v>13</v>
      </c>
      <c r="G270">
        <v>50</v>
      </c>
      <c r="H270">
        <v>22.3</v>
      </c>
      <c r="I270">
        <v>0.20499999999999999</v>
      </c>
      <c r="J270">
        <v>24</v>
      </c>
      <c r="K270">
        <v>0</v>
      </c>
      <c r="L270">
        <f t="shared" si="27"/>
        <v>0</v>
      </c>
      <c r="M270">
        <f t="shared" si="28"/>
        <v>1</v>
      </c>
    </row>
    <row r="271" spans="1:13">
      <c r="A271">
        <v>270</v>
      </c>
      <c r="B271">
        <v>237</v>
      </c>
      <c r="C271">
        <v>7</v>
      </c>
      <c r="D271">
        <v>181</v>
      </c>
      <c r="E271">
        <v>84</v>
      </c>
      <c r="F271">
        <v>21</v>
      </c>
      <c r="G271">
        <v>192</v>
      </c>
      <c r="H271">
        <v>35.9</v>
      </c>
      <c r="I271">
        <v>0.58599999999999997</v>
      </c>
      <c r="J271">
        <v>51</v>
      </c>
      <c r="K271">
        <v>1</v>
      </c>
      <c r="L271">
        <f t="shared" si="27"/>
        <v>1</v>
      </c>
      <c r="M271">
        <f t="shared" si="28"/>
        <v>1</v>
      </c>
    </row>
    <row r="272" spans="1:13">
      <c r="A272">
        <v>271</v>
      </c>
      <c r="B272">
        <v>682</v>
      </c>
      <c r="C272">
        <v>0</v>
      </c>
      <c r="D272">
        <v>162</v>
      </c>
      <c r="E272">
        <v>76</v>
      </c>
      <c r="F272">
        <v>36</v>
      </c>
      <c r="G272">
        <v>0</v>
      </c>
      <c r="H272">
        <v>49.6</v>
      </c>
      <c r="I272">
        <v>0.36399999999999999</v>
      </c>
      <c r="J272">
        <v>26</v>
      </c>
      <c r="K272">
        <v>1</v>
      </c>
      <c r="L272">
        <f t="shared" si="27"/>
        <v>0</v>
      </c>
      <c r="M272">
        <f t="shared" si="28"/>
        <v>0</v>
      </c>
    </row>
    <row r="273" spans="1:13">
      <c r="A273">
        <v>272</v>
      </c>
      <c r="B273">
        <v>666</v>
      </c>
      <c r="C273">
        <v>1</v>
      </c>
      <c r="D273">
        <v>112</v>
      </c>
      <c r="E273">
        <v>80</v>
      </c>
      <c r="F273">
        <v>45</v>
      </c>
      <c r="G273">
        <v>132</v>
      </c>
      <c r="H273">
        <v>34.799999999999997</v>
      </c>
      <c r="I273">
        <v>0.217</v>
      </c>
      <c r="J273">
        <v>24</v>
      </c>
      <c r="K273">
        <v>0</v>
      </c>
      <c r="L273">
        <f t="shared" si="27"/>
        <v>0</v>
      </c>
      <c r="M273">
        <f t="shared" si="28"/>
        <v>1</v>
      </c>
    </row>
    <row r="274" spans="1:13">
      <c r="A274">
        <v>273</v>
      </c>
      <c r="B274">
        <v>548</v>
      </c>
      <c r="C274">
        <v>4</v>
      </c>
      <c r="D274">
        <v>131</v>
      </c>
      <c r="E274">
        <v>68</v>
      </c>
      <c r="F274">
        <v>21</v>
      </c>
      <c r="G274">
        <v>166</v>
      </c>
      <c r="H274">
        <v>33.1</v>
      </c>
      <c r="I274">
        <v>0.16</v>
      </c>
      <c r="J274">
        <v>28</v>
      </c>
      <c r="K274">
        <v>0</v>
      </c>
      <c r="L274">
        <f t="shared" si="27"/>
        <v>0</v>
      </c>
      <c r="M274">
        <f t="shared" si="28"/>
        <v>1</v>
      </c>
    </row>
    <row r="275" spans="1:13">
      <c r="A275">
        <v>274</v>
      </c>
      <c r="B275">
        <v>652</v>
      </c>
      <c r="C275">
        <v>1</v>
      </c>
      <c r="D275">
        <v>117</v>
      </c>
      <c r="E275">
        <v>60</v>
      </c>
      <c r="F275">
        <v>23</v>
      </c>
      <c r="G275">
        <v>106</v>
      </c>
      <c r="H275">
        <v>33.799999999999997</v>
      </c>
      <c r="I275">
        <v>0.46600000000000003</v>
      </c>
      <c r="J275">
        <v>27</v>
      </c>
      <c r="K275">
        <v>0</v>
      </c>
      <c r="L275">
        <f t="shared" si="27"/>
        <v>0</v>
      </c>
      <c r="M275">
        <f t="shared" si="28"/>
        <v>1</v>
      </c>
    </row>
    <row r="276" spans="1:13">
      <c r="A276">
        <v>275</v>
      </c>
      <c r="B276">
        <v>293</v>
      </c>
      <c r="C276">
        <v>2</v>
      </c>
      <c r="D276">
        <v>128</v>
      </c>
      <c r="E276">
        <v>78</v>
      </c>
      <c r="F276">
        <v>37</v>
      </c>
      <c r="G276">
        <v>182</v>
      </c>
      <c r="H276">
        <v>43.3</v>
      </c>
      <c r="I276">
        <v>1.224</v>
      </c>
      <c r="J276">
        <v>31</v>
      </c>
      <c r="K276">
        <v>1</v>
      </c>
      <c r="L276">
        <f t="shared" si="27"/>
        <v>1</v>
      </c>
      <c r="M276">
        <f t="shared" si="28"/>
        <v>1</v>
      </c>
    </row>
    <row r="277" spans="1:13">
      <c r="A277">
        <v>276</v>
      </c>
      <c r="B277">
        <v>59</v>
      </c>
      <c r="C277">
        <v>0</v>
      </c>
      <c r="D277">
        <v>146</v>
      </c>
      <c r="E277">
        <v>82</v>
      </c>
      <c r="F277">
        <v>0</v>
      </c>
      <c r="G277">
        <v>0</v>
      </c>
      <c r="H277">
        <v>40.5</v>
      </c>
      <c r="I277">
        <v>1.7809999999999999</v>
      </c>
      <c r="J277">
        <v>44</v>
      </c>
      <c r="K277">
        <v>0</v>
      </c>
      <c r="L277">
        <f t="shared" si="27"/>
        <v>0</v>
      </c>
      <c r="M277">
        <f t="shared" si="28"/>
        <v>1</v>
      </c>
    </row>
    <row r="278" spans="1:13">
      <c r="A278">
        <v>277</v>
      </c>
      <c r="B278">
        <v>242</v>
      </c>
      <c r="C278">
        <v>4</v>
      </c>
      <c r="D278">
        <v>91</v>
      </c>
      <c r="E278">
        <v>70</v>
      </c>
      <c r="F278">
        <v>32</v>
      </c>
      <c r="G278">
        <v>88</v>
      </c>
      <c r="H278">
        <v>33.1</v>
      </c>
      <c r="I278">
        <v>0.44600000000000001</v>
      </c>
      <c r="J278">
        <v>22</v>
      </c>
      <c r="K278">
        <v>0</v>
      </c>
      <c r="L278">
        <f t="shared" si="27"/>
        <v>0</v>
      </c>
      <c r="M278">
        <f t="shared" si="28"/>
        <v>1</v>
      </c>
    </row>
    <row r="279" spans="1:13">
      <c r="A279">
        <v>278</v>
      </c>
      <c r="B279">
        <v>691</v>
      </c>
      <c r="C279">
        <v>8</v>
      </c>
      <c r="D279">
        <v>107</v>
      </c>
      <c r="E279">
        <v>80</v>
      </c>
      <c r="F279">
        <v>0</v>
      </c>
      <c r="G279">
        <v>0</v>
      </c>
      <c r="H279">
        <v>24.6</v>
      </c>
      <c r="I279">
        <v>0.85599999999999998</v>
      </c>
      <c r="J279">
        <v>34</v>
      </c>
      <c r="K279">
        <v>0</v>
      </c>
      <c r="L279">
        <f t="shared" si="27"/>
        <v>0</v>
      </c>
      <c r="M279">
        <f t="shared" si="28"/>
        <v>1</v>
      </c>
    </row>
    <row r="280" spans="1:13">
      <c r="A280">
        <v>279</v>
      </c>
      <c r="B280">
        <v>602</v>
      </c>
      <c r="C280">
        <v>6</v>
      </c>
      <c r="D280">
        <v>96</v>
      </c>
      <c r="E280">
        <v>0</v>
      </c>
      <c r="F280">
        <v>0</v>
      </c>
      <c r="G280">
        <v>0</v>
      </c>
      <c r="H280">
        <v>23.7</v>
      </c>
      <c r="I280">
        <v>0.19</v>
      </c>
      <c r="J280">
        <v>28</v>
      </c>
      <c r="K280">
        <v>0</v>
      </c>
      <c r="L280">
        <f t="shared" si="27"/>
        <v>0</v>
      </c>
      <c r="M280">
        <f t="shared" si="28"/>
        <v>1</v>
      </c>
    </row>
    <row r="281" spans="1:13">
      <c r="A281">
        <v>280</v>
      </c>
      <c r="B281">
        <v>255</v>
      </c>
      <c r="C281">
        <v>12</v>
      </c>
      <c r="D281">
        <v>92</v>
      </c>
      <c r="E281">
        <v>62</v>
      </c>
      <c r="F281">
        <v>7</v>
      </c>
      <c r="G281">
        <v>258</v>
      </c>
      <c r="H281">
        <v>27.6</v>
      </c>
      <c r="I281">
        <v>0.92600000000000005</v>
      </c>
      <c r="J281">
        <v>44</v>
      </c>
      <c r="K281">
        <v>1</v>
      </c>
      <c r="L281">
        <f t="shared" si="27"/>
        <v>0</v>
      </c>
      <c r="M281">
        <f t="shared" si="28"/>
        <v>0</v>
      </c>
    </row>
    <row r="282" spans="1:13">
      <c r="A282">
        <v>281</v>
      </c>
      <c r="B282">
        <v>170</v>
      </c>
      <c r="C282">
        <v>3</v>
      </c>
      <c r="D282">
        <v>111</v>
      </c>
      <c r="E282">
        <v>90</v>
      </c>
      <c r="F282">
        <v>12</v>
      </c>
      <c r="G282">
        <v>78</v>
      </c>
      <c r="H282">
        <v>28.4</v>
      </c>
      <c r="I282">
        <v>0.495</v>
      </c>
      <c r="J282">
        <v>29</v>
      </c>
      <c r="K282">
        <v>0</v>
      </c>
      <c r="L282">
        <f t="shared" si="27"/>
        <v>0</v>
      </c>
      <c r="M282">
        <f t="shared" si="28"/>
        <v>1</v>
      </c>
    </row>
    <row r="283" spans="1:13">
      <c r="A283">
        <v>282</v>
      </c>
      <c r="B283">
        <v>30</v>
      </c>
      <c r="C283">
        <v>5</v>
      </c>
      <c r="D283">
        <v>117</v>
      </c>
      <c r="E283">
        <v>92</v>
      </c>
      <c r="F283">
        <v>0</v>
      </c>
      <c r="G283">
        <v>0</v>
      </c>
      <c r="H283">
        <v>34.1</v>
      </c>
      <c r="I283">
        <v>0.33700000000000002</v>
      </c>
      <c r="J283">
        <v>38</v>
      </c>
      <c r="K283">
        <v>0</v>
      </c>
      <c r="L283">
        <f t="shared" si="27"/>
        <v>1</v>
      </c>
      <c r="M283">
        <f t="shared" si="28"/>
        <v>0</v>
      </c>
    </row>
    <row r="284" spans="1:13">
      <c r="A284">
        <v>283</v>
      </c>
      <c r="B284">
        <v>660</v>
      </c>
      <c r="C284">
        <v>3</v>
      </c>
      <c r="D284">
        <v>80</v>
      </c>
      <c r="E284">
        <v>82</v>
      </c>
      <c r="F284">
        <v>31</v>
      </c>
      <c r="G284">
        <v>70</v>
      </c>
      <c r="H284">
        <v>34.200000000000003</v>
      </c>
      <c r="I284">
        <v>1.292</v>
      </c>
      <c r="J284">
        <v>27</v>
      </c>
      <c r="K284">
        <v>1</v>
      </c>
      <c r="L284">
        <f t="shared" si="27"/>
        <v>0</v>
      </c>
      <c r="M284">
        <f t="shared" si="28"/>
        <v>0</v>
      </c>
    </row>
    <row r="285" spans="1:13">
      <c r="A285">
        <v>284</v>
      </c>
      <c r="B285">
        <v>445</v>
      </c>
      <c r="C285">
        <v>4</v>
      </c>
      <c r="D285">
        <v>117</v>
      </c>
      <c r="E285">
        <v>62</v>
      </c>
      <c r="F285">
        <v>12</v>
      </c>
      <c r="G285">
        <v>0</v>
      </c>
      <c r="H285">
        <v>29.7</v>
      </c>
      <c r="I285">
        <v>0.38</v>
      </c>
      <c r="J285">
        <v>30</v>
      </c>
      <c r="K285">
        <v>1</v>
      </c>
      <c r="L285">
        <f t="shared" si="27"/>
        <v>0</v>
      </c>
      <c r="M285">
        <f t="shared" si="28"/>
        <v>0</v>
      </c>
    </row>
    <row r="286" spans="1:13">
      <c r="A286">
        <v>285</v>
      </c>
      <c r="B286">
        <v>264</v>
      </c>
      <c r="C286">
        <v>3</v>
      </c>
      <c r="D286">
        <v>142</v>
      </c>
      <c r="E286">
        <v>80</v>
      </c>
      <c r="F286">
        <v>15</v>
      </c>
      <c r="G286">
        <v>0</v>
      </c>
      <c r="H286">
        <v>32.4</v>
      </c>
      <c r="I286">
        <v>0.2</v>
      </c>
      <c r="J286">
        <v>63</v>
      </c>
      <c r="K286">
        <v>0</v>
      </c>
      <c r="L286">
        <f t="shared" si="27"/>
        <v>0</v>
      </c>
      <c r="M286">
        <f t="shared" si="28"/>
        <v>1</v>
      </c>
    </row>
    <row r="287" spans="1:13">
      <c r="A287">
        <v>286</v>
      </c>
      <c r="B287">
        <v>135</v>
      </c>
      <c r="C287">
        <v>2</v>
      </c>
      <c r="D287">
        <v>96</v>
      </c>
      <c r="E287">
        <v>68</v>
      </c>
      <c r="F287">
        <v>13</v>
      </c>
      <c r="G287">
        <v>49</v>
      </c>
      <c r="H287">
        <v>21.1</v>
      </c>
      <c r="I287">
        <v>0.64700000000000002</v>
      </c>
      <c r="J287">
        <v>26</v>
      </c>
      <c r="K287">
        <v>0</v>
      </c>
      <c r="L287">
        <f t="shared" si="27"/>
        <v>0</v>
      </c>
      <c r="M287">
        <f t="shared" si="28"/>
        <v>1</v>
      </c>
    </row>
    <row r="288" spans="1:13">
      <c r="A288">
        <v>287</v>
      </c>
      <c r="B288">
        <v>104</v>
      </c>
      <c r="C288">
        <v>1</v>
      </c>
      <c r="D288">
        <v>81</v>
      </c>
      <c r="E288">
        <v>72</v>
      </c>
      <c r="F288">
        <v>18</v>
      </c>
      <c r="G288">
        <v>40</v>
      </c>
      <c r="H288">
        <v>26.6</v>
      </c>
      <c r="I288">
        <v>0.28299999999999997</v>
      </c>
      <c r="J288">
        <v>24</v>
      </c>
      <c r="K288">
        <v>0</v>
      </c>
      <c r="L288">
        <f t="shared" si="27"/>
        <v>0</v>
      </c>
      <c r="M288">
        <f t="shared" si="28"/>
        <v>1</v>
      </c>
    </row>
    <row r="289" spans="1:13">
      <c r="A289">
        <v>288</v>
      </c>
      <c r="B289">
        <v>717</v>
      </c>
      <c r="C289">
        <v>3</v>
      </c>
      <c r="D289">
        <v>173</v>
      </c>
      <c r="E289">
        <v>78</v>
      </c>
      <c r="F289">
        <v>39</v>
      </c>
      <c r="G289">
        <v>185</v>
      </c>
      <c r="H289">
        <v>33.799999999999997</v>
      </c>
      <c r="I289">
        <v>0.97</v>
      </c>
      <c r="J289">
        <v>31</v>
      </c>
      <c r="K289">
        <v>1</v>
      </c>
      <c r="L289">
        <f t="shared" si="27"/>
        <v>1</v>
      </c>
      <c r="M289">
        <f t="shared" si="28"/>
        <v>1</v>
      </c>
    </row>
    <row r="290" spans="1:13">
      <c r="A290">
        <v>289</v>
      </c>
      <c r="B290">
        <v>598</v>
      </c>
      <c r="C290">
        <v>1</v>
      </c>
      <c r="D290">
        <v>89</v>
      </c>
      <c r="E290">
        <v>24</v>
      </c>
      <c r="F290">
        <v>19</v>
      </c>
      <c r="G290">
        <v>25</v>
      </c>
      <c r="H290">
        <v>27.8</v>
      </c>
      <c r="I290">
        <v>0.55900000000000005</v>
      </c>
      <c r="J290">
        <v>21</v>
      </c>
      <c r="K290">
        <v>0</v>
      </c>
      <c r="L290">
        <f t="shared" si="27"/>
        <v>0</v>
      </c>
      <c r="M290">
        <f t="shared" si="28"/>
        <v>1</v>
      </c>
    </row>
    <row r="291" spans="1:13">
      <c r="A291">
        <v>290</v>
      </c>
      <c r="B291">
        <v>496</v>
      </c>
      <c r="C291">
        <v>6</v>
      </c>
      <c r="D291">
        <v>166</v>
      </c>
      <c r="E291">
        <v>74</v>
      </c>
      <c r="F291">
        <v>0</v>
      </c>
      <c r="G291">
        <v>0</v>
      </c>
      <c r="H291">
        <v>26.6</v>
      </c>
      <c r="I291">
        <v>0.30399999999999999</v>
      </c>
      <c r="J291">
        <v>66</v>
      </c>
      <c r="K291">
        <v>0</v>
      </c>
      <c r="L291">
        <f t="shared" si="27"/>
        <v>0</v>
      </c>
      <c r="M291">
        <f t="shared" si="28"/>
        <v>1</v>
      </c>
    </row>
    <row r="292" spans="1:13">
      <c r="A292">
        <v>291</v>
      </c>
      <c r="B292">
        <v>560</v>
      </c>
      <c r="C292">
        <v>11</v>
      </c>
      <c r="D292">
        <v>85</v>
      </c>
      <c r="E292">
        <v>74</v>
      </c>
      <c r="F292">
        <v>0</v>
      </c>
      <c r="G292">
        <v>0</v>
      </c>
      <c r="H292">
        <v>30.1</v>
      </c>
      <c r="I292">
        <v>0.3</v>
      </c>
      <c r="J292">
        <v>35</v>
      </c>
      <c r="K292">
        <v>0</v>
      </c>
      <c r="L292">
        <f t="shared" si="27"/>
        <v>1</v>
      </c>
      <c r="M292">
        <f t="shared" si="28"/>
        <v>0</v>
      </c>
    </row>
    <row r="293" spans="1:13">
      <c r="A293">
        <v>292</v>
      </c>
      <c r="B293">
        <v>345</v>
      </c>
      <c r="C293">
        <v>8</v>
      </c>
      <c r="D293">
        <v>95</v>
      </c>
      <c r="E293">
        <v>72</v>
      </c>
      <c r="F293">
        <v>0</v>
      </c>
      <c r="G293">
        <v>0</v>
      </c>
      <c r="H293">
        <v>36.799999999999997</v>
      </c>
      <c r="I293">
        <v>0.48499999999999999</v>
      </c>
      <c r="J293">
        <v>57</v>
      </c>
      <c r="K293">
        <v>0</v>
      </c>
      <c r="L293">
        <f t="shared" si="27"/>
        <v>1</v>
      </c>
      <c r="M293">
        <f t="shared" si="28"/>
        <v>0</v>
      </c>
    </row>
    <row r="294" spans="1:13">
      <c r="A294">
        <v>293</v>
      </c>
      <c r="B294">
        <v>228</v>
      </c>
      <c r="C294">
        <v>3</v>
      </c>
      <c r="D294">
        <v>162</v>
      </c>
      <c r="E294">
        <v>52</v>
      </c>
      <c r="F294">
        <v>38</v>
      </c>
      <c r="G294">
        <v>0</v>
      </c>
      <c r="H294">
        <v>37.200000000000003</v>
      </c>
      <c r="I294">
        <v>0.65200000000000002</v>
      </c>
      <c r="J294">
        <v>24</v>
      </c>
      <c r="K294">
        <v>1</v>
      </c>
      <c r="L294">
        <f t="shared" si="27"/>
        <v>0</v>
      </c>
      <c r="M294">
        <f t="shared" si="28"/>
        <v>0</v>
      </c>
    </row>
    <row r="295" spans="1:13">
      <c r="A295">
        <v>294</v>
      </c>
      <c r="B295">
        <v>671</v>
      </c>
      <c r="C295">
        <v>6</v>
      </c>
      <c r="D295">
        <v>165</v>
      </c>
      <c r="E295">
        <v>68</v>
      </c>
      <c r="F295">
        <v>26</v>
      </c>
      <c r="G295">
        <v>168</v>
      </c>
      <c r="H295">
        <v>33.6</v>
      </c>
      <c r="I295">
        <v>0.63100000000000001</v>
      </c>
      <c r="J295">
        <v>49</v>
      </c>
      <c r="K295">
        <v>0</v>
      </c>
      <c r="L295">
        <f t="shared" si="27"/>
        <v>1</v>
      </c>
      <c r="M295">
        <f t="shared" si="28"/>
        <v>0</v>
      </c>
    </row>
    <row r="296" spans="1:13">
      <c r="A296">
        <v>295</v>
      </c>
      <c r="B296">
        <v>264</v>
      </c>
      <c r="C296">
        <v>3</v>
      </c>
      <c r="D296">
        <v>142</v>
      </c>
      <c r="E296">
        <v>80</v>
      </c>
      <c r="F296">
        <v>15</v>
      </c>
      <c r="G296">
        <v>0</v>
      </c>
      <c r="H296">
        <v>32.4</v>
      </c>
      <c r="I296">
        <v>0.2</v>
      </c>
      <c r="J296">
        <v>63</v>
      </c>
      <c r="K296">
        <v>0</v>
      </c>
      <c r="L296">
        <f t="shared" si="27"/>
        <v>0</v>
      </c>
      <c r="M296">
        <f t="shared" si="28"/>
        <v>1</v>
      </c>
    </row>
    <row r="297" spans="1:13">
      <c r="A297">
        <v>296</v>
      </c>
      <c r="B297">
        <v>465</v>
      </c>
      <c r="C297">
        <v>10</v>
      </c>
      <c r="D297">
        <v>115</v>
      </c>
      <c r="E297">
        <v>98</v>
      </c>
      <c r="F297">
        <v>0</v>
      </c>
      <c r="G297">
        <v>0</v>
      </c>
      <c r="H297">
        <v>24</v>
      </c>
      <c r="I297">
        <v>1.022</v>
      </c>
      <c r="J297">
        <v>34</v>
      </c>
      <c r="K297">
        <v>0</v>
      </c>
      <c r="L297">
        <f t="shared" si="27"/>
        <v>0</v>
      </c>
      <c r="M297">
        <f t="shared" si="28"/>
        <v>1</v>
      </c>
    </row>
    <row r="298" spans="1:13">
      <c r="A298">
        <v>297</v>
      </c>
      <c r="B298">
        <v>760</v>
      </c>
      <c r="C298">
        <v>6</v>
      </c>
      <c r="D298">
        <v>190</v>
      </c>
      <c r="E298">
        <v>92</v>
      </c>
      <c r="F298">
        <v>0</v>
      </c>
      <c r="G298">
        <v>0</v>
      </c>
      <c r="H298">
        <v>35.5</v>
      </c>
      <c r="I298">
        <v>0.27800000000000002</v>
      </c>
      <c r="J298">
        <v>66</v>
      </c>
      <c r="K298">
        <v>1</v>
      </c>
      <c r="L298">
        <f t="shared" si="27"/>
        <v>1</v>
      </c>
      <c r="M298">
        <f t="shared" si="28"/>
        <v>1</v>
      </c>
    </row>
    <row r="299" spans="1:13">
      <c r="A299">
        <v>298</v>
      </c>
      <c r="B299">
        <v>180</v>
      </c>
      <c r="C299">
        <v>5</v>
      </c>
      <c r="D299">
        <v>130</v>
      </c>
      <c r="E299">
        <v>82</v>
      </c>
      <c r="F299">
        <v>0</v>
      </c>
      <c r="G299">
        <v>0</v>
      </c>
      <c r="H299">
        <v>39.1</v>
      </c>
      <c r="I299">
        <v>0.95599999999999996</v>
      </c>
      <c r="J299">
        <v>37</v>
      </c>
      <c r="K299">
        <v>1</v>
      </c>
      <c r="L299">
        <f t="shared" si="27"/>
        <v>1</v>
      </c>
      <c r="M299">
        <f t="shared" si="28"/>
        <v>1</v>
      </c>
    </row>
    <row r="300" spans="1:13">
      <c r="A300">
        <v>299</v>
      </c>
      <c r="B300">
        <v>73</v>
      </c>
      <c r="C300">
        <v>13</v>
      </c>
      <c r="D300">
        <v>126</v>
      </c>
      <c r="E300">
        <v>90</v>
      </c>
      <c r="F300">
        <v>0</v>
      </c>
      <c r="G300">
        <v>0</v>
      </c>
      <c r="H300">
        <v>43.4</v>
      </c>
      <c r="I300">
        <v>0.58299999999999996</v>
      </c>
      <c r="J300">
        <v>42</v>
      </c>
      <c r="K300">
        <v>1</v>
      </c>
      <c r="L300">
        <f t="shared" si="27"/>
        <v>1</v>
      </c>
      <c r="M300">
        <f t="shared" si="28"/>
        <v>1</v>
      </c>
    </row>
    <row r="301" spans="1:13">
      <c r="A301">
        <v>300</v>
      </c>
      <c r="B301">
        <v>370</v>
      </c>
      <c r="C301">
        <v>1</v>
      </c>
      <c r="D301">
        <v>133</v>
      </c>
      <c r="E301">
        <v>102</v>
      </c>
      <c r="F301">
        <v>28</v>
      </c>
      <c r="G301">
        <v>140</v>
      </c>
      <c r="H301">
        <v>32.799999999999997</v>
      </c>
      <c r="I301">
        <v>0.23400000000000001</v>
      </c>
      <c r="J301">
        <v>45</v>
      </c>
      <c r="K301">
        <v>1</v>
      </c>
      <c r="L301">
        <f t="shared" si="27"/>
        <v>0</v>
      </c>
      <c r="M301">
        <f t="shared" si="28"/>
        <v>0</v>
      </c>
    </row>
    <row r="302" spans="1:13">
      <c r="A302">
        <v>301</v>
      </c>
      <c r="B302">
        <v>40</v>
      </c>
      <c r="C302">
        <v>4</v>
      </c>
      <c r="D302">
        <v>111</v>
      </c>
      <c r="E302">
        <v>72</v>
      </c>
      <c r="F302">
        <v>47</v>
      </c>
      <c r="G302">
        <v>207</v>
      </c>
      <c r="H302">
        <v>37.1</v>
      </c>
      <c r="I302">
        <v>1.39</v>
      </c>
      <c r="J302">
        <v>56</v>
      </c>
      <c r="K302">
        <v>1</v>
      </c>
      <c r="L302">
        <f t="shared" si="27"/>
        <v>1</v>
      </c>
      <c r="M302">
        <f t="shared" si="28"/>
        <v>1</v>
      </c>
    </row>
    <row r="303" spans="1:13">
      <c r="A303">
        <v>302</v>
      </c>
      <c r="B303">
        <v>531</v>
      </c>
      <c r="C303">
        <v>2</v>
      </c>
      <c r="D303">
        <v>122</v>
      </c>
      <c r="E303">
        <v>60</v>
      </c>
      <c r="F303">
        <v>18</v>
      </c>
      <c r="G303">
        <v>106</v>
      </c>
      <c r="H303">
        <v>29.8</v>
      </c>
      <c r="I303">
        <v>0.71699999999999997</v>
      </c>
      <c r="J303">
        <v>22</v>
      </c>
      <c r="K303">
        <v>0</v>
      </c>
      <c r="L303">
        <f t="shared" si="27"/>
        <v>0</v>
      </c>
      <c r="M303">
        <f t="shared" si="28"/>
        <v>1</v>
      </c>
    </row>
    <row r="304" spans="1:13">
      <c r="A304">
        <v>303</v>
      </c>
      <c r="B304">
        <v>669</v>
      </c>
      <c r="C304">
        <v>6</v>
      </c>
      <c r="D304">
        <v>98</v>
      </c>
      <c r="E304">
        <v>58</v>
      </c>
      <c r="F304">
        <v>33</v>
      </c>
      <c r="G304">
        <v>190</v>
      </c>
      <c r="H304">
        <v>34</v>
      </c>
      <c r="I304">
        <v>0.43</v>
      </c>
      <c r="J304">
        <v>43</v>
      </c>
      <c r="K304">
        <v>0</v>
      </c>
      <c r="L304">
        <f t="shared" si="27"/>
        <v>1</v>
      </c>
      <c r="M304">
        <f t="shared" si="28"/>
        <v>0</v>
      </c>
    </row>
    <row r="305" spans="1:13">
      <c r="A305">
        <v>304</v>
      </c>
      <c r="B305">
        <v>106</v>
      </c>
      <c r="C305">
        <v>1</v>
      </c>
      <c r="D305">
        <v>126</v>
      </c>
      <c r="E305">
        <v>56</v>
      </c>
      <c r="F305">
        <v>29</v>
      </c>
      <c r="G305">
        <v>152</v>
      </c>
      <c r="H305">
        <v>28.7</v>
      </c>
      <c r="I305">
        <v>0.80100000000000005</v>
      </c>
      <c r="J305">
        <v>21</v>
      </c>
      <c r="K305">
        <v>0</v>
      </c>
      <c r="L305">
        <f t="shared" si="27"/>
        <v>0</v>
      </c>
      <c r="M305">
        <f t="shared" si="28"/>
        <v>1</v>
      </c>
    </row>
    <row r="306" spans="1:13">
      <c r="A306">
        <v>305</v>
      </c>
      <c r="B306">
        <v>68</v>
      </c>
      <c r="C306">
        <v>2</v>
      </c>
      <c r="D306">
        <v>109</v>
      </c>
      <c r="E306">
        <v>92</v>
      </c>
      <c r="F306">
        <v>0</v>
      </c>
      <c r="G306">
        <v>0</v>
      </c>
      <c r="H306">
        <v>42.7</v>
      </c>
      <c r="I306">
        <v>0.84499999999999997</v>
      </c>
      <c r="J306">
        <v>54</v>
      </c>
      <c r="K306">
        <v>0</v>
      </c>
      <c r="L306">
        <f t="shared" si="27"/>
        <v>0</v>
      </c>
      <c r="M306">
        <f t="shared" si="28"/>
        <v>1</v>
      </c>
    </row>
    <row r="307" spans="1:13">
      <c r="A307">
        <v>306</v>
      </c>
      <c r="B307">
        <v>641</v>
      </c>
      <c r="C307">
        <v>0</v>
      </c>
      <c r="D307">
        <v>102</v>
      </c>
      <c r="E307">
        <v>86</v>
      </c>
      <c r="F307">
        <v>17</v>
      </c>
      <c r="G307">
        <v>105</v>
      </c>
      <c r="H307">
        <v>29.3</v>
      </c>
      <c r="I307">
        <v>0.69499999999999995</v>
      </c>
      <c r="J307">
        <v>27</v>
      </c>
      <c r="K307">
        <v>0</v>
      </c>
      <c r="L307">
        <f t="shared" si="27"/>
        <v>0</v>
      </c>
      <c r="M307">
        <f t="shared" si="28"/>
        <v>1</v>
      </c>
    </row>
    <row r="308" spans="1:13">
      <c r="A308">
        <v>307</v>
      </c>
      <c r="B308">
        <v>712</v>
      </c>
      <c r="C308">
        <v>5</v>
      </c>
      <c r="D308">
        <v>126</v>
      </c>
      <c r="E308">
        <v>78</v>
      </c>
      <c r="F308">
        <v>27</v>
      </c>
      <c r="G308">
        <v>22</v>
      </c>
      <c r="H308">
        <v>29.6</v>
      </c>
      <c r="I308">
        <v>0.439</v>
      </c>
      <c r="J308">
        <v>40</v>
      </c>
      <c r="K308">
        <v>0</v>
      </c>
      <c r="L308">
        <f t="shared" si="27"/>
        <v>0</v>
      </c>
      <c r="M308">
        <f t="shared" si="28"/>
        <v>1</v>
      </c>
    </row>
    <row r="309" spans="1:13">
      <c r="A309">
        <v>308</v>
      </c>
      <c r="B309">
        <v>169</v>
      </c>
      <c r="C309">
        <v>4</v>
      </c>
      <c r="D309">
        <v>110</v>
      </c>
      <c r="E309">
        <v>66</v>
      </c>
      <c r="F309">
        <v>0</v>
      </c>
      <c r="G309">
        <v>0</v>
      </c>
      <c r="H309">
        <v>31.9</v>
      </c>
      <c r="I309">
        <v>0.47099999999999997</v>
      </c>
      <c r="J309">
        <v>29</v>
      </c>
      <c r="K309">
        <v>0</v>
      </c>
      <c r="L309">
        <f t="shared" si="27"/>
        <v>0</v>
      </c>
      <c r="M309">
        <f t="shared" si="28"/>
        <v>1</v>
      </c>
    </row>
    <row r="310" spans="1:13">
      <c r="A310">
        <v>309</v>
      </c>
      <c r="B310">
        <v>623</v>
      </c>
      <c r="C310">
        <v>6</v>
      </c>
      <c r="D310">
        <v>183</v>
      </c>
      <c r="E310">
        <v>94</v>
      </c>
      <c r="F310">
        <v>0</v>
      </c>
      <c r="G310">
        <v>0</v>
      </c>
      <c r="H310">
        <v>40.799999999999997</v>
      </c>
      <c r="I310">
        <v>1.4610000000000001</v>
      </c>
      <c r="J310">
        <v>45</v>
      </c>
      <c r="K310">
        <v>0</v>
      </c>
      <c r="L310">
        <f t="shared" si="27"/>
        <v>1</v>
      </c>
      <c r="M310">
        <f t="shared" si="28"/>
        <v>0</v>
      </c>
    </row>
    <row r="311" spans="1:13">
      <c r="A311">
        <v>310</v>
      </c>
      <c r="B311">
        <v>729</v>
      </c>
      <c r="C311">
        <v>2</v>
      </c>
      <c r="D311">
        <v>175</v>
      </c>
      <c r="E311">
        <v>88</v>
      </c>
      <c r="F311">
        <v>0</v>
      </c>
      <c r="G311">
        <v>0</v>
      </c>
      <c r="H311">
        <v>22.9</v>
      </c>
      <c r="I311">
        <v>0.32600000000000001</v>
      </c>
      <c r="J311">
        <v>22</v>
      </c>
      <c r="K311">
        <v>0</v>
      </c>
      <c r="L311">
        <f t="shared" si="27"/>
        <v>0</v>
      </c>
      <c r="M311">
        <f t="shared" si="28"/>
        <v>1</v>
      </c>
    </row>
    <row r="312" spans="1:13">
      <c r="A312">
        <v>311</v>
      </c>
      <c r="B312">
        <v>329</v>
      </c>
      <c r="C312">
        <v>2</v>
      </c>
      <c r="D312">
        <v>102</v>
      </c>
      <c r="E312">
        <v>86</v>
      </c>
      <c r="F312">
        <v>36</v>
      </c>
      <c r="G312">
        <v>120</v>
      </c>
      <c r="H312">
        <v>45.5</v>
      </c>
      <c r="I312">
        <v>0.127</v>
      </c>
      <c r="J312">
        <v>23</v>
      </c>
      <c r="K312">
        <v>1</v>
      </c>
      <c r="L312">
        <f t="shared" si="27"/>
        <v>0</v>
      </c>
      <c r="M312">
        <f t="shared" si="28"/>
        <v>0</v>
      </c>
    </row>
    <row r="313" spans="1:13">
      <c r="A313">
        <v>312</v>
      </c>
      <c r="B313">
        <v>8</v>
      </c>
      <c r="C313">
        <v>10</v>
      </c>
      <c r="D313">
        <v>115</v>
      </c>
      <c r="E313">
        <v>0</v>
      </c>
      <c r="F313">
        <v>0</v>
      </c>
      <c r="G313">
        <v>0</v>
      </c>
      <c r="H313">
        <v>35.299999999999997</v>
      </c>
      <c r="I313">
        <v>0.13400000000000001</v>
      </c>
      <c r="J313">
        <v>29</v>
      </c>
      <c r="K313">
        <v>0</v>
      </c>
      <c r="L313">
        <f t="shared" si="27"/>
        <v>1</v>
      </c>
      <c r="M313">
        <f t="shared" si="28"/>
        <v>0</v>
      </c>
    </row>
    <row r="314" spans="1:13">
      <c r="A314">
        <v>313</v>
      </c>
      <c r="B314">
        <v>451</v>
      </c>
      <c r="C314">
        <v>1</v>
      </c>
      <c r="D314">
        <v>82</v>
      </c>
      <c r="E314">
        <v>64</v>
      </c>
      <c r="F314">
        <v>13</v>
      </c>
      <c r="G314">
        <v>95</v>
      </c>
      <c r="H314">
        <v>21.2</v>
      </c>
      <c r="I314">
        <v>0.41499999999999998</v>
      </c>
      <c r="J314">
        <v>23</v>
      </c>
      <c r="K314">
        <v>0</v>
      </c>
      <c r="L314">
        <f t="shared" si="27"/>
        <v>0</v>
      </c>
      <c r="M314">
        <f t="shared" si="28"/>
        <v>1</v>
      </c>
    </row>
    <row r="315" spans="1:13">
      <c r="A315">
        <v>314</v>
      </c>
      <c r="B315">
        <v>695</v>
      </c>
      <c r="C315">
        <v>2</v>
      </c>
      <c r="D315">
        <v>90</v>
      </c>
      <c r="E315">
        <v>60</v>
      </c>
      <c r="F315">
        <v>0</v>
      </c>
      <c r="G315">
        <v>0</v>
      </c>
      <c r="H315">
        <v>23.5</v>
      </c>
      <c r="I315">
        <v>0.191</v>
      </c>
      <c r="J315">
        <v>25</v>
      </c>
      <c r="K315">
        <v>0</v>
      </c>
      <c r="L315">
        <f t="shared" si="27"/>
        <v>0</v>
      </c>
      <c r="M315">
        <f t="shared" si="28"/>
        <v>1</v>
      </c>
    </row>
    <row r="316" spans="1:13">
      <c r="A316">
        <v>315</v>
      </c>
      <c r="B316">
        <v>78</v>
      </c>
      <c r="C316">
        <v>5</v>
      </c>
      <c r="D316">
        <v>95</v>
      </c>
      <c r="E316">
        <v>72</v>
      </c>
      <c r="F316">
        <v>33</v>
      </c>
      <c r="G316">
        <v>0</v>
      </c>
      <c r="H316">
        <v>37.700000000000003</v>
      </c>
      <c r="I316">
        <v>0.37</v>
      </c>
      <c r="J316">
        <v>27</v>
      </c>
      <c r="K316">
        <v>0</v>
      </c>
      <c r="L316">
        <f t="shared" si="27"/>
        <v>1</v>
      </c>
      <c r="M316">
        <f t="shared" si="28"/>
        <v>0</v>
      </c>
    </row>
    <row r="317" spans="1:13">
      <c r="A317">
        <v>316</v>
      </c>
      <c r="B317">
        <v>130</v>
      </c>
      <c r="C317">
        <v>0</v>
      </c>
      <c r="D317">
        <v>105</v>
      </c>
      <c r="E317">
        <v>84</v>
      </c>
      <c r="F317">
        <v>0</v>
      </c>
      <c r="G317">
        <v>0</v>
      </c>
      <c r="H317">
        <v>27.9</v>
      </c>
      <c r="I317">
        <v>0.74099999999999999</v>
      </c>
      <c r="J317">
        <v>62</v>
      </c>
      <c r="K317">
        <v>1</v>
      </c>
      <c r="L317">
        <f t="shared" si="27"/>
        <v>0</v>
      </c>
      <c r="M317">
        <f t="shared" si="28"/>
        <v>0</v>
      </c>
    </row>
    <row r="318" spans="1:13">
      <c r="A318">
        <v>317</v>
      </c>
      <c r="B318">
        <v>366</v>
      </c>
      <c r="C318">
        <v>5</v>
      </c>
      <c r="D318">
        <v>99</v>
      </c>
      <c r="E318">
        <v>54</v>
      </c>
      <c r="F318">
        <v>28</v>
      </c>
      <c r="G318">
        <v>83</v>
      </c>
      <c r="H318">
        <v>34</v>
      </c>
      <c r="I318">
        <v>0.499</v>
      </c>
      <c r="J318">
        <v>30</v>
      </c>
      <c r="K318">
        <v>0</v>
      </c>
      <c r="L318">
        <f t="shared" si="27"/>
        <v>1</v>
      </c>
      <c r="M318">
        <f t="shared" si="28"/>
        <v>0</v>
      </c>
    </row>
    <row r="319" spans="1:13">
      <c r="A319">
        <v>318</v>
      </c>
      <c r="B319">
        <v>563</v>
      </c>
      <c r="C319">
        <v>1</v>
      </c>
      <c r="D319">
        <v>87</v>
      </c>
      <c r="E319">
        <v>68</v>
      </c>
      <c r="F319">
        <v>34</v>
      </c>
      <c r="G319">
        <v>77</v>
      </c>
      <c r="H319">
        <v>37.6</v>
      </c>
      <c r="I319">
        <v>0.40100000000000002</v>
      </c>
      <c r="J319">
        <v>24</v>
      </c>
      <c r="K319">
        <v>0</v>
      </c>
      <c r="L319">
        <f t="shared" si="27"/>
        <v>0</v>
      </c>
      <c r="M319">
        <f t="shared" si="28"/>
        <v>1</v>
      </c>
    </row>
    <row r="320" spans="1:13">
      <c r="A320">
        <v>319</v>
      </c>
      <c r="B320">
        <v>606</v>
      </c>
      <c r="C320">
        <v>1</v>
      </c>
      <c r="D320">
        <v>124</v>
      </c>
      <c r="E320">
        <v>60</v>
      </c>
      <c r="F320">
        <v>32</v>
      </c>
      <c r="G320">
        <v>0</v>
      </c>
      <c r="H320">
        <v>35.799999999999997</v>
      </c>
      <c r="I320">
        <v>0.51400000000000001</v>
      </c>
      <c r="J320">
        <v>21</v>
      </c>
      <c r="K320">
        <v>0</v>
      </c>
      <c r="L320">
        <f t="shared" si="27"/>
        <v>0</v>
      </c>
      <c r="M320">
        <f t="shared" si="28"/>
        <v>1</v>
      </c>
    </row>
    <row r="321" spans="1:13">
      <c r="A321">
        <v>320</v>
      </c>
      <c r="B321">
        <v>235</v>
      </c>
      <c r="C321">
        <v>3</v>
      </c>
      <c r="D321">
        <v>74</v>
      </c>
      <c r="E321">
        <v>68</v>
      </c>
      <c r="F321">
        <v>28</v>
      </c>
      <c r="G321">
        <v>45</v>
      </c>
      <c r="H321">
        <v>29.7</v>
      </c>
      <c r="I321">
        <v>0.29299999999999998</v>
      </c>
      <c r="J321">
        <v>23</v>
      </c>
      <c r="K321">
        <v>0</v>
      </c>
      <c r="L321">
        <f t="shared" si="27"/>
        <v>0</v>
      </c>
      <c r="M321">
        <f t="shared" si="28"/>
        <v>1</v>
      </c>
    </row>
    <row r="322" spans="1:13">
      <c r="A322">
        <v>321</v>
      </c>
      <c r="B322">
        <v>120</v>
      </c>
      <c r="C322">
        <v>4</v>
      </c>
      <c r="D322">
        <v>99</v>
      </c>
      <c r="E322">
        <v>76</v>
      </c>
      <c r="F322">
        <v>15</v>
      </c>
      <c r="G322">
        <v>51</v>
      </c>
      <c r="H322">
        <v>23.2</v>
      </c>
      <c r="I322">
        <v>0.223</v>
      </c>
      <c r="J322">
        <v>21</v>
      </c>
      <c r="K322">
        <v>0</v>
      </c>
      <c r="L322">
        <f t="shared" si="27"/>
        <v>0</v>
      </c>
      <c r="M322">
        <f t="shared" si="28"/>
        <v>1</v>
      </c>
    </row>
    <row r="323" spans="1:13">
      <c r="A323">
        <v>322</v>
      </c>
      <c r="B323">
        <v>217</v>
      </c>
      <c r="C323">
        <v>5</v>
      </c>
      <c r="D323">
        <v>109</v>
      </c>
      <c r="E323">
        <v>62</v>
      </c>
      <c r="F323">
        <v>41</v>
      </c>
      <c r="G323">
        <v>129</v>
      </c>
      <c r="H323">
        <v>35.799999999999997</v>
      </c>
      <c r="I323">
        <v>0.51400000000000001</v>
      </c>
      <c r="J323">
        <v>25</v>
      </c>
      <c r="K323">
        <v>1</v>
      </c>
      <c r="L323">
        <f t="shared" ref="L323:L386" si="29">IF(H323&lt;=29.849999,IF(C323&lt;=4.5,IF(H323&lt;=25.45,0,0),IF(I323&lt;=0.261,0,0)),IF(G323&lt;=179,IF(C323&lt;=4.5,0,1),IF(H323&lt;=35.049999,1,1)))</f>
        <v>1</v>
      </c>
      <c r="M323">
        <f t="shared" ref="M323:M386" si="30">IF(L323=K323,1,0)</f>
        <v>1</v>
      </c>
    </row>
    <row r="324" spans="1:13">
      <c r="A324">
        <v>323</v>
      </c>
      <c r="B324">
        <v>634</v>
      </c>
      <c r="C324">
        <v>1</v>
      </c>
      <c r="D324">
        <v>128</v>
      </c>
      <c r="E324">
        <v>82</v>
      </c>
      <c r="F324">
        <v>17</v>
      </c>
      <c r="G324">
        <v>183</v>
      </c>
      <c r="H324">
        <v>27.5</v>
      </c>
      <c r="I324">
        <v>0.115</v>
      </c>
      <c r="J324">
        <v>22</v>
      </c>
      <c r="K324">
        <v>0</v>
      </c>
      <c r="L324">
        <f t="shared" si="29"/>
        <v>0</v>
      </c>
      <c r="M324">
        <f t="shared" si="30"/>
        <v>1</v>
      </c>
    </row>
    <row r="325" spans="1:13">
      <c r="A325">
        <v>324</v>
      </c>
      <c r="B325">
        <v>256</v>
      </c>
      <c r="C325">
        <v>1</v>
      </c>
      <c r="D325">
        <v>113</v>
      </c>
      <c r="E325">
        <v>64</v>
      </c>
      <c r="F325">
        <v>35</v>
      </c>
      <c r="G325">
        <v>0</v>
      </c>
      <c r="H325">
        <v>33.6</v>
      </c>
      <c r="I325">
        <v>0.54300000000000004</v>
      </c>
      <c r="J325">
        <v>21</v>
      </c>
      <c r="K325">
        <v>1</v>
      </c>
      <c r="L325">
        <f t="shared" si="29"/>
        <v>0</v>
      </c>
      <c r="M325">
        <f t="shared" si="30"/>
        <v>0</v>
      </c>
    </row>
    <row r="326" spans="1:13">
      <c r="A326">
        <v>325</v>
      </c>
      <c r="B326">
        <v>136</v>
      </c>
      <c r="C326">
        <v>2</v>
      </c>
      <c r="D326">
        <v>125</v>
      </c>
      <c r="E326">
        <v>60</v>
      </c>
      <c r="F326">
        <v>20</v>
      </c>
      <c r="G326">
        <v>140</v>
      </c>
      <c r="H326">
        <v>33.799999999999997</v>
      </c>
      <c r="I326">
        <v>8.7999999999999995E-2</v>
      </c>
      <c r="J326">
        <v>31</v>
      </c>
      <c r="K326">
        <v>0</v>
      </c>
      <c r="L326">
        <f t="shared" si="29"/>
        <v>0</v>
      </c>
      <c r="M326">
        <f t="shared" si="30"/>
        <v>1</v>
      </c>
    </row>
    <row r="327" spans="1:13">
      <c r="A327">
        <v>326</v>
      </c>
      <c r="B327">
        <v>606</v>
      </c>
      <c r="C327">
        <v>1</v>
      </c>
      <c r="D327">
        <v>124</v>
      </c>
      <c r="E327">
        <v>60</v>
      </c>
      <c r="F327">
        <v>32</v>
      </c>
      <c r="G327">
        <v>0</v>
      </c>
      <c r="H327">
        <v>35.799999999999997</v>
      </c>
      <c r="I327">
        <v>0.51400000000000001</v>
      </c>
      <c r="J327">
        <v>21</v>
      </c>
      <c r="K327">
        <v>0</v>
      </c>
      <c r="L327">
        <f t="shared" si="29"/>
        <v>0</v>
      </c>
      <c r="M327">
        <f t="shared" si="30"/>
        <v>1</v>
      </c>
    </row>
    <row r="328" spans="1:13">
      <c r="A328">
        <v>327</v>
      </c>
      <c r="B328">
        <v>751</v>
      </c>
      <c r="C328">
        <v>4</v>
      </c>
      <c r="D328">
        <v>136</v>
      </c>
      <c r="E328">
        <v>70</v>
      </c>
      <c r="F328">
        <v>0</v>
      </c>
      <c r="G328">
        <v>0</v>
      </c>
      <c r="H328">
        <v>31.2</v>
      </c>
      <c r="I328">
        <v>1.1819999999999999</v>
      </c>
      <c r="J328">
        <v>22</v>
      </c>
      <c r="K328">
        <v>1</v>
      </c>
      <c r="L328">
        <f t="shared" si="29"/>
        <v>0</v>
      </c>
      <c r="M328">
        <f t="shared" si="30"/>
        <v>0</v>
      </c>
    </row>
    <row r="329" spans="1:13">
      <c r="A329">
        <v>328</v>
      </c>
      <c r="B329">
        <v>170</v>
      </c>
      <c r="C329">
        <v>3</v>
      </c>
      <c r="D329">
        <v>111</v>
      </c>
      <c r="E329">
        <v>90</v>
      </c>
      <c r="F329">
        <v>12</v>
      </c>
      <c r="G329">
        <v>78</v>
      </c>
      <c r="H329">
        <v>28.4</v>
      </c>
      <c r="I329">
        <v>0.495</v>
      </c>
      <c r="J329">
        <v>29</v>
      </c>
      <c r="K329">
        <v>0</v>
      </c>
      <c r="L329">
        <f t="shared" si="29"/>
        <v>0</v>
      </c>
      <c r="M329">
        <f t="shared" si="30"/>
        <v>1</v>
      </c>
    </row>
    <row r="330" spans="1:13">
      <c r="A330">
        <v>329</v>
      </c>
      <c r="B330">
        <v>327</v>
      </c>
      <c r="C330">
        <v>1</v>
      </c>
      <c r="D330">
        <v>122</v>
      </c>
      <c r="E330">
        <v>64</v>
      </c>
      <c r="F330">
        <v>32</v>
      </c>
      <c r="G330">
        <v>156</v>
      </c>
      <c r="H330">
        <v>35.1</v>
      </c>
      <c r="I330">
        <v>0.69199999999999995</v>
      </c>
      <c r="J330">
        <v>30</v>
      </c>
      <c r="K330">
        <v>1</v>
      </c>
      <c r="L330">
        <f t="shared" si="29"/>
        <v>0</v>
      </c>
      <c r="M330">
        <f t="shared" si="30"/>
        <v>0</v>
      </c>
    </row>
    <row r="331" spans="1:13">
      <c r="A331">
        <v>330</v>
      </c>
      <c r="B331">
        <v>531</v>
      </c>
      <c r="C331">
        <v>2</v>
      </c>
      <c r="D331">
        <v>122</v>
      </c>
      <c r="E331">
        <v>60</v>
      </c>
      <c r="F331">
        <v>18</v>
      </c>
      <c r="G331">
        <v>106</v>
      </c>
      <c r="H331">
        <v>29.8</v>
      </c>
      <c r="I331">
        <v>0.71699999999999997</v>
      </c>
      <c r="J331">
        <v>22</v>
      </c>
      <c r="K331">
        <v>0</v>
      </c>
      <c r="L331">
        <f t="shared" si="29"/>
        <v>0</v>
      </c>
      <c r="M331">
        <f t="shared" si="30"/>
        <v>1</v>
      </c>
    </row>
    <row r="332" spans="1:13">
      <c r="A332">
        <v>331</v>
      </c>
      <c r="B332">
        <v>61</v>
      </c>
      <c r="C332">
        <v>2</v>
      </c>
      <c r="D332">
        <v>84</v>
      </c>
      <c r="E332">
        <v>0</v>
      </c>
      <c r="F332">
        <v>0</v>
      </c>
      <c r="G332">
        <v>0</v>
      </c>
      <c r="H332">
        <v>0</v>
      </c>
      <c r="I332">
        <v>0.30399999999999999</v>
      </c>
      <c r="J332">
        <v>21</v>
      </c>
      <c r="K332">
        <v>0</v>
      </c>
      <c r="L332">
        <f t="shared" si="29"/>
        <v>0</v>
      </c>
      <c r="M332">
        <f t="shared" si="30"/>
        <v>1</v>
      </c>
    </row>
    <row r="333" spans="1:13">
      <c r="A333">
        <v>332</v>
      </c>
      <c r="B333">
        <v>221</v>
      </c>
      <c r="C333">
        <v>0</v>
      </c>
      <c r="D333">
        <v>177</v>
      </c>
      <c r="E333">
        <v>60</v>
      </c>
      <c r="F333">
        <v>29</v>
      </c>
      <c r="G333">
        <v>478</v>
      </c>
      <c r="H333">
        <v>34.6</v>
      </c>
      <c r="I333">
        <v>1.0720000000000001</v>
      </c>
      <c r="J333">
        <v>21</v>
      </c>
      <c r="K333">
        <v>1</v>
      </c>
      <c r="L333">
        <f t="shared" si="29"/>
        <v>1</v>
      </c>
      <c r="M333">
        <f t="shared" si="30"/>
        <v>1</v>
      </c>
    </row>
    <row r="334" spans="1:13">
      <c r="A334">
        <v>333</v>
      </c>
      <c r="B334">
        <v>734</v>
      </c>
      <c r="C334">
        <v>2</v>
      </c>
      <c r="D334">
        <v>106</v>
      </c>
      <c r="E334">
        <v>56</v>
      </c>
      <c r="F334">
        <v>27</v>
      </c>
      <c r="G334">
        <v>165</v>
      </c>
      <c r="H334">
        <v>29</v>
      </c>
      <c r="I334">
        <v>0.42599999999999999</v>
      </c>
      <c r="J334">
        <v>22</v>
      </c>
      <c r="K334">
        <v>0</v>
      </c>
      <c r="L334">
        <f t="shared" si="29"/>
        <v>0</v>
      </c>
      <c r="M334">
        <f t="shared" si="30"/>
        <v>1</v>
      </c>
    </row>
    <row r="335" spans="1:13">
      <c r="A335">
        <v>334</v>
      </c>
      <c r="B335">
        <v>180</v>
      </c>
      <c r="C335">
        <v>5</v>
      </c>
      <c r="D335">
        <v>130</v>
      </c>
      <c r="E335">
        <v>82</v>
      </c>
      <c r="F335">
        <v>0</v>
      </c>
      <c r="G335">
        <v>0</v>
      </c>
      <c r="H335">
        <v>39.1</v>
      </c>
      <c r="I335">
        <v>0.95599999999999996</v>
      </c>
      <c r="J335">
        <v>37</v>
      </c>
      <c r="K335">
        <v>1</v>
      </c>
      <c r="L335">
        <f t="shared" si="29"/>
        <v>1</v>
      </c>
      <c r="M335">
        <f t="shared" si="30"/>
        <v>1</v>
      </c>
    </row>
    <row r="336" spans="1:13">
      <c r="A336">
        <v>335</v>
      </c>
      <c r="B336">
        <v>91</v>
      </c>
      <c r="C336">
        <v>1</v>
      </c>
      <c r="D336">
        <v>80</v>
      </c>
      <c r="E336">
        <v>55</v>
      </c>
      <c r="F336">
        <v>0</v>
      </c>
      <c r="G336">
        <v>0</v>
      </c>
      <c r="H336">
        <v>19.100000000000001</v>
      </c>
      <c r="I336">
        <v>0.25800000000000001</v>
      </c>
      <c r="J336">
        <v>21</v>
      </c>
      <c r="K336">
        <v>0</v>
      </c>
      <c r="L336">
        <f t="shared" si="29"/>
        <v>0</v>
      </c>
      <c r="M336">
        <f t="shared" si="30"/>
        <v>1</v>
      </c>
    </row>
    <row r="337" spans="1:13">
      <c r="A337">
        <v>336</v>
      </c>
      <c r="B337">
        <v>86</v>
      </c>
      <c r="C337">
        <v>2</v>
      </c>
      <c r="D337">
        <v>110</v>
      </c>
      <c r="E337">
        <v>74</v>
      </c>
      <c r="F337">
        <v>29</v>
      </c>
      <c r="G337">
        <v>125</v>
      </c>
      <c r="H337">
        <v>32.4</v>
      </c>
      <c r="I337">
        <v>0.69799999999999995</v>
      </c>
      <c r="J337">
        <v>27</v>
      </c>
      <c r="K337">
        <v>0</v>
      </c>
      <c r="L337">
        <f t="shared" si="29"/>
        <v>0</v>
      </c>
      <c r="M337">
        <f t="shared" si="30"/>
        <v>1</v>
      </c>
    </row>
    <row r="338" spans="1:13">
      <c r="A338">
        <v>337</v>
      </c>
      <c r="B338">
        <v>343</v>
      </c>
      <c r="C338">
        <v>1</v>
      </c>
      <c r="D338">
        <v>0</v>
      </c>
      <c r="E338">
        <v>68</v>
      </c>
      <c r="F338">
        <v>35</v>
      </c>
      <c r="G338">
        <v>0</v>
      </c>
      <c r="H338">
        <v>32</v>
      </c>
      <c r="I338">
        <v>0.38900000000000001</v>
      </c>
      <c r="J338">
        <v>22</v>
      </c>
      <c r="K338">
        <v>0</v>
      </c>
      <c r="L338">
        <f t="shared" si="29"/>
        <v>0</v>
      </c>
      <c r="M338">
        <f t="shared" si="30"/>
        <v>1</v>
      </c>
    </row>
    <row r="339" spans="1:13">
      <c r="A339">
        <v>338</v>
      </c>
      <c r="B339">
        <v>742</v>
      </c>
      <c r="C339">
        <v>3</v>
      </c>
      <c r="D339">
        <v>102</v>
      </c>
      <c r="E339">
        <v>44</v>
      </c>
      <c r="F339">
        <v>20</v>
      </c>
      <c r="G339">
        <v>94</v>
      </c>
      <c r="H339">
        <v>30.8</v>
      </c>
      <c r="I339">
        <v>0.4</v>
      </c>
      <c r="J339">
        <v>26</v>
      </c>
      <c r="K339">
        <v>0</v>
      </c>
      <c r="L339">
        <f t="shared" si="29"/>
        <v>0</v>
      </c>
      <c r="M339">
        <f t="shared" si="30"/>
        <v>1</v>
      </c>
    </row>
    <row r="340" spans="1:13">
      <c r="A340">
        <v>339</v>
      </c>
      <c r="B340">
        <v>51</v>
      </c>
      <c r="C340">
        <v>1</v>
      </c>
      <c r="D340">
        <v>103</v>
      </c>
      <c r="E340">
        <v>80</v>
      </c>
      <c r="F340">
        <v>11</v>
      </c>
      <c r="G340">
        <v>82</v>
      </c>
      <c r="H340">
        <v>19.399999999999999</v>
      </c>
      <c r="I340">
        <v>0.49099999999999999</v>
      </c>
      <c r="J340">
        <v>22</v>
      </c>
      <c r="K340">
        <v>0</v>
      </c>
      <c r="L340">
        <f t="shared" si="29"/>
        <v>0</v>
      </c>
      <c r="M340">
        <f t="shared" si="30"/>
        <v>1</v>
      </c>
    </row>
    <row r="341" spans="1:13">
      <c r="A341">
        <v>340</v>
      </c>
      <c r="B341">
        <v>748</v>
      </c>
      <c r="C341">
        <v>1</v>
      </c>
      <c r="D341">
        <v>81</v>
      </c>
      <c r="E341">
        <v>74</v>
      </c>
      <c r="F341">
        <v>41</v>
      </c>
      <c r="G341">
        <v>57</v>
      </c>
      <c r="H341">
        <v>46.3</v>
      </c>
      <c r="I341">
        <v>1.0960000000000001</v>
      </c>
      <c r="J341">
        <v>32</v>
      </c>
      <c r="K341">
        <v>0</v>
      </c>
      <c r="L341">
        <f t="shared" si="29"/>
        <v>0</v>
      </c>
      <c r="M341">
        <f t="shared" si="30"/>
        <v>1</v>
      </c>
    </row>
    <row r="342" spans="1:13">
      <c r="A342">
        <v>341</v>
      </c>
      <c r="B342">
        <v>61</v>
      </c>
      <c r="C342">
        <v>2</v>
      </c>
      <c r="D342">
        <v>84</v>
      </c>
      <c r="E342">
        <v>0</v>
      </c>
      <c r="F342">
        <v>0</v>
      </c>
      <c r="G342">
        <v>0</v>
      </c>
      <c r="H342">
        <v>0</v>
      </c>
      <c r="I342">
        <v>0.30399999999999999</v>
      </c>
      <c r="J342">
        <v>21</v>
      </c>
      <c r="K342">
        <v>0</v>
      </c>
      <c r="L342">
        <f t="shared" si="29"/>
        <v>0</v>
      </c>
      <c r="M342">
        <f t="shared" si="30"/>
        <v>1</v>
      </c>
    </row>
    <row r="343" spans="1:13">
      <c r="A343">
        <v>342</v>
      </c>
      <c r="B343">
        <v>588</v>
      </c>
      <c r="C343">
        <v>6</v>
      </c>
      <c r="D343">
        <v>103</v>
      </c>
      <c r="E343">
        <v>66</v>
      </c>
      <c r="F343">
        <v>0</v>
      </c>
      <c r="G343">
        <v>0</v>
      </c>
      <c r="H343">
        <v>24.3</v>
      </c>
      <c r="I343">
        <v>0.249</v>
      </c>
      <c r="J343">
        <v>29</v>
      </c>
      <c r="K343">
        <v>0</v>
      </c>
      <c r="L343">
        <f t="shared" si="29"/>
        <v>0</v>
      </c>
      <c r="M343">
        <f t="shared" si="30"/>
        <v>1</v>
      </c>
    </row>
    <row r="344" spans="1:13">
      <c r="A344">
        <v>343</v>
      </c>
      <c r="B344">
        <v>195</v>
      </c>
      <c r="C344">
        <v>8</v>
      </c>
      <c r="D344">
        <v>85</v>
      </c>
      <c r="E344">
        <v>55</v>
      </c>
      <c r="F344">
        <v>20</v>
      </c>
      <c r="G344">
        <v>0</v>
      </c>
      <c r="H344">
        <v>24.4</v>
      </c>
      <c r="I344">
        <v>0.13600000000000001</v>
      </c>
      <c r="J344">
        <v>42</v>
      </c>
      <c r="K344">
        <v>0</v>
      </c>
      <c r="L344">
        <f t="shared" si="29"/>
        <v>0</v>
      </c>
      <c r="M344">
        <f t="shared" si="30"/>
        <v>1</v>
      </c>
    </row>
    <row r="345" spans="1:13">
      <c r="A345">
        <v>344</v>
      </c>
      <c r="B345">
        <v>271</v>
      </c>
      <c r="C345">
        <v>10</v>
      </c>
      <c r="D345">
        <v>101</v>
      </c>
      <c r="E345">
        <v>86</v>
      </c>
      <c r="F345">
        <v>37</v>
      </c>
      <c r="G345">
        <v>0</v>
      </c>
      <c r="H345">
        <v>45.6</v>
      </c>
      <c r="I345">
        <v>1.1359999999999999</v>
      </c>
      <c r="J345">
        <v>38</v>
      </c>
      <c r="K345">
        <v>1</v>
      </c>
      <c r="L345">
        <f t="shared" si="29"/>
        <v>1</v>
      </c>
      <c r="M345">
        <f t="shared" si="30"/>
        <v>1</v>
      </c>
    </row>
    <row r="346" spans="1:13">
      <c r="A346">
        <v>345</v>
      </c>
      <c r="B346">
        <v>143</v>
      </c>
      <c r="C346">
        <v>2</v>
      </c>
      <c r="D346">
        <v>108</v>
      </c>
      <c r="E346">
        <v>52</v>
      </c>
      <c r="F346">
        <v>26</v>
      </c>
      <c r="G346">
        <v>63</v>
      </c>
      <c r="H346">
        <v>32.5</v>
      </c>
      <c r="I346">
        <v>0.318</v>
      </c>
      <c r="J346">
        <v>22</v>
      </c>
      <c r="K346">
        <v>0</v>
      </c>
      <c r="L346">
        <f t="shared" si="29"/>
        <v>0</v>
      </c>
      <c r="M346">
        <f t="shared" si="30"/>
        <v>1</v>
      </c>
    </row>
    <row r="347" spans="1:13">
      <c r="A347">
        <v>346</v>
      </c>
      <c r="B347">
        <v>207</v>
      </c>
      <c r="C347">
        <v>8</v>
      </c>
      <c r="D347">
        <v>196</v>
      </c>
      <c r="E347">
        <v>76</v>
      </c>
      <c r="F347">
        <v>29</v>
      </c>
      <c r="G347">
        <v>280</v>
      </c>
      <c r="H347">
        <v>37.5</v>
      </c>
      <c r="I347">
        <v>0.60499999999999998</v>
      </c>
      <c r="J347">
        <v>57</v>
      </c>
      <c r="K347">
        <v>1</v>
      </c>
      <c r="L347">
        <f t="shared" si="29"/>
        <v>1</v>
      </c>
      <c r="M347">
        <f t="shared" si="30"/>
        <v>1</v>
      </c>
    </row>
    <row r="348" spans="1:13">
      <c r="A348">
        <v>347</v>
      </c>
      <c r="B348">
        <v>480</v>
      </c>
      <c r="C348">
        <v>4</v>
      </c>
      <c r="D348">
        <v>132</v>
      </c>
      <c r="E348">
        <v>86</v>
      </c>
      <c r="F348">
        <v>31</v>
      </c>
      <c r="G348">
        <v>0</v>
      </c>
      <c r="H348">
        <v>28</v>
      </c>
      <c r="I348">
        <v>0.41899999999999998</v>
      </c>
      <c r="J348">
        <v>63</v>
      </c>
      <c r="K348">
        <v>0</v>
      </c>
      <c r="L348">
        <f t="shared" si="29"/>
        <v>0</v>
      </c>
      <c r="M348">
        <f t="shared" si="30"/>
        <v>1</v>
      </c>
    </row>
    <row r="349" spans="1:13">
      <c r="A349">
        <v>348</v>
      </c>
      <c r="B349">
        <v>524</v>
      </c>
      <c r="C349">
        <v>9</v>
      </c>
      <c r="D349">
        <v>130</v>
      </c>
      <c r="E349">
        <v>70</v>
      </c>
      <c r="F349">
        <v>0</v>
      </c>
      <c r="G349">
        <v>0</v>
      </c>
      <c r="H349">
        <v>34.200000000000003</v>
      </c>
      <c r="I349">
        <v>0.65200000000000002</v>
      </c>
      <c r="J349">
        <v>45</v>
      </c>
      <c r="K349">
        <v>1</v>
      </c>
      <c r="L349">
        <f t="shared" si="29"/>
        <v>1</v>
      </c>
      <c r="M349">
        <f t="shared" si="30"/>
        <v>1</v>
      </c>
    </row>
    <row r="350" spans="1:13">
      <c r="A350">
        <v>349</v>
      </c>
      <c r="B350">
        <v>278</v>
      </c>
      <c r="C350">
        <v>0</v>
      </c>
      <c r="D350">
        <v>104</v>
      </c>
      <c r="E350">
        <v>64</v>
      </c>
      <c r="F350">
        <v>23</v>
      </c>
      <c r="G350">
        <v>116</v>
      </c>
      <c r="H350">
        <v>27.8</v>
      </c>
      <c r="I350">
        <v>0.45400000000000001</v>
      </c>
      <c r="J350">
        <v>23</v>
      </c>
      <c r="K350">
        <v>0</v>
      </c>
      <c r="L350">
        <f t="shared" si="29"/>
        <v>0</v>
      </c>
      <c r="M350">
        <f t="shared" si="30"/>
        <v>1</v>
      </c>
    </row>
    <row r="351" spans="1:13">
      <c r="A351">
        <v>350</v>
      </c>
      <c r="B351">
        <v>507</v>
      </c>
      <c r="C351">
        <v>0</v>
      </c>
      <c r="D351">
        <v>180</v>
      </c>
      <c r="E351">
        <v>90</v>
      </c>
      <c r="F351">
        <v>26</v>
      </c>
      <c r="G351">
        <v>90</v>
      </c>
      <c r="H351">
        <v>36.5</v>
      </c>
      <c r="I351">
        <v>0.314</v>
      </c>
      <c r="J351">
        <v>35</v>
      </c>
      <c r="K351">
        <v>1</v>
      </c>
      <c r="L351">
        <f t="shared" si="29"/>
        <v>0</v>
      </c>
      <c r="M351">
        <f t="shared" si="30"/>
        <v>0</v>
      </c>
    </row>
    <row r="352" spans="1:13">
      <c r="A352">
        <v>351</v>
      </c>
      <c r="B352">
        <v>31</v>
      </c>
      <c r="C352">
        <v>5</v>
      </c>
      <c r="D352">
        <v>109</v>
      </c>
      <c r="E352">
        <v>75</v>
      </c>
      <c r="F352">
        <v>26</v>
      </c>
      <c r="G352">
        <v>0</v>
      </c>
      <c r="H352">
        <v>36</v>
      </c>
      <c r="I352">
        <v>0.54600000000000004</v>
      </c>
      <c r="J352">
        <v>60</v>
      </c>
      <c r="K352">
        <v>0</v>
      </c>
      <c r="L352">
        <f t="shared" si="29"/>
        <v>1</v>
      </c>
      <c r="M352">
        <f t="shared" si="30"/>
        <v>0</v>
      </c>
    </row>
    <row r="353" spans="1:13">
      <c r="A353">
        <v>352</v>
      </c>
      <c r="B353">
        <v>553</v>
      </c>
      <c r="C353">
        <v>6</v>
      </c>
      <c r="D353">
        <v>114</v>
      </c>
      <c r="E353">
        <v>88</v>
      </c>
      <c r="F353">
        <v>0</v>
      </c>
      <c r="G353">
        <v>0</v>
      </c>
      <c r="H353">
        <v>27.8</v>
      </c>
      <c r="I353">
        <v>0.247</v>
      </c>
      <c r="J353">
        <v>66</v>
      </c>
      <c r="K353">
        <v>0</v>
      </c>
      <c r="L353">
        <f t="shared" si="29"/>
        <v>0</v>
      </c>
      <c r="M353">
        <f t="shared" si="30"/>
        <v>1</v>
      </c>
    </row>
    <row r="354" spans="1:13">
      <c r="A354">
        <v>353</v>
      </c>
      <c r="B354">
        <v>319</v>
      </c>
      <c r="C354">
        <v>3</v>
      </c>
      <c r="D354">
        <v>115</v>
      </c>
      <c r="E354">
        <v>66</v>
      </c>
      <c r="F354">
        <v>39</v>
      </c>
      <c r="G354">
        <v>140</v>
      </c>
      <c r="H354">
        <v>38.1</v>
      </c>
      <c r="I354">
        <v>0.15</v>
      </c>
      <c r="J354">
        <v>28</v>
      </c>
      <c r="K354">
        <v>0</v>
      </c>
      <c r="L354">
        <f t="shared" si="29"/>
        <v>0</v>
      </c>
      <c r="M354">
        <f t="shared" si="30"/>
        <v>1</v>
      </c>
    </row>
    <row r="355" spans="1:13">
      <c r="A355">
        <v>354</v>
      </c>
      <c r="B355">
        <v>604</v>
      </c>
      <c r="C355">
        <v>7</v>
      </c>
      <c r="D355">
        <v>150</v>
      </c>
      <c r="E355">
        <v>78</v>
      </c>
      <c r="F355">
        <v>29</v>
      </c>
      <c r="G355">
        <v>126</v>
      </c>
      <c r="H355">
        <v>35.200000000000003</v>
      </c>
      <c r="I355">
        <v>0.69199999999999995</v>
      </c>
      <c r="J355">
        <v>54</v>
      </c>
      <c r="K355">
        <v>1</v>
      </c>
      <c r="L355">
        <f t="shared" si="29"/>
        <v>1</v>
      </c>
      <c r="M355">
        <f t="shared" si="30"/>
        <v>1</v>
      </c>
    </row>
    <row r="356" spans="1:13">
      <c r="A356">
        <v>355</v>
      </c>
      <c r="B356">
        <v>202</v>
      </c>
      <c r="C356">
        <v>1</v>
      </c>
      <c r="D356">
        <v>138</v>
      </c>
      <c r="E356">
        <v>82</v>
      </c>
      <c r="F356">
        <v>0</v>
      </c>
      <c r="G356">
        <v>0</v>
      </c>
      <c r="H356">
        <v>40.1</v>
      </c>
      <c r="I356">
        <v>0.23599999999999999</v>
      </c>
      <c r="J356">
        <v>28</v>
      </c>
      <c r="K356">
        <v>0</v>
      </c>
      <c r="L356">
        <f t="shared" si="29"/>
        <v>0</v>
      </c>
      <c r="M356">
        <f t="shared" si="30"/>
        <v>1</v>
      </c>
    </row>
    <row r="357" spans="1:13">
      <c r="A357">
        <v>356</v>
      </c>
      <c r="B357">
        <v>304</v>
      </c>
      <c r="C357">
        <v>5</v>
      </c>
      <c r="D357">
        <v>115</v>
      </c>
      <c r="E357">
        <v>98</v>
      </c>
      <c r="F357">
        <v>0</v>
      </c>
      <c r="G357">
        <v>0</v>
      </c>
      <c r="H357">
        <v>52.9</v>
      </c>
      <c r="I357">
        <v>0.20899999999999999</v>
      </c>
      <c r="J357">
        <v>28</v>
      </c>
      <c r="K357">
        <v>1</v>
      </c>
      <c r="L357">
        <f t="shared" si="29"/>
        <v>1</v>
      </c>
      <c r="M357">
        <f t="shared" si="30"/>
        <v>1</v>
      </c>
    </row>
    <row r="358" spans="1:13">
      <c r="A358">
        <v>357</v>
      </c>
      <c r="B358">
        <v>660</v>
      </c>
      <c r="C358">
        <v>3</v>
      </c>
      <c r="D358">
        <v>80</v>
      </c>
      <c r="E358">
        <v>82</v>
      </c>
      <c r="F358">
        <v>31</v>
      </c>
      <c r="G358">
        <v>70</v>
      </c>
      <c r="H358">
        <v>34.200000000000003</v>
      </c>
      <c r="I358">
        <v>1.292</v>
      </c>
      <c r="J358">
        <v>27</v>
      </c>
      <c r="K358">
        <v>1</v>
      </c>
      <c r="L358">
        <f t="shared" si="29"/>
        <v>0</v>
      </c>
      <c r="M358">
        <f t="shared" si="30"/>
        <v>0</v>
      </c>
    </row>
    <row r="359" spans="1:13">
      <c r="A359">
        <v>358</v>
      </c>
      <c r="B359">
        <v>205</v>
      </c>
      <c r="C359">
        <v>6</v>
      </c>
      <c r="D359">
        <v>103</v>
      </c>
      <c r="E359">
        <v>72</v>
      </c>
      <c r="F359">
        <v>32</v>
      </c>
      <c r="G359">
        <v>190</v>
      </c>
      <c r="H359">
        <v>37.700000000000003</v>
      </c>
      <c r="I359">
        <v>0.32400000000000001</v>
      </c>
      <c r="J359">
        <v>55</v>
      </c>
      <c r="K359">
        <v>0</v>
      </c>
      <c r="L359">
        <f t="shared" si="29"/>
        <v>1</v>
      </c>
      <c r="M359">
        <f t="shared" si="30"/>
        <v>0</v>
      </c>
    </row>
    <row r="360" spans="1:13">
      <c r="A360">
        <v>359</v>
      </c>
      <c r="B360">
        <v>343</v>
      </c>
      <c r="C360">
        <v>1</v>
      </c>
      <c r="D360">
        <v>0</v>
      </c>
      <c r="E360">
        <v>68</v>
      </c>
      <c r="F360">
        <v>35</v>
      </c>
      <c r="G360">
        <v>0</v>
      </c>
      <c r="H360">
        <v>32</v>
      </c>
      <c r="I360">
        <v>0.38900000000000001</v>
      </c>
      <c r="J360">
        <v>22</v>
      </c>
      <c r="K360">
        <v>0</v>
      </c>
      <c r="L360">
        <f t="shared" si="29"/>
        <v>0</v>
      </c>
      <c r="M360">
        <f t="shared" si="30"/>
        <v>1</v>
      </c>
    </row>
    <row r="361" spans="1:13">
      <c r="A361">
        <v>360</v>
      </c>
      <c r="B361">
        <v>296</v>
      </c>
      <c r="C361">
        <v>6</v>
      </c>
      <c r="D361">
        <v>151</v>
      </c>
      <c r="E361">
        <v>62</v>
      </c>
      <c r="F361">
        <v>31</v>
      </c>
      <c r="G361">
        <v>120</v>
      </c>
      <c r="H361">
        <v>35.5</v>
      </c>
      <c r="I361">
        <v>0.69199999999999995</v>
      </c>
      <c r="J361">
        <v>28</v>
      </c>
      <c r="K361">
        <v>0</v>
      </c>
      <c r="L361">
        <f t="shared" si="29"/>
        <v>1</v>
      </c>
      <c r="M361">
        <f t="shared" si="30"/>
        <v>0</v>
      </c>
    </row>
    <row r="362" spans="1:13">
      <c r="A362">
        <v>361</v>
      </c>
      <c r="B362">
        <v>604</v>
      </c>
      <c r="C362">
        <v>7</v>
      </c>
      <c r="D362">
        <v>150</v>
      </c>
      <c r="E362">
        <v>78</v>
      </c>
      <c r="F362">
        <v>29</v>
      </c>
      <c r="G362">
        <v>126</v>
      </c>
      <c r="H362">
        <v>35.200000000000003</v>
      </c>
      <c r="I362">
        <v>0.69199999999999995</v>
      </c>
      <c r="J362">
        <v>54</v>
      </c>
      <c r="K362">
        <v>1</v>
      </c>
      <c r="L362">
        <f t="shared" si="29"/>
        <v>1</v>
      </c>
      <c r="M362">
        <f t="shared" si="30"/>
        <v>1</v>
      </c>
    </row>
    <row r="363" spans="1:13">
      <c r="A363">
        <v>362</v>
      </c>
      <c r="B363">
        <v>380</v>
      </c>
      <c r="C363">
        <v>0</v>
      </c>
      <c r="D363">
        <v>93</v>
      </c>
      <c r="E363">
        <v>100</v>
      </c>
      <c r="F363">
        <v>39</v>
      </c>
      <c r="G363">
        <v>72</v>
      </c>
      <c r="H363">
        <v>43.4</v>
      </c>
      <c r="I363">
        <v>1.0209999999999999</v>
      </c>
      <c r="J363">
        <v>35</v>
      </c>
      <c r="K363">
        <v>0</v>
      </c>
      <c r="L363">
        <f t="shared" si="29"/>
        <v>0</v>
      </c>
      <c r="M363">
        <f t="shared" si="30"/>
        <v>1</v>
      </c>
    </row>
    <row r="364" spans="1:13">
      <c r="A364">
        <v>363</v>
      </c>
      <c r="B364">
        <v>567</v>
      </c>
      <c r="C364">
        <v>1</v>
      </c>
      <c r="D364">
        <v>99</v>
      </c>
      <c r="E364">
        <v>72</v>
      </c>
      <c r="F364">
        <v>30</v>
      </c>
      <c r="G364">
        <v>18</v>
      </c>
      <c r="H364">
        <v>38.6</v>
      </c>
      <c r="I364">
        <v>0.41199999999999998</v>
      </c>
      <c r="J364">
        <v>21</v>
      </c>
      <c r="K364">
        <v>0</v>
      </c>
      <c r="L364">
        <f t="shared" si="29"/>
        <v>0</v>
      </c>
      <c r="M364">
        <f t="shared" si="30"/>
        <v>1</v>
      </c>
    </row>
    <row r="365" spans="1:13">
      <c r="A365">
        <v>364</v>
      </c>
      <c r="B365">
        <v>12</v>
      </c>
      <c r="C365">
        <v>10</v>
      </c>
      <c r="D365">
        <v>168</v>
      </c>
      <c r="E365">
        <v>74</v>
      </c>
      <c r="F365">
        <v>0</v>
      </c>
      <c r="G365">
        <v>0</v>
      </c>
      <c r="H365">
        <v>38</v>
      </c>
      <c r="I365">
        <v>0.53700000000000003</v>
      </c>
      <c r="J365">
        <v>34</v>
      </c>
      <c r="K365">
        <v>1</v>
      </c>
      <c r="L365">
        <f t="shared" si="29"/>
        <v>1</v>
      </c>
      <c r="M365">
        <f t="shared" si="30"/>
        <v>1</v>
      </c>
    </row>
    <row r="366" spans="1:13">
      <c r="A366">
        <v>365</v>
      </c>
      <c r="B366">
        <v>665</v>
      </c>
      <c r="C366">
        <v>6</v>
      </c>
      <c r="D366">
        <v>115</v>
      </c>
      <c r="E366">
        <v>60</v>
      </c>
      <c r="F366">
        <v>39</v>
      </c>
      <c r="G366">
        <v>0</v>
      </c>
      <c r="H366">
        <v>33.700000000000003</v>
      </c>
      <c r="I366">
        <v>0.245</v>
      </c>
      <c r="J366">
        <v>40</v>
      </c>
      <c r="K366">
        <v>1</v>
      </c>
      <c r="L366">
        <f t="shared" si="29"/>
        <v>1</v>
      </c>
      <c r="M366">
        <f t="shared" si="30"/>
        <v>1</v>
      </c>
    </row>
    <row r="367" spans="1:13">
      <c r="A367">
        <v>366</v>
      </c>
      <c r="B367">
        <v>240</v>
      </c>
      <c r="C367">
        <v>0</v>
      </c>
      <c r="D367">
        <v>104</v>
      </c>
      <c r="E367">
        <v>76</v>
      </c>
      <c r="F367">
        <v>0</v>
      </c>
      <c r="G367">
        <v>0</v>
      </c>
      <c r="H367">
        <v>18.399999999999999</v>
      </c>
      <c r="I367">
        <v>0.58199999999999996</v>
      </c>
      <c r="J367">
        <v>27</v>
      </c>
      <c r="K367">
        <v>0</v>
      </c>
      <c r="L367">
        <f t="shared" si="29"/>
        <v>0</v>
      </c>
      <c r="M367">
        <f t="shared" si="30"/>
        <v>1</v>
      </c>
    </row>
    <row r="368" spans="1:13">
      <c r="A368">
        <v>367</v>
      </c>
      <c r="B368">
        <v>203</v>
      </c>
      <c r="C368">
        <v>0</v>
      </c>
      <c r="D368">
        <v>108</v>
      </c>
      <c r="E368">
        <v>68</v>
      </c>
      <c r="F368">
        <v>20</v>
      </c>
      <c r="G368">
        <v>0</v>
      </c>
      <c r="H368">
        <v>27.3</v>
      </c>
      <c r="I368">
        <v>0.78700000000000003</v>
      </c>
      <c r="J368">
        <v>32</v>
      </c>
      <c r="K368">
        <v>0</v>
      </c>
      <c r="L368">
        <f t="shared" si="29"/>
        <v>0</v>
      </c>
      <c r="M368">
        <f t="shared" si="30"/>
        <v>1</v>
      </c>
    </row>
    <row r="369" spans="1:13">
      <c r="A369">
        <v>368</v>
      </c>
      <c r="B369">
        <v>428</v>
      </c>
      <c r="C369">
        <v>1</v>
      </c>
      <c r="D369">
        <v>181</v>
      </c>
      <c r="E369">
        <v>64</v>
      </c>
      <c r="F369">
        <v>30</v>
      </c>
      <c r="G369">
        <v>180</v>
      </c>
      <c r="H369">
        <v>34.1</v>
      </c>
      <c r="I369">
        <v>0.32800000000000001</v>
      </c>
      <c r="J369">
        <v>38</v>
      </c>
      <c r="K369">
        <v>1</v>
      </c>
      <c r="L369">
        <f t="shared" si="29"/>
        <v>1</v>
      </c>
      <c r="M369">
        <f t="shared" si="30"/>
        <v>1</v>
      </c>
    </row>
    <row r="370" spans="1:13">
      <c r="A370">
        <v>369</v>
      </c>
      <c r="B370">
        <v>192</v>
      </c>
      <c r="C370">
        <v>9</v>
      </c>
      <c r="D370">
        <v>123</v>
      </c>
      <c r="E370">
        <v>70</v>
      </c>
      <c r="F370">
        <v>44</v>
      </c>
      <c r="G370">
        <v>94</v>
      </c>
      <c r="H370">
        <v>33.1</v>
      </c>
      <c r="I370">
        <v>0.374</v>
      </c>
      <c r="J370">
        <v>40</v>
      </c>
      <c r="K370">
        <v>0</v>
      </c>
      <c r="L370">
        <f t="shared" si="29"/>
        <v>1</v>
      </c>
      <c r="M370">
        <f t="shared" si="30"/>
        <v>0</v>
      </c>
    </row>
    <row r="371" spans="1:13">
      <c r="A371">
        <v>370</v>
      </c>
      <c r="B371">
        <v>457</v>
      </c>
      <c r="C371">
        <v>1</v>
      </c>
      <c r="D371">
        <v>135</v>
      </c>
      <c r="E371">
        <v>54</v>
      </c>
      <c r="F371">
        <v>0</v>
      </c>
      <c r="G371">
        <v>0</v>
      </c>
      <c r="H371">
        <v>26.7</v>
      </c>
      <c r="I371">
        <v>0.68700000000000006</v>
      </c>
      <c r="J371">
        <v>62</v>
      </c>
      <c r="K371">
        <v>0</v>
      </c>
      <c r="L371">
        <f t="shared" si="29"/>
        <v>0</v>
      </c>
      <c r="M371">
        <f t="shared" si="30"/>
        <v>1</v>
      </c>
    </row>
    <row r="372" spans="1:13">
      <c r="A372">
        <v>371</v>
      </c>
      <c r="B372">
        <v>283</v>
      </c>
      <c r="C372">
        <v>7</v>
      </c>
      <c r="D372">
        <v>133</v>
      </c>
      <c r="E372">
        <v>88</v>
      </c>
      <c r="F372">
        <v>15</v>
      </c>
      <c r="G372">
        <v>155</v>
      </c>
      <c r="H372">
        <v>32.4</v>
      </c>
      <c r="I372">
        <v>0.26200000000000001</v>
      </c>
      <c r="J372">
        <v>37</v>
      </c>
      <c r="K372">
        <v>0</v>
      </c>
      <c r="L372">
        <f t="shared" si="29"/>
        <v>1</v>
      </c>
      <c r="M372">
        <f t="shared" si="30"/>
        <v>0</v>
      </c>
    </row>
    <row r="373" spans="1:13">
      <c r="A373">
        <v>372</v>
      </c>
      <c r="B373">
        <v>153</v>
      </c>
      <c r="C373">
        <v>9</v>
      </c>
      <c r="D373">
        <v>156</v>
      </c>
      <c r="E373">
        <v>86</v>
      </c>
      <c r="F373">
        <v>28</v>
      </c>
      <c r="G373">
        <v>155</v>
      </c>
      <c r="H373">
        <v>34.299999999999997</v>
      </c>
      <c r="I373">
        <v>1.1890000000000001</v>
      </c>
      <c r="J373">
        <v>42</v>
      </c>
      <c r="K373">
        <v>1</v>
      </c>
      <c r="L373">
        <f t="shared" si="29"/>
        <v>1</v>
      </c>
      <c r="M373">
        <f t="shared" si="30"/>
        <v>1</v>
      </c>
    </row>
    <row r="374" spans="1:13">
      <c r="A374">
        <v>373</v>
      </c>
      <c r="B374">
        <v>586</v>
      </c>
      <c r="C374">
        <v>1</v>
      </c>
      <c r="D374">
        <v>93</v>
      </c>
      <c r="E374">
        <v>56</v>
      </c>
      <c r="F374">
        <v>11</v>
      </c>
      <c r="G374">
        <v>0</v>
      </c>
      <c r="H374">
        <v>22.5</v>
      </c>
      <c r="I374">
        <v>0.41699999999999998</v>
      </c>
      <c r="J374">
        <v>22</v>
      </c>
      <c r="K374">
        <v>0</v>
      </c>
      <c r="L374">
        <f t="shared" si="29"/>
        <v>0</v>
      </c>
      <c r="M374">
        <f t="shared" si="30"/>
        <v>1</v>
      </c>
    </row>
    <row r="375" spans="1:13">
      <c r="A375">
        <v>374</v>
      </c>
      <c r="B375">
        <v>549</v>
      </c>
      <c r="C375">
        <v>1</v>
      </c>
      <c r="D375">
        <v>164</v>
      </c>
      <c r="E375">
        <v>82</v>
      </c>
      <c r="F375">
        <v>43</v>
      </c>
      <c r="G375">
        <v>67</v>
      </c>
      <c r="H375">
        <v>32.799999999999997</v>
      </c>
      <c r="I375">
        <v>0.34100000000000003</v>
      </c>
      <c r="J375">
        <v>50</v>
      </c>
      <c r="K375">
        <v>0</v>
      </c>
      <c r="L375">
        <f t="shared" si="29"/>
        <v>0</v>
      </c>
      <c r="M375">
        <f t="shared" si="30"/>
        <v>1</v>
      </c>
    </row>
    <row r="376" spans="1:13">
      <c r="A376">
        <v>375</v>
      </c>
      <c r="B376">
        <v>278</v>
      </c>
      <c r="C376">
        <v>0</v>
      </c>
      <c r="D376">
        <v>104</v>
      </c>
      <c r="E376">
        <v>64</v>
      </c>
      <c r="F376">
        <v>23</v>
      </c>
      <c r="G376">
        <v>116</v>
      </c>
      <c r="H376">
        <v>27.8</v>
      </c>
      <c r="I376">
        <v>0.45400000000000001</v>
      </c>
      <c r="J376">
        <v>23</v>
      </c>
      <c r="K376">
        <v>0</v>
      </c>
      <c r="L376">
        <f t="shared" si="29"/>
        <v>0</v>
      </c>
      <c r="M376">
        <f t="shared" si="30"/>
        <v>1</v>
      </c>
    </row>
    <row r="377" spans="1:13">
      <c r="A377">
        <v>376</v>
      </c>
      <c r="B377">
        <v>123</v>
      </c>
      <c r="C377">
        <v>2</v>
      </c>
      <c r="D377">
        <v>107</v>
      </c>
      <c r="E377">
        <v>74</v>
      </c>
      <c r="F377">
        <v>30</v>
      </c>
      <c r="G377">
        <v>100</v>
      </c>
      <c r="H377">
        <v>33.6</v>
      </c>
      <c r="I377">
        <v>0.40400000000000003</v>
      </c>
      <c r="J377">
        <v>23</v>
      </c>
      <c r="K377">
        <v>0</v>
      </c>
      <c r="L377">
        <f t="shared" si="29"/>
        <v>0</v>
      </c>
      <c r="M377">
        <f t="shared" si="30"/>
        <v>1</v>
      </c>
    </row>
    <row r="378" spans="1:13">
      <c r="A378">
        <v>377</v>
      </c>
      <c r="B378">
        <v>322</v>
      </c>
      <c r="C378">
        <v>3</v>
      </c>
      <c r="D378">
        <v>112</v>
      </c>
      <c r="E378">
        <v>74</v>
      </c>
      <c r="F378">
        <v>30</v>
      </c>
      <c r="G378">
        <v>0</v>
      </c>
      <c r="H378">
        <v>31.6</v>
      </c>
      <c r="I378">
        <v>0.19700000000000001</v>
      </c>
      <c r="J378">
        <v>25</v>
      </c>
      <c r="K378">
        <v>1</v>
      </c>
      <c r="L378">
        <f t="shared" si="29"/>
        <v>0</v>
      </c>
      <c r="M378">
        <f t="shared" si="30"/>
        <v>0</v>
      </c>
    </row>
    <row r="379" spans="1:13">
      <c r="A379">
        <v>378</v>
      </c>
      <c r="B379">
        <v>582</v>
      </c>
      <c r="C379">
        <v>6</v>
      </c>
      <c r="D379">
        <v>109</v>
      </c>
      <c r="E379">
        <v>60</v>
      </c>
      <c r="F379">
        <v>27</v>
      </c>
      <c r="G379">
        <v>0</v>
      </c>
      <c r="H379">
        <v>25</v>
      </c>
      <c r="I379">
        <v>0.20599999999999999</v>
      </c>
      <c r="J379">
        <v>27</v>
      </c>
      <c r="K379">
        <v>0</v>
      </c>
      <c r="L379">
        <f t="shared" si="29"/>
        <v>0</v>
      </c>
      <c r="M379">
        <f t="shared" si="30"/>
        <v>1</v>
      </c>
    </row>
    <row r="380" spans="1:13">
      <c r="A380">
        <v>379</v>
      </c>
      <c r="B380">
        <v>595</v>
      </c>
      <c r="C380">
        <v>6</v>
      </c>
      <c r="D380">
        <v>123</v>
      </c>
      <c r="E380">
        <v>72</v>
      </c>
      <c r="F380">
        <v>45</v>
      </c>
      <c r="G380">
        <v>230</v>
      </c>
      <c r="H380">
        <v>33.6</v>
      </c>
      <c r="I380">
        <v>0.73299999999999998</v>
      </c>
      <c r="J380">
        <v>34</v>
      </c>
      <c r="K380">
        <v>0</v>
      </c>
      <c r="L380">
        <f t="shared" si="29"/>
        <v>1</v>
      </c>
      <c r="M380">
        <f t="shared" si="30"/>
        <v>0</v>
      </c>
    </row>
    <row r="381" spans="1:13">
      <c r="A381">
        <v>380</v>
      </c>
      <c r="B381">
        <v>591</v>
      </c>
      <c r="C381">
        <v>11</v>
      </c>
      <c r="D381">
        <v>111</v>
      </c>
      <c r="E381">
        <v>84</v>
      </c>
      <c r="F381">
        <v>40</v>
      </c>
      <c r="G381">
        <v>0</v>
      </c>
      <c r="H381">
        <v>46.8</v>
      </c>
      <c r="I381">
        <v>0.92500000000000004</v>
      </c>
      <c r="J381">
        <v>45</v>
      </c>
      <c r="K381">
        <v>1</v>
      </c>
      <c r="L381">
        <f t="shared" si="29"/>
        <v>1</v>
      </c>
      <c r="M381">
        <f t="shared" si="30"/>
        <v>1</v>
      </c>
    </row>
    <row r="382" spans="1:13">
      <c r="A382">
        <v>381</v>
      </c>
      <c r="B382">
        <v>761</v>
      </c>
      <c r="C382">
        <v>2</v>
      </c>
      <c r="D382">
        <v>88</v>
      </c>
      <c r="E382">
        <v>58</v>
      </c>
      <c r="F382">
        <v>26</v>
      </c>
      <c r="G382">
        <v>16</v>
      </c>
      <c r="H382">
        <v>28.4</v>
      </c>
      <c r="I382">
        <v>0.76600000000000001</v>
      </c>
      <c r="J382">
        <v>22</v>
      </c>
      <c r="K382">
        <v>0</v>
      </c>
      <c r="L382">
        <f t="shared" si="29"/>
        <v>0</v>
      </c>
      <c r="M382">
        <f t="shared" si="30"/>
        <v>1</v>
      </c>
    </row>
    <row r="383" spans="1:13">
      <c r="A383">
        <v>382</v>
      </c>
      <c r="B383">
        <v>553</v>
      </c>
      <c r="C383">
        <v>6</v>
      </c>
      <c r="D383">
        <v>114</v>
      </c>
      <c r="E383">
        <v>88</v>
      </c>
      <c r="F383">
        <v>0</v>
      </c>
      <c r="G383">
        <v>0</v>
      </c>
      <c r="H383">
        <v>27.8</v>
      </c>
      <c r="I383">
        <v>0.247</v>
      </c>
      <c r="J383">
        <v>66</v>
      </c>
      <c r="K383">
        <v>0</v>
      </c>
      <c r="L383">
        <f t="shared" si="29"/>
        <v>0</v>
      </c>
      <c r="M383">
        <f t="shared" si="30"/>
        <v>1</v>
      </c>
    </row>
    <row r="384" spans="1:13">
      <c r="A384">
        <v>383</v>
      </c>
      <c r="B384">
        <v>296</v>
      </c>
      <c r="C384">
        <v>6</v>
      </c>
      <c r="D384">
        <v>151</v>
      </c>
      <c r="E384">
        <v>62</v>
      </c>
      <c r="F384">
        <v>31</v>
      </c>
      <c r="G384">
        <v>120</v>
      </c>
      <c r="H384">
        <v>35.5</v>
      </c>
      <c r="I384">
        <v>0.69199999999999995</v>
      </c>
      <c r="J384">
        <v>28</v>
      </c>
      <c r="K384">
        <v>0</v>
      </c>
      <c r="L384">
        <f t="shared" si="29"/>
        <v>1</v>
      </c>
      <c r="M384">
        <f t="shared" si="30"/>
        <v>0</v>
      </c>
    </row>
    <row r="385" spans="1:13">
      <c r="A385">
        <v>384</v>
      </c>
      <c r="B385">
        <v>517</v>
      </c>
      <c r="C385">
        <v>9</v>
      </c>
      <c r="D385">
        <v>145</v>
      </c>
      <c r="E385">
        <v>88</v>
      </c>
      <c r="F385">
        <v>34</v>
      </c>
      <c r="G385">
        <v>165</v>
      </c>
      <c r="H385">
        <v>30.3</v>
      </c>
      <c r="I385">
        <v>0.77100000000000002</v>
      </c>
      <c r="J385">
        <v>53</v>
      </c>
      <c r="K385">
        <v>1</v>
      </c>
      <c r="L385">
        <f t="shared" si="29"/>
        <v>1</v>
      </c>
      <c r="M385">
        <f t="shared" si="30"/>
        <v>1</v>
      </c>
    </row>
    <row r="386" spans="1:13">
      <c r="A386">
        <v>385</v>
      </c>
      <c r="B386">
        <v>285</v>
      </c>
      <c r="C386">
        <v>2</v>
      </c>
      <c r="D386">
        <v>108</v>
      </c>
      <c r="E386">
        <v>80</v>
      </c>
      <c r="F386">
        <v>0</v>
      </c>
      <c r="G386">
        <v>0</v>
      </c>
      <c r="H386">
        <v>27</v>
      </c>
      <c r="I386">
        <v>0.25900000000000001</v>
      </c>
      <c r="J386">
        <v>52</v>
      </c>
      <c r="K386">
        <v>1</v>
      </c>
      <c r="L386">
        <f t="shared" si="29"/>
        <v>0</v>
      </c>
      <c r="M386">
        <f t="shared" si="30"/>
        <v>0</v>
      </c>
    </row>
    <row r="387" spans="1:13">
      <c r="A387">
        <v>386</v>
      </c>
      <c r="B387">
        <v>734</v>
      </c>
      <c r="C387">
        <v>2</v>
      </c>
      <c r="D387">
        <v>106</v>
      </c>
      <c r="E387">
        <v>56</v>
      </c>
      <c r="F387">
        <v>27</v>
      </c>
      <c r="G387">
        <v>165</v>
      </c>
      <c r="H387">
        <v>29</v>
      </c>
      <c r="I387">
        <v>0.42599999999999999</v>
      </c>
      <c r="J387">
        <v>22</v>
      </c>
      <c r="K387">
        <v>0</v>
      </c>
      <c r="L387">
        <f t="shared" ref="L387:L450" si="31">IF(H387&lt;=29.849999,IF(C387&lt;=4.5,IF(H387&lt;=25.45,0,0),IF(I387&lt;=0.261,0,0)),IF(G387&lt;=179,IF(C387&lt;=4.5,0,1),IF(H387&lt;=35.049999,1,1)))</f>
        <v>0</v>
      </c>
      <c r="M387">
        <f t="shared" ref="M387:M450" si="32">IF(L387=K387,1,0)</f>
        <v>1</v>
      </c>
    </row>
    <row r="388" spans="1:13">
      <c r="A388">
        <v>387</v>
      </c>
      <c r="B388">
        <v>614</v>
      </c>
      <c r="C388">
        <v>6</v>
      </c>
      <c r="D388">
        <v>105</v>
      </c>
      <c r="E388">
        <v>80</v>
      </c>
      <c r="F388">
        <v>28</v>
      </c>
      <c r="G388">
        <v>0</v>
      </c>
      <c r="H388">
        <v>32.5</v>
      </c>
      <c r="I388">
        <v>0.878</v>
      </c>
      <c r="J388">
        <v>26</v>
      </c>
      <c r="K388">
        <v>0</v>
      </c>
      <c r="L388">
        <f t="shared" si="31"/>
        <v>1</v>
      </c>
      <c r="M388">
        <f t="shared" si="32"/>
        <v>0</v>
      </c>
    </row>
    <row r="389" spans="1:13">
      <c r="A389">
        <v>388</v>
      </c>
      <c r="B389">
        <v>258</v>
      </c>
      <c r="C389">
        <v>2</v>
      </c>
      <c r="D389">
        <v>114</v>
      </c>
      <c r="E389">
        <v>68</v>
      </c>
      <c r="F389">
        <v>22</v>
      </c>
      <c r="G389">
        <v>0</v>
      </c>
      <c r="H389">
        <v>28.7</v>
      </c>
      <c r="I389">
        <v>9.1999999999999998E-2</v>
      </c>
      <c r="J389">
        <v>25</v>
      </c>
      <c r="K389">
        <v>0</v>
      </c>
      <c r="L389">
        <f t="shared" si="31"/>
        <v>0</v>
      </c>
      <c r="M389">
        <f t="shared" si="32"/>
        <v>1</v>
      </c>
    </row>
    <row r="390" spans="1:13">
      <c r="A390">
        <v>389</v>
      </c>
      <c r="B390">
        <v>461</v>
      </c>
      <c r="C390">
        <v>9</v>
      </c>
      <c r="D390">
        <v>120</v>
      </c>
      <c r="E390">
        <v>72</v>
      </c>
      <c r="F390">
        <v>22</v>
      </c>
      <c r="G390">
        <v>56</v>
      </c>
      <c r="H390">
        <v>20.8</v>
      </c>
      <c r="I390">
        <v>0.73299999999999998</v>
      </c>
      <c r="J390">
        <v>48</v>
      </c>
      <c r="K390">
        <v>0</v>
      </c>
      <c r="L390">
        <f t="shared" si="31"/>
        <v>0</v>
      </c>
      <c r="M390">
        <f t="shared" si="32"/>
        <v>1</v>
      </c>
    </row>
    <row r="391" spans="1:13">
      <c r="A391">
        <v>390</v>
      </c>
      <c r="B391">
        <v>296</v>
      </c>
      <c r="C391">
        <v>6</v>
      </c>
      <c r="D391">
        <v>151</v>
      </c>
      <c r="E391">
        <v>62</v>
      </c>
      <c r="F391">
        <v>31</v>
      </c>
      <c r="G391">
        <v>120</v>
      </c>
      <c r="H391">
        <v>35.5</v>
      </c>
      <c r="I391">
        <v>0.69199999999999995</v>
      </c>
      <c r="J391">
        <v>28</v>
      </c>
      <c r="K391">
        <v>0</v>
      </c>
      <c r="L391">
        <f t="shared" si="31"/>
        <v>1</v>
      </c>
      <c r="M391">
        <f t="shared" si="32"/>
        <v>0</v>
      </c>
    </row>
    <row r="392" spans="1:13">
      <c r="A392">
        <v>391</v>
      </c>
      <c r="B392">
        <v>285</v>
      </c>
      <c r="C392">
        <v>2</v>
      </c>
      <c r="D392">
        <v>108</v>
      </c>
      <c r="E392">
        <v>80</v>
      </c>
      <c r="F392">
        <v>0</v>
      </c>
      <c r="G392">
        <v>0</v>
      </c>
      <c r="H392">
        <v>27</v>
      </c>
      <c r="I392">
        <v>0.25900000000000001</v>
      </c>
      <c r="J392">
        <v>52</v>
      </c>
      <c r="K392">
        <v>1</v>
      </c>
      <c r="L392">
        <f t="shared" si="31"/>
        <v>0</v>
      </c>
      <c r="M392">
        <f t="shared" si="32"/>
        <v>0</v>
      </c>
    </row>
    <row r="393" spans="1:13">
      <c r="A393">
        <v>392</v>
      </c>
      <c r="B393">
        <v>115</v>
      </c>
      <c r="C393">
        <v>7</v>
      </c>
      <c r="D393">
        <v>160</v>
      </c>
      <c r="E393">
        <v>54</v>
      </c>
      <c r="F393">
        <v>32</v>
      </c>
      <c r="G393">
        <v>175</v>
      </c>
      <c r="H393">
        <v>30.5</v>
      </c>
      <c r="I393">
        <v>0.58799999999999997</v>
      </c>
      <c r="J393">
        <v>39</v>
      </c>
      <c r="K393">
        <v>1</v>
      </c>
      <c r="L393">
        <f t="shared" si="31"/>
        <v>1</v>
      </c>
      <c r="M393">
        <f t="shared" si="32"/>
        <v>1</v>
      </c>
    </row>
    <row r="394" spans="1:13">
      <c r="A394">
        <v>393</v>
      </c>
      <c r="B394">
        <v>761</v>
      </c>
      <c r="C394">
        <v>2</v>
      </c>
      <c r="D394">
        <v>88</v>
      </c>
      <c r="E394">
        <v>58</v>
      </c>
      <c r="F394">
        <v>26</v>
      </c>
      <c r="G394">
        <v>16</v>
      </c>
      <c r="H394">
        <v>28.4</v>
      </c>
      <c r="I394">
        <v>0.76600000000000001</v>
      </c>
      <c r="J394">
        <v>22</v>
      </c>
      <c r="K394">
        <v>0</v>
      </c>
      <c r="L394">
        <f t="shared" si="31"/>
        <v>0</v>
      </c>
      <c r="M394">
        <f t="shared" si="32"/>
        <v>1</v>
      </c>
    </row>
    <row r="395" spans="1:13">
      <c r="A395">
        <v>394</v>
      </c>
      <c r="B395">
        <v>647</v>
      </c>
      <c r="C395">
        <v>1</v>
      </c>
      <c r="D395">
        <v>167</v>
      </c>
      <c r="E395">
        <v>74</v>
      </c>
      <c r="F395">
        <v>17</v>
      </c>
      <c r="G395">
        <v>144</v>
      </c>
      <c r="H395">
        <v>23.4</v>
      </c>
      <c r="I395">
        <v>0.44700000000000001</v>
      </c>
      <c r="J395">
        <v>33</v>
      </c>
      <c r="K395">
        <v>1</v>
      </c>
      <c r="L395">
        <f t="shared" si="31"/>
        <v>0</v>
      </c>
      <c r="M395">
        <f t="shared" si="32"/>
        <v>0</v>
      </c>
    </row>
    <row r="396" spans="1:13">
      <c r="A396">
        <v>395</v>
      </c>
      <c r="B396">
        <v>454</v>
      </c>
      <c r="C396">
        <v>2</v>
      </c>
      <c r="D396">
        <v>119</v>
      </c>
      <c r="E396">
        <v>0</v>
      </c>
      <c r="F396">
        <v>0</v>
      </c>
      <c r="G396">
        <v>0</v>
      </c>
      <c r="H396">
        <v>19.600000000000001</v>
      </c>
      <c r="I396">
        <v>0.83199999999999996</v>
      </c>
      <c r="J396">
        <v>72</v>
      </c>
      <c r="K396">
        <v>0</v>
      </c>
      <c r="L396">
        <f t="shared" si="31"/>
        <v>0</v>
      </c>
      <c r="M396">
        <f t="shared" si="32"/>
        <v>1</v>
      </c>
    </row>
    <row r="397" spans="1:13">
      <c r="A397">
        <v>396</v>
      </c>
      <c r="B397">
        <v>121</v>
      </c>
      <c r="C397">
        <v>0</v>
      </c>
      <c r="D397">
        <v>162</v>
      </c>
      <c r="E397">
        <v>76</v>
      </c>
      <c r="F397">
        <v>56</v>
      </c>
      <c r="G397">
        <v>100</v>
      </c>
      <c r="H397">
        <v>53.2</v>
      </c>
      <c r="I397">
        <v>0.75900000000000001</v>
      </c>
      <c r="J397">
        <v>25</v>
      </c>
      <c r="K397">
        <v>1</v>
      </c>
      <c r="L397">
        <f t="shared" si="31"/>
        <v>0</v>
      </c>
      <c r="M397">
        <f t="shared" si="32"/>
        <v>0</v>
      </c>
    </row>
    <row r="398" spans="1:13">
      <c r="A398">
        <v>397</v>
      </c>
      <c r="B398">
        <v>684</v>
      </c>
      <c r="C398">
        <v>4</v>
      </c>
      <c r="D398">
        <v>125</v>
      </c>
      <c r="E398">
        <v>80</v>
      </c>
      <c r="F398">
        <v>0</v>
      </c>
      <c r="G398">
        <v>0</v>
      </c>
      <c r="H398">
        <v>32.299999999999997</v>
      </c>
      <c r="I398">
        <v>0.53600000000000003</v>
      </c>
      <c r="J398">
        <v>27</v>
      </c>
      <c r="K398">
        <v>1</v>
      </c>
      <c r="L398">
        <f t="shared" si="31"/>
        <v>0</v>
      </c>
      <c r="M398">
        <f t="shared" si="32"/>
        <v>0</v>
      </c>
    </row>
    <row r="399" spans="1:13">
      <c r="A399">
        <v>398</v>
      </c>
      <c r="B399">
        <v>430</v>
      </c>
      <c r="C399">
        <v>1</v>
      </c>
      <c r="D399">
        <v>95</v>
      </c>
      <c r="E399">
        <v>82</v>
      </c>
      <c r="F399">
        <v>25</v>
      </c>
      <c r="G399">
        <v>180</v>
      </c>
      <c r="H399">
        <v>35</v>
      </c>
      <c r="I399">
        <v>0.23300000000000001</v>
      </c>
      <c r="J399">
        <v>43</v>
      </c>
      <c r="K399">
        <v>1</v>
      </c>
      <c r="L399">
        <f t="shared" si="31"/>
        <v>1</v>
      </c>
      <c r="M399">
        <f t="shared" si="32"/>
        <v>1</v>
      </c>
    </row>
    <row r="400" spans="1:13">
      <c r="A400">
        <v>399</v>
      </c>
      <c r="B400">
        <v>23</v>
      </c>
      <c r="C400">
        <v>7</v>
      </c>
      <c r="D400">
        <v>196</v>
      </c>
      <c r="E400">
        <v>90</v>
      </c>
      <c r="F400">
        <v>0</v>
      </c>
      <c r="G400">
        <v>0</v>
      </c>
      <c r="H400">
        <v>39.799999999999997</v>
      </c>
      <c r="I400">
        <v>0.45100000000000001</v>
      </c>
      <c r="J400">
        <v>41</v>
      </c>
      <c r="K400">
        <v>1</v>
      </c>
      <c r="L400">
        <f t="shared" si="31"/>
        <v>1</v>
      </c>
      <c r="M400">
        <f t="shared" si="32"/>
        <v>1</v>
      </c>
    </row>
    <row r="401" spans="1:13">
      <c r="A401">
        <v>400</v>
      </c>
      <c r="B401">
        <v>105</v>
      </c>
      <c r="C401">
        <v>2</v>
      </c>
      <c r="D401">
        <v>85</v>
      </c>
      <c r="E401">
        <v>65</v>
      </c>
      <c r="F401">
        <v>0</v>
      </c>
      <c r="G401">
        <v>0</v>
      </c>
      <c r="H401">
        <v>39.6</v>
      </c>
      <c r="I401">
        <v>0.93</v>
      </c>
      <c r="J401">
        <v>27</v>
      </c>
      <c r="K401">
        <v>0</v>
      </c>
      <c r="L401">
        <f t="shared" si="31"/>
        <v>0</v>
      </c>
      <c r="M401">
        <f t="shared" si="32"/>
        <v>1</v>
      </c>
    </row>
    <row r="402" spans="1:13">
      <c r="A402">
        <v>401</v>
      </c>
      <c r="B402">
        <v>172</v>
      </c>
      <c r="C402">
        <v>6</v>
      </c>
      <c r="D402">
        <v>134</v>
      </c>
      <c r="E402">
        <v>70</v>
      </c>
      <c r="F402">
        <v>23</v>
      </c>
      <c r="G402">
        <v>130</v>
      </c>
      <c r="H402">
        <v>35.4</v>
      </c>
      <c r="I402">
        <v>0.54200000000000004</v>
      </c>
      <c r="J402">
        <v>29</v>
      </c>
      <c r="K402">
        <v>1</v>
      </c>
      <c r="L402">
        <f t="shared" si="31"/>
        <v>1</v>
      </c>
      <c r="M402">
        <f t="shared" si="32"/>
        <v>1</v>
      </c>
    </row>
    <row r="403" spans="1:13">
      <c r="A403">
        <v>402</v>
      </c>
      <c r="B403">
        <v>258</v>
      </c>
      <c r="C403">
        <v>2</v>
      </c>
      <c r="D403">
        <v>114</v>
      </c>
      <c r="E403">
        <v>68</v>
      </c>
      <c r="F403">
        <v>22</v>
      </c>
      <c r="G403">
        <v>0</v>
      </c>
      <c r="H403">
        <v>28.7</v>
      </c>
      <c r="I403">
        <v>9.1999999999999998E-2</v>
      </c>
      <c r="J403">
        <v>25</v>
      </c>
      <c r="K403">
        <v>0</v>
      </c>
      <c r="L403">
        <f t="shared" si="31"/>
        <v>0</v>
      </c>
      <c r="M403">
        <f t="shared" si="32"/>
        <v>1</v>
      </c>
    </row>
    <row r="404" spans="1:13">
      <c r="A404">
        <v>403</v>
      </c>
      <c r="B404">
        <v>329</v>
      </c>
      <c r="C404">
        <v>2</v>
      </c>
      <c r="D404">
        <v>102</v>
      </c>
      <c r="E404">
        <v>86</v>
      </c>
      <c r="F404">
        <v>36</v>
      </c>
      <c r="G404">
        <v>120</v>
      </c>
      <c r="H404">
        <v>45.5</v>
      </c>
      <c r="I404">
        <v>0.127</v>
      </c>
      <c r="J404">
        <v>23</v>
      </c>
      <c r="K404">
        <v>1</v>
      </c>
      <c r="L404">
        <f t="shared" si="31"/>
        <v>0</v>
      </c>
      <c r="M404">
        <f t="shared" si="32"/>
        <v>0</v>
      </c>
    </row>
    <row r="405" spans="1:13">
      <c r="A405">
        <v>404</v>
      </c>
      <c r="B405">
        <v>648</v>
      </c>
      <c r="C405">
        <v>0</v>
      </c>
      <c r="D405">
        <v>179</v>
      </c>
      <c r="E405">
        <v>50</v>
      </c>
      <c r="F405">
        <v>36</v>
      </c>
      <c r="G405">
        <v>159</v>
      </c>
      <c r="H405">
        <v>37.799999999999997</v>
      </c>
      <c r="I405">
        <v>0.45500000000000002</v>
      </c>
      <c r="J405">
        <v>22</v>
      </c>
      <c r="K405">
        <v>1</v>
      </c>
      <c r="L405">
        <f t="shared" si="31"/>
        <v>0</v>
      </c>
      <c r="M405">
        <f t="shared" si="32"/>
        <v>0</v>
      </c>
    </row>
    <row r="406" spans="1:13">
      <c r="A406">
        <v>405</v>
      </c>
      <c r="B406">
        <v>314</v>
      </c>
      <c r="C406">
        <v>3</v>
      </c>
      <c r="D406">
        <v>113</v>
      </c>
      <c r="E406">
        <v>50</v>
      </c>
      <c r="F406">
        <v>10</v>
      </c>
      <c r="G406">
        <v>85</v>
      </c>
      <c r="H406">
        <v>29.5</v>
      </c>
      <c r="I406">
        <v>0.626</v>
      </c>
      <c r="J406">
        <v>25</v>
      </c>
      <c r="K406">
        <v>0</v>
      </c>
      <c r="L406">
        <f t="shared" si="31"/>
        <v>0</v>
      </c>
      <c r="M406">
        <f t="shared" si="32"/>
        <v>1</v>
      </c>
    </row>
    <row r="407" spans="1:13">
      <c r="A407">
        <v>406</v>
      </c>
      <c r="B407">
        <v>210</v>
      </c>
      <c r="C407">
        <v>7</v>
      </c>
      <c r="D407">
        <v>184</v>
      </c>
      <c r="E407">
        <v>84</v>
      </c>
      <c r="F407">
        <v>33</v>
      </c>
      <c r="G407">
        <v>0</v>
      </c>
      <c r="H407">
        <v>35.5</v>
      </c>
      <c r="I407">
        <v>0.35499999999999998</v>
      </c>
      <c r="J407">
        <v>41</v>
      </c>
      <c r="K407">
        <v>1</v>
      </c>
      <c r="L407">
        <f t="shared" si="31"/>
        <v>1</v>
      </c>
      <c r="M407">
        <f t="shared" si="32"/>
        <v>1</v>
      </c>
    </row>
    <row r="408" spans="1:13">
      <c r="A408">
        <v>407</v>
      </c>
      <c r="B408">
        <v>97</v>
      </c>
      <c r="C408">
        <v>2</v>
      </c>
      <c r="D408">
        <v>92</v>
      </c>
      <c r="E408">
        <v>62</v>
      </c>
      <c r="F408">
        <v>28</v>
      </c>
      <c r="G408">
        <v>0</v>
      </c>
      <c r="H408">
        <v>31.6</v>
      </c>
      <c r="I408">
        <v>0.13</v>
      </c>
      <c r="J408">
        <v>24</v>
      </c>
      <c r="K408">
        <v>0</v>
      </c>
      <c r="L408">
        <f t="shared" si="31"/>
        <v>0</v>
      </c>
      <c r="M408">
        <f t="shared" si="32"/>
        <v>1</v>
      </c>
    </row>
    <row r="409" spans="1:13">
      <c r="A409">
        <v>408</v>
      </c>
      <c r="B409">
        <v>278</v>
      </c>
      <c r="C409">
        <v>0</v>
      </c>
      <c r="D409">
        <v>104</v>
      </c>
      <c r="E409">
        <v>64</v>
      </c>
      <c r="F409">
        <v>23</v>
      </c>
      <c r="G409">
        <v>116</v>
      </c>
      <c r="H409">
        <v>27.8</v>
      </c>
      <c r="I409">
        <v>0.45400000000000001</v>
      </c>
      <c r="J409">
        <v>23</v>
      </c>
      <c r="K409">
        <v>0</v>
      </c>
      <c r="L409">
        <f t="shared" si="31"/>
        <v>0</v>
      </c>
      <c r="M409">
        <f t="shared" si="32"/>
        <v>1</v>
      </c>
    </row>
    <row r="410" spans="1:13">
      <c r="A410">
        <v>409</v>
      </c>
      <c r="B410">
        <v>767</v>
      </c>
      <c r="C410">
        <v>1</v>
      </c>
      <c r="D410">
        <v>126</v>
      </c>
      <c r="E410">
        <v>60</v>
      </c>
      <c r="F410">
        <v>0</v>
      </c>
      <c r="G410">
        <v>0</v>
      </c>
      <c r="H410">
        <v>30.1</v>
      </c>
      <c r="I410">
        <v>0.34899999999999998</v>
      </c>
      <c r="J410">
        <v>47</v>
      </c>
      <c r="K410">
        <v>1</v>
      </c>
      <c r="L410">
        <f t="shared" si="31"/>
        <v>0</v>
      </c>
      <c r="M410">
        <f t="shared" si="32"/>
        <v>0</v>
      </c>
    </row>
    <row r="411" spans="1:13">
      <c r="A411">
        <v>410</v>
      </c>
      <c r="B411">
        <v>250</v>
      </c>
      <c r="C411">
        <v>1</v>
      </c>
      <c r="D411">
        <v>111</v>
      </c>
      <c r="E411">
        <v>86</v>
      </c>
      <c r="F411">
        <v>19</v>
      </c>
      <c r="G411">
        <v>0</v>
      </c>
      <c r="H411">
        <v>30.1</v>
      </c>
      <c r="I411">
        <v>0.14299999999999999</v>
      </c>
      <c r="J411">
        <v>23</v>
      </c>
      <c r="K411">
        <v>0</v>
      </c>
      <c r="L411">
        <f t="shared" si="31"/>
        <v>0</v>
      </c>
      <c r="M411">
        <f t="shared" si="32"/>
        <v>1</v>
      </c>
    </row>
    <row r="412" spans="1:13">
      <c r="A412">
        <v>411</v>
      </c>
      <c r="B412">
        <v>28</v>
      </c>
      <c r="C412">
        <v>1</v>
      </c>
      <c r="D412">
        <v>97</v>
      </c>
      <c r="E412">
        <v>66</v>
      </c>
      <c r="F412">
        <v>15</v>
      </c>
      <c r="G412">
        <v>140</v>
      </c>
      <c r="H412">
        <v>23.2</v>
      </c>
      <c r="I412">
        <v>0.48699999999999999</v>
      </c>
      <c r="J412">
        <v>22</v>
      </c>
      <c r="K412">
        <v>0</v>
      </c>
      <c r="L412">
        <f t="shared" si="31"/>
        <v>0</v>
      </c>
      <c r="M412">
        <f t="shared" si="32"/>
        <v>1</v>
      </c>
    </row>
    <row r="413" spans="1:13">
      <c r="A413">
        <v>412</v>
      </c>
      <c r="B413">
        <v>178</v>
      </c>
      <c r="C413">
        <v>0</v>
      </c>
      <c r="D413">
        <v>129</v>
      </c>
      <c r="E413">
        <v>110</v>
      </c>
      <c r="F413">
        <v>46</v>
      </c>
      <c r="G413">
        <v>130</v>
      </c>
      <c r="H413">
        <v>67.099999999999994</v>
      </c>
      <c r="I413">
        <v>0.31900000000000001</v>
      </c>
      <c r="J413">
        <v>26</v>
      </c>
      <c r="K413">
        <v>1</v>
      </c>
      <c r="L413">
        <f t="shared" si="31"/>
        <v>0</v>
      </c>
      <c r="M413">
        <f t="shared" si="32"/>
        <v>0</v>
      </c>
    </row>
    <row r="414" spans="1:13">
      <c r="A414">
        <v>413</v>
      </c>
      <c r="B414">
        <v>754</v>
      </c>
      <c r="C414">
        <v>0</v>
      </c>
      <c r="D414">
        <v>181</v>
      </c>
      <c r="E414">
        <v>88</v>
      </c>
      <c r="F414">
        <v>44</v>
      </c>
      <c r="G414">
        <v>510</v>
      </c>
      <c r="H414">
        <v>43.3</v>
      </c>
      <c r="I414">
        <v>0.222</v>
      </c>
      <c r="J414">
        <v>26</v>
      </c>
      <c r="K414">
        <v>1</v>
      </c>
      <c r="L414">
        <f t="shared" si="31"/>
        <v>1</v>
      </c>
      <c r="M414">
        <f t="shared" si="32"/>
        <v>1</v>
      </c>
    </row>
    <row r="415" spans="1:13">
      <c r="A415">
        <v>414</v>
      </c>
      <c r="B415">
        <v>582</v>
      </c>
      <c r="C415">
        <v>6</v>
      </c>
      <c r="D415">
        <v>109</v>
      </c>
      <c r="E415">
        <v>60</v>
      </c>
      <c r="F415">
        <v>27</v>
      </c>
      <c r="G415">
        <v>0</v>
      </c>
      <c r="H415">
        <v>25</v>
      </c>
      <c r="I415">
        <v>0.20599999999999999</v>
      </c>
      <c r="J415">
        <v>27</v>
      </c>
      <c r="K415">
        <v>0</v>
      </c>
      <c r="L415">
        <f t="shared" si="31"/>
        <v>0</v>
      </c>
      <c r="M415">
        <f t="shared" si="32"/>
        <v>1</v>
      </c>
    </row>
    <row r="416" spans="1:13">
      <c r="A416">
        <v>415</v>
      </c>
      <c r="B416">
        <v>439</v>
      </c>
      <c r="C416">
        <v>1</v>
      </c>
      <c r="D416">
        <v>97</v>
      </c>
      <c r="E416">
        <v>70</v>
      </c>
      <c r="F416">
        <v>15</v>
      </c>
      <c r="G416">
        <v>0</v>
      </c>
      <c r="H416">
        <v>18.2</v>
      </c>
      <c r="I416">
        <v>0.14699999999999999</v>
      </c>
      <c r="J416">
        <v>21</v>
      </c>
      <c r="K416">
        <v>0</v>
      </c>
      <c r="L416">
        <f t="shared" si="31"/>
        <v>0</v>
      </c>
      <c r="M416">
        <f t="shared" si="32"/>
        <v>1</v>
      </c>
    </row>
    <row r="417" spans="1:13">
      <c r="A417">
        <v>416</v>
      </c>
      <c r="B417">
        <v>16</v>
      </c>
      <c r="C417">
        <v>7</v>
      </c>
      <c r="D417">
        <v>100</v>
      </c>
      <c r="E417">
        <v>0</v>
      </c>
      <c r="F417">
        <v>0</v>
      </c>
      <c r="G417">
        <v>0</v>
      </c>
      <c r="H417">
        <v>30</v>
      </c>
      <c r="I417">
        <v>0.48399999999999999</v>
      </c>
      <c r="J417">
        <v>32</v>
      </c>
      <c r="K417">
        <v>1</v>
      </c>
      <c r="L417">
        <f t="shared" si="31"/>
        <v>1</v>
      </c>
      <c r="M417">
        <f t="shared" si="32"/>
        <v>1</v>
      </c>
    </row>
    <row r="418" spans="1:13">
      <c r="A418">
        <v>417</v>
      </c>
      <c r="B418">
        <v>745</v>
      </c>
      <c r="C418">
        <v>13</v>
      </c>
      <c r="D418">
        <v>153</v>
      </c>
      <c r="E418">
        <v>88</v>
      </c>
      <c r="F418">
        <v>37</v>
      </c>
      <c r="G418">
        <v>140</v>
      </c>
      <c r="H418">
        <v>40.6</v>
      </c>
      <c r="I418">
        <v>1.1739999999999999</v>
      </c>
      <c r="J418">
        <v>39</v>
      </c>
      <c r="K418">
        <v>0</v>
      </c>
      <c r="L418">
        <f t="shared" si="31"/>
        <v>1</v>
      </c>
      <c r="M418">
        <f t="shared" si="32"/>
        <v>0</v>
      </c>
    </row>
    <row r="419" spans="1:13">
      <c r="A419">
        <v>418</v>
      </c>
      <c r="B419">
        <v>563</v>
      </c>
      <c r="C419">
        <v>1</v>
      </c>
      <c r="D419">
        <v>87</v>
      </c>
      <c r="E419">
        <v>68</v>
      </c>
      <c r="F419">
        <v>34</v>
      </c>
      <c r="G419">
        <v>77</v>
      </c>
      <c r="H419">
        <v>37.6</v>
      </c>
      <c r="I419">
        <v>0.40100000000000002</v>
      </c>
      <c r="J419">
        <v>24</v>
      </c>
      <c r="K419">
        <v>0</v>
      </c>
      <c r="L419">
        <f t="shared" si="31"/>
        <v>0</v>
      </c>
      <c r="M419">
        <f t="shared" si="32"/>
        <v>1</v>
      </c>
    </row>
    <row r="420" spans="1:13">
      <c r="A420">
        <v>419</v>
      </c>
      <c r="B420">
        <v>232</v>
      </c>
      <c r="C420">
        <v>6</v>
      </c>
      <c r="D420">
        <v>134</v>
      </c>
      <c r="E420">
        <v>80</v>
      </c>
      <c r="F420">
        <v>37</v>
      </c>
      <c r="G420">
        <v>370</v>
      </c>
      <c r="H420">
        <v>46.2</v>
      </c>
      <c r="I420">
        <v>0.23799999999999999</v>
      </c>
      <c r="J420">
        <v>46</v>
      </c>
      <c r="K420">
        <v>1</v>
      </c>
      <c r="L420">
        <f t="shared" si="31"/>
        <v>1</v>
      </c>
      <c r="M420">
        <f t="shared" si="32"/>
        <v>1</v>
      </c>
    </row>
    <row r="421" spans="1:13">
      <c r="A421">
        <v>420</v>
      </c>
      <c r="B421">
        <v>133</v>
      </c>
      <c r="C421">
        <v>3</v>
      </c>
      <c r="D421">
        <v>170</v>
      </c>
      <c r="E421">
        <v>64</v>
      </c>
      <c r="F421">
        <v>37</v>
      </c>
      <c r="G421">
        <v>225</v>
      </c>
      <c r="H421">
        <v>34.5</v>
      </c>
      <c r="I421">
        <v>0.35599999999999998</v>
      </c>
      <c r="J421">
        <v>30</v>
      </c>
      <c r="K421">
        <v>1</v>
      </c>
      <c r="L421">
        <f t="shared" si="31"/>
        <v>1</v>
      </c>
      <c r="M421">
        <f t="shared" si="32"/>
        <v>1</v>
      </c>
    </row>
    <row r="422" spans="1:13">
      <c r="A422">
        <v>421</v>
      </c>
      <c r="B422">
        <v>295</v>
      </c>
      <c r="C422">
        <v>0</v>
      </c>
      <c r="D422">
        <v>161</v>
      </c>
      <c r="E422">
        <v>50</v>
      </c>
      <c r="F422">
        <v>0</v>
      </c>
      <c r="G422">
        <v>0</v>
      </c>
      <c r="H422">
        <v>21.9</v>
      </c>
      <c r="I422">
        <v>0.254</v>
      </c>
      <c r="J422">
        <v>65</v>
      </c>
      <c r="K422">
        <v>0</v>
      </c>
      <c r="L422">
        <f t="shared" si="31"/>
        <v>0</v>
      </c>
      <c r="M422">
        <f t="shared" si="32"/>
        <v>1</v>
      </c>
    </row>
    <row r="423" spans="1:13">
      <c r="A423">
        <v>422</v>
      </c>
      <c r="B423">
        <v>402</v>
      </c>
      <c r="C423">
        <v>6</v>
      </c>
      <c r="D423">
        <v>137</v>
      </c>
      <c r="E423">
        <v>61</v>
      </c>
      <c r="F423">
        <v>0</v>
      </c>
      <c r="G423">
        <v>0</v>
      </c>
      <c r="H423">
        <v>24.2</v>
      </c>
      <c r="I423">
        <v>0.151</v>
      </c>
      <c r="J423">
        <v>55</v>
      </c>
      <c r="K423">
        <v>0</v>
      </c>
      <c r="L423">
        <f t="shared" si="31"/>
        <v>0</v>
      </c>
      <c r="M423">
        <f t="shared" si="32"/>
        <v>1</v>
      </c>
    </row>
    <row r="424" spans="1:13">
      <c r="A424">
        <v>423</v>
      </c>
      <c r="B424">
        <v>577</v>
      </c>
      <c r="C424">
        <v>6</v>
      </c>
      <c r="D424">
        <v>108</v>
      </c>
      <c r="E424">
        <v>44</v>
      </c>
      <c r="F424">
        <v>20</v>
      </c>
      <c r="G424">
        <v>130</v>
      </c>
      <c r="H424">
        <v>24</v>
      </c>
      <c r="I424">
        <v>0.81299999999999994</v>
      </c>
      <c r="J424">
        <v>35</v>
      </c>
      <c r="K424">
        <v>0</v>
      </c>
      <c r="L424">
        <f t="shared" si="31"/>
        <v>0</v>
      </c>
      <c r="M424">
        <f t="shared" si="32"/>
        <v>1</v>
      </c>
    </row>
    <row r="425" spans="1:13">
      <c r="A425">
        <v>424</v>
      </c>
      <c r="B425">
        <v>365</v>
      </c>
      <c r="C425">
        <v>4</v>
      </c>
      <c r="D425">
        <v>147</v>
      </c>
      <c r="E425">
        <v>74</v>
      </c>
      <c r="F425">
        <v>25</v>
      </c>
      <c r="G425">
        <v>293</v>
      </c>
      <c r="H425">
        <v>34.9</v>
      </c>
      <c r="I425">
        <v>0.38500000000000001</v>
      </c>
      <c r="J425">
        <v>30</v>
      </c>
      <c r="K425">
        <v>0</v>
      </c>
      <c r="L425">
        <f t="shared" si="31"/>
        <v>1</v>
      </c>
      <c r="M425">
        <f t="shared" si="32"/>
        <v>0</v>
      </c>
    </row>
    <row r="426" spans="1:13">
      <c r="A426">
        <v>425</v>
      </c>
      <c r="B426">
        <v>41</v>
      </c>
      <c r="C426">
        <v>3</v>
      </c>
      <c r="D426">
        <v>180</v>
      </c>
      <c r="E426">
        <v>64</v>
      </c>
      <c r="F426">
        <v>25</v>
      </c>
      <c r="G426">
        <v>70</v>
      </c>
      <c r="H426">
        <v>34</v>
      </c>
      <c r="I426">
        <v>0.27100000000000002</v>
      </c>
      <c r="J426">
        <v>26</v>
      </c>
      <c r="K426">
        <v>0</v>
      </c>
      <c r="L426">
        <f t="shared" si="31"/>
        <v>0</v>
      </c>
      <c r="M426">
        <f t="shared" si="32"/>
        <v>1</v>
      </c>
    </row>
    <row r="427" spans="1:13">
      <c r="A427">
        <v>426</v>
      </c>
      <c r="B427">
        <v>551</v>
      </c>
      <c r="C427">
        <v>1</v>
      </c>
      <c r="D427">
        <v>116</v>
      </c>
      <c r="E427">
        <v>70</v>
      </c>
      <c r="F427">
        <v>28</v>
      </c>
      <c r="G427">
        <v>0</v>
      </c>
      <c r="H427">
        <v>27.4</v>
      </c>
      <c r="I427">
        <v>0.20399999999999999</v>
      </c>
      <c r="J427">
        <v>21</v>
      </c>
      <c r="K427">
        <v>0</v>
      </c>
      <c r="L427">
        <f t="shared" si="31"/>
        <v>0</v>
      </c>
      <c r="M427">
        <f t="shared" si="32"/>
        <v>1</v>
      </c>
    </row>
    <row r="428" spans="1:13">
      <c r="A428">
        <v>427</v>
      </c>
      <c r="B428">
        <v>642</v>
      </c>
      <c r="C428">
        <v>4</v>
      </c>
      <c r="D428">
        <v>128</v>
      </c>
      <c r="E428">
        <v>70</v>
      </c>
      <c r="F428">
        <v>0</v>
      </c>
      <c r="G428">
        <v>0</v>
      </c>
      <c r="H428">
        <v>34.299999999999997</v>
      </c>
      <c r="I428">
        <v>0.30299999999999999</v>
      </c>
      <c r="J428">
        <v>24</v>
      </c>
      <c r="K428">
        <v>0</v>
      </c>
      <c r="L428">
        <f t="shared" si="31"/>
        <v>0</v>
      </c>
      <c r="M428">
        <f t="shared" si="32"/>
        <v>1</v>
      </c>
    </row>
    <row r="429" spans="1:13">
      <c r="A429">
        <v>428</v>
      </c>
      <c r="B429">
        <v>258</v>
      </c>
      <c r="C429">
        <v>2</v>
      </c>
      <c r="D429">
        <v>114</v>
      </c>
      <c r="E429">
        <v>68</v>
      </c>
      <c r="F429">
        <v>22</v>
      </c>
      <c r="G429">
        <v>0</v>
      </c>
      <c r="H429">
        <v>28.7</v>
      </c>
      <c r="I429">
        <v>9.1999999999999998E-2</v>
      </c>
      <c r="J429">
        <v>25</v>
      </c>
      <c r="K429">
        <v>0</v>
      </c>
      <c r="L429">
        <f t="shared" si="31"/>
        <v>0</v>
      </c>
      <c r="M429">
        <f t="shared" si="32"/>
        <v>1</v>
      </c>
    </row>
    <row r="430" spans="1:13">
      <c r="A430">
        <v>429</v>
      </c>
      <c r="B430">
        <v>467</v>
      </c>
      <c r="C430">
        <v>0</v>
      </c>
      <c r="D430">
        <v>74</v>
      </c>
      <c r="E430">
        <v>52</v>
      </c>
      <c r="F430">
        <v>10</v>
      </c>
      <c r="G430">
        <v>36</v>
      </c>
      <c r="H430">
        <v>27.8</v>
      </c>
      <c r="I430">
        <v>0.26900000000000002</v>
      </c>
      <c r="J430">
        <v>22</v>
      </c>
      <c r="K430">
        <v>0</v>
      </c>
      <c r="L430">
        <f t="shared" si="31"/>
        <v>0</v>
      </c>
      <c r="M430">
        <f t="shared" si="32"/>
        <v>1</v>
      </c>
    </row>
    <row r="431" spans="1:13">
      <c r="A431">
        <v>430</v>
      </c>
      <c r="B431">
        <v>573</v>
      </c>
      <c r="C431">
        <v>3</v>
      </c>
      <c r="D431">
        <v>111</v>
      </c>
      <c r="E431">
        <v>58</v>
      </c>
      <c r="F431">
        <v>31</v>
      </c>
      <c r="G431">
        <v>44</v>
      </c>
      <c r="H431">
        <v>29.5</v>
      </c>
      <c r="I431">
        <v>0.43</v>
      </c>
      <c r="J431">
        <v>22</v>
      </c>
      <c r="K431">
        <v>0</v>
      </c>
      <c r="L431">
        <f t="shared" si="31"/>
        <v>0</v>
      </c>
      <c r="M431">
        <f t="shared" si="32"/>
        <v>1</v>
      </c>
    </row>
    <row r="432" spans="1:13">
      <c r="A432">
        <v>431</v>
      </c>
      <c r="B432">
        <v>612</v>
      </c>
      <c r="C432">
        <v>3</v>
      </c>
      <c r="D432">
        <v>174</v>
      </c>
      <c r="E432">
        <v>58</v>
      </c>
      <c r="F432">
        <v>22</v>
      </c>
      <c r="G432">
        <v>194</v>
      </c>
      <c r="H432">
        <v>32.9</v>
      </c>
      <c r="I432">
        <v>0.59299999999999997</v>
      </c>
      <c r="J432">
        <v>36</v>
      </c>
      <c r="K432">
        <v>1</v>
      </c>
      <c r="L432">
        <f t="shared" si="31"/>
        <v>1</v>
      </c>
      <c r="M432">
        <f t="shared" si="32"/>
        <v>1</v>
      </c>
    </row>
    <row r="433" spans="1:13">
      <c r="A433">
        <v>432</v>
      </c>
      <c r="B433">
        <v>80</v>
      </c>
      <c r="C433">
        <v>2</v>
      </c>
      <c r="D433">
        <v>112</v>
      </c>
      <c r="E433">
        <v>66</v>
      </c>
      <c r="F433">
        <v>22</v>
      </c>
      <c r="G433">
        <v>0</v>
      </c>
      <c r="H433">
        <v>25</v>
      </c>
      <c r="I433">
        <v>0.307</v>
      </c>
      <c r="J433">
        <v>24</v>
      </c>
      <c r="K433">
        <v>0</v>
      </c>
      <c r="L433">
        <f t="shared" si="31"/>
        <v>0</v>
      </c>
      <c r="M433">
        <f t="shared" si="32"/>
        <v>1</v>
      </c>
    </row>
    <row r="434" spans="1:13">
      <c r="A434">
        <v>433</v>
      </c>
      <c r="B434">
        <v>109</v>
      </c>
      <c r="C434">
        <v>3</v>
      </c>
      <c r="D434">
        <v>83</v>
      </c>
      <c r="E434">
        <v>58</v>
      </c>
      <c r="F434">
        <v>31</v>
      </c>
      <c r="G434">
        <v>18</v>
      </c>
      <c r="H434">
        <v>34.299999999999997</v>
      </c>
      <c r="I434">
        <v>0.33600000000000002</v>
      </c>
      <c r="J434">
        <v>25</v>
      </c>
      <c r="K434">
        <v>0</v>
      </c>
      <c r="L434">
        <f t="shared" si="31"/>
        <v>0</v>
      </c>
      <c r="M434">
        <f t="shared" si="32"/>
        <v>1</v>
      </c>
    </row>
    <row r="435" spans="1:13">
      <c r="A435">
        <v>434</v>
      </c>
      <c r="B435">
        <v>238</v>
      </c>
      <c r="C435">
        <v>0</v>
      </c>
      <c r="D435">
        <v>179</v>
      </c>
      <c r="E435">
        <v>90</v>
      </c>
      <c r="F435">
        <v>27</v>
      </c>
      <c r="G435">
        <v>0</v>
      </c>
      <c r="H435">
        <v>44.1</v>
      </c>
      <c r="I435">
        <v>0.68600000000000005</v>
      </c>
      <c r="J435">
        <v>23</v>
      </c>
      <c r="K435">
        <v>1</v>
      </c>
      <c r="L435">
        <f t="shared" si="31"/>
        <v>0</v>
      </c>
      <c r="M435">
        <f t="shared" si="32"/>
        <v>0</v>
      </c>
    </row>
    <row r="436" spans="1:13">
      <c r="A436">
        <v>435</v>
      </c>
      <c r="B436">
        <v>228</v>
      </c>
      <c r="C436">
        <v>3</v>
      </c>
      <c r="D436">
        <v>162</v>
      </c>
      <c r="E436">
        <v>52</v>
      </c>
      <c r="F436">
        <v>38</v>
      </c>
      <c r="G436">
        <v>0</v>
      </c>
      <c r="H436">
        <v>37.200000000000003</v>
      </c>
      <c r="I436">
        <v>0.65200000000000002</v>
      </c>
      <c r="J436">
        <v>24</v>
      </c>
      <c r="K436">
        <v>1</v>
      </c>
      <c r="L436">
        <f t="shared" si="31"/>
        <v>0</v>
      </c>
      <c r="M436">
        <f t="shared" si="32"/>
        <v>0</v>
      </c>
    </row>
    <row r="437" spans="1:13">
      <c r="A437">
        <v>436</v>
      </c>
      <c r="B437">
        <v>127</v>
      </c>
      <c r="C437">
        <v>3</v>
      </c>
      <c r="D437">
        <v>120</v>
      </c>
      <c r="E437">
        <v>70</v>
      </c>
      <c r="F437">
        <v>30</v>
      </c>
      <c r="G437">
        <v>135</v>
      </c>
      <c r="H437">
        <v>42.9</v>
      </c>
      <c r="I437">
        <v>0.45200000000000001</v>
      </c>
      <c r="J437">
        <v>30</v>
      </c>
      <c r="K437">
        <v>0</v>
      </c>
      <c r="L437">
        <f t="shared" si="31"/>
        <v>0</v>
      </c>
      <c r="M437">
        <f t="shared" si="32"/>
        <v>1</v>
      </c>
    </row>
    <row r="438" spans="1:13">
      <c r="A438">
        <v>437</v>
      </c>
      <c r="B438">
        <v>739</v>
      </c>
      <c r="C438">
        <v>2</v>
      </c>
      <c r="D438">
        <v>99</v>
      </c>
      <c r="E438">
        <v>60</v>
      </c>
      <c r="F438">
        <v>17</v>
      </c>
      <c r="G438">
        <v>160</v>
      </c>
      <c r="H438">
        <v>36.6</v>
      </c>
      <c r="I438">
        <v>0.45300000000000001</v>
      </c>
      <c r="J438">
        <v>21</v>
      </c>
      <c r="K438">
        <v>0</v>
      </c>
      <c r="L438">
        <f t="shared" si="31"/>
        <v>0</v>
      </c>
      <c r="M438">
        <f t="shared" si="32"/>
        <v>1</v>
      </c>
    </row>
    <row r="439" spans="1:13">
      <c r="A439">
        <v>438</v>
      </c>
      <c r="B439">
        <v>219</v>
      </c>
      <c r="C439">
        <v>5</v>
      </c>
      <c r="D439">
        <v>85</v>
      </c>
      <c r="E439">
        <v>74</v>
      </c>
      <c r="F439">
        <v>22</v>
      </c>
      <c r="G439">
        <v>0</v>
      </c>
      <c r="H439">
        <v>29</v>
      </c>
      <c r="I439">
        <v>1.224</v>
      </c>
      <c r="J439">
        <v>32</v>
      </c>
      <c r="K439">
        <v>1</v>
      </c>
      <c r="L439">
        <f t="shared" si="31"/>
        <v>0</v>
      </c>
      <c r="M439">
        <f t="shared" si="32"/>
        <v>0</v>
      </c>
    </row>
    <row r="440" spans="1:13">
      <c r="A440">
        <v>439</v>
      </c>
      <c r="B440">
        <v>29</v>
      </c>
      <c r="C440">
        <v>13</v>
      </c>
      <c r="D440">
        <v>145</v>
      </c>
      <c r="E440">
        <v>82</v>
      </c>
      <c r="F440">
        <v>19</v>
      </c>
      <c r="G440">
        <v>110</v>
      </c>
      <c r="H440">
        <v>22.2</v>
      </c>
      <c r="I440">
        <v>0.245</v>
      </c>
      <c r="J440">
        <v>57</v>
      </c>
      <c r="K440">
        <v>0</v>
      </c>
      <c r="L440">
        <f t="shared" si="31"/>
        <v>0</v>
      </c>
      <c r="M440">
        <f t="shared" si="32"/>
        <v>1</v>
      </c>
    </row>
    <row r="441" spans="1:13">
      <c r="A441">
        <v>440</v>
      </c>
      <c r="B441">
        <v>567</v>
      </c>
      <c r="C441">
        <v>1</v>
      </c>
      <c r="D441">
        <v>99</v>
      </c>
      <c r="E441">
        <v>72</v>
      </c>
      <c r="F441">
        <v>30</v>
      </c>
      <c r="G441">
        <v>18</v>
      </c>
      <c r="H441">
        <v>38.6</v>
      </c>
      <c r="I441">
        <v>0.41199999999999998</v>
      </c>
      <c r="J441">
        <v>21</v>
      </c>
      <c r="K441">
        <v>0</v>
      </c>
      <c r="L441">
        <f t="shared" si="31"/>
        <v>0</v>
      </c>
      <c r="M441">
        <f t="shared" si="32"/>
        <v>1</v>
      </c>
    </row>
    <row r="442" spans="1:13">
      <c r="A442">
        <v>441</v>
      </c>
      <c r="B442">
        <v>334</v>
      </c>
      <c r="C442">
        <v>12</v>
      </c>
      <c r="D442">
        <v>106</v>
      </c>
      <c r="E442">
        <v>80</v>
      </c>
      <c r="F442">
        <v>0</v>
      </c>
      <c r="G442">
        <v>0</v>
      </c>
      <c r="H442">
        <v>23.6</v>
      </c>
      <c r="I442">
        <v>0.13700000000000001</v>
      </c>
      <c r="J442">
        <v>44</v>
      </c>
      <c r="K442">
        <v>0</v>
      </c>
      <c r="L442">
        <f t="shared" si="31"/>
        <v>0</v>
      </c>
      <c r="M442">
        <f t="shared" si="32"/>
        <v>1</v>
      </c>
    </row>
    <row r="443" spans="1:13">
      <c r="A443">
        <v>442</v>
      </c>
      <c r="B443">
        <v>42</v>
      </c>
      <c r="C443">
        <v>7</v>
      </c>
      <c r="D443">
        <v>133</v>
      </c>
      <c r="E443">
        <v>84</v>
      </c>
      <c r="F443">
        <v>0</v>
      </c>
      <c r="G443">
        <v>0</v>
      </c>
      <c r="H443">
        <v>40.200000000000003</v>
      </c>
      <c r="I443">
        <v>0.69599999999999995</v>
      </c>
      <c r="J443">
        <v>37</v>
      </c>
      <c r="K443">
        <v>0</v>
      </c>
      <c r="L443">
        <f t="shared" si="31"/>
        <v>1</v>
      </c>
      <c r="M443">
        <f t="shared" si="32"/>
        <v>0</v>
      </c>
    </row>
    <row r="444" spans="1:13">
      <c r="A444">
        <v>443</v>
      </c>
      <c r="B444">
        <v>49</v>
      </c>
      <c r="C444">
        <v>7</v>
      </c>
      <c r="D444">
        <v>103</v>
      </c>
      <c r="E444">
        <v>66</v>
      </c>
      <c r="F444">
        <v>32</v>
      </c>
      <c r="G444">
        <v>0</v>
      </c>
      <c r="H444">
        <v>39.1</v>
      </c>
      <c r="I444">
        <v>0.34399999999999997</v>
      </c>
      <c r="J444">
        <v>31</v>
      </c>
      <c r="K444">
        <v>1</v>
      </c>
      <c r="L444">
        <f t="shared" si="31"/>
        <v>1</v>
      </c>
      <c r="M444">
        <f t="shared" si="32"/>
        <v>1</v>
      </c>
    </row>
    <row r="445" spans="1:13">
      <c r="A445">
        <v>444</v>
      </c>
      <c r="B445">
        <v>32</v>
      </c>
      <c r="C445">
        <v>3</v>
      </c>
      <c r="D445">
        <v>158</v>
      </c>
      <c r="E445">
        <v>76</v>
      </c>
      <c r="F445">
        <v>36</v>
      </c>
      <c r="G445">
        <v>245</v>
      </c>
      <c r="H445">
        <v>31.6</v>
      </c>
      <c r="I445">
        <v>0.85099999999999998</v>
      </c>
      <c r="J445">
        <v>28</v>
      </c>
      <c r="K445">
        <v>1</v>
      </c>
      <c r="L445">
        <f t="shared" si="31"/>
        <v>1</v>
      </c>
      <c r="M445">
        <f t="shared" si="32"/>
        <v>1</v>
      </c>
    </row>
    <row r="446" spans="1:13">
      <c r="A446">
        <v>445</v>
      </c>
      <c r="B446">
        <v>484</v>
      </c>
      <c r="C446">
        <v>0</v>
      </c>
      <c r="D446">
        <v>84</v>
      </c>
      <c r="E446">
        <v>82</v>
      </c>
      <c r="F446">
        <v>31</v>
      </c>
      <c r="G446">
        <v>125</v>
      </c>
      <c r="H446">
        <v>38.200000000000003</v>
      </c>
      <c r="I446">
        <v>0.23300000000000001</v>
      </c>
      <c r="J446">
        <v>23</v>
      </c>
      <c r="K446">
        <v>0</v>
      </c>
      <c r="L446">
        <f t="shared" si="31"/>
        <v>0</v>
      </c>
      <c r="M446">
        <f t="shared" si="32"/>
        <v>1</v>
      </c>
    </row>
    <row r="447" spans="1:13">
      <c r="A447">
        <v>446</v>
      </c>
      <c r="B447">
        <v>430</v>
      </c>
      <c r="C447">
        <v>1</v>
      </c>
      <c r="D447">
        <v>95</v>
      </c>
      <c r="E447">
        <v>82</v>
      </c>
      <c r="F447">
        <v>25</v>
      </c>
      <c r="G447">
        <v>180</v>
      </c>
      <c r="H447">
        <v>35</v>
      </c>
      <c r="I447">
        <v>0.23300000000000001</v>
      </c>
      <c r="J447">
        <v>43</v>
      </c>
      <c r="K447">
        <v>1</v>
      </c>
      <c r="L447">
        <f t="shared" si="31"/>
        <v>1</v>
      </c>
      <c r="M447">
        <f t="shared" si="32"/>
        <v>1</v>
      </c>
    </row>
    <row r="448" spans="1:13">
      <c r="A448">
        <v>447</v>
      </c>
      <c r="B448">
        <v>642</v>
      </c>
      <c r="C448">
        <v>4</v>
      </c>
      <c r="D448">
        <v>128</v>
      </c>
      <c r="E448">
        <v>70</v>
      </c>
      <c r="F448">
        <v>0</v>
      </c>
      <c r="G448">
        <v>0</v>
      </c>
      <c r="H448">
        <v>34.299999999999997</v>
      </c>
      <c r="I448">
        <v>0.30299999999999999</v>
      </c>
      <c r="J448">
        <v>24</v>
      </c>
      <c r="K448">
        <v>0</v>
      </c>
      <c r="L448">
        <f t="shared" si="31"/>
        <v>0</v>
      </c>
      <c r="M448">
        <f t="shared" si="32"/>
        <v>1</v>
      </c>
    </row>
    <row r="449" spans="1:13">
      <c r="A449">
        <v>448</v>
      </c>
      <c r="B449">
        <v>268</v>
      </c>
      <c r="C449">
        <v>2</v>
      </c>
      <c r="D449">
        <v>128</v>
      </c>
      <c r="E449">
        <v>64</v>
      </c>
      <c r="F449">
        <v>42</v>
      </c>
      <c r="G449">
        <v>0</v>
      </c>
      <c r="H449">
        <v>40</v>
      </c>
      <c r="I449">
        <v>1.101</v>
      </c>
      <c r="J449">
        <v>24</v>
      </c>
      <c r="K449">
        <v>0</v>
      </c>
      <c r="L449">
        <f t="shared" si="31"/>
        <v>0</v>
      </c>
      <c r="M449">
        <f t="shared" si="32"/>
        <v>1</v>
      </c>
    </row>
    <row r="450" spans="1:13">
      <c r="A450">
        <v>449</v>
      </c>
      <c r="B450">
        <v>85</v>
      </c>
      <c r="C450">
        <v>5</v>
      </c>
      <c r="D450">
        <v>137</v>
      </c>
      <c r="E450">
        <v>108</v>
      </c>
      <c r="F450">
        <v>0</v>
      </c>
      <c r="G450">
        <v>0</v>
      </c>
      <c r="H450">
        <v>48.8</v>
      </c>
      <c r="I450">
        <v>0.22700000000000001</v>
      </c>
      <c r="J450">
        <v>37</v>
      </c>
      <c r="K450">
        <v>1</v>
      </c>
      <c r="L450">
        <f t="shared" si="31"/>
        <v>1</v>
      </c>
      <c r="M450">
        <f t="shared" si="32"/>
        <v>1</v>
      </c>
    </row>
    <row r="451" spans="1:13">
      <c r="A451">
        <v>450</v>
      </c>
      <c r="B451">
        <v>440</v>
      </c>
      <c r="C451">
        <v>6</v>
      </c>
      <c r="D451">
        <v>107</v>
      </c>
      <c r="E451">
        <v>88</v>
      </c>
      <c r="F451">
        <v>0</v>
      </c>
      <c r="G451">
        <v>0</v>
      </c>
      <c r="H451">
        <v>36.799999999999997</v>
      </c>
      <c r="I451">
        <v>0.72699999999999998</v>
      </c>
      <c r="J451">
        <v>31</v>
      </c>
      <c r="K451">
        <v>0</v>
      </c>
      <c r="L451">
        <f t="shared" ref="L451:L514" si="33">IF(H451&lt;=29.849999,IF(C451&lt;=4.5,IF(H451&lt;=25.45,0,0),IF(I451&lt;=0.261,0,0)),IF(G451&lt;=179,IF(C451&lt;=4.5,0,1),IF(H451&lt;=35.049999,1,1)))</f>
        <v>1</v>
      </c>
      <c r="M451">
        <f t="shared" ref="M451:M514" si="34">IF(L451=K451,1,0)</f>
        <v>0</v>
      </c>
    </row>
    <row r="452" spans="1:13">
      <c r="A452">
        <v>451</v>
      </c>
      <c r="B452">
        <v>531</v>
      </c>
      <c r="C452">
        <v>2</v>
      </c>
      <c r="D452">
        <v>122</v>
      </c>
      <c r="E452">
        <v>60</v>
      </c>
      <c r="F452">
        <v>18</v>
      </c>
      <c r="G452">
        <v>106</v>
      </c>
      <c r="H452">
        <v>29.8</v>
      </c>
      <c r="I452">
        <v>0.71699999999999997</v>
      </c>
      <c r="J452">
        <v>22</v>
      </c>
      <c r="K452">
        <v>0</v>
      </c>
      <c r="L452">
        <f t="shared" si="33"/>
        <v>0</v>
      </c>
      <c r="M452">
        <f t="shared" si="34"/>
        <v>1</v>
      </c>
    </row>
    <row r="453" spans="1:13">
      <c r="A453">
        <v>452</v>
      </c>
      <c r="B453">
        <v>195</v>
      </c>
      <c r="C453">
        <v>8</v>
      </c>
      <c r="D453">
        <v>85</v>
      </c>
      <c r="E453">
        <v>55</v>
      </c>
      <c r="F453">
        <v>20</v>
      </c>
      <c r="G453">
        <v>0</v>
      </c>
      <c r="H453">
        <v>24.4</v>
      </c>
      <c r="I453">
        <v>0.13600000000000001</v>
      </c>
      <c r="J453">
        <v>42</v>
      </c>
      <c r="K453">
        <v>0</v>
      </c>
      <c r="L453">
        <f t="shared" si="33"/>
        <v>0</v>
      </c>
      <c r="M453">
        <f t="shared" si="34"/>
        <v>1</v>
      </c>
    </row>
    <row r="454" spans="1:13">
      <c r="A454">
        <v>453</v>
      </c>
      <c r="B454">
        <v>655</v>
      </c>
      <c r="C454">
        <v>1</v>
      </c>
      <c r="D454">
        <v>106</v>
      </c>
      <c r="E454">
        <v>70</v>
      </c>
      <c r="F454">
        <v>28</v>
      </c>
      <c r="G454">
        <v>135</v>
      </c>
      <c r="H454">
        <v>34.200000000000003</v>
      </c>
      <c r="I454">
        <v>0.14199999999999999</v>
      </c>
      <c r="J454">
        <v>22</v>
      </c>
      <c r="K454">
        <v>0</v>
      </c>
      <c r="L454">
        <f t="shared" si="33"/>
        <v>0</v>
      </c>
      <c r="M454">
        <f t="shared" si="34"/>
        <v>1</v>
      </c>
    </row>
    <row r="455" spans="1:13">
      <c r="A455">
        <v>454</v>
      </c>
      <c r="B455">
        <v>370</v>
      </c>
      <c r="C455">
        <v>1</v>
      </c>
      <c r="D455">
        <v>133</v>
      </c>
      <c r="E455">
        <v>102</v>
      </c>
      <c r="F455">
        <v>28</v>
      </c>
      <c r="G455">
        <v>140</v>
      </c>
      <c r="H455">
        <v>32.799999999999997</v>
      </c>
      <c r="I455">
        <v>0.23400000000000001</v>
      </c>
      <c r="J455">
        <v>45</v>
      </c>
      <c r="K455">
        <v>1</v>
      </c>
      <c r="L455">
        <f t="shared" si="33"/>
        <v>0</v>
      </c>
      <c r="M455">
        <f t="shared" si="34"/>
        <v>0</v>
      </c>
    </row>
    <row r="456" spans="1:13">
      <c r="A456">
        <v>455</v>
      </c>
      <c r="B456">
        <v>86</v>
      </c>
      <c r="C456">
        <v>2</v>
      </c>
      <c r="D456">
        <v>110</v>
      </c>
      <c r="E456">
        <v>74</v>
      </c>
      <c r="F456">
        <v>29</v>
      </c>
      <c r="G456">
        <v>125</v>
      </c>
      <c r="H456">
        <v>32.4</v>
      </c>
      <c r="I456">
        <v>0.69799999999999995</v>
      </c>
      <c r="J456">
        <v>27</v>
      </c>
      <c r="K456">
        <v>0</v>
      </c>
      <c r="L456">
        <f t="shared" si="33"/>
        <v>0</v>
      </c>
      <c r="M456">
        <f t="shared" si="34"/>
        <v>1</v>
      </c>
    </row>
    <row r="457" spans="1:13">
      <c r="A457">
        <v>456</v>
      </c>
      <c r="B457">
        <v>624</v>
      </c>
      <c r="C457">
        <v>0</v>
      </c>
      <c r="D457">
        <v>94</v>
      </c>
      <c r="E457">
        <v>70</v>
      </c>
      <c r="F457">
        <v>27</v>
      </c>
      <c r="G457">
        <v>115</v>
      </c>
      <c r="H457">
        <v>43.5</v>
      </c>
      <c r="I457">
        <v>0.34699999999999998</v>
      </c>
      <c r="J457">
        <v>21</v>
      </c>
      <c r="K457">
        <v>0</v>
      </c>
      <c r="L457">
        <f t="shared" si="33"/>
        <v>0</v>
      </c>
      <c r="M457">
        <f t="shared" si="34"/>
        <v>1</v>
      </c>
    </row>
    <row r="458" spans="1:13">
      <c r="A458">
        <v>457</v>
      </c>
      <c r="B458">
        <v>264</v>
      </c>
      <c r="C458">
        <v>3</v>
      </c>
      <c r="D458">
        <v>142</v>
      </c>
      <c r="E458">
        <v>80</v>
      </c>
      <c r="F458">
        <v>15</v>
      </c>
      <c r="G458">
        <v>0</v>
      </c>
      <c r="H458">
        <v>32.4</v>
      </c>
      <c r="I458">
        <v>0.2</v>
      </c>
      <c r="J458">
        <v>63</v>
      </c>
      <c r="K458">
        <v>0</v>
      </c>
      <c r="L458">
        <f t="shared" si="33"/>
        <v>0</v>
      </c>
      <c r="M458">
        <f t="shared" si="34"/>
        <v>1</v>
      </c>
    </row>
    <row r="459" spans="1:13">
      <c r="A459">
        <v>458</v>
      </c>
      <c r="B459">
        <v>282</v>
      </c>
      <c r="C459">
        <v>10</v>
      </c>
      <c r="D459">
        <v>129</v>
      </c>
      <c r="E459">
        <v>76</v>
      </c>
      <c r="F459">
        <v>28</v>
      </c>
      <c r="G459">
        <v>122</v>
      </c>
      <c r="H459">
        <v>35.9</v>
      </c>
      <c r="I459">
        <v>0.28000000000000003</v>
      </c>
      <c r="J459">
        <v>39</v>
      </c>
      <c r="K459">
        <v>0</v>
      </c>
      <c r="L459">
        <f t="shared" si="33"/>
        <v>1</v>
      </c>
      <c r="M459">
        <f t="shared" si="34"/>
        <v>0</v>
      </c>
    </row>
    <row r="460" spans="1:13">
      <c r="A460">
        <v>459</v>
      </c>
      <c r="B460">
        <v>721</v>
      </c>
      <c r="C460">
        <v>4</v>
      </c>
      <c r="D460">
        <v>83</v>
      </c>
      <c r="E460">
        <v>86</v>
      </c>
      <c r="F460">
        <v>19</v>
      </c>
      <c r="G460">
        <v>0</v>
      </c>
      <c r="H460">
        <v>29.3</v>
      </c>
      <c r="I460">
        <v>0.317</v>
      </c>
      <c r="J460">
        <v>34</v>
      </c>
      <c r="K460">
        <v>0</v>
      </c>
      <c r="L460">
        <f t="shared" si="33"/>
        <v>0</v>
      </c>
      <c r="M460">
        <f t="shared" si="34"/>
        <v>1</v>
      </c>
    </row>
    <row r="461" spans="1:13">
      <c r="A461">
        <v>460</v>
      </c>
      <c r="B461">
        <v>132</v>
      </c>
      <c r="C461">
        <v>9</v>
      </c>
      <c r="D461">
        <v>122</v>
      </c>
      <c r="E461">
        <v>56</v>
      </c>
      <c r="F461">
        <v>0</v>
      </c>
      <c r="G461">
        <v>0</v>
      </c>
      <c r="H461">
        <v>33.299999999999997</v>
      </c>
      <c r="I461">
        <v>1.1140000000000001</v>
      </c>
      <c r="J461">
        <v>33</v>
      </c>
      <c r="K461">
        <v>1</v>
      </c>
      <c r="L461">
        <f t="shared" si="33"/>
        <v>1</v>
      </c>
      <c r="M461">
        <f t="shared" si="34"/>
        <v>1</v>
      </c>
    </row>
    <row r="462" spans="1:13">
      <c r="A462">
        <v>461</v>
      </c>
      <c r="B462">
        <v>588</v>
      </c>
      <c r="C462">
        <v>6</v>
      </c>
      <c r="D462">
        <v>103</v>
      </c>
      <c r="E462">
        <v>66</v>
      </c>
      <c r="F462">
        <v>0</v>
      </c>
      <c r="G462">
        <v>0</v>
      </c>
      <c r="H462">
        <v>24.3</v>
      </c>
      <c r="I462">
        <v>0.249</v>
      </c>
      <c r="J462">
        <v>29</v>
      </c>
      <c r="K462">
        <v>0</v>
      </c>
      <c r="L462">
        <f t="shared" si="33"/>
        <v>0</v>
      </c>
      <c r="M462">
        <f t="shared" si="34"/>
        <v>1</v>
      </c>
    </row>
    <row r="463" spans="1:13">
      <c r="A463">
        <v>462</v>
      </c>
      <c r="B463">
        <v>372</v>
      </c>
      <c r="C463">
        <v>0</v>
      </c>
      <c r="D463">
        <v>118</v>
      </c>
      <c r="E463">
        <v>64</v>
      </c>
      <c r="F463">
        <v>23</v>
      </c>
      <c r="G463">
        <v>89</v>
      </c>
      <c r="H463">
        <v>0</v>
      </c>
      <c r="I463">
        <v>1.7310000000000001</v>
      </c>
      <c r="J463">
        <v>21</v>
      </c>
      <c r="K463">
        <v>0</v>
      </c>
      <c r="L463">
        <f t="shared" si="33"/>
        <v>0</v>
      </c>
      <c r="M463">
        <f t="shared" si="34"/>
        <v>1</v>
      </c>
    </row>
    <row r="464" spans="1:13">
      <c r="A464">
        <v>463</v>
      </c>
      <c r="B464">
        <v>530</v>
      </c>
      <c r="C464">
        <v>0</v>
      </c>
      <c r="D464">
        <v>111</v>
      </c>
      <c r="E464">
        <v>65</v>
      </c>
      <c r="F464">
        <v>0</v>
      </c>
      <c r="G464">
        <v>0</v>
      </c>
      <c r="H464">
        <v>24.6</v>
      </c>
      <c r="I464">
        <v>0.66</v>
      </c>
      <c r="J464">
        <v>31</v>
      </c>
      <c r="K464">
        <v>0</v>
      </c>
      <c r="L464">
        <f t="shared" si="33"/>
        <v>0</v>
      </c>
      <c r="M464">
        <f t="shared" si="34"/>
        <v>1</v>
      </c>
    </row>
    <row r="465" spans="1:13">
      <c r="A465">
        <v>464</v>
      </c>
      <c r="B465">
        <v>362</v>
      </c>
      <c r="C465">
        <v>5</v>
      </c>
      <c r="D465">
        <v>158</v>
      </c>
      <c r="E465">
        <v>70</v>
      </c>
      <c r="F465">
        <v>0</v>
      </c>
      <c r="G465">
        <v>0</v>
      </c>
      <c r="H465">
        <v>29.8</v>
      </c>
      <c r="I465">
        <v>0.20699999999999999</v>
      </c>
      <c r="J465">
        <v>63</v>
      </c>
      <c r="K465">
        <v>0</v>
      </c>
      <c r="L465">
        <f t="shared" si="33"/>
        <v>0</v>
      </c>
      <c r="M465">
        <f t="shared" si="34"/>
        <v>1</v>
      </c>
    </row>
    <row r="466" spans="1:13">
      <c r="A466">
        <v>465</v>
      </c>
      <c r="B466">
        <v>30</v>
      </c>
      <c r="C466">
        <v>5</v>
      </c>
      <c r="D466">
        <v>117</v>
      </c>
      <c r="E466">
        <v>92</v>
      </c>
      <c r="F466">
        <v>0</v>
      </c>
      <c r="G466">
        <v>0</v>
      </c>
      <c r="H466">
        <v>34.1</v>
      </c>
      <c r="I466">
        <v>0.33700000000000002</v>
      </c>
      <c r="J466">
        <v>38</v>
      </c>
      <c r="K466">
        <v>0</v>
      </c>
      <c r="L466">
        <f t="shared" si="33"/>
        <v>1</v>
      </c>
      <c r="M466">
        <f t="shared" si="34"/>
        <v>0</v>
      </c>
    </row>
    <row r="467" spans="1:13">
      <c r="A467">
        <v>466</v>
      </c>
      <c r="B467">
        <v>316</v>
      </c>
      <c r="C467">
        <v>2</v>
      </c>
      <c r="D467">
        <v>112</v>
      </c>
      <c r="E467">
        <v>68</v>
      </c>
      <c r="F467">
        <v>22</v>
      </c>
      <c r="G467">
        <v>94</v>
      </c>
      <c r="H467">
        <v>34.1</v>
      </c>
      <c r="I467">
        <v>0.315</v>
      </c>
      <c r="J467">
        <v>26</v>
      </c>
      <c r="K467">
        <v>0</v>
      </c>
      <c r="L467">
        <f t="shared" si="33"/>
        <v>0</v>
      </c>
      <c r="M467">
        <f t="shared" si="34"/>
        <v>1</v>
      </c>
    </row>
    <row r="468" spans="1:13">
      <c r="A468">
        <v>467</v>
      </c>
      <c r="B468">
        <v>722</v>
      </c>
      <c r="C468">
        <v>1</v>
      </c>
      <c r="D468">
        <v>114</v>
      </c>
      <c r="E468">
        <v>66</v>
      </c>
      <c r="F468">
        <v>36</v>
      </c>
      <c r="G468">
        <v>200</v>
      </c>
      <c r="H468">
        <v>38.1</v>
      </c>
      <c r="I468">
        <v>0.28899999999999998</v>
      </c>
      <c r="J468">
        <v>21</v>
      </c>
      <c r="K468">
        <v>0</v>
      </c>
      <c r="L468">
        <f t="shared" si="33"/>
        <v>1</v>
      </c>
      <c r="M468">
        <f t="shared" si="34"/>
        <v>0</v>
      </c>
    </row>
    <row r="469" spans="1:13">
      <c r="A469">
        <v>468</v>
      </c>
      <c r="B469">
        <v>543</v>
      </c>
      <c r="C469">
        <v>10</v>
      </c>
      <c r="D469">
        <v>90</v>
      </c>
      <c r="E469">
        <v>85</v>
      </c>
      <c r="F469">
        <v>32</v>
      </c>
      <c r="G469">
        <v>0</v>
      </c>
      <c r="H469">
        <v>34.9</v>
      </c>
      <c r="I469">
        <v>0.82499999999999996</v>
      </c>
      <c r="J469">
        <v>56</v>
      </c>
      <c r="K469">
        <v>1</v>
      </c>
      <c r="L469">
        <f t="shared" si="33"/>
        <v>1</v>
      </c>
      <c r="M469">
        <f t="shared" si="34"/>
        <v>1</v>
      </c>
    </row>
    <row r="470" spans="1:13">
      <c r="A470">
        <v>469</v>
      </c>
      <c r="B470">
        <v>212</v>
      </c>
      <c r="C470">
        <v>0</v>
      </c>
      <c r="D470">
        <v>147</v>
      </c>
      <c r="E470">
        <v>85</v>
      </c>
      <c r="F470">
        <v>54</v>
      </c>
      <c r="G470">
        <v>0</v>
      </c>
      <c r="H470">
        <v>42.8</v>
      </c>
      <c r="I470">
        <v>0.375</v>
      </c>
      <c r="J470">
        <v>24</v>
      </c>
      <c r="K470">
        <v>0</v>
      </c>
      <c r="L470">
        <f t="shared" si="33"/>
        <v>0</v>
      </c>
      <c r="M470">
        <f t="shared" si="34"/>
        <v>1</v>
      </c>
    </row>
    <row r="471" spans="1:13">
      <c r="A471">
        <v>470</v>
      </c>
      <c r="B471">
        <v>75</v>
      </c>
      <c r="C471">
        <v>1</v>
      </c>
      <c r="D471">
        <v>79</v>
      </c>
      <c r="E471">
        <v>75</v>
      </c>
      <c r="F471">
        <v>30</v>
      </c>
      <c r="G471">
        <v>0</v>
      </c>
      <c r="H471">
        <v>32</v>
      </c>
      <c r="I471">
        <v>0.39600000000000002</v>
      </c>
      <c r="J471">
        <v>22</v>
      </c>
      <c r="K471">
        <v>0</v>
      </c>
      <c r="L471">
        <f t="shared" si="33"/>
        <v>0</v>
      </c>
      <c r="M471">
        <f t="shared" si="34"/>
        <v>1</v>
      </c>
    </row>
    <row r="472" spans="1:13">
      <c r="A472">
        <v>471</v>
      </c>
      <c r="B472">
        <v>582</v>
      </c>
      <c r="C472">
        <v>6</v>
      </c>
      <c r="D472">
        <v>109</v>
      </c>
      <c r="E472">
        <v>60</v>
      </c>
      <c r="F472">
        <v>27</v>
      </c>
      <c r="G472">
        <v>0</v>
      </c>
      <c r="H472">
        <v>25</v>
      </c>
      <c r="I472">
        <v>0.20599999999999999</v>
      </c>
      <c r="J472">
        <v>27</v>
      </c>
      <c r="K472">
        <v>0</v>
      </c>
      <c r="L472">
        <f t="shared" si="33"/>
        <v>0</v>
      </c>
      <c r="M472">
        <f t="shared" si="34"/>
        <v>1</v>
      </c>
    </row>
    <row r="473" spans="1:13">
      <c r="A473">
        <v>472</v>
      </c>
      <c r="B473">
        <v>38</v>
      </c>
      <c r="C473">
        <v>9</v>
      </c>
      <c r="D473">
        <v>102</v>
      </c>
      <c r="E473">
        <v>76</v>
      </c>
      <c r="F473">
        <v>37</v>
      </c>
      <c r="G473">
        <v>0</v>
      </c>
      <c r="H473">
        <v>32.9</v>
      </c>
      <c r="I473">
        <v>0.66500000000000004</v>
      </c>
      <c r="J473">
        <v>46</v>
      </c>
      <c r="K473">
        <v>1</v>
      </c>
      <c r="L473">
        <f t="shared" si="33"/>
        <v>1</v>
      </c>
      <c r="M473">
        <f t="shared" si="34"/>
        <v>1</v>
      </c>
    </row>
    <row r="474" spans="1:13">
      <c r="A474">
        <v>473</v>
      </c>
      <c r="B474">
        <v>444</v>
      </c>
      <c r="C474">
        <v>8</v>
      </c>
      <c r="D474">
        <v>108</v>
      </c>
      <c r="E474">
        <v>70</v>
      </c>
      <c r="F474">
        <v>0</v>
      </c>
      <c r="G474">
        <v>0</v>
      </c>
      <c r="H474">
        <v>30.5</v>
      </c>
      <c r="I474">
        <v>0.95499999999999996</v>
      </c>
      <c r="J474">
        <v>33</v>
      </c>
      <c r="K474">
        <v>1</v>
      </c>
      <c r="L474">
        <f t="shared" si="33"/>
        <v>1</v>
      </c>
      <c r="M474">
        <f t="shared" si="34"/>
        <v>1</v>
      </c>
    </row>
    <row r="475" spans="1:13">
      <c r="A475">
        <v>474</v>
      </c>
      <c r="B475">
        <v>486</v>
      </c>
      <c r="C475">
        <v>0</v>
      </c>
      <c r="D475">
        <v>135</v>
      </c>
      <c r="E475">
        <v>68</v>
      </c>
      <c r="F475">
        <v>42</v>
      </c>
      <c r="G475">
        <v>250</v>
      </c>
      <c r="H475">
        <v>42.3</v>
      </c>
      <c r="I475">
        <v>0.36499999999999999</v>
      </c>
      <c r="J475">
        <v>24</v>
      </c>
      <c r="K475">
        <v>1</v>
      </c>
      <c r="L475">
        <f t="shared" si="33"/>
        <v>1</v>
      </c>
      <c r="M475">
        <f t="shared" si="34"/>
        <v>1</v>
      </c>
    </row>
    <row r="476" spans="1:13">
      <c r="A476">
        <v>475</v>
      </c>
      <c r="B476">
        <v>484</v>
      </c>
      <c r="C476">
        <v>0</v>
      </c>
      <c r="D476">
        <v>84</v>
      </c>
      <c r="E476">
        <v>82</v>
      </c>
      <c r="F476">
        <v>31</v>
      </c>
      <c r="G476">
        <v>125</v>
      </c>
      <c r="H476">
        <v>38.200000000000003</v>
      </c>
      <c r="I476">
        <v>0.23300000000000001</v>
      </c>
      <c r="J476">
        <v>23</v>
      </c>
      <c r="K476">
        <v>0</v>
      </c>
      <c r="L476">
        <f t="shared" si="33"/>
        <v>0</v>
      </c>
      <c r="M476">
        <f t="shared" si="34"/>
        <v>1</v>
      </c>
    </row>
    <row r="477" spans="1:13">
      <c r="A477">
        <v>476</v>
      </c>
      <c r="B477">
        <v>315</v>
      </c>
      <c r="C477">
        <v>7</v>
      </c>
      <c r="D477">
        <v>109</v>
      </c>
      <c r="E477">
        <v>80</v>
      </c>
      <c r="F477">
        <v>31</v>
      </c>
      <c r="G477">
        <v>0</v>
      </c>
      <c r="H477">
        <v>35.9</v>
      </c>
      <c r="I477">
        <v>1.127</v>
      </c>
      <c r="J477">
        <v>43</v>
      </c>
      <c r="K477">
        <v>1</v>
      </c>
      <c r="L477">
        <f t="shared" si="33"/>
        <v>1</v>
      </c>
      <c r="M477">
        <f t="shared" si="34"/>
        <v>1</v>
      </c>
    </row>
    <row r="478" spans="1:13">
      <c r="A478">
        <v>477</v>
      </c>
      <c r="B478">
        <v>323</v>
      </c>
      <c r="C478">
        <v>0</v>
      </c>
      <c r="D478">
        <v>124</v>
      </c>
      <c r="E478">
        <v>70</v>
      </c>
      <c r="F478">
        <v>20</v>
      </c>
      <c r="G478">
        <v>0</v>
      </c>
      <c r="H478">
        <v>27.4</v>
      </c>
      <c r="I478">
        <v>0.254</v>
      </c>
      <c r="J478">
        <v>36</v>
      </c>
      <c r="K478">
        <v>1</v>
      </c>
      <c r="L478">
        <f t="shared" si="33"/>
        <v>0</v>
      </c>
      <c r="M478">
        <f t="shared" si="34"/>
        <v>0</v>
      </c>
    </row>
    <row r="479" spans="1:13">
      <c r="A479">
        <v>478</v>
      </c>
      <c r="B479">
        <v>539</v>
      </c>
      <c r="C479">
        <v>0</v>
      </c>
      <c r="D479">
        <v>127</v>
      </c>
      <c r="E479">
        <v>80</v>
      </c>
      <c r="F479">
        <v>37</v>
      </c>
      <c r="G479">
        <v>210</v>
      </c>
      <c r="H479">
        <v>36.299999999999997</v>
      </c>
      <c r="I479">
        <v>0.80400000000000005</v>
      </c>
      <c r="J479">
        <v>23</v>
      </c>
      <c r="K479">
        <v>0</v>
      </c>
      <c r="L479">
        <f t="shared" si="33"/>
        <v>1</v>
      </c>
      <c r="M479">
        <f t="shared" si="34"/>
        <v>0</v>
      </c>
    </row>
    <row r="480" spans="1:13">
      <c r="A480">
        <v>479</v>
      </c>
      <c r="B480">
        <v>296</v>
      </c>
      <c r="C480">
        <v>6</v>
      </c>
      <c r="D480">
        <v>151</v>
      </c>
      <c r="E480">
        <v>62</v>
      </c>
      <c r="F480">
        <v>31</v>
      </c>
      <c r="G480">
        <v>120</v>
      </c>
      <c r="H480">
        <v>35.5</v>
      </c>
      <c r="I480">
        <v>0.69199999999999995</v>
      </c>
      <c r="J480">
        <v>28</v>
      </c>
      <c r="K480">
        <v>0</v>
      </c>
      <c r="L480">
        <f t="shared" si="33"/>
        <v>1</v>
      </c>
      <c r="M480">
        <f t="shared" si="34"/>
        <v>0</v>
      </c>
    </row>
    <row r="481" spans="1:13">
      <c r="A481">
        <v>480</v>
      </c>
      <c r="B481">
        <v>391</v>
      </c>
      <c r="C481">
        <v>1</v>
      </c>
      <c r="D481">
        <v>100</v>
      </c>
      <c r="E481">
        <v>66</v>
      </c>
      <c r="F481">
        <v>29</v>
      </c>
      <c r="G481">
        <v>196</v>
      </c>
      <c r="H481">
        <v>32</v>
      </c>
      <c r="I481">
        <v>0.44400000000000001</v>
      </c>
      <c r="J481">
        <v>42</v>
      </c>
      <c r="K481">
        <v>0</v>
      </c>
      <c r="L481">
        <f t="shared" si="33"/>
        <v>1</v>
      </c>
      <c r="M481">
        <f t="shared" si="34"/>
        <v>0</v>
      </c>
    </row>
    <row r="482" spans="1:13">
      <c r="A482">
        <v>481</v>
      </c>
      <c r="B482">
        <v>463</v>
      </c>
      <c r="C482">
        <v>8</v>
      </c>
      <c r="D482">
        <v>74</v>
      </c>
      <c r="E482">
        <v>70</v>
      </c>
      <c r="F482">
        <v>40</v>
      </c>
      <c r="G482">
        <v>49</v>
      </c>
      <c r="H482">
        <v>35.299999999999997</v>
      </c>
      <c r="I482">
        <v>0.70499999999999996</v>
      </c>
      <c r="J482">
        <v>39</v>
      </c>
      <c r="K482">
        <v>0</v>
      </c>
      <c r="L482">
        <f t="shared" si="33"/>
        <v>1</v>
      </c>
      <c r="M482">
        <f t="shared" si="34"/>
        <v>0</v>
      </c>
    </row>
    <row r="483" spans="1:13">
      <c r="A483">
        <v>482</v>
      </c>
      <c r="B483">
        <v>499</v>
      </c>
      <c r="C483">
        <v>7</v>
      </c>
      <c r="D483">
        <v>195</v>
      </c>
      <c r="E483">
        <v>70</v>
      </c>
      <c r="F483">
        <v>33</v>
      </c>
      <c r="G483">
        <v>145</v>
      </c>
      <c r="H483">
        <v>25.1</v>
      </c>
      <c r="I483">
        <v>0.16300000000000001</v>
      </c>
      <c r="J483">
        <v>55</v>
      </c>
      <c r="K483">
        <v>1</v>
      </c>
      <c r="L483">
        <f t="shared" si="33"/>
        <v>0</v>
      </c>
      <c r="M483">
        <f t="shared" si="34"/>
        <v>0</v>
      </c>
    </row>
    <row r="484" spans="1:13">
      <c r="A484">
        <v>483</v>
      </c>
      <c r="B484">
        <v>767</v>
      </c>
      <c r="C484">
        <v>1</v>
      </c>
      <c r="D484">
        <v>126</v>
      </c>
      <c r="E484">
        <v>60</v>
      </c>
      <c r="F484">
        <v>0</v>
      </c>
      <c r="G484">
        <v>0</v>
      </c>
      <c r="H484">
        <v>30.1</v>
      </c>
      <c r="I484">
        <v>0.34899999999999998</v>
      </c>
      <c r="J484">
        <v>47</v>
      </c>
      <c r="K484">
        <v>1</v>
      </c>
      <c r="L484">
        <f t="shared" si="33"/>
        <v>0</v>
      </c>
      <c r="M484">
        <f t="shared" si="34"/>
        <v>0</v>
      </c>
    </row>
    <row r="485" spans="1:13">
      <c r="A485">
        <v>484</v>
      </c>
      <c r="B485">
        <v>108</v>
      </c>
      <c r="C485">
        <v>4</v>
      </c>
      <c r="D485">
        <v>144</v>
      </c>
      <c r="E485">
        <v>58</v>
      </c>
      <c r="F485">
        <v>28</v>
      </c>
      <c r="G485">
        <v>140</v>
      </c>
      <c r="H485">
        <v>29.5</v>
      </c>
      <c r="I485">
        <v>0.28699999999999998</v>
      </c>
      <c r="J485">
        <v>37</v>
      </c>
      <c r="K485">
        <v>0</v>
      </c>
      <c r="L485">
        <f t="shared" si="33"/>
        <v>0</v>
      </c>
      <c r="M485">
        <f t="shared" si="34"/>
        <v>1</v>
      </c>
    </row>
    <row r="486" spans="1:13">
      <c r="A486">
        <v>485</v>
      </c>
      <c r="B486">
        <v>736</v>
      </c>
      <c r="C486">
        <v>4</v>
      </c>
      <c r="D486">
        <v>95</v>
      </c>
      <c r="E486">
        <v>60</v>
      </c>
      <c r="F486">
        <v>32</v>
      </c>
      <c r="G486">
        <v>0</v>
      </c>
      <c r="H486">
        <v>35.4</v>
      </c>
      <c r="I486">
        <v>0.28399999999999997</v>
      </c>
      <c r="J486">
        <v>28</v>
      </c>
      <c r="K486">
        <v>0</v>
      </c>
      <c r="L486">
        <f t="shared" si="33"/>
        <v>0</v>
      </c>
      <c r="M486">
        <f t="shared" si="34"/>
        <v>1</v>
      </c>
    </row>
    <row r="487" spans="1:13">
      <c r="A487">
        <v>486</v>
      </c>
      <c r="B487">
        <v>359</v>
      </c>
      <c r="C487">
        <v>12</v>
      </c>
      <c r="D487">
        <v>88</v>
      </c>
      <c r="E487">
        <v>74</v>
      </c>
      <c r="F487">
        <v>40</v>
      </c>
      <c r="G487">
        <v>54</v>
      </c>
      <c r="H487">
        <v>35.299999999999997</v>
      </c>
      <c r="I487">
        <v>0.378</v>
      </c>
      <c r="J487">
        <v>48</v>
      </c>
      <c r="K487">
        <v>0</v>
      </c>
      <c r="L487">
        <f t="shared" si="33"/>
        <v>1</v>
      </c>
      <c r="M487">
        <f t="shared" si="34"/>
        <v>0</v>
      </c>
    </row>
    <row r="488" spans="1:13">
      <c r="A488">
        <v>487</v>
      </c>
      <c r="B488">
        <v>509</v>
      </c>
      <c r="C488">
        <v>2</v>
      </c>
      <c r="D488">
        <v>84</v>
      </c>
      <c r="E488">
        <v>50</v>
      </c>
      <c r="F488">
        <v>23</v>
      </c>
      <c r="G488">
        <v>76</v>
      </c>
      <c r="H488">
        <v>30.4</v>
      </c>
      <c r="I488">
        <v>0.96799999999999997</v>
      </c>
      <c r="J488">
        <v>21</v>
      </c>
      <c r="K488">
        <v>0</v>
      </c>
      <c r="L488">
        <f t="shared" si="33"/>
        <v>0</v>
      </c>
      <c r="M488">
        <f t="shared" si="34"/>
        <v>1</v>
      </c>
    </row>
    <row r="489" spans="1:13">
      <c r="A489">
        <v>488</v>
      </c>
      <c r="B489">
        <v>603</v>
      </c>
      <c r="C489">
        <v>1</v>
      </c>
      <c r="D489">
        <v>124</v>
      </c>
      <c r="E489">
        <v>74</v>
      </c>
      <c r="F489">
        <v>36</v>
      </c>
      <c r="G489">
        <v>0</v>
      </c>
      <c r="H489">
        <v>27.8</v>
      </c>
      <c r="I489">
        <v>0.1</v>
      </c>
      <c r="J489">
        <v>30</v>
      </c>
      <c r="K489">
        <v>0</v>
      </c>
      <c r="L489">
        <f t="shared" si="33"/>
        <v>0</v>
      </c>
      <c r="M489">
        <f t="shared" si="34"/>
        <v>1</v>
      </c>
    </row>
    <row r="490" spans="1:13">
      <c r="A490">
        <v>489</v>
      </c>
      <c r="B490">
        <v>332</v>
      </c>
      <c r="C490">
        <v>2</v>
      </c>
      <c r="D490">
        <v>87</v>
      </c>
      <c r="E490">
        <v>58</v>
      </c>
      <c r="F490">
        <v>16</v>
      </c>
      <c r="G490">
        <v>52</v>
      </c>
      <c r="H490">
        <v>32.700000000000003</v>
      </c>
      <c r="I490">
        <v>0.16600000000000001</v>
      </c>
      <c r="J490">
        <v>25</v>
      </c>
      <c r="K490">
        <v>0</v>
      </c>
      <c r="L490">
        <f t="shared" si="33"/>
        <v>0</v>
      </c>
      <c r="M490">
        <f t="shared" si="34"/>
        <v>1</v>
      </c>
    </row>
    <row r="491" spans="1:13">
      <c r="A491">
        <v>490</v>
      </c>
      <c r="B491">
        <v>627</v>
      </c>
      <c r="C491">
        <v>0</v>
      </c>
      <c r="D491">
        <v>125</v>
      </c>
      <c r="E491">
        <v>68</v>
      </c>
      <c r="F491">
        <v>0</v>
      </c>
      <c r="G491">
        <v>0</v>
      </c>
      <c r="H491">
        <v>24.7</v>
      </c>
      <c r="I491">
        <v>0.20599999999999999</v>
      </c>
      <c r="J491">
        <v>21</v>
      </c>
      <c r="K491">
        <v>0</v>
      </c>
      <c r="L491">
        <f t="shared" si="33"/>
        <v>0</v>
      </c>
      <c r="M491">
        <f t="shared" si="34"/>
        <v>1</v>
      </c>
    </row>
    <row r="492" spans="1:13">
      <c r="A492">
        <v>491</v>
      </c>
      <c r="B492">
        <v>173</v>
      </c>
      <c r="C492">
        <v>2</v>
      </c>
      <c r="D492">
        <v>87</v>
      </c>
      <c r="E492">
        <v>0</v>
      </c>
      <c r="F492">
        <v>23</v>
      </c>
      <c r="G492">
        <v>0</v>
      </c>
      <c r="H492">
        <v>28.9</v>
      </c>
      <c r="I492">
        <v>0.77300000000000002</v>
      </c>
      <c r="J492">
        <v>25</v>
      </c>
      <c r="K492">
        <v>0</v>
      </c>
      <c r="L492">
        <f t="shared" si="33"/>
        <v>0</v>
      </c>
      <c r="M492">
        <f t="shared" si="34"/>
        <v>1</v>
      </c>
    </row>
    <row r="493" spans="1:13">
      <c r="A493">
        <v>492</v>
      </c>
      <c r="B493">
        <v>405</v>
      </c>
      <c r="C493">
        <v>5</v>
      </c>
      <c r="D493">
        <v>168</v>
      </c>
      <c r="E493">
        <v>64</v>
      </c>
      <c r="F493">
        <v>0</v>
      </c>
      <c r="G493">
        <v>0</v>
      </c>
      <c r="H493">
        <v>32.9</v>
      </c>
      <c r="I493">
        <v>0.13500000000000001</v>
      </c>
      <c r="J493">
        <v>41</v>
      </c>
      <c r="K493">
        <v>1</v>
      </c>
      <c r="L493">
        <f t="shared" si="33"/>
        <v>1</v>
      </c>
      <c r="M493">
        <f t="shared" si="34"/>
        <v>1</v>
      </c>
    </row>
    <row r="494" spans="1:13">
      <c r="A494">
        <v>493</v>
      </c>
      <c r="B494">
        <v>353</v>
      </c>
      <c r="C494">
        <v>3</v>
      </c>
      <c r="D494">
        <v>61</v>
      </c>
      <c r="E494">
        <v>82</v>
      </c>
      <c r="F494">
        <v>28</v>
      </c>
      <c r="G494">
        <v>0</v>
      </c>
      <c r="H494">
        <v>34.4</v>
      </c>
      <c r="I494">
        <v>0.24299999999999999</v>
      </c>
      <c r="J494">
        <v>46</v>
      </c>
      <c r="K494">
        <v>0</v>
      </c>
      <c r="L494">
        <f t="shared" si="33"/>
        <v>0</v>
      </c>
      <c r="M494">
        <f t="shared" si="34"/>
        <v>1</v>
      </c>
    </row>
    <row r="495" spans="1:13">
      <c r="A495">
        <v>494</v>
      </c>
      <c r="B495">
        <v>355</v>
      </c>
      <c r="C495">
        <v>3</v>
      </c>
      <c r="D495">
        <v>90</v>
      </c>
      <c r="E495">
        <v>78</v>
      </c>
      <c r="F495">
        <v>0</v>
      </c>
      <c r="G495">
        <v>0</v>
      </c>
      <c r="H495">
        <v>42.7</v>
      </c>
      <c r="I495">
        <v>0.55900000000000005</v>
      </c>
      <c r="J495">
        <v>21</v>
      </c>
      <c r="K495">
        <v>0</v>
      </c>
      <c r="L495">
        <f t="shared" si="33"/>
        <v>0</v>
      </c>
      <c r="M495">
        <f t="shared" si="34"/>
        <v>1</v>
      </c>
    </row>
    <row r="496" spans="1:13">
      <c r="A496">
        <v>495</v>
      </c>
      <c r="B496">
        <v>256</v>
      </c>
      <c r="C496">
        <v>1</v>
      </c>
      <c r="D496">
        <v>113</v>
      </c>
      <c r="E496">
        <v>64</v>
      </c>
      <c r="F496">
        <v>35</v>
      </c>
      <c r="G496">
        <v>0</v>
      </c>
      <c r="H496">
        <v>33.6</v>
      </c>
      <c r="I496">
        <v>0.54300000000000004</v>
      </c>
      <c r="J496">
        <v>21</v>
      </c>
      <c r="K496">
        <v>1</v>
      </c>
      <c r="L496">
        <f t="shared" si="33"/>
        <v>0</v>
      </c>
      <c r="M496">
        <f t="shared" si="34"/>
        <v>0</v>
      </c>
    </row>
    <row r="497" spans="1:13">
      <c r="A497">
        <v>496</v>
      </c>
      <c r="B497">
        <v>68</v>
      </c>
      <c r="C497">
        <v>2</v>
      </c>
      <c r="D497">
        <v>109</v>
      </c>
      <c r="E497">
        <v>92</v>
      </c>
      <c r="F497">
        <v>0</v>
      </c>
      <c r="G497">
        <v>0</v>
      </c>
      <c r="H497">
        <v>42.7</v>
      </c>
      <c r="I497">
        <v>0.84499999999999997</v>
      </c>
      <c r="J497">
        <v>54</v>
      </c>
      <c r="K497">
        <v>0</v>
      </c>
      <c r="L497">
        <f t="shared" si="33"/>
        <v>0</v>
      </c>
      <c r="M497">
        <f t="shared" si="34"/>
        <v>1</v>
      </c>
    </row>
    <row r="498" spans="1:13">
      <c r="A498">
        <v>497</v>
      </c>
      <c r="B498">
        <v>223</v>
      </c>
      <c r="C498">
        <v>7</v>
      </c>
      <c r="D498">
        <v>119</v>
      </c>
      <c r="E498">
        <v>0</v>
      </c>
      <c r="F498">
        <v>0</v>
      </c>
      <c r="G498">
        <v>0</v>
      </c>
      <c r="H498">
        <v>25.2</v>
      </c>
      <c r="I498">
        <v>0.20899999999999999</v>
      </c>
      <c r="J498">
        <v>37</v>
      </c>
      <c r="K498">
        <v>0</v>
      </c>
      <c r="L498">
        <f t="shared" si="33"/>
        <v>0</v>
      </c>
      <c r="M498">
        <f t="shared" si="34"/>
        <v>1</v>
      </c>
    </row>
    <row r="499" spans="1:13">
      <c r="A499">
        <v>498</v>
      </c>
      <c r="B499">
        <v>671</v>
      </c>
      <c r="C499">
        <v>6</v>
      </c>
      <c r="D499">
        <v>165</v>
      </c>
      <c r="E499">
        <v>68</v>
      </c>
      <c r="F499">
        <v>26</v>
      </c>
      <c r="G499">
        <v>168</v>
      </c>
      <c r="H499">
        <v>33.6</v>
      </c>
      <c r="I499">
        <v>0.63100000000000001</v>
      </c>
      <c r="J499">
        <v>49</v>
      </c>
      <c r="K499">
        <v>0</v>
      </c>
      <c r="L499">
        <f t="shared" si="33"/>
        <v>1</v>
      </c>
      <c r="M499">
        <f t="shared" si="34"/>
        <v>0</v>
      </c>
    </row>
    <row r="500" spans="1:13">
      <c r="A500">
        <v>499</v>
      </c>
      <c r="B500">
        <v>589</v>
      </c>
      <c r="C500">
        <v>3</v>
      </c>
      <c r="D500">
        <v>176</v>
      </c>
      <c r="E500">
        <v>86</v>
      </c>
      <c r="F500">
        <v>27</v>
      </c>
      <c r="G500">
        <v>156</v>
      </c>
      <c r="H500">
        <v>33.299999999999997</v>
      </c>
      <c r="I500">
        <v>1.1539999999999999</v>
      </c>
      <c r="J500">
        <v>52</v>
      </c>
      <c r="K500">
        <v>1</v>
      </c>
      <c r="L500">
        <f t="shared" si="33"/>
        <v>0</v>
      </c>
      <c r="M500">
        <f t="shared" si="34"/>
        <v>0</v>
      </c>
    </row>
    <row r="501" spans="1:13">
      <c r="A501">
        <v>500</v>
      </c>
      <c r="B501">
        <v>324</v>
      </c>
      <c r="C501">
        <v>13</v>
      </c>
      <c r="D501">
        <v>152</v>
      </c>
      <c r="E501">
        <v>90</v>
      </c>
      <c r="F501">
        <v>33</v>
      </c>
      <c r="G501">
        <v>29</v>
      </c>
      <c r="H501">
        <v>26.8</v>
      </c>
      <c r="I501">
        <v>0.73099999999999998</v>
      </c>
      <c r="J501">
        <v>43</v>
      </c>
      <c r="K501">
        <v>1</v>
      </c>
      <c r="L501">
        <f t="shared" si="33"/>
        <v>0</v>
      </c>
      <c r="M501">
        <f t="shared" si="34"/>
        <v>0</v>
      </c>
    </row>
    <row r="502" spans="1:13">
      <c r="A502">
        <v>501</v>
      </c>
      <c r="B502">
        <v>258</v>
      </c>
      <c r="C502">
        <v>2</v>
      </c>
      <c r="D502">
        <v>114</v>
      </c>
      <c r="E502">
        <v>68</v>
      </c>
      <c r="F502">
        <v>22</v>
      </c>
      <c r="G502">
        <v>0</v>
      </c>
      <c r="H502">
        <v>28.7</v>
      </c>
      <c r="I502">
        <v>9.1999999999999998E-2</v>
      </c>
      <c r="J502">
        <v>25</v>
      </c>
      <c r="K502">
        <v>0</v>
      </c>
      <c r="L502">
        <f t="shared" si="33"/>
        <v>0</v>
      </c>
      <c r="M502">
        <f t="shared" si="34"/>
        <v>1</v>
      </c>
    </row>
    <row r="503" spans="1:13">
      <c r="A503">
        <v>502</v>
      </c>
      <c r="B503">
        <v>617</v>
      </c>
      <c r="C503">
        <v>6</v>
      </c>
      <c r="D503">
        <v>117</v>
      </c>
      <c r="E503">
        <v>96</v>
      </c>
      <c r="F503">
        <v>0</v>
      </c>
      <c r="G503">
        <v>0</v>
      </c>
      <c r="H503">
        <v>28.7</v>
      </c>
      <c r="I503">
        <v>0.157</v>
      </c>
      <c r="J503">
        <v>30</v>
      </c>
      <c r="K503">
        <v>0</v>
      </c>
      <c r="L503">
        <f t="shared" si="33"/>
        <v>0</v>
      </c>
      <c r="M503">
        <f t="shared" si="34"/>
        <v>1</v>
      </c>
    </row>
    <row r="504" spans="1:13">
      <c r="A504">
        <v>503</v>
      </c>
      <c r="B504">
        <v>180</v>
      </c>
      <c r="C504">
        <v>5</v>
      </c>
      <c r="D504">
        <v>130</v>
      </c>
      <c r="E504">
        <v>82</v>
      </c>
      <c r="F504">
        <v>0</v>
      </c>
      <c r="G504">
        <v>0</v>
      </c>
      <c r="H504">
        <v>39.1</v>
      </c>
      <c r="I504">
        <v>0.95599999999999996</v>
      </c>
      <c r="J504">
        <v>37</v>
      </c>
      <c r="K504">
        <v>1</v>
      </c>
      <c r="L504">
        <f t="shared" si="33"/>
        <v>1</v>
      </c>
      <c r="M504">
        <f t="shared" si="34"/>
        <v>1</v>
      </c>
    </row>
    <row r="505" spans="1:13">
      <c r="A505">
        <v>504</v>
      </c>
      <c r="B505">
        <v>643</v>
      </c>
      <c r="C505">
        <v>6</v>
      </c>
      <c r="D505">
        <v>147</v>
      </c>
      <c r="E505">
        <v>80</v>
      </c>
      <c r="F505">
        <v>0</v>
      </c>
      <c r="G505">
        <v>0</v>
      </c>
      <c r="H505">
        <v>29.5</v>
      </c>
      <c r="I505">
        <v>0.17799999999999999</v>
      </c>
      <c r="J505">
        <v>50</v>
      </c>
      <c r="K505">
        <v>1</v>
      </c>
      <c r="L505">
        <f t="shared" si="33"/>
        <v>0</v>
      </c>
      <c r="M505">
        <f t="shared" si="34"/>
        <v>0</v>
      </c>
    </row>
    <row r="506" spans="1:13">
      <c r="A506">
        <v>505</v>
      </c>
      <c r="B506">
        <v>584</v>
      </c>
      <c r="C506">
        <v>8</v>
      </c>
      <c r="D506">
        <v>100</v>
      </c>
      <c r="E506">
        <v>76</v>
      </c>
      <c r="F506">
        <v>0</v>
      </c>
      <c r="G506">
        <v>0</v>
      </c>
      <c r="H506">
        <v>38.700000000000003</v>
      </c>
      <c r="I506">
        <v>0.19</v>
      </c>
      <c r="J506">
        <v>42</v>
      </c>
      <c r="K506">
        <v>0</v>
      </c>
      <c r="L506">
        <f t="shared" si="33"/>
        <v>1</v>
      </c>
      <c r="M506">
        <f t="shared" si="34"/>
        <v>0</v>
      </c>
    </row>
    <row r="507" spans="1:13">
      <c r="A507">
        <v>506</v>
      </c>
      <c r="B507">
        <v>424</v>
      </c>
      <c r="C507">
        <v>2</v>
      </c>
      <c r="D507">
        <v>115</v>
      </c>
      <c r="E507">
        <v>64</v>
      </c>
      <c r="F507">
        <v>22</v>
      </c>
      <c r="G507">
        <v>0</v>
      </c>
      <c r="H507">
        <v>30.8</v>
      </c>
      <c r="I507">
        <v>0.42099999999999999</v>
      </c>
      <c r="J507">
        <v>21</v>
      </c>
      <c r="K507">
        <v>0</v>
      </c>
      <c r="L507">
        <f t="shared" si="33"/>
        <v>0</v>
      </c>
      <c r="M507">
        <f t="shared" si="34"/>
        <v>1</v>
      </c>
    </row>
    <row r="508" spans="1:13">
      <c r="A508">
        <v>507</v>
      </c>
      <c r="B508">
        <v>249</v>
      </c>
      <c r="C508">
        <v>9</v>
      </c>
      <c r="D508">
        <v>124</v>
      </c>
      <c r="E508">
        <v>70</v>
      </c>
      <c r="F508">
        <v>33</v>
      </c>
      <c r="G508">
        <v>402</v>
      </c>
      <c r="H508">
        <v>35.4</v>
      </c>
      <c r="I508">
        <v>0.28199999999999997</v>
      </c>
      <c r="J508">
        <v>34</v>
      </c>
      <c r="K508">
        <v>0</v>
      </c>
      <c r="L508">
        <f t="shared" si="33"/>
        <v>1</v>
      </c>
      <c r="M508">
        <f t="shared" si="34"/>
        <v>0</v>
      </c>
    </row>
    <row r="509" spans="1:13">
      <c r="A509">
        <v>508</v>
      </c>
      <c r="B509">
        <v>329</v>
      </c>
      <c r="C509">
        <v>2</v>
      </c>
      <c r="D509">
        <v>102</v>
      </c>
      <c r="E509">
        <v>86</v>
      </c>
      <c r="F509">
        <v>36</v>
      </c>
      <c r="G509">
        <v>120</v>
      </c>
      <c r="H509">
        <v>45.5</v>
      </c>
      <c r="I509">
        <v>0.127</v>
      </c>
      <c r="J509">
        <v>23</v>
      </c>
      <c r="K509">
        <v>1</v>
      </c>
      <c r="L509">
        <f t="shared" si="33"/>
        <v>0</v>
      </c>
      <c r="M509">
        <f t="shared" si="34"/>
        <v>0</v>
      </c>
    </row>
    <row r="510" spans="1:13">
      <c r="A510">
        <v>509</v>
      </c>
      <c r="B510">
        <v>171</v>
      </c>
      <c r="C510">
        <v>6</v>
      </c>
      <c r="D510">
        <v>102</v>
      </c>
      <c r="E510">
        <v>82</v>
      </c>
      <c r="F510">
        <v>0</v>
      </c>
      <c r="G510">
        <v>0</v>
      </c>
      <c r="H510">
        <v>30.8</v>
      </c>
      <c r="I510">
        <v>0.18</v>
      </c>
      <c r="J510">
        <v>36</v>
      </c>
      <c r="K510">
        <v>1</v>
      </c>
      <c r="L510">
        <f t="shared" si="33"/>
        <v>1</v>
      </c>
      <c r="M510">
        <f t="shared" si="34"/>
        <v>1</v>
      </c>
    </row>
    <row r="511" spans="1:13">
      <c r="A511">
        <v>510</v>
      </c>
      <c r="B511">
        <v>557</v>
      </c>
      <c r="C511">
        <v>1</v>
      </c>
      <c r="D511">
        <v>97</v>
      </c>
      <c r="E511">
        <v>70</v>
      </c>
      <c r="F511">
        <v>40</v>
      </c>
      <c r="G511">
        <v>0</v>
      </c>
      <c r="H511">
        <v>38.1</v>
      </c>
      <c r="I511">
        <v>0.218</v>
      </c>
      <c r="J511">
        <v>30</v>
      </c>
      <c r="K511">
        <v>0</v>
      </c>
      <c r="L511">
        <f t="shared" si="33"/>
        <v>0</v>
      </c>
      <c r="M511">
        <f t="shared" si="34"/>
        <v>1</v>
      </c>
    </row>
    <row r="512" spans="1:13">
      <c r="A512">
        <v>511</v>
      </c>
      <c r="B512">
        <v>124</v>
      </c>
      <c r="C512">
        <v>5</v>
      </c>
      <c r="D512">
        <v>132</v>
      </c>
      <c r="E512">
        <v>80</v>
      </c>
      <c r="F512">
        <v>0</v>
      </c>
      <c r="G512">
        <v>0</v>
      </c>
      <c r="H512">
        <v>26.8</v>
      </c>
      <c r="I512">
        <v>0.186</v>
      </c>
      <c r="J512">
        <v>69</v>
      </c>
      <c r="K512">
        <v>0</v>
      </c>
      <c r="L512">
        <f t="shared" si="33"/>
        <v>0</v>
      </c>
      <c r="M512">
        <f t="shared" si="34"/>
        <v>1</v>
      </c>
    </row>
    <row r="513" spans="1:13">
      <c r="A513">
        <v>512</v>
      </c>
      <c r="B513">
        <v>326</v>
      </c>
      <c r="C513">
        <v>1</v>
      </c>
      <c r="D513">
        <v>157</v>
      </c>
      <c r="E513">
        <v>72</v>
      </c>
      <c r="F513">
        <v>21</v>
      </c>
      <c r="G513">
        <v>168</v>
      </c>
      <c r="H513">
        <v>25.6</v>
      </c>
      <c r="I513">
        <v>0.123</v>
      </c>
      <c r="J513">
        <v>24</v>
      </c>
      <c r="K513">
        <v>0</v>
      </c>
      <c r="L513">
        <f t="shared" si="33"/>
        <v>0</v>
      </c>
      <c r="M513">
        <f t="shared" si="34"/>
        <v>1</v>
      </c>
    </row>
    <row r="514" spans="1:13">
      <c r="A514">
        <v>513</v>
      </c>
      <c r="B514">
        <v>208</v>
      </c>
      <c r="C514">
        <v>5</v>
      </c>
      <c r="D514">
        <v>162</v>
      </c>
      <c r="E514">
        <v>104</v>
      </c>
      <c r="F514">
        <v>0</v>
      </c>
      <c r="G514">
        <v>0</v>
      </c>
      <c r="H514">
        <v>37.700000000000003</v>
      </c>
      <c r="I514">
        <v>0.151</v>
      </c>
      <c r="J514">
        <v>52</v>
      </c>
      <c r="K514">
        <v>1</v>
      </c>
      <c r="L514">
        <f t="shared" si="33"/>
        <v>1</v>
      </c>
      <c r="M514">
        <f t="shared" si="34"/>
        <v>1</v>
      </c>
    </row>
    <row r="515" spans="1:13">
      <c r="A515">
        <v>514</v>
      </c>
      <c r="B515">
        <v>754</v>
      </c>
      <c r="C515">
        <v>0</v>
      </c>
      <c r="D515">
        <v>181</v>
      </c>
      <c r="E515">
        <v>88</v>
      </c>
      <c r="F515">
        <v>44</v>
      </c>
      <c r="G515">
        <v>510</v>
      </c>
      <c r="H515">
        <v>43.3</v>
      </c>
      <c r="I515">
        <v>0.222</v>
      </c>
      <c r="J515">
        <v>26</v>
      </c>
      <c r="K515">
        <v>1</v>
      </c>
      <c r="L515">
        <f t="shared" ref="L515:L538" si="35">IF(H515&lt;=29.849999,IF(C515&lt;=4.5,IF(H515&lt;=25.45,0,0),IF(I515&lt;=0.261,0,0)),IF(G515&lt;=179,IF(C515&lt;=4.5,0,1),IF(H515&lt;=35.049999,1,1)))</f>
        <v>1</v>
      </c>
      <c r="M515">
        <f t="shared" ref="M515:M538" si="36">IF(L515=K515,1,0)</f>
        <v>1</v>
      </c>
    </row>
    <row r="516" spans="1:13">
      <c r="A516">
        <v>515</v>
      </c>
      <c r="B516">
        <v>397</v>
      </c>
      <c r="C516">
        <v>3</v>
      </c>
      <c r="D516">
        <v>96</v>
      </c>
      <c r="E516">
        <v>56</v>
      </c>
      <c r="F516">
        <v>34</v>
      </c>
      <c r="G516">
        <v>115</v>
      </c>
      <c r="H516">
        <v>24.7</v>
      </c>
      <c r="I516">
        <v>0.94399999999999995</v>
      </c>
      <c r="J516">
        <v>39</v>
      </c>
      <c r="K516">
        <v>0</v>
      </c>
      <c r="L516">
        <f t="shared" si="35"/>
        <v>0</v>
      </c>
      <c r="M516">
        <f t="shared" si="36"/>
        <v>1</v>
      </c>
    </row>
    <row r="517" spans="1:13">
      <c r="A517">
        <v>516</v>
      </c>
      <c r="B517">
        <v>119</v>
      </c>
      <c r="C517">
        <v>4</v>
      </c>
      <c r="D517">
        <v>97</v>
      </c>
      <c r="E517">
        <v>60</v>
      </c>
      <c r="F517">
        <v>23</v>
      </c>
      <c r="G517">
        <v>0</v>
      </c>
      <c r="H517">
        <v>28.2</v>
      </c>
      <c r="I517">
        <v>0.443</v>
      </c>
      <c r="J517">
        <v>22</v>
      </c>
      <c r="K517">
        <v>0</v>
      </c>
      <c r="L517">
        <f t="shared" si="35"/>
        <v>0</v>
      </c>
      <c r="M517">
        <f t="shared" si="36"/>
        <v>1</v>
      </c>
    </row>
    <row r="518" spans="1:13">
      <c r="A518">
        <v>517</v>
      </c>
      <c r="B518">
        <v>187</v>
      </c>
      <c r="C518">
        <v>8</v>
      </c>
      <c r="D518">
        <v>181</v>
      </c>
      <c r="E518">
        <v>68</v>
      </c>
      <c r="F518">
        <v>36</v>
      </c>
      <c r="G518">
        <v>495</v>
      </c>
      <c r="H518">
        <v>30.1</v>
      </c>
      <c r="I518">
        <v>0.61499999999999999</v>
      </c>
      <c r="J518">
        <v>60</v>
      </c>
      <c r="K518">
        <v>1</v>
      </c>
      <c r="L518">
        <f t="shared" si="35"/>
        <v>1</v>
      </c>
      <c r="M518">
        <f t="shared" si="36"/>
        <v>1</v>
      </c>
    </row>
    <row r="519" spans="1:13">
      <c r="A519">
        <v>518</v>
      </c>
      <c r="B519">
        <v>114</v>
      </c>
      <c r="C519">
        <v>4</v>
      </c>
      <c r="D519">
        <v>76</v>
      </c>
      <c r="E519">
        <v>62</v>
      </c>
      <c r="F519">
        <v>0</v>
      </c>
      <c r="G519">
        <v>0</v>
      </c>
      <c r="H519">
        <v>34</v>
      </c>
      <c r="I519">
        <v>0.39100000000000001</v>
      </c>
      <c r="J519">
        <v>25</v>
      </c>
      <c r="K519">
        <v>0</v>
      </c>
      <c r="L519">
        <f t="shared" si="35"/>
        <v>0</v>
      </c>
      <c r="M519">
        <f t="shared" si="36"/>
        <v>1</v>
      </c>
    </row>
    <row r="520" spans="1:13">
      <c r="A520">
        <v>519</v>
      </c>
      <c r="B520">
        <v>484</v>
      </c>
      <c r="C520">
        <v>0</v>
      </c>
      <c r="D520">
        <v>84</v>
      </c>
      <c r="E520">
        <v>82</v>
      </c>
      <c r="F520">
        <v>31</v>
      </c>
      <c r="G520">
        <v>125</v>
      </c>
      <c r="H520">
        <v>38.200000000000003</v>
      </c>
      <c r="I520">
        <v>0.23300000000000001</v>
      </c>
      <c r="J520">
        <v>23</v>
      </c>
      <c r="K520">
        <v>0</v>
      </c>
      <c r="L520">
        <f t="shared" si="35"/>
        <v>0</v>
      </c>
      <c r="M520">
        <f t="shared" si="36"/>
        <v>1</v>
      </c>
    </row>
    <row r="521" spans="1:13">
      <c r="A521">
        <v>520</v>
      </c>
      <c r="B521">
        <v>443</v>
      </c>
      <c r="C521">
        <v>4</v>
      </c>
      <c r="D521">
        <v>117</v>
      </c>
      <c r="E521">
        <v>64</v>
      </c>
      <c r="F521">
        <v>27</v>
      </c>
      <c r="G521">
        <v>120</v>
      </c>
      <c r="H521">
        <v>33.200000000000003</v>
      </c>
      <c r="I521">
        <v>0.23</v>
      </c>
      <c r="J521">
        <v>24</v>
      </c>
      <c r="K521">
        <v>0</v>
      </c>
      <c r="L521">
        <f t="shared" si="35"/>
        <v>0</v>
      </c>
      <c r="M521">
        <f t="shared" si="36"/>
        <v>1</v>
      </c>
    </row>
    <row r="522" spans="1:13">
      <c r="A522">
        <v>521</v>
      </c>
      <c r="B522">
        <v>235</v>
      </c>
      <c r="C522">
        <v>3</v>
      </c>
      <c r="D522">
        <v>74</v>
      </c>
      <c r="E522">
        <v>68</v>
      </c>
      <c r="F522">
        <v>28</v>
      </c>
      <c r="G522">
        <v>45</v>
      </c>
      <c r="H522">
        <v>29.7</v>
      </c>
      <c r="I522">
        <v>0.29299999999999998</v>
      </c>
      <c r="J522">
        <v>23</v>
      </c>
      <c r="K522">
        <v>0</v>
      </c>
      <c r="L522">
        <f t="shared" si="35"/>
        <v>0</v>
      </c>
      <c r="M522">
        <f t="shared" si="36"/>
        <v>1</v>
      </c>
    </row>
    <row r="523" spans="1:13">
      <c r="A523">
        <v>522</v>
      </c>
      <c r="B523">
        <v>676</v>
      </c>
      <c r="C523">
        <v>6</v>
      </c>
      <c r="D523">
        <v>195</v>
      </c>
      <c r="E523">
        <v>70</v>
      </c>
      <c r="F523">
        <v>0</v>
      </c>
      <c r="G523">
        <v>0</v>
      </c>
      <c r="H523">
        <v>30.9</v>
      </c>
      <c r="I523">
        <v>0.32800000000000001</v>
      </c>
      <c r="J523">
        <v>31</v>
      </c>
      <c r="K523">
        <v>1</v>
      </c>
      <c r="L523">
        <f t="shared" si="35"/>
        <v>1</v>
      </c>
      <c r="M523">
        <f t="shared" si="36"/>
        <v>1</v>
      </c>
    </row>
    <row r="524" spans="1:13">
      <c r="A524">
        <v>523</v>
      </c>
      <c r="B524">
        <v>111</v>
      </c>
      <c r="C524">
        <v>3</v>
      </c>
      <c r="D524">
        <v>171</v>
      </c>
      <c r="E524">
        <v>72</v>
      </c>
      <c r="F524">
        <v>33</v>
      </c>
      <c r="G524">
        <v>135</v>
      </c>
      <c r="H524">
        <v>33.299999999999997</v>
      </c>
      <c r="I524">
        <v>0.19900000000000001</v>
      </c>
      <c r="J524">
        <v>24</v>
      </c>
      <c r="K524">
        <v>1</v>
      </c>
      <c r="L524">
        <f t="shared" si="35"/>
        <v>0</v>
      </c>
      <c r="M524">
        <f t="shared" si="36"/>
        <v>0</v>
      </c>
    </row>
    <row r="525" spans="1:13">
      <c r="A525">
        <v>524</v>
      </c>
      <c r="B525">
        <v>569</v>
      </c>
      <c r="C525">
        <v>4</v>
      </c>
      <c r="D525">
        <v>154</v>
      </c>
      <c r="E525">
        <v>72</v>
      </c>
      <c r="F525">
        <v>29</v>
      </c>
      <c r="G525">
        <v>126</v>
      </c>
      <c r="H525">
        <v>31.3</v>
      </c>
      <c r="I525">
        <v>0.33800000000000002</v>
      </c>
      <c r="J525">
        <v>37</v>
      </c>
      <c r="K525">
        <v>0</v>
      </c>
      <c r="L525">
        <f t="shared" si="35"/>
        <v>0</v>
      </c>
      <c r="M525">
        <f t="shared" si="36"/>
        <v>1</v>
      </c>
    </row>
    <row r="526" spans="1:13">
      <c r="A526">
        <v>525</v>
      </c>
      <c r="B526">
        <v>92</v>
      </c>
      <c r="C526">
        <v>4</v>
      </c>
      <c r="D526">
        <v>123</v>
      </c>
      <c r="E526">
        <v>80</v>
      </c>
      <c r="F526">
        <v>15</v>
      </c>
      <c r="G526">
        <v>176</v>
      </c>
      <c r="H526">
        <v>32</v>
      </c>
      <c r="I526">
        <v>0.443</v>
      </c>
      <c r="J526">
        <v>34</v>
      </c>
      <c r="K526">
        <v>0</v>
      </c>
      <c r="L526">
        <f t="shared" si="35"/>
        <v>0</v>
      </c>
      <c r="M526">
        <f t="shared" si="36"/>
        <v>1</v>
      </c>
    </row>
    <row r="527" spans="1:13">
      <c r="A527">
        <v>526</v>
      </c>
      <c r="B527">
        <v>195</v>
      </c>
      <c r="C527">
        <v>8</v>
      </c>
      <c r="D527">
        <v>85</v>
      </c>
      <c r="E527">
        <v>55</v>
      </c>
      <c r="F527">
        <v>20</v>
      </c>
      <c r="G527">
        <v>0</v>
      </c>
      <c r="H527">
        <v>24.4</v>
      </c>
      <c r="I527">
        <v>0.13600000000000001</v>
      </c>
      <c r="J527">
        <v>42</v>
      </c>
      <c r="K527">
        <v>0</v>
      </c>
      <c r="L527">
        <f t="shared" si="35"/>
        <v>0</v>
      </c>
      <c r="M527">
        <f t="shared" si="36"/>
        <v>1</v>
      </c>
    </row>
    <row r="528" spans="1:13">
      <c r="A528">
        <v>527</v>
      </c>
      <c r="B528">
        <v>373</v>
      </c>
      <c r="C528">
        <v>0</v>
      </c>
      <c r="D528">
        <v>84</v>
      </c>
      <c r="E528">
        <v>64</v>
      </c>
      <c r="F528">
        <v>22</v>
      </c>
      <c r="G528">
        <v>66</v>
      </c>
      <c r="H528">
        <v>35.799999999999997</v>
      </c>
      <c r="I528">
        <v>0.54500000000000004</v>
      </c>
      <c r="J528">
        <v>21</v>
      </c>
      <c r="K528">
        <v>0</v>
      </c>
      <c r="L528">
        <f t="shared" si="35"/>
        <v>0</v>
      </c>
      <c r="M528">
        <f t="shared" si="36"/>
        <v>1</v>
      </c>
    </row>
    <row r="529" spans="1:13">
      <c r="A529">
        <v>528</v>
      </c>
      <c r="B529">
        <v>671</v>
      </c>
      <c r="C529">
        <v>6</v>
      </c>
      <c r="D529">
        <v>165</v>
      </c>
      <c r="E529">
        <v>68</v>
      </c>
      <c r="F529">
        <v>26</v>
      </c>
      <c r="G529">
        <v>168</v>
      </c>
      <c r="H529">
        <v>33.6</v>
      </c>
      <c r="I529">
        <v>0.63100000000000001</v>
      </c>
      <c r="J529">
        <v>49</v>
      </c>
      <c r="K529">
        <v>0</v>
      </c>
      <c r="L529">
        <f t="shared" si="35"/>
        <v>1</v>
      </c>
      <c r="M529">
        <f t="shared" si="36"/>
        <v>0</v>
      </c>
    </row>
    <row r="530" spans="1:13">
      <c r="A530">
        <v>529</v>
      </c>
      <c r="B530">
        <v>504</v>
      </c>
      <c r="C530">
        <v>7</v>
      </c>
      <c r="D530">
        <v>94</v>
      </c>
      <c r="E530">
        <v>64</v>
      </c>
      <c r="F530">
        <v>25</v>
      </c>
      <c r="G530">
        <v>79</v>
      </c>
      <c r="H530">
        <v>33.299999999999997</v>
      </c>
      <c r="I530">
        <v>0.73799999999999999</v>
      </c>
      <c r="J530">
        <v>41</v>
      </c>
      <c r="K530">
        <v>0</v>
      </c>
      <c r="L530">
        <f t="shared" si="35"/>
        <v>1</v>
      </c>
      <c r="M530">
        <f t="shared" si="36"/>
        <v>0</v>
      </c>
    </row>
    <row r="531" spans="1:13">
      <c r="A531">
        <v>530</v>
      </c>
      <c r="B531">
        <v>168</v>
      </c>
      <c r="C531">
        <v>4</v>
      </c>
      <c r="D531">
        <v>120</v>
      </c>
      <c r="E531">
        <v>68</v>
      </c>
      <c r="F531">
        <v>0</v>
      </c>
      <c r="G531">
        <v>0</v>
      </c>
      <c r="H531">
        <v>29.6</v>
      </c>
      <c r="I531">
        <v>0.70899999999999996</v>
      </c>
      <c r="J531">
        <v>34</v>
      </c>
      <c r="K531">
        <v>0</v>
      </c>
      <c r="L531">
        <f t="shared" si="35"/>
        <v>0</v>
      </c>
      <c r="M531">
        <f t="shared" si="36"/>
        <v>1</v>
      </c>
    </row>
    <row r="532" spans="1:13">
      <c r="A532">
        <v>531</v>
      </c>
      <c r="B532">
        <v>332</v>
      </c>
      <c r="C532">
        <v>2</v>
      </c>
      <c r="D532">
        <v>87</v>
      </c>
      <c r="E532">
        <v>58</v>
      </c>
      <c r="F532">
        <v>16</v>
      </c>
      <c r="G532">
        <v>52</v>
      </c>
      <c r="H532">
        <v>32.700000000000003</v>
      </c>
      <c r="I532">
        <v>0.16600000000000001</v>
      </c>
      <c r="J532">
        <v>25</v>
      </c>
      <c r="K532">
        <v>0</v>
      </c>
      <c r="L532">
        <f t="shared" si="35"/>
        <v>0</v>
      </c>
      <c r="M532">
        <f t="shared" si="36"/>
        <v>1</v>
      </c>
    </row>
    <row r="533" spans="1:13">
      <c r="A533">
        <v>532</v>
      </c>
      <c r="B533">
        <v>232</v>
      </c>
      <c r="C533">
        <v>6</v>
      </c>
      <c r="D533">
        <v>134</v>
      </c>
      <c r="E533">
        <v>80</v>
      </c>
      <c r="F533">
        <v>37</v>
      </c>
      <c r="G533">
        <v>370</v>
      </c>
      <c r="H533">
        <v>46.2</v>
      </c>
      <c r="I533">
        <v>0.23799999999999999</v>
      </c>
      <c r="J533">
        <v>46</v>
      </c>
      <c r="K533">
        <v>1</v>
      </c>
      <c r="L533">
        <f t="shared" si="35"/>
        <v>1</v>
      </c>
      <c r="M533">
        <f t="shared" si="36"/>
        <v>1</v>
      </c>
    </row>
    <row r="534" spans="1:13">
      <c r="A534">
        <v>533</v>
      </c>
      <c r="B534">
        <v>319</v>
      </c>
      <c r="C534">
        <v>3</v>
      </c>
      <c r="D534">
        <v>115</v>
      </c>
      <c r="E534">
        <v>66</v>
      </c>
      <c r="F534">
        <v>39</v>
      </c>
      <c r="G534">
        <v>140</v>
      </c>
      <c r="H534">
        <v>38.1</v>
      </c>
      <c r="I534">
        <v>0.15</v>
      </c>
      <c r="J534">
        <v>28</v>
      </c>
      <c r="K534">
        <v>0</v>
      </c>
      <c r="L534">
        <f t="shared" si="35"/>
        <v>0</v>
      </c>
      <c r="M534">
        <f t="shared" si="36"/>
        <v>1</v>
      </c>
    </row>
    <row r="535" spans="1:13">
      <c r="A535">
        <v>534</v>
      </c>
      <c r="B535">
        <v>676</v>
      </c>
      <c r="C535">
        <v>6</v>
      </c>
      <c r="D535">
        <v>195</v>
      </c>
      <c r="E535">
        <v>70</v>
      </c>
      <c r="F535">
        <v>0</v>
      </c>
      <c r="G535">
        <v>0</v>
      </c>
      <c r="H535">
        <v>30.9</v>
      </c>
      <c r="I535">
        <v>0.32800000000000001</v>
      </c>
      <c r="J535">
        <v>31</v>
      </c>
      <c r="K535">
        <v>1</v>
      </c>
      <c r="L535">
        <f t="shared" si="35"/>
        <v>1</v>
      </c>
      <c r="M535">
        <f t="shared" si="36"/>
        <v>1</v>
      </c>
    </row>
    <row r="536" spans="1:13">
      <c r="A536">
        <v>535</v>
      </c>
      <c r="B536">
        <v>174</v>
      </c>
      <c r="C536">
        <v>1</v>
      </c>
      <c r="D536">
        <v>79</v>
      </c>
      <c r="E536">
        <v>60</v>
      </c>
      <c r="F536">
        <v>42</v>
      </c>
      <c r="G536">
        <v>48</v>
      </c>
      <c r="H536">
        <v>43.5</v>
      </c>
      <c r="I536">
        <v>0.67800000000000005</v>
      </c>
      <c r="J536">
        <v>23</v>
      </c>
      <c r="K536">
        <v>0</v>
      </c>
      <c r="L536">
        <f t="shared" si="35"/>
        <v>0</v>
      </c>
      <c r="M536">
        <f t="shared" si="36"/>
        <v>1</v>
      </c>
    </row>
    <row r="537" spans="1:13">
      <c r="A537">
        <v>536</v>
      </c>
      <c r="B537">
        <v>123</v>
      </c>
      <c r="C537">
        <v>2</v>
      </c>
      <c r="D537">
        <v>107</v>
      </c>
      <c r="E537">
        <v>74</v>
      </c>
      <c r="F537">
        <v>30</v>
      </c>
      <c r="G537">
        <v>100</v>
      </c>
      <c r="H537">
        <v>33.6</v>
      </c>
      <c r="I537">
        <v>0.40400000000000003</v>
      </c>
      <c r="J537">
        <v>23</v>
      </c>
      <c r="K537">
        <v>0</v>
      </c>
      <c r="L537">
        <f t="shared" si="35"/>
        <v>0</v>
      </c>
      <c r="M537">
        <f t="shared" si="36"/>
        <v>1</v>
      </c>
    </row>
    <row r="538" spans="1:13">
      <c r="A538">
        <v>537</v>
      </c>
      <c r="B538">
        <v>172</v>
      </c>
      <c r="C538">
        <v>6</v>
      </c>
      <c r="D538">
        <v>134</v>
      </c>
      <c r="E538">
        <v>70</v>
      </c>
      <c r="F538">
        <v>23</v>
      </c>
      <c r="G538">
        <v>130</v>
      </c>
      <c r="H538">
        <v>35.4</v>
      </c>
      <c r="I538">
        <v>0.54200000000000004</v>
      </c>
      <c r="J538">
        <v>29</v>
      </c>
      <c r="K538">
        <v>1</v>
      </c>
      <c r="L538">
        <f t="shared" si="35"/>
        <v>1</v>
      </c>
      <c r="M538">
        <f t="shared" si="36"/>
        <v>1</v>
      </c>
    </row>
  </sheetData>
  <mergeCells count="1">
    <mergeCell ref="AA7:AJ7"/>
  </mergeCells>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538"/>
  <sheetViews>
    <sheetView topLeftCell="AH2" workbookViewId="0">
      <selection activeCell="AJ8" sqref="AJ8"/>
    </sheetView>
  </sheetViews>
  <sheetFormatPr defaultRowHeight="14.4"/>
  <cols>
    <col min="37" max="37" width="43.21875" bestFit="1" customWidth="1"/>
    <col min="38" max="38" width="38.5546875" bestFit="1" customWidth="1"/>
    <col min="39" max="39" width="12.109375" bestFit="1" customWidth="1"/>
    <col min="40" max="40" width="36.33203125" bestFit="1" customWidth="1"/>
    <col min="42" max="42" width="12.109375" bestFit="1" customWidth="1"/>
  </cols>
  <sheetData>
    <row r="1" spans="1:41">
      <c r="A1" s="1" t="s">
        <v>0</v>
      </c>
      <c r="B1" s="1" t="s">
        <v>1</v>
      </c>
      <c r="C1" s="1" t="s">
        <v>2</v>
      </c>
      <c r="D1" s="1" t="s">
        <v>3</v>
      </c>
      <c r="E1" s="1" t="s">
        <v>4</v>
      </c>
      <c r="F1" s="1" t="s">
        <v>5</v>
      </c>
      <c r="G1" s="1" t="s">
        <v>6</v>
      </c>
      <c r="H1" s="1" t="s">
        <v>7</v>
      </c>
      <c r="I1" s="1" t="s">
        <v>8</v>
      </c>
      <c r="J1" s="1" t="s">
        <v>9</v>
      </c>
      <c r="K1" s="1" t="s">
        <v>10</v>
      </c>
      <c r="L1" s="3" t="s">
        <v>25</v>
      </c>
      <c r="M1" s="3" t="s">
        <v>29</v>
      </c>
    </row>
    <row r="2" spans="1:41">
      <c r="A2">
        <v>1</v>
      </c>
      <c r="B2">
        <v>350</v>
      </c>
      <c r="C2">
        <v>5</v>
      </c>
      <c r="D2">
        <v>0</v>
      </c>
      <c r="E2">
        <v>80</v>
      </c>
      <c r="F2">
        <v>32</v>
      </c>
      <c r="G2">
        <v>0</v>
      </c>
      <c r="H2">
        <v>41</v>
      </c>
      <c r="I2">
        <v>0.34599999999999997</v>
      </c>
      <c r="J2">
        <v>37</v>
      </c>
      <c r="K2">
        <v>1</v>
      </c>
      <c r="L2">
        <f>IF(D2&lt;=127.5,IF(C2&lt;=5.5,IF(E2&lt;=79,0,0),IF(I2&lt;=0.2205,0,0)),IF(I2&lt;=0.3165,IF(I2&lt;=0.242,1,0),IF(D2&lt;=143.5,1,1)))</f>
        <v>0</v>
      </c>
      <c r="M2">
        <f>IF(L2=K2,1,0)</f>
        <v>0</v>
      </c>
      <c r="O2" t="s">
        <v>298</v>
      </c>
      <c r="P2">
        <f>COUNTA($K$2:$K$769)</f>
        <v>537</v>
      </c>
    </row>
    <row r="3" spans="1:41">
      <c r="A3">
        <v>2</v>
      </c>
      <c r="B3">
        <v>288</v>
      </c>
      <c r="C3">
        <v>1</v>
      </c>
      <c r="D3">
        <v>119</v>
      </c>
      <c r="E3">
        <v>86</v>
      </c>
      <c r="F3">
        <v>39</v>
      </c>
      <c r="G3">
        <v>220</v>
      </c>
      <c r="H3">
        <v>45.6</v>
      </c>
      <c r="I3">
        <v>0.80800000000000005</v>
      </c>
      <c r="J3">
        <v>29</v>
      </c>
      <c r="K3">
        <v>1</v>
      </c>
      <c r="L3">
        <f t="shared" ref="L3:L66" si="0">IF(D3&lt;=127.5,IF(C3&lt;=5.5,IF(E3&lt;=79,0,0),IF(I3&lt;=0.2205,0,0)),IF(I3&lt;=0.3165,IF(I3&lt;=0.242,1,0),IF(D3&lt;=143.5,1,1)))</f>
        <v>0</v>
      </c>
      <c r="M3">
        <f t="shared" ref="M3:M66" si="1">IF(L3=K3,1,0)</f>
        <v>0</v>
      </c>
      <c r="O3" t="s">
        <v>299</v>
      </c>
      <c r="P3">
        <f>SUM($K$2:$K$769)</f>
        <v>197</v>
      </c>
    </row>
    <row r="4" spans="1:41">
      <c r="A4">
        <v>3</v>
      </c>
      <c r="B4">
        <v>6</v>
      </c>
      <c r="C4">
        <v>5</v>
      </c>
      <c r="D4">
        <v>116</v>
      </c>
      <c r="E4">
        <v>74</v>
      </c>
      <c r="F4">
        <v>0</v>
      </c>
      <c r="G4">
        <v>0</v>
      </c>
      <c r="H4">
        <v>25.6</v>
      </c>
      <c r="I4">
        <v>0.20100000000000001</v>
      </c>
      <c r="J4">
        <v>30</v>
      </c>
      <c r="K4">
        <v>0</v>
      </c>
      <c r="L4">
        <f t="shared" si="0"/>
        <v>0</v>
      </c>
      <c r="M4">
        <f t="shared" si="1"/>
        <v>1</v>
      </c>
      <c r="O4" t="s">
        <v>246</v>
      </c>
      <c r="P4">
        <f>P3/P2</f>
        <v>0.36685288640595903</v>
      </c>
    </row>
    <row r="5" spans="1:41">
      <c r="A5">
        <v>4</v>
      </c>
      <c r="B5">
        <v>273</v>
      </c>
      <c r="C5">
        <v>3</v>
      </c>
      <c r="D5">
        <v>122</v>
      </c>
      <c r="E5">
        <v>78</v>
      </c>
      <c r="F5">
        <v>0</v>
      </c>
      <c r="G5">
        <v>0</v>
      </c>
      <c r="H5">
        <v>23</v>
      </c>
      <c r="I5">
        <v>0.254</v>
      </c>
      <c r="J5">
        <v>40</v>
      </c>
      <c r="K5">
        <v>0</v>
      </c>
      <c r="L5">
        <f t="shared" si="0"/>
        <v>0</v>
      </c>
      <c r="M5">
        <f t="shared" si="1"/>
        <v>1</v>
      </c>
      <c r="O5" t="s">
        <v>247</v>
      </c>
      <c r="P5">
        <f>2*P4*(1-P4)</f>
        <v>0.46454369228315112</v>
      </c>
    </row>
    <row r="6" spans="1:41" ht="15" thickBot="1">
      <c r="A6">
        <v>5</v>
      </c>
      <c r="B6">
        <v>337</v>
      </c>
      <c r="C6">
        <v>0</v>
      </c>
      <c r="D6">
        <v>117</v>
      </c>
      <c r="E6">
        <v>0</v>
      </c>
      <c r="F6">
        <v>0</v>
      </c>
      <c r="G6">
        <v>0</v>
      </c>
      <c r="H6">
        <v>33.799999999999997</v>
      </c>
      <c r="I6">
        <v>0.93200000000000005</v>
      </c>
      <c r="J6">
        <v>44</v>
      </c>
      <c r="K6">
        <v>0</v>
      </c>
      <c r="L6">
        <f t="shared" si="0"/>
        <v>0</v>
      </c>
      <c r="M6">
        <f t="shared" si="1"/>
        <v>1</v>
      </c>
    </row>
    <row r="7" spans="1:41" ht="15" thickBot="1">
      <c r="A7">
        <v>6</v>
      </c>
      <c r="B7">
        <v>161</v>
      </c>
      <c r="C7">
        <v>4</v>
      </c>
      <c r="D7">
        <v>151</v>
      </c>
      <c r="E7">
        <v>90</v>
      </c>
      <c r="F7">
        <v>38</v>
      </c>
      <c r="G7">
        <v>0</v>
      </c>
      <c r="H7">
        <v>29.7</v>
      </c>
      <c r="I7">
        <v>0.29399999999999998</v>
      </c>
      <c r="J7">
        <v>36</v>
      </c>
      <c r="K7">
        <v>0</v>
      </c>
      <c r="L7">
        <f t="shared" si="0"/>
        <v>0</v>
      </c>
      <c r="M7">
        <f t="shared" si="1"/>
        <v>1</v>
      </c>
      <c r="AA7" s="44" t="s">
        <v>328</v>
      </c>
      <c r="AB7" s="45"/>
      <c r="AC7" s="45"/>
      <c r="AD7" s="45"/>
      <c r="AE7" s="45"/>
      <c r="AF7" s="45"/>
      <c r="AG7" s="45"/>
      <c r="AH7" s="45"/>
      <c r="AI7" s="45"/>
      <c r="AJ7" s="46"/>
    </row>
    <row r="8" spans="1:41">
      <c r="A8">
        <v>7</v>
      </c>
      <c r="B8">
        <v>727</v>
      </c>
      <c r="C8">
        <v>1</v>
      </c>
      <c r="D8">
        <v>116</v>
      </c>
      <c r="E8">
        <v>78</v>
      </c>
      <c r="F8">
        <v>29</v>
      </c>
      <c r="G8">
        <v>180</v>
      </c>
      <c r="H8">
        <v>36.1</v>
      </c>
      <c r="I8">
        <v>0.496</v>
      </c>
      <c r="J8">
        <v>25</v>
      </c>
      <c r="K8">
        <v>0</v>
      </c>
      <c r="L8">
        <f t="shared" si="0"/>
        <v>0</v>
      </c>
      <c r="M8">
        <f t="shared" si="1"/>
        <v>1</v>
      </c>
      <c r="O8" t="s">
        <v>300</v>
      </c>
      <c r="P8" t="s">
        <v>301</v>
      </c>
      <c r="Q8" t="s">
        <v>302</v>
      </c>
      <c r="R8" t="s">
        <v>303</v>
      </c>
      <c r="S8" t="s">
        <v>304</v>
      </c>
      <c r="T8" t="s">
        <v>305</v>
      </c>
      <c r="U8" t="s">
        <v>306</v>
      </c>
      <c r="V8" t="s">
        <v>307</v>
      </c>
      <c r="W8" t="s">
        <v>308</v>
      </c>
      <c r="X8" t="s">
        <v>309</v>
      </c>
      <c r="Y8" t="s">
        <v>310</v>
      </c>
      <c r="Z8" t="s">
        <v>311</v>
      </c>
      <c r="AA8" t="s">
        <v>319</v>
      </c>
      <c r="AB8" t="s">
        <v>320</v>
      </c>
      <c r="AC8" t="s">
        <v>318</v>
      </c>
      <c r="AD8" t="s">
        <v>321</v>
      </c>
      <c r="AE8" t="s">
        <v>322</v>
      </c>
      <c r="AF8" t="s">
        <v>323</v>
      </c>
      <c r="AG8" t="s">
        <v>324</v>
      </c>
      <c r="AH8" t="s">
        <v>325</v>
      </c>
      <c r="AI8" t="s">
        <v>326</v>
      </c>
      <c r="AJ8" t="s">
        <v>327</v>
      </c>
      <c r="AK8" t="s">
        <v>401</v>
      </c>
      <c r="AL8" t="s">
        <v>402</v>
      </c>
      <c r="AM8" t="s">
        <v>404</v>
      </c>
      <c r="AN8" t="s">
        <v>403</v>
      </c>
      <c r="AO8" t="s">
        <v>260</v>
      </c>
    </row>
    <row r="9" spans="1:41">
      <c r="A9">
        <v>8</v>
      </c>
      <c r="B9">
        <v>405</v>
      </c>
      <c r="C9">
        <v>5</v>
      </c>
      <c r="D9">
        <v>168</v>
      </c>
      <c r="E9">
        <v>64</v>
      </c>
      <c r="F9">
        <v>0</v>
      </c>
      <c r="G9">
        <v>0</v>
      </c>
      <c r="H9">
        <v>32.9</v>
      </c>
      <c r="I9">
        <v>0.13500000000000001</v>
      </c>
      <c r="J9">
        <v>41</v>
      </c>
      <c r="K9">
        <v>1</v>
      </c>
      <c r="L9">
        <f t="shared" si="0"/>
        <v>1</v>
      </c>
      <c r="M9">
        <f t="shared" si="1"/>
        <v>1</v>
      </c>
      <c r="O9" t="s">
        <v>383</v>
      </c>
      <c r="P9">
        <f>COUNTIFS($D$2:$D$769,"&lt;=127.5")</f>
        <v>335</v>
      </c>
      <c r="Q9">
        <f>COUNTIFS($D$2:$D$769,"&lt;=127.5",$K$2:$K$769,1)</f>
        <v>60</v>
      </c>
      <c r="R9">
        <f>$P$2-P9</f>
        <v>202</v>
      </c>
      <c r="S9">
        <f>$P$3-Q9</f>
        <v>137</v>
      </c>
      <c r="T9" s="24">
        <f t="shared" ref="T9:T15" si="2">IF(P9=0,"",Q9/P9)</f>
        <v>0.17910447761194029</v>
      </c>
      <c r="U9" s="31">
        <f t="shared" ref="U9:U15" si="3">IF(R9=0,"",S9/R9)</f>
        <v>0.67821782178217827</v>
      </c>
      <c r="V9">
        <f t="shared" ref="V9:W15" si="4">IF(T9="","",2*T9*(1-T9))</f>
        <v>0.29405212742258857</v>
      </c>
      <c r="W9">
        <f t="shared" si="4"/>
        <v>0.43647681599843147</v>
      </c>
      <c r="X9">
        <f>IF(OR(V9="",W9=""),"",(P9/$P$2)*V9+(R9/$P$2)*W9)</f>
        <v>0.34762714994087585</v>
      </c>
      <c r="Y9">
        <f>IF(X9="","",$P$5-X9)</f>
        <v>0.11691654234227528</v>
      </c>
      <c r="Z9">
        <f>IF(Y9="","",(P9+R9)/$P$2*Y9)</f>
        <v>0.11691654234227528</v>
      </c>
      <c r="AA9">
        <f>$P$2</f>
        <v>537</v>
      </c>
      <c r="AB9">
        <f>$P$3</f>
        <v>197</v>
      </c>
      <c r="AC9">
        <f>$P$5</f>
        <v>0.46454369228315112</v>
      </c>
      <c r="AD9">
        <f>IF(OR(T9="",$P$4=0),"", T9/$P$4)</f>
        <v>0.48821880445488292</v>
      </c>
      <c r="AE9">
        <f>IF(OR(U9="",$P$4=0),"", U9/$P$4)</f>
        <v>1.8487460421169022</v>
      </c>
      <c r="AF9">
        <f>IF(OR(T9="",U9=""),"", ABS(T9-U9))</f>
        <v>0.499113344170238</v>
      </c>
      <c r="AG9">
        <f>IF(V9="","", 1 - V9)</f>
        <v>0.70594787257741143</v>
      </c>
      <c r="AH9">
        <f>IF(W9="","", 1 - W9)</f>
        <v>0.56352318400156853</v>
      </c>
      <c r="AI9">
        <f>IF(T9="","", MAX(T9,1-T9))</f>
        <v>0.82089552238805974</v>
      </c>
      <c r="AJ9">
        <f>IF(U9="","", MAX(U9,1-U9))</f>
        <v>0.67821782178217827</v>
      </c>
      <c r="AK9">
        <f>(LEN($O9)-LEN(SUBSTITUTE($O9," AND ","")))/5</f>
        <v>0</v>
      </c>
      <c r="AL9" t="str">
        <f t="shared" ref="AL9:AL15" si="5">IF(AK9=0, $O9, SUBSTITUTE($O9," AND ","|", AK9))</f>
        <v>plas ≤ 127.5</v>
      </c>
      <c r="AM9" t="str">
        <f>IF(AK9=0, AL9, TRIM(MID(AL9, FIND("|",AL9)+1, 999)))</f>
        <v>plas ≤ 127.5</v>
      </c>
      <c r="AN9" t="str">
        <f>LEFT(AM9, FIND(" ", AM9 &amp; " ") - 1)</f>
        <v>plas</v>
      </c>
      <c r="AO9">
        <f>Y9</f>
        <v>0.11691654234227528</v>
      </c>
    </row>
    <row r="10" spans="1:41">
      <c r="A10">
        <v>9</v>
      </c>
      <c r="B10">
        <v>603</v>
      </c>
      <c r="C10">
        <v>1</v>
      </c>
      <c r="D10">
        <v>124</v>
      </c>
      <c r="E10">
        <v>74</v>
      </c>
      <c r="F10">
        <v>36</v>
      </c>
      <c r="G10">
        <v>0</v>
      </c>
      <c r="H10">
        <v>27.8</v>
      </c>
      <c r="I10">
        <v>0.1</v>
      </c>
      <c r="J10">
        <v>30</v>
      </c>
      <c r="K10">
        <v>0</v>
      </c>
      <c r="L10">
        <f t="shared" si="0"/>
        <v>0</v>
      </c>
      <c r="M10">
        <f t="shared" si="1"/>
        <v>1</v>
      </c>
      <c r="O10" t="s">
        <v>384</v>
      </c>
      <c r="P10">
        <f>COUNTIFS($D$2:$D$769,"&lt;=127.5",$C$2:$C$769,"&lt;=5.5")</f>
        <v>256</v>
      </c>
      <c r="Q10">
        <f>SUMIFS($K$2:$K$769,$D$2:$D$769,"&lt;=127.5",$C$2:$C$769,"&lt;=5.5")</f>
        <v>31</v>
      </c>
      <c r="R10">
        <f t="shared" ref="R10:S15" si="6">AA10-P10</f>
        <v>79</v>
      </c>
      <c r="S10">
        <f t="shared" si="6"/>
        <v>29</v>
      </c>
      <c r="T10">
        <f t="shared" si="2"/>
        <v>0.12109375</v>
      </c>
      <c r="U10">
        <f t="shared" si="3"/>
        <v>0.36708860759493672</v>
      </c>
      <c r="V10">
        <f t="shared" si="4"/>
        <v>0.212860107421875</v>
      </c>
      <c r="W10">
        <f t="shared" si="4"/>
        <v>0.46466912353789463</v>
      </c>
      <c r="X10">
        <f t="shared" ref="X10:X15" si="7">IF(OR(V10="",W10=""),"",(P10/AA10)*V10+(R10/AA10)*W10)</f>
        <v>0.27224193510296618</v>
      </c>
      <c r="Y10">
        <f t="shared" ref="Y10:Y15" si="8">IF(X10="","",AC10-X10)</f>
        <v>2.181019231962239E-2</v>
      </c>
      <c r="Z10">
        <f t="shared" ref="Z10:Z15" si="9">IF(Y10="","",(P10+R10)/AA10*Y10)</f>
        <v>2.181019231962239E-2</v>
      </c>
      <c r="AA10">
        <f>P9</f>
        <v>335</v>
      </c>
      <c r="AB10">
        <f>Q9</f>
        <v>60</v>
      </c>
      <c r="AC10">
        <f>V9</f>
        <v>0.29405212742258857</v>
      </c>
      <c r="AD10">
        <f t="shared" ref="AD10:AD15" si="10">IF(OR(T10="",$P$4=0),"", T10/$P$4)</f>
        <v>0.3300880393401015</v>
      </c>
      <c r="AE10">
        <f t="shared" ref="AE10:AE15" si="11">IF(OR(U10="",$P$4=0),"", U10/$P$4)</f>
        <v>1.0006425496369595</v>
      </c>
      <c r="AF10">
        <f t="shared" ref="AF10:AF15" si="12">IF(OR(T10="",U10=""),"", ABS(T10-U10))</f>
        <v>0.24599485759493672</v>
      </c>
      <c r="AG10">
        <f t="shared" ref="AG10:AG15" si="13">IF(V10="","", 1 - V10)</f>
        <v>0.787139892578125</v>
      </c>
      <c r="AH10">
        <f t="shared" ref="AH10:AH15" si="14">IF(W10="","", 1 - W10)</f>
        <v>0.53533087646210542</v>
      </c>
      <c r="AI10">
        <f t="shared" ref="AI10:AI15" si="15">IF(T10="","", MAX(T10,1-T10))</f>
        <v>0.87890625</v>
      </c>
      <c r="AJ10">
        <f t="shared" ref="AJ10:AJ15" si="16">IF(U10="","", MAX(U10,1-U10))</f>
        <v>0.63291139240506333</v>
      </c>
      <c r="AK10">
        <f t="shared" ref="AK10:AK15" si="17">(LEN($O10)-LEN(SUBSTITUTE($O10," AND ","")))/5</f>
        <v>1</v>
      </c>
      <c r="AL10" t="str">
        <f t="shared" si="5"/>
        <v>plas ≤ 127.5|pres ≤ 5.5</v>
      </c>
      <c r="AM10" t="str">
        <f t="shared" ref="AM10:AM15" si="18">IF(AK10=0, AL10, TRIM(MID(AL10, FIND("|",AL10)+1, 999)))</f>
        <v>pres ≤ 5.5</v>
      </c>
      <c r="AN10" t="str">
        <f t="shared" ref="AN10:AN15" si="19">LEFT(AM10, FIND(" ", AM10 &amp; " ") - 1)</f>
        <v>pres</v>
      </c>
      <c r="AO10">
        <f t="shared" ref="AO10:AO15" si="20">Y10</f>
        <v>2.181019231962239E-2</v>
      </c>
    </row>
    <row r="11" spans="1:41">
      <c r="A11">
        <v>10</v>
      </c>
      <c r="B11">
        <v>148</v>
      </c>
      <c r="C11">
        <v>2</v>
      </c>
      <c r="D11">
        <v>106</v>
      </c>
      <c r="E11">
        <v>64</v>
      </c>
      <c r="F11">
        <v>35</v>
      </c>
      <c r="G11">
        <v>119</v>
      </c>
      <c r="H11">
        <v>30.5</v>
      </c>
      <c r="I11">
        <v>1.4</v>
      </c>
      <c r="J11">
        <v>34</v>
      </c>
      <c r="K11">
        <v>0</v>
      </c>
      <c r="L11">
        <f t="shared" si="0"/>
        <v>0</v>
      </c>
      <c r="M11">
        <f t="shared" si="1"/>
        <v>1</v>
      </c>
      <c r="O11" t="s">
        <v>385</v>
      </c>
      <c r="P11">
        <f>COUNTIFS($D$2:$D$769,"&lt;=127.5",$C$2:$C$769,"&lt;=5.5",$E$2:$E$769,"&lt;=79")</f>
        <v>209</v>
      </c>
      <c r="Q11">
        <f>SUMIFS($K$2:$K$769,$D$2:$D$769,"&lt;=127.5",$C$2:$C$769,"&lt;=5.5",$E$2:$E$769,"&lt;=79")</f>
        <v>18</v>
      </c>
      <c r="R11">
        <f t="shared" si="6"/>
        <v>47</v>
      </c>
      <c r="S11">
        <f t="shared" si="6"/>
        <v>13</v>
      </c>
      <c r="T11">
        <f t="shared" si="2"/>
        <v>8.6124401913875603E-2</v>
      </c>
      <c r="U11">
        <f t="shared" si="3"/>
        <v>0.27659574468085107</v>
      </c>
      <c r="V11">
        <f t="shared" si="4"/>
        <v>0.15741397861770565</v>
      </c>
      <c r="W11">
        <f t="shared" si="4"/>
        <v>0.400181077410593</v>
      </c>
      <c r="X11">
        <f t="shared" si="7"/>
        <v>0.20198450066171231</v>
      </c>
      <c r="Y11">
        <f t="shared" si="8"/>
        <v>1.0875606760162693E-2</v>
      </c>
      <c r="Z11">
        <f t="shared" si="9"/>
        <v>1.0875606760162693E-2</v>
      </c>
      <c r="AA11">
        <f>P10</f>
        <v>256</v>
      </c>
      <c r="AB11">
        <f>Q10</f>
        <v>31</v>
      </c>
      <c r="AC11">
        <f>V10</f>
        <v>0.212860107421875</v>
      </c>
      <c r="AD11">
        <f t="shared" si="10"/>
        <v>0.23476550166371166</v>
      </c>
      <c r="AE11">
        <f t="shared" si="11"/>
        <v>0.75396911113511178</v>
      </c>
      <c r="AF11">
        <f t="shared" si="12"/>
        <v>0.19047134276697547</v>
      </c>
      <c r="AG11">
        <f t="shared" si="13"/>
        <v>0.84258602138229433</v>
      </c>
      <c r="AH11">
        <f t="shared" si="14"/>
        <v>0.59981892258940706</v>
      </c>
      <c r="AI11">
        <f t="shared" si="15"/>
        <v>0.9138755980861244</v>
      </c>
      <c r="AJ11">
        <f t="shared" si="16"/>
        <v>0.72340425531914887</v>
      </c>
      <c r="AK11">
        <f t="shared" si="17"/>
        <v>2</v>
      </c>
      <c r="AL11" t="str">
        <f t="shared" si="5"/>
        <v>plas ≤ 127.5 AND pres ≤ 5.5|skin ≤ 79</v>
      </c>
      <c r="AM11" t="str">
        <f t="shared" si="18"/>
        <v>skin ≤ 79</v>
      </c>
      <c r="AN11" t="str">
        <f t="shared" si="19"/>
        <v>skin</v>
      </c>
      <c r="AO11">
        <f t="shared" si="20"/>
        <v>1.0875606760162693E-2</v>
      </c>
    </row>
    <row r="12" spans="1:41">
      <c r="A12">
        <v>11</v>
      </c>
      <c r="B12">
        <v>8</v>
      </c>
      <c r="C12">
        <v>10</v>
      </c>
      <c r="D12">
        <v>115</v>
      </c>
      <c r="E12">
        <v>0</v>
      </c>
      <c r="F12">
        <v>0</v>
      </c>
      <c r="G12">
        <v>0</v>
      </c>
      <c r="H12">
        <v>35.299999999999997</v>
      </c>
      <c r="I12">
        <v>0.13400000000000001</v>
      </c>
      <c r="J12">
        <v>29</v>
      </c>
      <c r="K12">
        <v>0</v>
      </c>
      <c r="L12">
        <f t="shared" si="0"/>
        <v>0</v>
      </c>
      <c r="M12">
        <f t="shared" si="1"/>
        <v>1</v>
      </c>
      <c r="O12" t="s">
        <v>386</v>
      </c>
      <c r="P12">
        <f>COUNTIFS($D$2:$D$769,"&lt;=127.5",$C$2:$C$769,"&gt;5.5",$I$2:$I$769,"&lt;=0.2205")</f>
        <v>24</v>
      </c>
      <c r="Q12">
        <f>SUMIFS($K$2:$K$769,$D$2:$D$769,"&lt;=127.5",$C$2:$C$769,"&gt;5.5",$I$2:$I$769,"&lt;=0.2205")</f>
        <v>2</v>
      </c>
      <c r="R12">
        <f t="shared" si="6"/>
        <v>55</v>
      </c>
      <c r="S12">
        <f t="shared" si="6"/>
        <v>27</v>
      </c>
      <c r="T12">
        <f t="shared" si="2"/>
        <v>8.3333333333333329E-2</v>
      </c>
      <c r="U12">
        <f t="shared" si="3"/>
        <v>0.49090909090909091</v>
      </c>
      <c r="V12">
        <f t="shared" si="4"/>
        <v>0.15277777777777776</v>
      </c>
      <c r="W12">
        <f t="shared" si="4"/>
        <v>0.49983471074380159</v>
      </c>
      <c r="X12">
        <f t="shared" si="7"/>
        <v>0.3943996931338703</v>
      </c>
      <c r="Y12">
        <f t="shared" si="8"/>
        <v>7.0269430404024336E-2</v>
      </c>
      <c r="Z12">
        <f t="shared" si="9"/>
        <v>7.0269430404024336E-2</v>
      </c>
      <c r="AA12">
        <f>R10</f>
        <v>79</v>
      </c>
      <c r="AB12">
        <f>S10</f>
        <v>29</v>
      </c>
      <c r="AC12">
        <f>W10</f>
        <v>0.46466912353789463</v>
      </c>
      <c r="AD12">
        <f t="shared" si="10"/>
        <v>0.22715736040609136</v>
      </c>
      <c r="AE12">
        <f t="shared" si="11"/>
        <v>1.3381633594831563</v>
      </c>
      <c r="AF12">
        <f t="shared" si="12"/>
        <v>0.40757575757575759</v>
      </c>
      <c r="AG12">
        <f t="shared" si="13"/>
        <v>0.84722222222222221</v>
      </c>
      <c r="AH12">
        <f t="shared" si="14"/>
        <v>0.50016528925619841</v>
      </c>
      <c r="AI12">
        <f t="shared" si="15"/>
        <v>0.91666666666666663</v>
      </c>
      <c r="AJ12">
        <f t="shared" si="16"/>
        <v>0.50909090909090904</v>
      </c>
      <c r="AK12">
        <f t="shared" si="17"/>
        <v>2</v>
      </c>
      <c r="AL12" t="str">
        <f t="shared" si="5"/>
        <v>plas ≤ 127.5 AND pres &gt; 5.5|pedi ≤ 0.2205</v>
      </c>
      <c r="AM12" t="str">
        <f t="shared" si="18"/>
        <v>pedi ≤ 0.2205</v>
      </c>
      <c r="AN12" t="str">
        <f t="shared" si="19"/>
        <v>pedi</v>
      </c>
      <c r="AO12">
        <f t="shared" si="20"/>
        <v>7.0269430404024336E-2</v>
      </c>
    </row>
    <row r="13" spans="1:41">
      <c r="A13">
        <v>12</v>
      </c>
      <c r="B13">
        <v>647</v>
      </c>
      <c r="C13">
        <v>1</v>
      </c>
      <c r="D13">
        <v>167</v>
      </c>
      <c r="E13">
        <v>74</v>
      </c>
      <c r="F13">
        <v>17</v>
      </c>
      <c r="G13">
        <v>144</v>
      </c>
      <c r="H13">
        <v>23.4</v>
      </c>
      <c r="I13">
        <v>0.44700000000000001</v>
      </c>
      <c r="J13">
        <v>33</v>
      </c>
      <c r="K13">
        <v>1</v>
      </c>
      <c r="L13">
        <f t="shared" si="0"/>
        <v>1</v>
      </c>
      <c r="M13">
        <f t="shared" si="1"/>
        <v>1</v>
      </c>
      <c r="O13" t="s">
        <v>387</v>
      </c>
      <c r="P13">
        <f>COUNTIFS($D$2:$D$769,"&gt;127.5",$I$2:$I$769,"&lt;=0.3165")</f>
        <v>72</v>
      </c>
      <c r="Q13">
        <f>SUMIFS($K$2:$K$769,$D$2:$D$769,"&gt;127.5",$I$2:$I$769,"&lt;=0.3165")</f>
        <v>33</v>
      </c>
      <c r="R13">
        <f t="shared" si="6"/>
        <v>130</v>
      </c>
      <c r="S13">
        <f t="shared" si="6"/>
        <v>104</v>
      </c>
      <c r="T13">
        <f t="shared" si="2"/>
        <v>0.45833333333333331</v>
      </c>
      <c r="U13">
        <f t="shared" si="3"/>
        <v>0.8</v>
      </c>
      <c r="V13">
        <f t="shared" si="4"/>
        <v>0.49652777777777785</v>
      </c>
      <c r="W13">
        <f t="shared" si="4"/>
        <v>0.31999999999999995</v>
      </c>
      <c r="X13">
        <f t="shared" si="7"/>
        <v>0.38292079207920793</v>
      </c>
      <c r="Y13">
        <f t="shared" si="8"/>
        <v>5.3556023919223539E-2</v>
      </c>
      <c r="Z13">
        <f t="shared" si="9"/>
        <v>5.3556023919223539E-2</v>
      </c>
      <c r="AA13">
        <f>R9</f>
        <v>202</v>
      </c>
      <c r="AB13">
        <f>S9</f>
        <v>137</v>
      </c>
      <c r="AC13">
        <f>W9</f>
        <v>0.43647681599843147</v>
      </c>
      <c r="AD13">
        <f t="shared" si="10"/>
        <v>1.2493654822335025</v>
      </c>
      <c r="AE13">
        <f t="shared" si="11"/>
        <v>2.1807106598984771</v>
      </c>
      <c r="AF13">
        <f t="shared" si="12"/>
        <v>0.34166666666666673</v>
      </c>
      <c r="AG13">
        <f t="shared" si="13"/>
        <v>0.5034722222222221</v>
      </c>
      <c r="AH13">
        <f t="shared" si="14"/>
        <v>0.68</v>
      </c>
      <c r="AI13">
        <f t="shared" si="15"/>
        <v>0.54166666666666674</v>
      </c>
      <c r="AJ13">
        <f t="shared" si="16"/>
        <v>0.8</v>
      </c>
      <c r="AK13">
        <f t="shared" si="17"/>
        <v>1</v>
      </c>
      <c r="AL13" t="str">
        <f t="shared" si="5"/>
        <v>plas &gt; 127.5|pedi ≤ 0.3165</v>
      </c>
      <c r="AM13" t="str">
        <f t="shared" si="18"/>
        <v>pedi ≤ 0.3165</v>
      </c>
      <c r="AN13" t="str">
        <f t="shared" si="19"/>
        <v>pedi</v>
      </c>
      <c r="AO13">
        <f t="shared" si="20"/>
        <v>5.3556023919223539E-2</v>
      </c>
    </row>
    <row r="14" spans="1:41">
      <c r="A14">
        <v>13</v>
      </c>
      <c r="B14">
        <v>78</v>
      </c>
      <c r="C14">
        <v>5</v>
      </c>
      <c r="D14">
        <v>95</v>
      </c>
      <c r="E14">
        <v>72</v>
      </c>
      <c r="F14">
        <v>33</v>
      </c>
      <c r="G14">
        <v>0</v>
      </c>
      <c r="H14">
        <v>37.700000000000003</v>
      </c>
      <c r="I14">
        <v>0.37</v>
      </c>
      <c r="J14">
        <v>27</v>
      </c>
      <c r="K14">
        <v>0</v>
      </c>
      <c r="L14">
        <f t="shared" si="0"/>
        <v>0</v>
      </c>
      <c r="M14">
        <f t="shared" si="1"/>
        <v>1</v>
      </c>
      <c r="O14" t="s">
        <v>388</v>
      </c>
      <c r="P14">
        <f>COUNTIFS($D$2:$D$769,"&gt;127.5",$I$2:$I$769,"&lt;=0.3165",$I$2:$I$769,"&lt;=0.242")</f>
        <v>41</v>
      </c>
      <c r="Q14">
        <f>SUMIFS($K$2:$K$769,$D$2:$D$769,"&gt;127.5",$I$2:$I$769,"&lt;=0.3165",$I$2:$I$769,"&lt;=0.242")</f>
        <v>26</v>
      </c>
      <c r="R14">
        <f t="shared" si="6"/>
        <v>31</v>
      </c>
      <c r="S14">
        <f t="shared" si="6"/>
        <v>7</v>
      </c>
      <c r="T14">
        <f t="shared" si="2"/>
        <v>0.63414634146341464</v>
      </c>
      <c r="U14">
        <f t="shared" si="3"/>
        <v>0.22580645161290322</v>
      </c>
      <c r="V14">
        <f t="shared" si="4"/>
        <v>0.46400951814396191</v>
      </c>
      <c r="W14">
        <f t="shared" si="4"/>
        <v>0.3496357960457856</v>
      </c>
      <c r="X14">
        <f t="shared" si="7"/>
        <v>0.41476527668502489</v>
      </c>
      <c r="Y14">
        <f t="shared" si="8"/>
        <v>8.1762501092752959E-2</v>
      </c>
      <c r="Z14">
        <f t="shared" si="9"/>
        <v>8.1762501092752959E-2</v>
      </c>
      <c r="AA14">
        <f>P13</f>
        <v>72</v>
      </c>
      <c r="AB14">
        <f>Q13</f>
        <v>33</v>
      </c>
      <c r="AC14">
        <f>V13</f>
        <v>0.49652777777777785</v>
      </c>
      <c r="AD14">
        <f t="shared" si="10"/>
        <v>1.7286121084561099</v>
      </c>
      <c r="AE14">
        <f t="shared" si="11"/>
        <v>0.61552317013263469</v>
      </c>
      <c r="AF14">
        <f t="shared" si="12"/>
        <v>0.40833988985051139</v>
      </c>
      <c r="AG14">
        <f t="shared" si="13"/>
        <v>0.53599048185603815</v>
      </c>
      <c r="AH14">
        <f t="shared" si="14"/>
        <v>0.65036420395421435</v>
      </c>
      <c r="AI14">
        <f t="shared" si="15"/>
        <v>0.63414634146341464</v>
      </c>
      <c r="AJ14">
        <f t="shared" si="16"/>
        <v>0.77419354838709675</v>
      </c>
      <c r="AK14">
        <f t="shared" si="17"/>
        <v>2</v>
      </c>
      <c r="AL14" t="str">
        <f t="shared" si="5"/>
        <v>plas &gt; 127.5 AND pedi ≤ 0.3165|pedi ≤ 0.242</v>
      </c>
      <c r="AM14" t="str">
        <f t="shared" si="18"/>
        <v>pedi ≤ 0.242</v>
      </c>
      <c r="AN14" t="str">
        <f t="shared" si="19"/>
        <v>pedi</v>
      </c>
      <c r="AO14">
        <f t="shared" si="20"/>
        <v>8.1762501092752959E-2</v>
      </c>
    </row>
    <row r="15" spans="1:41">
      <c r="A15">
        <v>14</v>
      </c>
      <c r="B15">
        <v>151</v>
      </c>
      <c r="C15">
        <v>1</v>
      </c>
      <c r="D15">
        <v>136</v>
      </c>
      <c r="E15">
        <v>74</v>
      </c>
      <c r="F15">
        <v>50</v>
      </c>
      <c r="G15">
        <v>204</v>
      </c>
      <c r="H15">
        <v>37.4</v>
      </c>
      <c r="I15">
        <v>0.39900000000000002</v>
      </c>
      <c r="J15">
        <v>24</v>
      </c>
      <c r="K15">
        <v>0</v>
      </c>
      <c r="L15">
        <f t="shared" si="0"/>
        <v>1</v>
      </c>
      <c r="M15">
        <f t="shared" si="1"/>
        <v>0</v>
      </c>
      <c r="O15" t="s">
        <v>389</v>
      </c>
      <c r="P15">
        <f>COUNTIFS($D$2:$D$769,"&gt;127.5",$I$2:$I$769,"&gt;0.3165",$D$2:$D$769,"&lt;=143.5")</f>
        <v>48</v>
      </c>
      <c r="Q15">
        <f>SUMIFS($K$2:$K$769,$D$2:$D$769,"&gt;127.5",$I$2:$I$769,"&gt;0.3165",$D$2:$D$769,"&lt;=143.5")</f>
        <v>31</v>
      </c>
      <c r="R15">
        <f t="shared" si="6"/>
        <v>82</v>
      </c>
      <c r="S15">
        <f t="shared" si="6"/>
        <v>73</v>
      </c>
      <c r="T15">
        <f t="shared" si="2"/>
        <v>0.64583333333333337</v>
      </c>
      <c r="U15">
        <f t="shared" si="3"/>
        <v>0.8902439024390244</v>
      </c>
      <c r="V15">
        <f t="shared" si="4"/>
        <v>0.45746527777777773</v>
      </c>
      <c r="W15">
        <f t="shared" si="4"/>
        <v>0.19541939321832241</v>
      </c>
      <c r="X15">
        <f t="shared" si="7"/>
        <v>0.29217479674796742</v>
      </c>
      <c r="Y15">
        <f t="shared" si="8"/>
        <v>2.7825203252032527E-2</v>
      </c>
      <c r="Z15">
        <f t="shared" si="9"/>
        <v>2.7825203252032527E-2</v>
      </c>
      <c r="AA15">
        <f>R13</f>
        <v>130</v>
      </c>
      <c r="AB15">
        <f>S13</f>
        <v>104</v>
      </c>
      <c r="AC15">
        <f>W13</f>
        <v>0.31999999999999995</v>
      </c>
      <c r="AD15">
        <f t="shared" si="10"/>
        <v>1.7604695431472082</v>
      </c>
      <c r="AE15">
        <f t="shared" si="11"/>
        <v>2.4267054599480007</v>
      </c>
      <c r="AF15">
        <f t="shared" si="12"/>
        <v>0.24441056910569103</v>
      </c>
      <c r="AG15">
        <f t="shared" si="13"/>
        <v>0.54253472222222232</v>
      </c>
      <c r="AH15">
        <f t="shared" si="14"/>
        <v>0.80458060678167764</v>
      </c>
      <c r="AI15">
        <f t="shared" si="15"/>
        <v>0.64583333333333337</v>
      </c>
      <c r="AJ15">
        <f t="shared" si="16"/>
        <v>0.8902439024390244</v>
      </c>
      <c r="AK15">
        <f t="shared" si="17"/>
        <v>2</v>
      </c>
      <c r="AL15" t="str">
        <f t="shared" si="5"/>
        <v>plas &gt; 127.5 AND pedi &gt; 0.3165|plas ≤ 143.5</v>
      </c>
      <c r="AM15" t="str">
        <f t="shared" si="18"/>
        <v>plas ≤ 143.5</v>
      </c>
      <c r="AN15" t="str">
        <f t="shared" si="19"/>
        <v>plas</v>
      </c>
      <c r="AO15">
        <f t="shared" si="20"/>
        <v>2.7825203252032527E-2</v>
      </c>
    </row>
    <row r="16" spans="1:41">
      <c r="A16">
        <v>15</v>
      </c>
      <c r="B16">
        <v>318</v>
      </c>
      <c r="C16">
        <v>3</v>
      </c>
      <c r="D16">
        <v>182</v>
      </c>
      <c r="E16">
        <v>74</v>
      </c>
      <c r="F16">
        <v>0</v>
      </c>
      <c r="G16">
        <v>0</v>
      </c>
      <c r="H16">
        <v>30.5</v>
      </c>
      <c r="I16">
        <v>0.34499999999999997</v>
      </c>
      <c r="J16">
        <v>29</v>
      </c>
      <c r="K16">
        <v>1</v>
      </c>
      <c r="L16">
        <f t="shared" si="0"/>
        <v>1</v>
      </c>
      <c r="M16">
        <f t="shared" si="1"/>
        <v>1</v>
      </c>
    </row>
    <row r="17" spans="1:13">
      <c r="A17">
        <v>16</v>
      </c>
      <c r="B17">
        <v>295</v>
      </c>
      <c r="C17">
        <v>0</v>
      </c>
      <c r="D17">
        <v>161</v>
      </c>
      <c r="E17">
        <v>50</v>
      </c>
      <c r="F17">
        <v>0</v>
      </c>
      <c r="G17">
        <v>0</v>
      </c>
      <c r="H17">
        <v>21.9</v>
      </c>
      <c r="I17">
        <v>0.254</v>
      </c>
      <c r="J17">
        <v>65</v>
      </c>
      <c r="K17">
        <v>0</v>
      </c>
      <c r="L17">
        <f t="shared" si="0"/>
        <v>0</v>
      </c>
      <c r="M17">
        <f t="shared" si="1"/>
        <v>1</v>
      </c>
    </row>
    <row r="18" spans="1:13">
      <c r="A18">
        <v>17</v>
      </c>
      <c r="B18">
        <v>577</v>
      </c>
      <c r="C18">
        <v>6</v>
      </c>
      <c r="D18">
        <v>108</v>
      </c>
      <c r="E18">
        <v>44</v>
      </c>
      <c r="F18">
        <v>20</v>
      </c>
      <c r="G18">
        <v>130</v>
      </c>
      <c r="H18">
        <v>24</v>
      </c>
      <c r="I18">
        <v>0.81299999999999994</v>
      </c>
      <c r="J18">
        <v>35</v>
      </c>
      <c r="K18">
        <v>0</v>
      </c>
      <c r="L18">
        <f t="shared" si="0"/>
        <v>0</v>
      </c>
      <c r="M18">
        <f t="shared" si="1"/>
        <v>1</v>
      </c>
    </row>
    <row r="19" spans="1:13">
      <c r="A19">
        <v>18</v>
      </c>
      <c r="B19">
        <v>214</v>
      </c>
      <c r="C19">
        <v>0</v>
      </c>
      <c r="D19">
        <v>140</v>
      </c>
      <c r="E19">
        <v>65</v>
      </c>
      <c r="F19">
        <v>26</v>
      </c>
      <c r="G19">
        <v>130</v>
      </c>
      <c r="H19">
        <v>42.6</v>
      </c>
      <c r="I19">
        <v>0.43099999999999999</v>
      </c>
      <c r="J19">
        <v>24</v>
      </c>
      <c r="K19">
        <v>1</v>
      </c>
      <c r="L19">
        <f t="shared" si="0"/>
        <v>1</v>
      </c>
      <c r="M19">
        <f t="shared" si="1"/>
        <v>1</v>
      </c>
    </row>
    <row r="20" spans="1:13">
      <c r="A20">
        <v>19</v>
      </c>
      <c r="B20">
        <v>530</v>
      </c>
      <c r="C20">
        <v>0</v>
      </c>
      <c r="D20">
        <v>111</v>
      </c>
      <c r="E20">
        <v>65</v>
      </c>
      <c r="F20">
        <v>0</v>
      </c>
      <c r="G20">
        <v>0</v>
      </c>
      <c r="H20">
        <v>24.6</v>
      </c>
      <c r="I20">
        <v>0.66</v>
      </c>
      <c r="J20">
        <v>31</v>
      </c>
      <c r="K20">
        <v>0</v>
      </c>
      <c r="L20">
        <f t="shared" si="0"/>
        <v>0</v>
      </c>
      <c r="M20">
        <f t="shared" si="1"/>
        <v>1</v>
      </c>
    </row>
    <row r="21" spans="1:13">
      <c r="A21">
        <v>20</v>
      </c>
      <c r="B21">
        <v>226</v>
      </c>
      <c r="C21">
        <v>1</v>
      </c>
      <c r="D21">
        <v>87</v>
      </c>
      <c r="E21">
        <v>78</v>
      </c>
      <c r="F21">
        <v>27</v>
      </c>
      <c r="G21">
        <v>32</v>
      </c>
      <c r="H21">
        <v>34.6</v>
      </c>
      <c r="I21">
        <v>0.10100000000000001</v>
      </c>
      <c r="J21">
        <v>22</v>
      </c>
      <c r="K21">
        <v>0</v>
      </c>
      <c r="L21">
        <f t="shared" si="0"/>
        <v>0</v>
      </c>
      <c r="M21">
        <f t="shared" si="1"/>
        <v>1</v>
      </c>
    </row>
    <row r="22" spans="1:13">
      <c r="A22">
        <v>21</v>
      </c>
      <c r="B22">
        <v>324</v>
      </c>
      <c r="C22">
        <v>13</v>
      </c>
      <c r="D22">
        <v>152</v>
      </c>
      <c r="E22">
        <v>90</v>
      </c>
      <c r="F22">
        <v>33</v>
      </c>
      <c r="G22">
        <v>29</v>
      </c>
      <c r="H22">
        <v>26.8</v>
      </c>
      <c r="I22">
        <v>0.73099999999999998</v>
      </c>
      <c r="J22">
        <v>43</v>
      </c>
      <c r="K22">
        <v>1</v>
      </c>
      <c r="L22">
        <f t="shared" si="0"/>
        <v>1</v>
      </c>
      <c r="M22">
        <f t="shared" si="1"/>
        <v>1</v>
      </c>
    </row>
    <row r="23" spans="1:13">
      <c r="A23">
        <v>22</v>
      </c>
      <c r="B23">
        <v>732</v>
      </c>
      <c r="C23">
        <v>8</v>
      </c>
      <c r="D23">
        <v>120</v>
      </c>
      <c r="E23">
        <v>86</v>
      </c>
      <c r="F23">
        <v>0</v>
      </c>
      <c r="G23">
        <v>0</v>
      </c>
      <c r="H23">
        <v>28.4</v>
      </c>
      <c r="I23">
        <v>0.25900000000000001</v>
      </c>
      <c r="J23">
        <v>22</v>
      </c>
      <c r="K23">
        <v>1</v>
      </c>
      <c r="L23">
        <f t="shared" si="0"/>
        <v>0</v>
      </c>
      <c r="M23">
        <f t="shared" si="1"/>
        <v>0</v>
      </c>
    </row>
    <row r="24" spans="1:13">
      <c r="A24">
        <v>23</v>
      </c>
      <c r="B24">
        <v>61</v>
      </c>
      <c r="C24">
        <v>2</v>
      </c>
      <c r="D24">
        <v>84</v>
      </c>
      <c r="E24">
        <v>0</v>
      </c>
      <c r="F24">
        <v>0</v>
      </c>
      <c r="G24">
        <v>0</v>
      </c>
      <c r="H24">
        <v>0</v>
      </c>
      <c r="I24">
        <v>0.30399999999999999</v>
      </c>
      <c r="J24">
        <v>21</v>
      </c>
      <c r="K24">
        <v>0</v>
      </c>
      <c r="L24">
        <f t="shared" si="0"/>
        <v>0</v>
      </c>
      <c r="M24">
        <f t="shared" si="1"/>
        <v>1</v>
      </c>
    </row>
    <row r="25" spans="1:13">
      <c r="A25">
        <v>24</v>
      </c>
      <c r="B25">
        <v>343</v>
      </c>
      <c r="C25">
        <v>1</v>
      </c>
      <c r="D25">
        <v>0</v>
      </c>
      <c r="E25">
        <v>68</v>
      </c>
      <c r="F25">
        <v>35</v>
      </c>
      <c r="G25">
        <v>0</v>
      </c>
      <c r="H25">
        <v>32</v>
      </c>
      <c r="I25">
        <v>0.38900000000000001</v>
      </c>
      <c r="J25">
        <v>22</v>
      </c>
      <c r="K25">
        <v>0</v>
      </c>
      <c r="L25">
        <f t="shared" si="0"/>
        <v>0</v>
      </c>
      <c r="M25">
        <f t="shared" si="1"/>
        <v>1</v>
      </c>
    </row>
    <row r="26" spans="1:13">
      <c r="A26">
        <v>25</v>
      </c>
      <c r="B26">
        <v>296</v>
      </c>
      <c r="C26">
        <v>6</v>
      </c>
      <c r="D26">
        <v>151</v>
      </c>
      <c r="E26">
        <v>62</v>
      </c>
      <c r="F26">
        <v>31</v>
      </c>
      <c r="G26">
        <v>120</v>
      </c>
      <c r="H26">
        <v>35.5</v>
      </c>
      <c r="I26">
        <v>0.69199999999999995</v>
      </c>
      <c r="J26">
        <v>28</v>
      </c>
      <c r="K26">
        <v>0</v>
      </c>
      <c r="L26">
        <f t="shared" si="0"/>
        <v>1</v>
      </c>
      <c r="M26">
        <f t="shared" si="1"/>
        <v>0</v>
      </c>
    </row>
    <row r="27" spans="1:13">
      <c r="A27">
        <v>26</v>
      </c>
      <c r="B27">
        <v>430</v>
      </c>
      <c r="C27">
        <v>1</v>
      </c>
      <c r="D27">
        <v>95</v>
      </c>
      <c r="E27">
        <v>82</v>
      </c>
      <c r="F27">
        <v>25</v>
      </c>
      <c r="G27">
        <v>180</v>
      </c>
      <c r="H27">
        <v>35</v>
      </c>
      <c r="I27">
        <v>0.23300000000000001</v>
      </c>
      <c r="J27">
        <v>43</v>
      </c>
      <c r="K27">
        <v>1</v>
      </c>
      <c r="L27">
        <f t="shared" si="0"/>
        <v>0</v>
      </c>
      <c r="M27">
        <f t="shared" si="1"/>
        <v>0</v>
      </c>
    </row>
    <row r="28" spans="1:13">
      <c r="A28">
        <v>27</v>
      </c>
      <c r="B28">
        <v>460</v>
      </c>
      <c r="C28">
        <v>9</v>
      </c>
      <c r="D28">
        <v>134</v>
      </c>
      <c r="E28">
        <v>74</v>
      </c>
      <c r="F28">
        <v>33</v>
      </c>
      <c r="G28">
        <v>60</v>
      </c>
      <c r="H28">
        <v>25.9</v>
      </c>
      <c r="I28">
        <v>0.46</v>
      </c>
      <c r="J28">
        <v>81</v>
      </c>
      <c r="K28">
        <v>0</v>
      </c>
      <c r="L28">
        <f t="shared" si="0"/>
        <v>1</v>
      </c>
      <c r="M28">
        <f t="shared" si="1"/>
        <v>0</v>
      </c>
    </row>
    <row r="29" spans="1:13">
      <c r="A29">
        <v>28</v>
      </c>
      <c r="B29">
        <v>508</v>
      </c>
      <c r="C29">
        <v>1</v>
      </c>
      <c r="D29">
        <v>130</v>
      </c>
      <c r="E29">
        <v>60</v>
      </c>
      <c r="F29">
        <v>23</v>
      </c>
      <c r="G29">
        <v>170</v>
      </c>
      <c r="H29">
        <v>28.6</v>
      </c>
      <c r="I29">
        <v>0.69199999999999995</v>
      </c>
      <c r="J29">
        <v>21</v>
      </c>
      <c r="K29">
        <v>0</v>
      </c>
      <c r="L29">
        <f t="shared" si="0"/>
        <v>1</v>
      </c>
      <c r="M29">
        <f t="shared" si="1"/>
        <v>0</v>
      </c>
    </row>
    <row r="30" spans="1:13">
      <c r="A30">
        <v>29</v>
      </c>
      <c r="B30">
        <v>761</v>
      </c>
      <c r="C30">
        <v>2</v>
      </c>
      <c r="D30">
        <v>88</v>
      </c>
      <c r="E30">
        <v>58</v>
      </c>
      <c r="F30">
        <v>26</v>
      </c>
      <c r="G30">
        <v>16</v>
      </c>
      <c r="H30">
        <v>28.4</v>
      </c>
      <c r="I30">
        <v>0.76600000000000001</v>
      </c>
      <c r="J30">
        <v>22</v>
      </c>
      <c r="K30">
        <v>0</v>
      </c>
      <c r="L30">
        <f t="shared" si="0"/>
        <v>0</v>
      </c>
      <c r="M30">
        <f t="shared" si="1"/>
        <v>1</v>
      </c>
    </row>
    <row r="31" spans="1:13">
      <c r="A31">
        <v>30</v>
      </c>
      <c r="B31">
        <v>391</v>
      </c>
      <c r="C31">
        <v>1</v>
      </c>
      <c r="D31">
        <v>100</v>
      </c>
      <c r="E31">
        <v>66</v>
      </c>
      <c r="F31">
        <v>29</v>
      </c>
      <c r="G31">
        <v>196</v>
      </c>
      <c r="H31">
        <v>32</v>
      </c>
      <c r="I31">
        <v>0.44400000000000001</v>
      </c>
      <c r="J31">
        <v>42</v>
      </c>
      <c r="K31">
        <v>0</v>
      </c>
      <c r="L31">
        <f t="shared" si="0"/>
        <v>0</v>
      </c>
      <c r="M31">
        <f t="shared" si="1"/>
        <v>1</v>
      </c>
    </row>
    <row r="32" spans="1:13">
      <c r="A32">
        <v>31</v>
      </c>
      <c r="B32">
        <v>267</v>
      </c>
      <c r="C32">
        <v>0</v>
      </c>
      <c r="D32">
        <v>138</v>
      </c>
      <c r="E32">
        <v>0</v>
      </c>
      <c r="F32">
        <v>0</v>
      </c>
      <c r="G32">
        <v>0</v>
      </c>
      <c r="H32">
        <v>36.299999999999997</v>
      </c>
      <c r="I32">
        <v>0.93300000000000005</v>
      </c>
      <c r="J32">
        <v>25</v>
      </c>
      <c r="K32">
        <v>1</v>
      </c>
      <c r="L32">
        <f t="shared" si="0"/>
        <v>1</v>
      </c>
      <c r="M32">
        <f t="shared" si="1"/>
        <v>1</v>
      </c>
    </row>
    <row r="33" spans="1:13">
      <c r="A33">
        <v>32</v>
      </c>
      <c r="B33">
        <v>224</v>
      </c>
      <c r="C33">
        <v>7</v>
      </c>
      <c r="D33">
        <v>142</v>
      </c>
      <c r="E33">
        <v>60</v>
      </c>
      <c r="F33">
        <v>33</v>
      </c>
      <c r="G33">
        <v>190</v>
      </c>
      <c r="H33">
        <v>28.8</v>
      </c>
      <c r="I33">
        <v>0.68700000000000006</v>
      </c>
      <c r="J33">
        <v>61</v>
      </c>
      <c r="K33">
        <v>0</v>
      </c>
      <c r="L33">
        <f t="shared" si="0"/>
        <v>1</v>
      </c>
      <c r="M33">
        <f t="shared" si="1"/>
        <v>0</v>
      </c>
    </row>
    <row r="34" spans="1:13">
      <c r="A34">
        <v>33</v>
      </c>
      <c r="B34">
        <v>85</v>
      </c>
      <c r="C34">
        <v>5</v>
      </c>
      <c r="D34">
        <v>137</v>
      </c>
      <c r="E34">
        <v>108</v>
      </c>
      <c r="F34">
        <v>0</v>
      </c>
      <c r="G34">
        <v>0</v>
      </c>
      <c r="H34">
        <v>48.8</v>
      </c>
      <c r="I34">
        <v>0.22700000000000001</v>
      </c>
      <c r="J34">
        <v>37</v>
      </c>
      <c r="K34">
        <v>1</v>
      </c>
      <c r="L34">
        <f t="shared" si="0"/>
        <v>1</v>
      </c>
      <c r="M34">
        <f t="shared" si="1"/>
        <v>1</v>
      </c>
    </row>
    <row r="35" spans="1:13">
      <c r="A35">
        <v>34</v>
      </c>
      <c r="B35">
        <v>344</v>
      </c>
      <c r="C35">
        <v>5</v>
      </c>
      <c r="D35">
        <v>122</v>
      </c>
      <c r="E35">
        <v>86</v>
      </c>
      <c r="F35">
        <v>0</v>
      </c>
      <c r="G35">
        <v>0</v>
      </c>
      <c r="H35">
        <v>34.700000000000003</v>
      </c>
      <c r="I35">
        <v>0.28999999999999998</v>
      </c>
      <c r="J35">
        <v>33</v>
      </c>
      <c r="K35">
        <v>0</v>
      </c>
      <c r="L35">
        <f t="shared" si="0"/>
        <v>0</v>
      </c>
      <c r="M35">
        <f t="shared" si="1"/>
        <v>1</v>
      </c>
    </row>
    <row r="36" spans="1:13">
      <c r="A36">
        <v>35</v>
      </c>
      <c r="B36">
        <v>498</v>
      </c>
      <c r="C36">
        <v>2</v>
      </c>
      <c r="D36">
        <v>81</v>
      </c>
      <c r="E36">
        <v>72</v>
      </c>
      <c r="F36">
        <v>15</v>
      </c>
      <c r="G36">
        <v>76</v>
      </c>
      <c r="H36">
        <v>30.1</v>
      </c>
      <c r="I36">
        <v>0.54700000000000004</v>
      </c>
      <c r="J36">
        <v>25</v>
      </c>
      <c r="K36">
        <v>0</v>
      </c>
      <c r="L36">
        <f t="shared" si="0"/>
        <v>0</v>
      </c>
      <c r="M36">
        <f t="shared" si="1"/>
        <v>1</v>
      </c>
    </row>
    <row r="37" spans="1:13">
      <c r="A37">
        <v>36</v>
      </c>
      <c r="B37">
        <v>507</v>
      </c>
      <c r="C37">
        <v>0</v>
      </c>
      <c r="D37">
        <v>180</v>
      </c>
      <c r="E37">
        <v>90</v>
      </c>
      <c r="F37">
        <v>26</v>
      </c>
      <c r="G37">
        <v>90</v>
      </c>
      <c r="H37">
        <v>36.5</v>
      </c>
      <c r="I37">
        <v>0.314</v>
      </c>
      <c r="J37">
        <v>35</v>
      </c>
      <c r="K37">
        <v>1</v>
      </c>
      <c r="L37">
        <f t="shared" si="0"/>
        <v>0</v>
      </c>
      <c r="M37">
        <f t="shared" si="1"/>
        <v>0</v>
      </c>
    </row>
    <row r="38" spans="1:13">
      <c r="A38">
        <v>37</v>
      </c>
      <c r="B38">
        <v>475</v>
      </c>
      <c r="C38">
        <v>4</v>
      </c>
      <c r="D38">
        <v>114</v>
      </c>
      <c r="E38">
        <v>64</v>
      </c>
      <c r="F38">
        <v>0</v>
      </c>
      <c r="G38">
        <v>0</v>
      </c>
      <c r="H38">
        <v>28.9</v>
      </c>
      <c r="I38">
        <v>0.126</v>
      </c>
      <c r="J38">
        <v>24</v>
      </c>
      <c r="K38">
        <v>0</v>
      </c>
      <c r="L38">
        <f t="shared" si="0"/>
        <v>0</v>
      </c>
      <c r="M38">
        <f t="shared" si="1"/>
        <v>1</v>
      </c>
    </row>
    <row r="39" spans="1:13">
      <c r="A39">
        <v>38</v>
      </c>
      <c r="B39">
        <v>622</v>
      </c>
      <c r="C39">
        <v>2</v>
      </c>
      <c r="D39">
        <v>92</v>
      </c>
      <c r="E39">
        <v>76</v>
      </c>
      <c r="F39">
        <v>20</v>
      </c>
      <c r="G39">
        <v>0</v>
      </c>
      <c r="H39">
        <v>24.2</v>
      </c>
      <c r="I39">
        <v>1.698</v>
      </c>
      <c r="J39">
        <v>28</v>
      </c>
      <c r="K39">
        <v>0</v>
      </c>
      <c r="L39">
        <f t="shared" si="0"/>
        <v>0</v>
      </c>
      <c r="M39">
        <f t="shared" si="1"/>
        <v>1</v>
      </c>
    </row>
    <row r="40" spans="1:13">
      <c r="A40">
        <v>39</v>
      </c>
      <c r="B40">
        <v>748</v>
      </c>
      <c r="C40">
        <v>1</v>
      </c>
      <c r="D40">
        <v>81</v>
      </c>
      <c r="E40">
        <v>74</v>
      </c>
      <c r="F40">
        <v>41</v>
      </c>
      <c r="G40">
        <v>57</v>
      </c>
      <c r="H40">
        <v>46.3</v>
      </c>
      <c r="I40">
        <v>1.0960000000000001</v>
      </c>
      <c r="J40">
        <v>32</v>
      </c>
      <c r="K40">
        <v>0</v>
      </c>
      <c r="L40">
        <f t="shared" si="0"/>
        <v>0</v>
      </c>
      <c r="M40">
        <f t="shared" si="1"/>
        <v>1</v>
      </c>
    </row>
    <row r="41" spans="1:13">
      <c r="A41">
        <v>40</v>
      </c>
      <c r="B41">
        <v>567</v>
      </c>
      <c r="C41">
        <v>1</v>
      </c>
      <c r="D41">
        <v>99</v>
      </c>
      <c r="E41">
        <v>72</v>
      </c>
      <c r="F41">
        <v>30</v>
      </c>
      <c r="G41">
        <v>18</v>
      </c>
      <c r="H41">
        <v>38.6</v>
      </c>
      <c r="I41">
        <v>0.41199999999999998</v>
      </c>
      <c r="J41">
        <v>21</v>
      </c>
      <c r="K41">
        <v>0</v>
      </c>
      <c r="L41">
        <f t="shared" si="0"/>
        <v>0</v>
      </c>
      <c r="M41">
        <f t="shared" si="1"/>
        <v>1</v>
      </c>
    </row>
    <row r="42" spans="1:13">
      <c r="A42">
        <v>41</v>
      </c>
      <c r="B42">
        <v>611</v>
      </c>
      <c r="C42">
        <v>3</v>
      </c>
      <c r="D42">
        <v>106</v>
      </c>
      <c r="E42">
        <v>54</v>
      </c>
      <c r="F42">
        <v>21</v>
      </c>
      <c r="G42">
        <v>158</v>
      </c>
      <c r="H42">
        <v>30.9</v>
      </c>
      <c r="I42">
        <v>0.29199999999999998</v>
      </c>
      <c r="J42">
        <v>24</v>
      </c>
      <c r="K42">
        <v>0</v>
      </c>
      <c r="L42">
        <f t="shared" si="0"/>
        <v>0</v>
      </c>
      <c r="M42">
        <f t="shared" si="1"/>
        <v>1</v>
      </c>
    </row>
    <row r="43" spans="1:13">
      <c r="A43">
        <v>42</v>
      </c>
      <c r="B43">
        <v>383</v>
      </c>
      <c r="C43">
        <v>1</v>
      </c>
      <c r="D43">
        <v>109</v>
      </c>
      <c r="E43">
        <v>60</v>
      </c>
      <c r="F43">
        <v>8</v>
      </c>
      <c r="G43">
        <v>182</v>
      </c>
      <c r="H43">
        <v>25.4</v>
      </c>
      <c r="I43">
        <v>0.94699999999999995</v>
      </c>
      <c r="J43">
        <v>21</v>
      </c>
      <c r="K43">
        <v>0</v>
      </c>
      <c r="L43">
        <f t="shared" si="0"/>
        <v>0</v>
      </c>
      <c r="M43">
        <f t="shared" si="1"/>
        <v>1</v>
      </c>
    </row>
    <row r="44" spans="1:13">
      <c r="A44">
        <v>43</v>
      </c>
      <c r="B44">
        <v>586</v>
      </c>
      <c r="C44">
        <v>1</v>
      </c>
      <c r="D44">
        <v>93</v>
      </c>
      <c r="E44">
        <v>56</v>
      </c>
      <c r="F44">
        <v>11</v>
      </c>
      <c r="G44">
        <v>0</v>
      </c>
      <c r="H44">
        <v>22.5</v>
      </c>
      <c r="I44">
        <v>0.41699999999999998</v>
      </c>
      <c r="J44">
        <v>22</v>
      </c>
      <c r="K44">
        <v>0</v>
      </c>
      <c r="L44">
        <f t="shared" si="0"/>
        <v>0</v>
      </c>
      <c r="M44">
        <f t="shared" si="1"/>
        <v>1</v>
      </c>
    </row>
    <row r="45" spans="1:13">
      <c r="A45">
        <v>44</v>
      </c>
      <c r="B45">
        <v>711</v>
      </c>
      <c r="C45">
        <v>3</v>
      </c>
      <c r="D45">
        <v>158</v>
      </c>
      <c r="E45">
        <v>64</v>
      </c>
      <c r="F45">
        <v>13</v>
      </c>
      <c r="G45">
        <v>387</v>
      </c>
      <c r="H45">
        <v>31.2</v>
      </c>
      <c r="I45">
        <v>0.29499999999999998</v>
      </c>
      <c r="J45">
        <v>24</v>
      </c>
      <c r="K45">
        <v>0</v>
      </c>
      <c r="L45">
        <f t="shared" si="0"/>
        <v>0</v>
      </c>
      <c r="M45">
        <f t="shared" si="1"/>
        <v>1</v>
      </c>
    </row>
    <row r="46" spans="1:13">
      <c r="A46">
        <v>45</v>
      </c>
      <c r="B46">
        <v>396</v>
      </c>
      <c r="C46">
        <v>2</v>
      </c>
      <c r="D46">
        <v>127</v>
      </c>
      <c r="E46">
        <v>58</v>
      </c>
      <c r="F46">
        <v>24</v>
      </c>
      <c r="G46">
        <v>275</v>
      </c>
      <c r="H46">
        <v>27.7</v>
      </c>
      <c r="I46">
        <v>1.6</v>
      </c>
      <c r="J46">
        <v>25</v>
      </c>
      <c r="K46">
        <v>0</v>
      </c>
      <c r="L46">
        <f t="shared" si="0"/>
        <v>0</v>
      </c>
      <c r="M46">
        <f t="shared" si="1"/>
        <v>1</v>
      </c>
    </row>
    <row r="47" spans="1:13">
      <c r="A47">
        <v>46</v>
      </c>
      <c r="B47">
        <v>345</v>
      </c>
      <c r="C47">
        <v>8</v>
      </c>
      <c r="D47">
        <v>95</v>
      </c>
      <c r="E47">
        <v>72</v>
      </c>
      <c r="F47">
        <v>0</v>
      </c>
      <c r="G47">
        <v>0</v>
      </c>
      <c r="H47">
        <v>36.799999999999997</v>
      </c>
      <c r="I47">
        <v>0.48499999999999999</v>
      </c>
      <c r="J47">
        <v>57</v>
      </c>
      <c r="K47">
        <v>0</v>
      </c>
      <c r="L47">
        <f t="shared" si="0"/>
        <v>0</v>
      </c>
      <c r="M47">
        <f t="shared" si="1"/>
        <v>1</v>
      </c>
    </row>
    <row r="48" spans="1:13">
      <c r="A48">
        <v>47</v>
      </c>
      <c r="B48">
        <v>353</v>
      </c>
      <c r="C48">
        <v>3</v>
      </c>
      <c r="D48">
        <v>61</v>
      </c>
      <c r="E48">
        <v>82</v>
      </c>
      <c r="F48">
        <v>28</v>
      </c>
      <c r="G48">
        <v>0</v>
      </c>
      <c r="H48">
        <v>34.4</v>
      </c>
      <c r="I48">
        <v>0.24299999999999999</v>
      </c>
      <c r="J48">
        <v>46</v>
      </c>
      <c r="K48">
        <v>0</v>
      </c>
      <c r="L48">
        <f t="shared" si="0"/>
        <v>0</v>
      </c>
      <c r="M48">
        <f t="shared" si="1"/>
        <v>1</v>
      </c>
    </row>
    <row r="49" spans="1:13">
      <c r="A49">
        <v>48</v>
      </c>
      <c r="B49">
        <v>452</v>
      </c>
      <c r="C49">
        <v>2</v>
      </c>
      <c r="D49">
        <v>134</v>
      </c>
      <c r="E49">
        <v>70</v>
      </c>
      <c r="F49">
        <v>0</v>
      </c>
      <c r="G49">
        <v>0</v>
      </c>
      <c r="H49">
        <v>28.9</v>
      </c>
      <c r="I49">
        <v>0.54200000000000004</v>
      </c>
      <c r="J49">
        <v>23</v>
      </c>
      <c r="K49">
        <v>1</v>
      </c>
      <c r="L49">
        <f t="shared" si="0"/>
        <v>1</v>
      </c>
      <c r="M49">
        <f t="shared" si="1"/>
        <v>1</v>
      </c>
    </row>
    <row r="50" spans="1:13">
      <c r="A50">
        <v>49</v>
      </c>
      <c r="B50">
        <v>567</v>
      </c>
      <c r="C50">
        <v>1</v>
      </c>
      <c r="D50">
        <v>99</v>
      </c>
      <c r="E50">
        <v>72</v>
      </c>
      <c r="F50">
        <v>30</v>
      </c>
      <c r="G50">
        <v>18</v>
      </c>
      <c r="H50">
        <v>38.6</v>
      </c>
      <c r="I50">
        <v>0.41199999999999998</v>
      </c>
      <c r="J50">
        <v>21</v>
      </c>
      <c r="K50">
        <v>0</v>
      </c>
      <c r="L50">
        <f t="shared" si="0"/>
        <v>0</v>
      </c>
      <c r="M50">
        <f t="shared" si="1"/>
        <v>1</v>
      </c>
    </row>
    <row r="51" spans="1:13">
      <c r="A51">
        <v>50</v>
      </c>
      <c r="B51">
        <v>479</v>
      </c>
      <c r="C51">
        <v>8</v>
      </c>
      <c r="D51">
        <v>126</v>
      </c>
      <c r="E51">
        <v>74</v>
      </c>
      <c r="F51">
        <v>38</v>
      </c>
      <c r="G51">
        <v>75</v>
      </c>
      <c r="H51">
        <v>25.9</v>
      </c>
      <c r="I51">
        <v>0.16200000000000001</v>
      </c>
      <c r="J51">
        <v>39</v>
      </c>
      <c r="K51">
        <v>0</v>
      </c>
      <c r="L51">
        <f t="shared" si="0"/>
        <v>0</v>
      </c>
      <c r="M51">
        <f t="shared" si="1"/>
        <v>1</v>
      </c>
    </row>
    <row r="52" spans="1:13">
      <c r="A52">
        <v>51</v>
      </c>
      <c r="B52">
        <v>734</v>
      </c>
      <c r="C52">
        <v>2</v>
      </c>
      <c r="D52">
        <v>106</v>
      </c>
      <c r="E52">
        <v>56</v>
      </c>
      <c r="F52">
        <v>27</v>
      </c>
      <c r="G52">
        <v>165</v>
      </c>
      <c r="H52">
        <v>29</v>
      </c>
      <c r="I52">
        <v>0.42599999999999999</v>
      </c>
      <c r="J52">
        <v>22</v>
      </c>
      <c r="K52">
        <v>0</v>
      </c>
      <c r="L52">
        <f t="shared" si="0"/>
        <v>0</v>
      </c>
      <c r="M52">
        <f t="shared" si="1"/>
        <v>1</v>
      </c>
    </row>
    <row r="53" spans="1:13">
      <c r="A53">
        <v>52</v>
      </c>
      <c r="B53">
        <v>318</v>
      </c>
      <c r="C53">
        <v>3</v>
      </c>
      <c r="D53">
        <v>182</v>
      </c>
      <c r="E53">
        <v>74</v>
      </c>
      <c r="F53">
        <v>0</v>
      </c>
      <c r="G53">
        <v>0</v>
      </c>
      <c r="H53">
        <v>30.5</v>
      </c>
      <c r="I53">
        <v>0.34499999999999997</v>
      </c>
      <c r="J53">
        <v>29</v>
      </c>
      <c r="K53">
        <v>1</v>
      </c>
      <c r="L53">
        <f t="shared" si="0"/>
        <v>1</v>
      </c>
      <c r="M53">
        <f t="shared" si="1"/>
        <v>1</v>
      </c>
    </row>
    <row r="54" spans="1:13">
      <c r="A54">
        <v>53</v>
      </c>
      <c r="B54">
        <v>235</v>
      </c>
      <c r="C54">
        <v>3</v>
      </c>
      <c r="D54">
        <v>74</v>
      </c>
      <c r="E54">
        <v>68</v>
      </c>
      <c r="F54">
        <v>28</v>
      </c>
      <c r="G54">
        <v>45</v>
      </c>
      <c r="H54">
        <v>29.7</v>
      </c>
      <c r="I54">
        <v>0.29299999999999998</v>
      </c>
      <c r="J54">
        <v>23</v>
      </c>
      <c r="K54">
        <v>0</v>
      </c>
      <c r="L54">
        <f t="shared" si="0"/>
        <v>0</v>
      </c>
      <c r="M54">
        <f t="shared" si="1"/>
        <v>1</v>
      </c>
    </row>
    <row r="55" spans="1:13">
      <c r="A55">
        <v>54</v>
      </c>
      <c r="B55">
        <v>696</v>
      </c>
      <c r="C55">
        <v>7</v>
      </c>
      <c r="D55">
        <v>142</v>
      </c>
      <c r="E55">
        <v>90</v>
      </c>
      <c r="F55">
        <v>24</v>
      </c>
      <c r="G55">
        <v>480</v>
      </c>
      <c r="H55">
        <v>30.4</v>
      </c>
      <c r="I55">
        <v>0.128</v>
      </c>
      <c r="J55">
        <v>43</v>
      </c>
      <c r="K55">
        <v>1</v>
      </c>
      <c r="L55">
        <f t="shared" si="0"/>
        <v>1</v>
      </c>
      <c r="M55">
        <f t="shared" si="1"/>
        <v>1</v>
      </c>
    </row>
    <row r="56" spans="1:13">
      <c r="A56">
        <v>55</v>
      </c>
      <c r="B56">
        <v>706</v>
      </c>
      <c r="C56">
        <v>6</v>
      </c>
      <c r="D56">
        <v>80</v>
      </c>
      <c r="E56">
        <v>80</v>
      </c>
      <c r="F56">
        <v>36</v>
      </c>
      <c r="G56">
        <v>0</v>
      </c>
      <c r="H56">
        <v>39.799999999999997</v>
      </c>
      <c r="I56">
        <v>0.17699999999999999</v>
      </c>
      <c r="J56">
        <v>28</v>
      </c>
      <c r="K56">
        <v>0</v>
      </c>
      <c r="L56">
        <f t="shared" si="0"/>
        <v>0</v>
      </c>
      <c r="M56">
        <f t="shared" si="1"/>
        <v>1</v>
      </c>
    </row>
    <row r="57" spans="1:13">
      <c r="A57">
        <v>56</v>
      </c>
      <c r="B57">
        <v>124</v>
      </c>
      <c r="C57">
        <v>5</v>
      </c>
      <c r="D57">
        <v>132</v>
      </c>
      <c r="E57">
        <v>80</v>
      </c>
      <c r="F57">
        <v>0</v>
      </c>
      <c r="G57">
        <v>0</v>
      </c>
      <c r="H57">
        <v>26.8</v>
      </c>
      <c r="I57">
        <v>0.186</v>
      </c>
      <c r="J57">
        <v>69</v>
      </c>
      <c r="K57">
        <v>0</v>
      </c>
      <c r="L57">
        <f t="shared" si="0"/>
        <v>1</v>
      </c>
      <c r="M57">
        <f t="shared" si="1"/>
        <v>0</v>
      </c>
    </row>
    <row r="58" spans="1:13">
      <c r="A58">
        <v>57</v>
      </c>
      <c r="B58">
        <v>508</v>
      </c>
      <c r="C58">
        <v>1</v>
      </c>
      <c r="D58">
        <v>130</v>
      </c>
      <c r="E58">
        <v>60</v>
      </c>
      <c r="F58">
        <v>23</v>
      </c>
      <c r="G58">
        <v>170</v>
      </c>
      <c r="H58">
        <v>28.6</v>
      </c>
      <c r="I58">
        <v>0.69199999999999995</v>
      </c>
      <c r="J58">
        <v>21</v>
      </c>
      <c r="K58">
        <v>0</v>
      </c>
      <c r="L58">
        <f t="shared" si="0"/>
        <v>1</v>
      </c>
      <c r="M58">
        <f t="shared" si="1"/>
        <v>0</v>
      </c>
    </row>
    <row r="59" spans="1:13">
      <c r="A59">
        <v>58</v>
      </c>
      <c r="B59">
        <v>644</v>
      </c>
      <c r="C59">
        <v>4</v>
      </c>
      <c r="D59">
        <v>90</v>
      </c>
      <c r="E59">
        <v>0</v>
      </c>
      <c r="F59">
        <v>0</v>
      </c>
      <c r="G59">
        <v>0</v>
      </c>
      <c r="H59">
        <v>28</v>
      </c>
      <c r="I59">
        <v>0.61</v>
      </c>
      <c r="J59">
        <v>31</v>
      </c>
      <c r="K59">
        <v>0</v>
      </c>
      <c r="L59">
        <f t="shared" si="0"/>
        <v>0</v>
      </c>
      <c r="M59">
        <f t="shared" si="1"/>
        <v>1</v>
      </c>
    </row>
    <row r="60" spans="1:13">
      <c r="A60">
        <v>59</v>
      </c>
      <c r="B60">
        <v>16</v>
      </c>
      <c r="C60">
        <v>7</v>
      </c>
      <c r="D60">
        <v>100</v>
      </c>
      <c r="E60">
        <v>0</v>
      </c>
      <c r="F60">
        <v>0</v>
      </c>
      <c r="G60">
        <v>0</v>
      </c>
      <c r="H60">
        <v>30</v>
      </c>
      <c r="I60">
        <v>0.48399999999999999</v>
      </c>
      <c r="J60">
        <v>32</v>
      </c>
      <c r="K60">
        <v>1</v>
      </c>
      <c r="L60">
        <f t="shared" si="0"/>
        <v>0</v>
      </c>
      <c r="M60">
        <f t="shared" si="1"/>
        <v>0</v>
      </c>
    </row>
    <row r="61" spans="1:13">
      <c r="A61">
        <v>60</v>
      </c>
      <c r="B61">
        <v>221</v>
      </c>
      <c r="C61">
        <v>0</v>
      </c>
      <c r="D61">
        <v>177</v>
      </c>
      <c r="E61">
        <v>60</v>
      </c>
      <c r="F61">
        <v>29</v>
      </c>
      <c r="G61">
        <v>478</v>
      </c>
      <c r="H61">
        <v>34.6</v>
      </c>
      <c r="I61">
        <v>1.0720000000000001</v>
      </c>
      <c r="J61">
        <v>21</v>
      </c>
      <c r="K61">
        <v>1</v>
      </c>
      <c r="L61">
        <f t="shared" si="0"/>
        <v>1</v>
      </c>
      <c r="M61">
        <f t="shared" si="1"/>
        <v>1</v>
      </c>
    </row>
    <row r="62" spans="1:13">
      <c r="A62">
        <v>61</v>
      </c>
      <c r="B62">
        <v>550</v>
      </c>
      <c r="C62">
        <v>4</v>
      </c>
      <c r="D62">
        <v>189</v>
      </c>
      <c r="E62">
        <v>110</v>
      </c>
      <c r="F62">
        <v>31</v>
      </c>
      <c r="G62">
        <v>0</v>
      </c>
      <c r="H62">
        <v>28.5</v>
      </c>
      <c r="I62">
        <v>0.68</v>
      </c>
      <c r="J62">
        <v>37</v>
      </c>
      <c r="K62">
        <v>0</v>
      </c>
      <c r="L62">
        <f t="shared" si="0"/>
        <v>1</v>
      </c>
      <c r="M62">
        <f t="shared" si="1"/>
        <v>0</v>
      </c>
    </row>
    <row r="63" spans="1:13">
      <c r="A63">
        <v>62</v>
      </c>
      <c r="B63">
        <v>13</v>
      </c>
      <c r="C63">
        <v>10</v>
      </c>
      <c r="D63">
        <v>139</v>
      </c>
      <c r="E63">
        <v>80</v>
      </c>
      <c r="F63">
        <v>0</v>
      </c>
      <c r="G63">
        <v>0</v>
      </c>
      <c r="H63">
        <v>27.1</v>
      </c>
      <c r="I63">
        <v>1.4410000000000001</v>
      </c>
      <c r="J63">
        <v>57</v>
      </c>
      <c r="K63">
        <v>0</v>
      </c>
      <c r="L63">
        <f t="shared" si="0"/>
        <v>1</v>
      </c>
      <c r="M63">
        <f t="shared" si="1"/>
        <v>0</v>
      </c>
    </row>
    <row r="64" spans="1:13">
      <c r="A64">
        <v>63</v>
      </c>
      <c r="B64">
        <v>101</v>
      </c>
      <c r="C64">
        <v>1</v>
      </c>
      <c r="D64">
        <v>163</v>
      </c>
      <c r="E64">
        <v>72</v>
      </c>
      <c r="F64">
        <v>0</v>
      </c>
      <c r="G64">
        <v>0</v>
      </c>
      <c r="H64">
        <v>39</v>
      </c>
      <c r="I64">
        <v>1.222</v>
      </c>
      <c r="J64">
        <v>33</v>
      </c>
      <c r="K64">
        <v>1</v>
      </c>
      <c r="L64">
        <f t="shared" si="0"/>
        <v>1</v>
      </c>
      <c r="M64">
        <f t="shared" si="1"/>
        <v>1</v>
      </c>
    </row>
    <row r="65" spans="1:13">
      <c r="A65">
        <v>64</v>
      </c>
      <c r="B65">
        <v>112</v>
      </c>
      <c r="C65">
        <v>8</v>
      </c>
      <c r="D65">
        <v>155</v>
      </c>
      <c r="E65">
        <v>62</v>
      </c>
      <c r="F65">
        <v>26</v>
      </c>
      <c r="G65">
        <v>495</v>
      </c>
      <c r="H65">
        <v>34</v>
      </c>
      <c r="I65">
        <v>0.54300000000000004</v>
      </c>
      <c r="J65">
        <v>46</v>
      </c>
      <c r="K65">
        <v>1</v>
      </c>
      <c r="L65">
        <f t="shared" si="0"/>
        <v>1</v>
      </c>
      <c r="M65">
        <f t="shared" si="1"/>
        <v>1</v>
      </c>
    </row>
    <row r="66" spans="1:13">
      <c r="A66">
        <v>65</v>
      </c>
      <c r="B66">
        <v>155</v>
      </c>
      <c r="C66">
        <v>8</v>
      </c>
      <c r="D66">
        <v>188</v>
      </c>
      <c r="E66">
        <v>78</v>
      </c>
      <c r="F66">
        <v>0</v>
      </c>
      <c r="G66">
        <v>0</v>
      </c>
      <c r="H66">
        <v>47.9</v>
      </c>
      <c r="I66">
        <v>0.13700000000000001</v>
      </c>
      <c r="J66">
        <v>43</v>
      </c>
      <c r="K66">
        <v>1</v>
      </c>
      <c r="L66">
        <f t="shared" si="0"/>
        <v>1</v>
      </c>
      <c r="M66">
        <f t="shared" si="1"/>
        <v>1</v>
      </c>
    </row>
    <row r="67" spans="1:13">
      <c r="A67">
        <v>66</v>
      </c>
      <c r="B67">
        <v>389</v>
      </c>
      <c r="C67">
        <v>5</v>
      </c>
      <c r="D67">
        <v>144</v>
      </c>
      <c r="E67">
        <v>82</v>
      </c>
      <c r="F67">
        <v>26</v>
      </c>
      <c r="G67">
        <v>285</v>
      </c>
      <c r="H67">
        <v>32</v>
      </c>
      <c r="I67">
        <v>0.45200000000000001</v>
      </c>
      <c r="J67">
        <v>58</v>
      </c>
      <c r="K67">
        <v>1</v>
      </c>
      <c r="L67">
        <f t="shared" ref="L67:L130" si="21">IF(D67&lt;=127.5,IF(C67&lt;=5.5,IF(E67&lt;=79,0,0),IF(I67&lt;=0.2205,0,0)),IF(I67&lt;=0.3165,IF(I67&lt;=0.242,1,0),IF(D67&lt;=143.5,1,1)))</f>
        <v>1</v>
      </c>
      <c r="M67">
        <f t="shared" ref="M67:M130" si="22">IF(L67=K67,1,0)</f>
        <v>1</v>
      </c>
    </row>
    <row r="68" spans="1:13">
      <c r="A68">
        <v>67</v>
      </c>
      <c r="B68">
        <v>127</v>
      </c>
      <c r="C68">
        <v>3</v>
      </c>
      <c r="D68">
        <v>120</v>
      </c>
      <c r="E68">
        <v>70</v>
      </c>
      <c r="F68">
        <v>30</v>
      </c>
      <c r="G68">
        <v>135</v>
      </c>
      <c r="H68">
        <v>42.9</v>
      </c>
      <c r="I68">
        <v>0.45200000000000001</v>
      </c>
      <c r="J68">
        <v>30</v>
      </c>
      <c r="K68">
        <v>0</v>
      </c>
      <c r="L68">
        <f t="shared" si="21"/>
        <v>0</v>
      </c>
      <c r="M68">
        <f t="shared" si="22"/>
        <v>1</v>
      </c>
    </row>
    <row r="69" spans="1:13">
      <c r="A69">
        <v>68</v>
      </c>
      <c r="B69">
        <v>554</v>
      </c>
      <c r="C69">
        <v>1</v>
      </c>
      <c r="D69">
        <v>88</v>
      </c>
      <c r="E69">
        <v>62</v>
      </c>
      <c r="F69">
        <v>24</v>
      </c>
      <c r="G69">
        <v>44</v>
      </c>
      <c r="H69">
        <v>29.9</v>
      </c>
      <c r="I69">
        <v>0.42199999999999999</v>
      </c>
      <c r="J69">
        <v>23</v>
      </c>
      <c r="K69">
        <v>0</v>
      </c>
      <c r="L69">
        <f t="shared" si="21"/>
        <v>0</v>
      </c>
      <c r="M69">
        <f t="shared" si="22"/>
        <v>1</v>
      </c>
    </row>
    <row r="70" spans="1:13">
      <c r="A70">
        <v>69</v>
      </c>
      <c r="B70">
        <v>569</v>
      </c>
      <c r="C70">
        <v>4</v>
      </c>
      <c r="D70">
        <v>154</v>
      </c>
      <c r="E70">
        <v>72</v>
      </c>
      <c r="F70">
        <v>29</v>
      </c>
      <c r="G70">
        <v>126</v>
      </c>
      <c r="H70">
        <v>31.3</v>
      </c>
      <c r="I70">
        <v>0.33800000000000002</v>
      </c>
      <c r="J70">
        <v>37</v>
      </c>
      <c r="K70">
        <v>0</v>
      </c>
      <c r="L70">
        <f t="shared" si="21"/>
        <v>1</v>
      </c>
      <c r="M70">
        <f t="shared" si="22"/>
        <v>0</v>
      </c>
    </row>
    <row r="71" spans="1:13">
      <c r="A71">
        <v>70</v>
      </c>
      <c r="B71">
        <v>754</v>
      </c>
      <c r="C71">
        <v>0</v>
      </c>
      <c r="D71">
        <v>181</v>
      </c>
      <c r="E71">
        <v>88</v>
      </c>
      <c r="F71">
        <v>44</v>
      </c>
      <c r="G71">
        <v>510</v>
      </c>
      <c r="H71">
        <v>43.3</v>
      </c>
      <c r="I71">
        <v>0.222</v>
      </c>
      <c r="J71">
        <v>26</v>
      </c>
      <c r="K71">
        <v>1</v>
      </c>
      <c r="L71">
        <f t="shared" si="21"/>
        <v>1</v>
      </c>
      <c r="M71">
        <f t="shared" si="22"/>
        <v>1</v>
      </c>
    </row>
    <row r="72" spans="1:13">
      <c r="A72">
        <v>71</v>
      </c>
      <c r="B72">
        <v>759</v>
      </c>
      <c r="C72">
        <v>1</v>
      </c>
      <c r="D72">
        <v>106</v>
      </c>
      <c r="E72">
        <v>76</v>
      </c>
      <c r="F72">
        <v>0</v>
      </c>
      <c r="G72">
        <v>0</v>
      </c>
      <c r="H72">
        <v>37.5</v>
      </c>
      <c r="I72">
        <v>0.19700000000000001</v>
      </c>
      <c r="J72">
        <v>26</v>
      </c>
      <c r="K72">
        <v>0</v>
      </c>
      <c r="L72">
        <f t="shared" si="21"/>
        <v>0</v>
      </c>
      <c r="M72">
        <f t="shared" si="22"/>
        <v>1</v>
      </c>
    </row>
    <row r="73" spans="1:13">
      <c r="A73">
        <v>72</v>
      </c>
      <c r="B73">
        <v>40</v>
      </c>
      <c r="C73">
        <v>4</v>
      </c>
      <c r="D73">
        <v>111</v>
      </c>
      <c r="E73">
        <v>72</v>
      </c>
      <c r="F73">
        <v>47</v>
      </c>
      <c r="G73">
        <v>207</v>
      </c>
      <c r="H73">
        <v>37.1</v>
      </c>
      <c r="I73">
        <v>1.39</v>
      </c>
      <c r="J73">
        <v>56</v>
      </c>
      <c r="K73">
        <v>1</v>
      </c>
      <c r="L73">
        <f t="shared" si="21"/>
        <v>0</v>
      </c>
      <c r="M73">
        <f t="shared" si="22"/>
        <v>0</v>
      </c>
    </row>
    <row r="74" spans="1:13">
      <c r="A74">
        <v>73</v>
      </c>
      <c r="B74">
        <v>77</v>
      </c>
      <c r="C74">
        <v>7</v>
      </c>
      <c r="D74">
        <v>62</v>
      </c>
      <c r="E74">
        <v>78</v>
      </c>
      <c r="F74">
        <v>0</v>
      </c>
      <c r="G74">
        <v>0</v>
      </c>
      <c r="H74">
        <v>32.6</v>
      </c>
      <c r="I74">
        <v>0.39100000000000001</v>
      </c>
      <c r="J74">
        <v>41</v>
      </c>
      <c r="K74">
        <v>0</v>
      </c>
      <c r="L74">
        <f t="shared" si="21"/>
        <v>0</v>
      </c>
      <c r="M74">
        <f t="shared" si="22"/>
        <v>1</v>
      </c>
    </row>
    <row r="75" spans="1:13">
      <c r="A75">
        <v>74</v>
      </c>
      <c r="B75">
        <v>73</v>
      </c>
      <c r="C75">
        <v>13</v>
      </c>
      <c r="D75">
        <v>126</v>
      </c>
      <c r="E75">
        <v>90</v>
      </c>
      <c r="F75">
        <v>0</v>
      </c>
      <c r="G75">
        <v>0</v>
      </c>
      <c r="H75">
        <v>43.4</v>
      </c>
      <c r="I75">
        <v>0.58299999999999996</v>
      </c>
      <c r="J75">
        <v>42</v>
      </c>
      <c r="K75">
        <v>1</v>
      </c>
      <c r="L75">
        <f t="shared" si="21"/>
        <v>0</v>
      </c>
      <c r="M75">
        <f t="shared" si="22"/>
        <v>0</v>
      </c>
    </row>
    <row r="76" spans="1:13">
      <c r="A76">
        <v>75</v>
      </c>
      <c r="B76">
        <v>258</v>
      </c>
      <c r="C76">
        <v>2</v>
      </c>
      <c r="D76">
        <v>114</v>
      </c>
      <c r="E76">
        <v>68</v>
      </c>
      <c r="F76">
        <v>22</v>
      </c>
      <c r="G76">
        <v>0</v>
      </c>
      <c r="H76">
        <v>28.7</v>
      </c>
      <c r="I76">
        <v>9.1999999999999998E-2</v>
      </c>
      <c r="J76">
        <v>25</v>
      </c>
      <c r="K76">
        <v>0</v>
      </c>
      <c r="L76">
        <f t="shared" si="21"/>
        <v>0</v>
      </c>
      <c r="M76">
        <f t="shared" si="22"/>
        <v>1</v>
      </c>
    </row>
    <row r="77" spans="1:13">
      <c r="A77">
        <v>76</v>
      </c>
      <c r="B77">
        <v>575</v>
      </c>
      <c r="C77">
        <v>1</v>
      </c>
      <c r="D77">
        <v>143</v>
      </c>
      <c r="E77">
        <v>86</v>
      </c>
      <c r="F77">
        <v>30</v>
      </c>
      <c r="G77">
        <v>330</v>
      </c>
      <c r="H77">
        <v>30.1</v>
      </c>
      <c r="I77">
        <v>0.89200000000000002</v>
      </c>
      <c r="J77">
        <v>23</v>
      </c>
      <c r="K77">
        <v>0</v>
      </c>
      <c r="L77">
        <f t="shared" si="21"/>
        <v>1</v>
      </c>
      <c r="M77">
        <f t="shared" si="22"/>
        <v>0</v>
      </c>
    </row>
    <row r="78" spans="1:13">
      <c r="A78">
        <v>77</v>
      </c>
      <c r="B78">
        <v>77</v>
      </c>
      <c r="C78">
        <v>7</v>
      </c>
      <c r="D78">
        <v>62</v>
      </c>
      <c r="E78">
        <v>78</v>
      </c>
      <c r="F78">
        <v>0</v>
      </c>
      <c r="G78">
        <v>0</v>
      </c>
      <c r="H78">
        <v>32.6</v>
      </c>
      <c r="I78">
        <v>0.39100000000000001</v>
      </c>
      <c r="J78">
        <v>41</v>
      </c>
      <c r="K78">
        <v>0</v>
      </c>
      <c r="L78">
        <f t="shared" si="21"/>
        <v>0</v>
      </c>
      <c r="M78">
        <f t="shared" si="22"/>
        <v>1</v>
      </c>
    </row>
    <row r="79" spans="1:13">
      <c r="A79">
        <v>78</v>
      </c>
      <c r="B79">
        <v>547</v>
      </c>
      <c r="C79">
        <v>5</v>
      </c>
      <c r="D79">
        <v>187</v>
      </c>
      <c r="E79">
        <v>76</v>
      </c>
      <c r="F79">
        <v>27</v>
      </c>
      <c r="G79">
        <v>207</v>
      </c>
      <c r="H79">
        <v>43.6</v>
      </c>
      <c r="I79">
        <v>1.034</v>
      </c>
      <c r="J79">
        <v>53</v>
      </c>
      <c r="K79">
        <v>1</v>
      </c>
      <c r="L79">
        <f t="shared" si="21"/>
        <v>1</v>
      </c>
      <c r="M79">
        <f t="shared" si="22"/>
        <v>1</v>
      </c>
    </row>
    <row r="80" spans="1:13">
      <c r="A80">
        <v>79</v>
      </c>
      <c r="B80">
        <v>96</v>
      </c>
      <c r="C80">
        <v>6</v>
      </c>
      <c r="D80">
        <v>144</v>
      </c>
      <c r="E80">
        <v>72</v>
      </c>
      <c r="F80">
        <v>27</v>
      </c>
      <c r="G80">
        <v>228</v>
      </c>
      <c r="H80">
        <v>33.9</v>
      </c>
      <c r="I80">
        <v>0.255</v>
      </c>
      <c r="J80">
        <v>40</v>
      </c>
      <c r="K80">
        <v>0</v>
      </c>
      <c r="L80">
        <f t="shared" si="21"/>
        <v>0</v>
      </c>
      <c r="M80">
        <f t="shared" si="22"/>
        <v>1</v>
      </c>
    </row>
    <row r="81" spans="1:13">
      <c r="A81">
        <v>80</v>
      </c>
      <c r="B81">
        <v>657</v>
      </c>
      <c r="C81">
        <v>2</v>
      </c>
      <c r="D81">
        <v>101</v>
      </c>
      <c r="E81">
        <v>58</v>
      </c>
      <c r="F81">
        <v>35</v>
      </c>
      <c r="G81">
        <v>90</v>
      </c>
      <c r="H81">
        <v>21.8</v>
      </c>
      <c r="I81">
        <v>0.155</v>
      </c>
      <c r="J81">
        <v>22</v>
      </c>
      <c r="K81">
        <v>0</v>
      </c>
      <c r="L81">
        <f t="shared" si="21"/>
        <v>0</v>
      </c>
      <c r="M81">
        <f t="shared" si="22"/>
        <v>1</v>
      </c>
    </row>
    <row r="82" spans="1:13">
      <c r="A82">
        <v>81</v>
      </c>
      <c r="B82">
        <v>242</v>
      </c>
      <c r="C82">
        <v>4</v>
      </c>
      <c r="D82">
        <v>91</v>
      </c>
      <c r="E82">
        <v>70</v>
      </c>
      <c r="F82">
        <v>32</v>
      </c>
      <c r="G82">
        <v>88</v>
      </c>
      <c r="H82">
        <v>33.1</v>
      </c>
      <c r="I82">
        <v>0.44600000000000001</v>
      </c>
      <c r="J82">
        <v>22</v>
      </c>
      <c r="K82">
        <v>0</v>
      </c>
      <c r="L82">
        <f t="shared" si="21"/>
        <v>0</v>
      </c>
      <c r="M82">
        <f t="shared" si="22"/>
        <v>1</v>
      </c>
    </row>
    <row r="83" spans="1:13">
      <c r="A83">
        <v>82</v>
      </c>
      <c r="B83">
        <v>247</v>
      </c>
      <c r="C83">
        <v>10</v>
      </c>
      <c r="D83">
        <v>122</v>
      </c>
      <c r="E83">
        <v>68</v>
      </c>
      <c r="F83">
        <v>0</v>
      </c>
      <c r="G83">
        <v>0</v>
      </c>
      <c r="H83">
        <v>31.2</v>
      </c>
      <c r="I83">
        <v>0.25800000000000001</v>
      </c>
      <c r="J83">
        <v>41</v>
      </c>
      <c r="K83">
        <v>0</v>
      </c>
      <c r="L83">
        <f t="shared" si="21"/>
        <v>0</v>
      </c>
      <c r="M83">
        <f t="shared" si="22"/>
        <v>1</v>
      </c>
    </row>
    <row r="84" spans="1:13">
      <c r="A84">
        <v>83</v>
      </c>
      <c r="B84">
        <v>469</v>
      </c>
      <c r="C84">
        <v>8</v>
      </c>
      <c r="D84">
        <v>120</v>
      </c>
      <c r="E84">
        <v>0</v>
      </c>
      <c r="F84">
        <v>0</v>
      </c>
      <c r="G84">
        <v>0</v>
      </c>
      <c r="H84">
        <v>30</v>
      </c>
      <c r="I84">
        <v>0.183</v>
      </c>
      <c r="J84">
        <v>38</v>
      </c>
      <c r="K84">
        <v>1</v>
      </c>
      <c r="L84">
        <f t="shared" si="21"/>
        <v>0</v>
      </c>
      <c r="M84">
        <f t="shared" si="22"/>
        <v>0</v>
      </c>
    </row>
    <row r="85" spans="1:13">
      <c r="A85">
        <v>84</v>
      </c>
      <c r="B85">
        <v>3</v>
      </c>
      <c r="C85">
        <v>8</v>
      </c>
      <c r="D85">
        <v>183</v>
      </c>
      <c r="E85">
        <v>64</v>
      </c>
      <c r="F85">
        <v>0</v>
      </c>
      <c r="G85">
        <v>0</v>
      </c>
      <c r="H85">
        <v>23.3</v>
      </c>
      <c r="I85">
        <v>0.67200000000000004</v>
      </c>
      <c r="J85">
        <v>32</v>
      </c>
      <c r="K85">
        <v>1</v>
      </c>
      <c r="L85">
        <f t="shared" si="21"/>
        <v>1</v>
      </c>
      <c r="M85">
        <f t="shared" si="22"/>
        <v>1</v>
      </c>
    </row>
    <row r="86" spans="1:13">
      <c r="A86">
        <v>85</v>
      </c>
      <c r="B86">
        <v>617</v>
      </c>
      <c r="C86">
        <v>6</v>
      </c>
      <c r="D86">
        <v>117</v>
      </c>
      <c r="E86">
        <v>96</v>
      </c>
      <c r="F86">
        <v>0</v>
      </c>
      <c r="G86">
        <v>0</v>
      </c>
      <c r="H86">
        <v>28.7</v>
      </c>
      <c r="I86">
        <v>0.157</v>
      </c>
      <c r="J86">
        <v>30</v>
      </c>
      <c r="K86">
        <v>0</v>
      </c>
      <c r="L86">
        <f t="shared" si="21"/>
        <v>0</v>
      </c>
      <c r="M86">
        <f t="shared" si="22"/>
        <v>1</v>
      </c>
    </row>
    <row r="87" spans="1:13">
      <c r="A87">
        <v>86</v>
      </c>
      <c r="B87">
        <v>70</v>
      </c>
      <c r="C87">
        <v>4</v>
      </c>
      <c r="D87">
        <v>146</v>
      </c>
      <c r="E87">
        <v>85</v>
      </c>
      <c r="F87">
        <v>27</v>
      </c>
      <c r="G87">
        <v>100</v>
      </c>
      <c r="H87">
        <v>28.9</v>
      </c>
      <c r="I87">
        <v>0.189</v>
      </c>
      <c r="J87">
        <v>27</v>
      </c>
      <c r="K87">
        <v>0</v>
      </c>
      <c r="L87">
        <f t="shared" si="21"/>
        <v>1</v>
      </c>
      <c r="M87">
        <f t="shared" si="22"/>
        <v>0</v>
      </c>
    </row>
    <row r="88" spans="1:13">
      <c r="A88">
        <v>87</v>
      </c>
      <c r="B88">
        <v>293</v>
      </c>
      <c r="C88">
        <v>2</v>
      </c>
      <c r="D88">
        <v>128</v>
      </c>
      <c r="E88">
        <v>78</v>
      </c>
      <c r="F88">
        <v>37</v>
      </c>
      <c r="G88">
        <v>182</v>
      </c>
      <c r="H88">
        <v>43.3</v>
      </c>
      <c r="I88">
        <v>1.224</v>
      </c>
      <c r="J88">
        <v>31</v>
      </c>
      <c r="K88">
        <v>1</v>
      </c>
      <c r="L88">
        <f t="shared" si="21"/>
        <v>1</v>
      </c>
      <c r="M88">
        <f t="shared" si="22"/>
        <v>1</v>
      </c>
    </row>
    <row r="89" spans="1:13">
      <c r="A89">
        <v>88</v>
      </c>
      <c r="B89">
        <v>504</v>
      </c>
      <c r="C89">
        <v>7</v>
      </c>
      <c r="D89">
        <v>94</v>
      </c>
      <c r="E89">
        <v>64</v>
      </c>
      <c r="F89">
        <v>25</v>
      </c>
      <c r="G89">
        <v>79</v>
      </c>
      <c r="H89">
        <v>33.299999999999997</v>
      </c>
      <c r="I89">
        <v>0.73799999999999999</v>
      </c>
      <c r="J89">
        <v>41</v>
      </c>
      <c r="K89">
        <v>0</v>
      </c>
      <c r="L89">
        <f t="shared" si="21"/>
        <v>0</v>
      </c>
      <c r="M89">
        <f t="shared" si="22"/>
        <v>1</v>
      </c>
    </row>
    <row r="90" spans="1:13">
      <c r="A90">
        <v>89</v>
      </c>
      <c r="B90">
        <v>324</v>
      </c>
      <c r="C90">
        <v>13</v>
      </c>
      <c r="D90">
        <v>152</v>
      </c>
      <c r="E90">
        <v>90</v>
      </c>
      <c r="F90">
        <v>33</v>
      </c>
      <c r="G90">
        <v>29</v>
      </c>
      <c r="H90">
        <v>26.8</v>
      </c>
      <c r="I90">
        <v>0.73099999999999998</v>
      </c>
      <c r="J90">
        <v>43</v>
      </c>
      <c r="K90">
        <v>1</v>
      </c>
      <c r="L90">
        <f t="shared" si="21"/>
        <v>1</v>
      </c>
      <c r="M90">
        <f t="shared" si="22"/>
        <v>1</v>
      </c>
    </row>
    <row r="91" spans="1:13">
      <c r="A91">
        <v>90</v>
      </c>
      <c r="B91">
        <v>219</v>
      </c>
      <c r="C91">
        <v>5</v>
      </c>
      <c r="D91">
        <v>85</v>
      </c>
      <c r="E91">
        <v>74</v>
      </c>
      <c r="F91">
        <v>22</v>
      </c>
      <c r="G91">
        <v>0</v>
      </c>
      <c r="H91">
        <v>29</v>
      </c>
      <c r="I91">
        <v>1.224</v>
      </c>
      <c r="J91">
        <v>32</v>
      </c>
      <c r="K91">
        <v>1</v>
      </c>
      <c r="L91">
        <f t="shared" si="21"/>
        <v>0</v>
      </c>
      <c r="M91">
        <f t="shared" si="22"/>
        <v>0</v>
      </c>
    </row>
    <row r="92" spans="1:13">
      <c r="A92">
        <v>91</v>
      </c>
      <c r="B92">
        <v>656</v>
      </c>
      <c r="C92">
        <v>2</v>
      </c>
      <c r="D92">
        <v>155</v>
      </c>
      <c r="E92">
        <v>52</v>
      </c>
      <c r="F92">
        <v>27</v>
      </c>
      <c r="G92">
        <v>540</v>
      </c>
      <c r="H92">
        <v>38.700000000000003</v>
      </c>
      <c r="I92">
        <v>0.24</v>
      </c>
      <c r="J92">
        <v>25</v>
      </c>
      <c r="K92">
        <v>1</v>
      </c>
      <c r="L92">
        <f t="shared" si="21"/>
        <v>1</v>
      </c>
      <c r="M92">
        <f t="shared" si="22"/>
        <v>1</v>
      </c>
    </row>
    <row r="93" spans="1:13">
      <c r="A93">
        <v>92</v>
      </c>
      <c r="B93">
        <v>185</v>
      </c>
      <c r="C93">
        <v>4</v>
      </c>
      <c r="D93">
        <v>141</v>
      </c>
      <c r="E93">
        <v>74</v>
      </c>
      <c r="F93">
        <v>0</v>
      </c>
      <c r="G93">
        <v>0</v>
      </c>
      <c r="H93">
        <v>27.6</v>
      </c>
      <c r="I93">
        <v>0.24399999999999999</v>
      </c>
      <c r="J93">
        <v>40</v>
      </c>
      <c r="K93">
        <v>0</v>
      </c>
      <c r="L93">
        <f t="shared" si="21"/>
        <v>0</v>
      </c>
      <c r="M93">
        <f t="shared" si="22"/>
        <v>1</v>
      </c>
    </row>
    <row r="94" spans="1:13">
      <c r="A94">
        <v>93</v>
      </c>
      <c r="B94">
        <v>460</v>
      </c>
      <c r="C94">
        <v>9</v>
      </c>
      <c r="D94">
        <v>134</v>
      </c>
      <c r="E94">
        <v>74</v>
      </c>
      <c r="F94">
        <v>33</v>
      </c>
      <c r="G94">
        <v>60</v>
      </c>
      <c r="H94">
        <v>25.9</v>
      </c>
      <c r="I94">
        <v>0.46</v>
      </c>
      <c r="J94">
        <v>81</v>
      </c>
      <c r="K94">
        <v>0</v>
      </c>
      <c r="L94">
        <f t="shared" si="21"/>
        <v>1</v>
      </c>
      <c r="M94">
        <f t="shared" si="22"/>
        <v>0</v>
      </c>
    </row>
    <row r="95" spans="1:13">
      <c r="A95">
        <v>94</v>
      </c>
      <c r="B95">
        <v>69</v>
      </c>
      <c r="C95">
        <v>1</v>
      </c>
      <c r="D95">
        <v>95</v>
      </c>
      <c r="E95">
        <v>66</v>
      </c>
      <c r="F95">
        <v>13</v>
      </c>
      <c r="G95">
        <v>38</v>
      </c>
      <c r="H95">
        <v>19.600000000000001</v>
      </c>
      <c r="I95">
        <v>0.33400000000000002</v>
      </c>
      <c r="J95">
        <v>25</v>
      </c>
      <c r="K95">
        <v>0</v>
      </c>
      <c r="L95">
        <f t="shared" si="21"/>
        <v>0</v>
      </c>
      <c r="M95">
        <f t="shared" si="22"/>
        <v>1</v>
      </c>
    </row>
    <row r="96" spans="1:13">
      <c r="A96">
        <v>95</v>
      </c>
      <c r="B96">
        <v>166</v>
      </c>
      <c r="C96">
        <v>6</v>
      </c>
      <c r="D96">
        <v>104</v>
      </c>
      <c r="E96">
        <v>74</v>
      </c>
      <c r="F96">
        <v>18</v>
      </c>
      <c r="G96">
        <v>156</v>
      </c>
      <c r="H96">
        <v>29.9</v>
      </c>
      <c r="I96">
        <v>0.72199999999999998</v>
      </c>
      <c r="J96">
        <v>41</v>
      </c>
      <c r="K96">
        <v>1</v>
      </c>
      <c r="L96">
        <f t="shared" si="21"/>
        <v>0</v>
      </c>
      <c r="M96">
        <f t="shared" si="22"/>
        <v>0</v>
      </c>
    </row>
    <row r="97" spans="1:13">
      <c r="A97">
        <v>96</v>
      </c>
      <c r="B97">
        <v>153</v>
      </c>
      <c r="C97">
        <v>9</v>
      </c>
      <c r="D97">
        <v>156</v>
      </c>
      <c r="E97">
        <v>86</v>
      </c>
      <c r="F97">
        <v>28</v>
      </c>
      <c r="G97">
        <v>155</v>
      </c>
      <c r="H97">
        <v>34.299999999999997</v>
      </c>
      <c r="I97">
        <v>1.1890000000000001</v>
      </c>
      <c r="J97">
        <v>42</v>
      </c>
      <c r="K97">
        <v>1</v>
      </c>
      <c r="L97">
        <f t="shared" si="21"/>
        <v>1</v>
      </c>
      <c r="M97">
        <f t="shared" si="22"/>
        <v>1</v>
      </c>
    </row>
    <row r="98" spans="1:13">
      <c r="A98">
        <v>97</v>
      </c>
      <c r="B98">
        <v>325</v>
      </c>
      <c r="C98">
        <v>2</v>
      </c>
      <c r="D98">
        <v>112</v>
      </c>
      <c r="E98">
        <v>75</v>
      </c>
      <c r="F98">
        <v>32</v>
      </c>
      <c r="G98">
        <v>0</v>
      </c>
      <c r="H98">
        <v>35.700000000000003</v>
      </c>
      <c r="I98">
        <v>0.14799999999999999</v>
      </c>
      <c r="J98">
        <v>21</v>
      </c>
      <c r="K98">
        <v>0</v>
      </c>
      <c r="L98">
        <f t="shared" si="21"/>
        <v>0</v>
      </c>
      <c r="M98">
        <f t="shared" si="22"/>
        <v>1</v>
      </c>
    </row>
    <row r="99" spans="1:13">
      <c r="A99">
        <v>98</v>
      </c>
      <c r="B99">
        <v>641</v>
      </c>
      <c r="C99">
        <v>0</v>
      </c>
      <c r="D99">
        <v>102</v>
      </c>
      <c r="E99">
        <v>86</v>
      </c>
      <c r="F99">
        <v>17</v>
      </c>
      <c r="G99">
        <v>105</v>
      </c>
      <c r="H99">
        <v>29.3</v>
      </c>
      <c r="I99">
        <v>0.69499999999999995</v>
      </c>
      <c r="J99">
        <v>27</v>
      </c>
      <c r="K99">
        <v>0</v>
      </c>
      <c r="L99">
        <f t="shared" si="21"/>
        <v>0</v>
      </c>
      <c r="M99">
        <f t="shared" si="22"/>
        <v>1</v>
      </c>
    </row>
    <row r="100" spans="1:13">
      <c r="A100">
        <v>99</v>
      </c>
      <c r="B100">
        <v>609</v>
      </c>
      <c r="C100">
        <v>0</v>
      </c>
      <c r="D100">
        <v>152</v>
      </c>
      <c r="E100">
        <v>82</v>
      </c>
      <c r="F100">
        <v>39</v>
      </c>
      <c r="G100">
        <v>272</v>
      </c>
      <c r="H100">
        <v>41.5</v>
      </c>
      <c r="I100">
        <v>0.27</v>
      </c>
      <c r="J100">
        <v>27</v>
      </c>
      <c r="K100">
        <v>0</v>
      </c>
      <c r="L100">
        <f t="shared" si="21"/>
        <v>0</v>
      </c>
      <c r="M100">
        <f t="shared" si="22"/>
        <v>1</v>
      </c>
    </row>
    <row r="101" spans="1:13">
      <c r="A101">
        <v>100</v>
      </c>
      <c r="B101">
        <v>291</v>
      </c>
      <c r="C101">
        <v>0</v>
      </c>
      <c r="D101">
        <v>78</v>
      </c>
      <c r="E101">
        <v>88</v>
      </c>
      <c r="F101">
        <v>29</v>
      </c>
      <c r="G101">
        <v>40</v>
      </c>
      <c r="H101">
        <v>36.9</v>
      </c>
      <c r="I101">
        <v>0.434</v>
      </c>
      <c r="J101">
        <v>21</v>
      </c>
      <c r="K101">
        <v>0</v>
      </c>
      <c r="L101">
        <f t="shared" si="21"/>
        <v>0</v>
      </c>
      <c r="M101">
        <f t="shared" si="22"/>
        <v>1</v>
      </c>
    </row>
    <row r="102" spans="1:13">
      <c r="A102">
        <v>101</v>
      </c>
      <c r="B102">
        <v>35</v>
      </c>
      <c r="C102">
        <v>10</v>
      </c>
      <c r="D102">
        <v>122</v>
      </c>
      <c r="E102">
        <v>78</v>
      </c>
      <c r="F102">
        <v>31</v>
      </c>
      <c r="G102">
        <v>0</v>
      </c>
      <c r="H102">
        <v>27.6</v>
      </c>
      <c r="I102">
        <v>0.51200000000000001</v>
      </c>
      <c r="J102">
        <v>45</v>
      </c>
      <c r="K102">
        <v>0</v>
      </c>
      <c r="L102">
        <f t="shared" si="21"/>
        <v>0</v>
      </c>
      <c r="M102">
        <f t="shared" si="22"/>
        <v>1</v>
      </c>
    </row>
    <row r="103" spans="1:13">
      <c r="A103">
        <v>102</v>
      </c>
      <c r="B103">
        <v>483</v>
      </c>
      <c r="C103">
        <v>4</v>
      </c>
      <c r="D103">
        <v>85</v>
      </c>
      <c r="E103">
        <v>58</v>
      </c>
      <c r="F103">
        <v>22</v>
      </c>
      <c r="G103">
        <v>49</v>
      </c>
      <c r="H103">
        <v>27.8</v>
      </c>
      <c r="I103">
        <v>0.30599999999999999</v>
      </c>
      <c r="J103">
        <v>28</v>
      </c>
      <c r="K103">
        <v>0</v>
      </c>
      <c r="L103">
        <f t="shared" si="21"/>
        <v>0</v>
      </c>
      <c r="M103">
        <f t="shared" si="22"/>
        <v>1</v>
      </c>
    </row>
    <row r="104" spans="1:13">
      <c r="A104">
        <v>103</v>
      </c>
      <c r="B104">
        <v>372</v>
      </c>
      <c r="C104">
        <v>0</v>
      </c>
      <c r="D104">
        <v>118</v>
      </c>
      <c r="E104">
        <v>64</v>
      </c>
      <c r="F104">
        <v>23</v>
      </c>
      <c r="G104">
        <v>89</v>
      </c>
      <c r="H104">
        <v>0</v>
      </c>
      <c r="I104">
        <v>1.7310000000000001</v>
      </c>
      <c r="J104">
        <v>21</v>
      </c>
      <c r="K104">
        <v>0</v>
      </c>
      <c r="L104">
        <f t="shared" si="21"/>
        <v>0</v>
      </c>
      <c r="M104">
        <f t="shared" si="22"/>
        <v>1</v>
      </c>
    </row>
    <row r="105" spans="1:13">
      <c r="A105">
        <v>104</v>
      </c>
      <c r="B105">
        <v>237</v>
      </c>
      <c r="C105">
        <v>7</v>
      </c>
      <c r="D105">
        <v>181</v>
      </c>
      <c r="E105">
        <v>84</v>
      </c>
      <c r="F105">
        <v>21</v>
      </c>
      <c r="G105">
        <v>192</v>
      </c>
      <c r="H105">
        <v>35.9</v>
      </c>
      <c r="I105">
        <v>0.58599999999999997</v>
      </c>
      <c r="J105">
        <v>51</v>
      </c>
      <c r="K105">
        <v>1</v>
      </c>
      <c r="L105">
        <f t="shared" si="21"/>
        <v>1</v>
      </c>
      <c r="M105">
        <f t="shared" si="22"/>
        <v>1</v>
      </c>
    </row>
    <row r="106" spans="1:13">
      <c r="A106">
        <v>105</v>
      </c>
      <c r="B106">
        <v>231</v>
      </c>
      <c r="C106">
        <v>4</v>
      </c>
      <c r="D106">
        <v>142</v>
      </c>
      <c r="E106">
        <v>86</v>
      </c>
      <c r="F106">
        <v>0</v>
      </c>
      <c r="G106">
        <v>0</v>
      </c>
      <c r="H106">
        <v>44</v>
      </c>
      <c r="I106">
        <v>0.64500000000000002</v>
      </c>
      <c r="J106">
        <v>22</v>
      </c>
      <c r="K106">
        <v>1</v>
      </c>
      <c r="L106">
        <f t="shared" si="21"/>
        <v>1</v>
      </c>
      <c r="M106">
        <f t="shared" si="22"/>
        <v>1</v>
      </c>
    </row>
    <row r="107" spans="1:13">
      <c r="A107">
        <v>106</v>
      </c>
      <c r="B107">
        <v>722</v>
      </c>
      <c r="C107">
        <v>1</v>
      </c>
      <c r="D107">
        <v>114</v>
      </c>
      <c r="E107">
        <v>66</v>
      </c>
      <c r="F107">
        <v>36</v>
      </c>
      <c r="G107">
        <v>200</v>
      </c>
      <c r="H107">
        <v>38.1</v>
      </c>
      <c r="I107">
        <v>0.28899999999999998</v>
      </c>
      <c r="J107">
        <v>21</v>
      </c>
      <c r="K107">
        <v>0</v>
      </c>
      <c r="L107">
        <f t="shared" si="21"/>
        <v>0</v>
      </c>
      <c r="M107">
        <f t="shared" si="22"/>
        <v>1</v>
      </c>
    </row>
    <row r="108" spans="1:13">
      <c r="A108">
        <v>107</v>
      </c>
      <c r="B108">
        <v>255</v>
      </c>
      <c r="C108">
        <v>12</v>
      </c>
      <c r="D108">
        <v>92</v>
      </c>
      <c r="E108">
        <v>62</v>
      </c>
      <c r="F108">
        <v>7</v>
      </c>
      <c r="G108">
        <v>258</v>
      </c>
      <c r="H108">
        <v>27.6</v>
      </c>
      <c r="I108">
        <v>0.92600000000000005</v>
      </c>
      <c r="J108">
        <v>44</v>
      </c>
      <c r="K108">
        <v>1</v>
      </c>
      <c r="L108">
        <f t="shared" si="21"/>
        <v>0</v>
      </c>
      <c r="M108">
        <f t="shared" si="22"/>
        <v>0</v>
      </c>
    </row>
    <row r="109" spans="1:13">
      <c r="A109">
        <v>108</v>
      </c>
      <c r="B109">
        <v>221</v>
      </c>
      <c r="C109">
        <v>0</v>
      </c>
      <c r="D109">
        <v>177</v>
      </c>
      <c r="E109">
        <v>60</v>
      </c>
      <c r="F109">
        <v>29</v>
      </c>
      <c r="G109">
        <v>478</v>
      </c>
      <c r="H109">
        <v>34.6</v>
      </c>
      <c r="I109">
        <v>1.0720000000000001</v>
      </c>
      <c r="J109">
        <v>21</v>
      </c>
      <c r="K109">
        <v>1</v>
      </c>
      <c r="L109">
        <f t="shared" si="21"/>
        <v>1</v>
      </c>
      <c r="M109">
        <f t="shared" si="22"/>
        <v>1</v>
      </c>
    </row>
    <row r="110" spans="1:13">
      <c r="A110">
        <v>109</v>
      </c>
      <c r="B110">
        <v>107</v>
      </c>
      <c r="C110">
        <v>1</v>
      </c>
      <c r="D110">
        <v>96</v>
      </c>
      <c r="E110">
        <v>122</v>
      </c>
      <c r="F110">
        <v>0</v>
      </c>
      <c r="G110">
        <v>0</v>
      </c>
      <c r="H110">
        <v>22.4</v>
      </c>
      <c r="I110">
        <v>0.20699999999999999</v>
      </c>
      <c r="J110">
        <v>27</v>
      </c>
      <c r="K110">
        <v>0</v>
      </c>
      <c r="L110">
        <f t="shared" si="21"/>
        <v>0</v>
      </c>
      <c r="M110">
        <f t="shared" si="22"/>
        <v>1</v>
      </c>
    </row>
    <row r="111" spans="1:13">
      <c r="A111">
        <v>110</v>
      </c>
      <c r="B111">
        <v>515</v>
      </c>
      <c r="C111">
        <v>3</v>
      </c>
      <c r="D111">
        <v>99</v>
      </c>
      <c r="E111">
        <v>54</v>
      </c>
      <c r="F111">
        <v>19</v>
      </c>
      <c r="G111">
        <v>86</v>
      </c>
      <c r="H111">
        <v>25.6</v>
      </c>
      <c r="I111">
        <v>0.154</v>
      </c>
      <c r="J111">
        <v>24</v>
      </c>
      <c r="K111">
        <v>0</v>
      </c>
      <c r="L111">
        <f t="shared" si="21"/>
        <v>0</v>
      </c>
      <c r="M111">
        <f t="shared" si="22"/>
        <v>1</v>
      </c>
    </row>
    <row r="112" spans="1:13">
      <c r="A112">
        <v>111</v>
      </c>
      <c r="B112">
        <v>548</v>
      </c>
      <c r="C112">
        <v>4</v>
      </c>
      <c r="D112">
        <v>131</v>
      </c>
      <c r="E112">
        <v>68</v>
      </c>
      <c r="F112">
        <v>21</v>
      </c>
      <c r="G112">
        <v>166</v>
      </c>
      <c r="H112">
        <v>33.1</v>
      </c>
      <c r="I112">
        <v>0.16</v>
      </c>
      <c r="J112">
        <v>28</v>
      </c>
      <c r="K112">
        <v>0</v>
      </c>
      <c r="L112">
        <f t="shared" si="21"/>
        <v>1</v>
      </c>
      <c r="M112">
        <f t="shared" si="22"/>
        <v>0</v>
      </c>
    </row>
    <row r="113" spans="1:13">
      <c r="A113">
        <v>112</v>
      </c>
      <c r="B113">
        <v>302</v>
      </c>
      <c r="C113">
        <v>2</v>
      </c>
      <c r="D113">
        <v>144</v>
      </c>
      <c r="E113">
        <v>58</v>
      </c>
      <c r="F113">
        <v>33</v>
      </c>
      <c r="G113">
        <v>135</v>
      </c>
      <c r="H113">
        <v>31.6</v>
      </c>
      <c r="I113">
        <v>0.42199999999999999</v>
      </c>
      <c r="J113">
        <v>25</v>
      </c>
      <c r="K113">
        <v>1</v>
      </c>
      <c r="L113">
        <f t="shared" si="21"/>
        <v>1</v>
      </c>
      <c r="M113">
        <f t="shared" si="22"/>
        <v>1</v>
      </c>
    </row>
    <row r="114" spans="1:13">
      <c r="A114">
        <v>113</v>
      </c>
      <c r="B114">
        <v>123</v>
      </c>
      <c r="C114">
        <v>2</v>
      </c>
      <c r="D114">
        <v>107</v>
      </c>
      <c r="E114">
        <v>74</v>
      </c>
      <c r="F114">
        <v>30</v>
      </c>
      <c r="G114">
        <v>100</v>
      </c>
      <c r="H114">
        <v>33.6</v>
      </c>
      <c r="I114">
        <v>0.40400000000000003</v>
      </c>
      <c r="J114">
        <v>23</v>
      </c>
      <c r="K114">
        <v>0</v>
      </c>
      <c r="L114">
        <f t="shared" si="21"/>
        <v>0</v>
      </c>
      <c r="M114">
        <f t="shared" si="22"/>
        <v>1</v>
      </c>
    </row>
    <row r="115" spans="1:13">
      <c r="A115">
        <v>114</v>
      </c>
      <c r="B115">
        <v>153</v>
      </c>
      <c r="C115">
        <v>9</v>
      </c>
      <c r="D115">
        <v>156</v>
      </c>
      <c r="E115">
        <v>86</v>
      </c>
      <c r="F115">
        <v>28</v>
      </c>
      <c r="G115">
        <v>155</v>
      </c>
      <c r="H115">
        <v>34.299999999999997</v>
      </c>
      <c r="I115">
        <v>1.1890000000000001</v>
      </c>
      <c r="J115">
        <v>42</v>
      </c>
      <c r="K115">
        <v>1</v>
      </c>
      <c r="L115">
        <f t="shared" si="21"/>
        <v>1</v>
      </c>
      <c r="M115">
        <f t="shared" si="22"/>
        <v>1</v>
      </c>
    </row>
    <row r="116" spans="1:13">
      <c r="A116">
        <v>115</v>
      </c>
      <c r="B116">
        <v>596</v>
      </c>
      <c r="C116">
        <v>0</v>
      </c>
      <c r="D116">
        <v>188</v>
      </c>
      <c r="E116">
        <v>82</v>
      </c>
      <c r="F116">
        <v>14</v>
      </c>
      <c r="G116">
        <v>185</v>
      </c>
      <c r="H116">
        <v>32</v>
      </c>
      <c r="I116">
        <v>0.68200000000000005</v>
      </c>
      <c r="J116">
        <v>22</v>
      </c>
      <c r="K116">
        <v>1</v>
      </c>
      <c r="L116">
        <f t="shared" si="21"/>
        <v>1</v>
      </c>
      <c r="M116">
        <f t="shared" si="22"/>
        <v>1</v>
      </c>
    </row>
    <row r="117" spans="1:13">
      <c r="A117">
        <v>116</v>
      </c>
      <c r="B117">
        <v>406</v>
      </c>
      <c r="C117">
        <v>2</v>
      </c>
      <c r="D117">
        <v>123</v>
      </c>
      <c r="E117">
        <v>48</v>
      </c>
      <c r="F117">
        <v>32</v>
      </c>
      <c r="G117">
        <v>165</v>
      </c>
      <c r="H117">
        <v>42.1</v>
      </c>
      <c r="I117">
        <v>0.52</v>
      </c>
      <c r="J117">
        <v>26</v>
      </c>
      <c r="K117">
        <v>0</v>
      </c>
      <c r="L117">
        <f t="shared" si="21"/>
        <v>0</v>
      </c>
      <c r="M117">
        <f t="shared" si="22"/>
        <v>1</v>
      </c>
    </row>
    <row r="118" spans="1:13">
      <c r="A118">
        <v>117</v>
      </c>
      <c r="B118">
        <v>627</v>
      </c>
      <c r="C118">
        <v>0</v>
      </c>
      <c r="D118">
        <v>125</v>
      </c>
      <c r="E118">
        <v>68</v>
      </c>
      <c r="F118">
        <v>0</v>
      </c>
      <c r="G118">
        <v>0</v>
      </c>
      <c r="H118">
        <v>24.7</v>
      </c>
      <c r="I118">
        <v>0.20599999999999999</v>
      </c>
      <c r="J118">
        <v>21</v>
      </c>
      <c r="K118">
        <v>0</v>
      </c>
      <c r="L118">
        <f t="shared" si="21"/>
        <v>0</v>
      </c>
      <c r="M118">
        <f t="shared" si="22"/>
        <v>1</v>
      </c>
    </row>
    <row r="119" spans="1:13">
      <c r="A119">
        <v>118</v>
      </c>
      <c r="B119">
        <v>1</v>
      </c>
      <c r="C119">
        <v>6</v>
      </c>
      <c r="D119">
        <v>148</v>
      </c>
      <c r="E119">
        <v>72</v>
      </c>
      <c r="F119">
        <v>35</v>
      </c>
      <c r="G119">
        <v>0</v>
      </c>
      <c r="H119">
        <v>33.6</v>
      </c>
      <c r="I119">
        <v>0.627</v>
      </c>
      <c r="J119">
        <v>50</v>
      </c>
      <c r="K119">
        <v>1</v>
      </c>
      <c r="L119">
        <f t="shared" si="21"/>
        <v>1</v>
      </c>
      <c r="M119">
        <f t="shared" si="22"/>
        <v>1</v>
      </c>
    </row>
    <row r="120" spans="1:13">
      <c r="A120">
        <v>119</v>
      </c>
      <c r="B120">
        <v>730</v>
      </c>
      <c r="C120">
        <v>2</v>
      </c>
      <c r="D120">
        <v>92</v>
      </c>
      <c r="E120">
        <v>52</v>
      </c>
      <c r="F120">
        <v>0</v>
      </c>
      <c r="G120">
        <v>0</v>
      </c>
      <c r="H120">
        <v>30.1</v>
      </c>
      <c r="I120">
        <v>0.14099999999999999</v>
      </c>
      <c r="J120">
        <v>22</v>
      </c>
      <c r="K120">
        <v>0</v>
      </c>
      <c r="L120">
        <f t="shared" si="21"/>
        <v>0</v>
      </c>
      <c r="M120">
        <f t="shared" si="22"/>
        <v>1</v>
      </c>
    </row>
    <row r="121" spans="1:13">
      <c r="A121">
        <v>120</v>
      </c>
      <c r="B121">
        <v>207</v>
      </c>
      <c r="C121">
        <v>8</v>
      </c>
      <c r="D121">
        <v>196</v>
      </c>
      <c r="E121">
        <v>76</v>
      </c>
      <c r="F121">
        <v>29</v>
      </c>
      <c r="G121">
        <v>280</v>
      </c>
      <c r="H121">
        <v>37.5</v>
      </c>
      <c r="I121">
        <v>0.60499999999999998</v>
      </c>
      <c r="J121">
        <v>57</v>
      </c>
      <c r="K121">
        <v>1</v>
      </c>
      <c r="L121">
        <f t="shared" si="21"/>
        <v>1</v>
      </c>
      <c r="M121">
        <f t="shared" si="22"/>
        <v>1</v>
      </c>
    </row>
    <row r="122" spans="1:13">
      <c r="A122">
        <v>121</v>
      </c>
      <c r="B122">
        <v>754</v>
      </c>
      <c r="C122">
        <v>0</v>
      </c>
      <c r="D122">
        <v>181</v>
      </c>
      <c r="E122">
        <v>88</v>
      </c>
      <c r="F122">
        <v>44</v>
      </c>
      <c r="G122">
        <v>510</v>
      </c>
      <c r="H122">
        <v>43.3</v>
      </c>
      <c r="I122">
        <v>0.222</v>
      </c>
      <c r="J122">
        <v>26</v>
      </c>
      <c r="K122">
        <v>1</v>
      </c>
      <c r="L122">
        <f t="shared" si="21"/>
        <v>1</v>
      </c>
      <c r="M122">
        <f t="shared" si="22"/>
        <v>1</v>
      </c>
    </row>
    <row r="123" spans="1:13">
      <c r="A123">
        <v>122</v>
      </c>
      <c r="B123">
        <v>235</v>
      </c>
      <c r="C123">
        <v>3</v>
      </c>
      <c r="D123">
        <v>74</v>
      </c>
      <c r="E123">
        <v>68</v>
      </c>
      <c r="F123">
        <v>28</v>
      </c>
      <c r="G123">
        <v>45</v>
      </c>
      <c r="H123">
        <v>29.7</v>
      </c>
      <c r="I123">
        <v>0.29299999999999998</v>
      </c>
      <c r="J123">
        <v>23</v>
      </c>
      <c r="K123">
        <v>0</v>
      </c>
      <c r="L123">
        <f t="shared" si="21"/>
        <v>0</v>
      </c>
      <c r="M123">
        <f t="shared" si="22"/>
        <v>1</v>
      </c>
    </row>
    <row r="124" spans="1:13">
      <c r="A124">
        <v>123</v>
      </c>
      <c r="B124">
        <v>415</v>
      </c>
      <c r="C124">
        <v>0</v>
      </c>
      <c r="D124">
        <v>138</v>
      </c>
      <c r="E124">
        <v>60</v>
      </c>
      <c r="F124">
        <v>35</v>
      </c>
      <c r="G124">
        <v>167</v>
      </c>
      <c r="H124">
        <v>34.6</v>
      </c>
      <c r="I124">
        <v>0.53400000000000003</v>
      </c>
      <c r="J124">
        <v>21</v>
      </c>
      <c r="K124">
        <v>1</v>
      </c>
      <c r="L124">
        <f t="shared" si="21"/>
        <v>1</v>
      </c>
      <c r="M124">
        <f t="shared" si="22"/>
        <v>1</v>
      </c>
    </row>
    <row r="125" spans="1:13">
      <c r="A125">
        <v>124</v>
      </c>
      <c r="B125">
        <v>289</v>
      </c>
      <c r="C125">
        <v>4</v>
      </c>
      <c r="D125">
        <v>96</v>
      </c>
      <c r="E125">
        <v>56</v>
      </c>
      <c r="F125">
        <v>17</v>
      </c>
      <c r="G125">
        <v>49</v>
      </c>
      <c r="H125">
        <v>20.8</v>
      </c>
      <c r="I125">
        <v>0.34</v>
      </c>
      <c r="J125">
        <v>26</v>
      </c>
      <c r="K125">
        <v>0</v>
      </c>
      <c r="L125">
        <f t="shared" si="21"/>
        <v>0</v>
      </c>
      <c r="M125">
        <f t="shared" si="22"/>
        <v>1</v>
      </c>
    </row>
    <row r="126" spans="1:13">
      <c r="A126">
        <v>125</v>
      </c>
      <c r="B126">
        <v>550</v>
      </c>
      <c r="C126">
        <v>4</v>
      </c>
      <c r="D126">
        <v>189</v>
      </c>
      <c r="E126">
        <v>110</v>
      </c>
      <c r="F126">
        <v>31</v>
      </c>
      <c r="G126">
        <v>0</v>
      </c>
      <c r="H126">
        <v>28.5</v>
      </c>
      <c r="I126">
        <v>0.68</v>
      </c>
      <c r="J126">
        <v>37</v>
      </c>
      <c r="K126">
        <v>0</v>
      </c>
      <c r="L126">
        <f t="shared" si="21"/>
        <v>1</v>
      </c>
      <c r="M126">
        <f t="shared" si="22"/>
        <v>0</v>
      </c>
    </row>
    <row r="127" spans="1:13">
      <c r="A127">
        <v>126</v>
      </c>
      <c r="B127">
        <v>172</v>
      </c>
      <c r="C127">
        <v>6</v>
      </c>
      <c r="D127">
        <v>134</v>
      </c>
      <c r="E127">
        <v>70</v>
      </c>
      <c r="F127">
        <v>23</v>
      </c>
      <c r="G127">
        <v>130</v>
      </c>
      <c r="H127">
        <v>35.4</v>
      </c>
      <c r="I127">
        <v>0.54200000000000004</v>
      </c>
      <c r="J127">
        <v>29</v>
      </c>
      <c r="K127">
        <v>1</v>
      </c>
      <c r="L127">
        <f t="shared" si="21"/>
        <v>1</v>
      </c>
      <c r="M127">
        <f t="shared" si="22"/>
        <v>1</v>
      </c>
    </row>
    <row r="128" spans="1:13">
      <c r="A128">
        <v>127</v>
      </c>
      <c r="B128">
        <v>298</v>
      </c>
      <c r="C128">
        <v>0</v>
      </c>
      <c r="D128">
        <v>126</v>
      </c>
      <c r="E128">
        <v>84</v>
      </c>
      <c r="F128">
        <v>29</v>
      </c>
      <c r="G128">
        <v>215</v>
      </c>
      <c r="H128">
        <v>30.7</v>
      </c>
      <c r="I128">
        <v>0.52</v>
      </c>
      <c r="J128">
        <v>24</v>
      </c>
      <c r="K128">
        <v>0</v>
      </c>
      <c r="L128">
        <f t="shared" si="21"/>
        <v>0</v>
      </c>
      <c r="M128">
        <f t="shared" si="22"/>
        <v>1</v>
      </c>
    </row>
    <row r="129" spans="1:13">
      <c r="A129">
        <v>128</v>
      </c>
      <c r="B129">
        <v>51</v>
      </c>
      <c r="C129">
        <v>1</v>
      </c>
      <c r="D129">
        <v>103</v>
      </c>
      <c r="E129">
        <v>80</v>
      </c>
      <c r="F129">
        <v>11</v>
      </c>
      <c r="G129">
        <v>82</v>
      </c>
      <c r="H129">
        <v>19.399999999999999</v>
      </c>
      <c r="I129">
        <v>0.49099999999999999</v>
      </c>
      <c r="J129">
        <v>22</v>
      </c>
      <c r="K129">
        <v>0</v>
      </c>
      <c r="L129">
        <f t="shared" si="21"/>
        <v>0</v>
      </c>
      <c r="M129">
        <f t="shared" si="22"/>
        <v>1</v>
      </c>
    </row>
    <row r="130" spans="1:13">
      <c r="A130">
        <v>129</v>
      </c>
      <c r="B130">
        <v>761</v>
      </c>
      <c r="C130">
        <v>2</v>
      </c>
      <c r="D130">
        <v>88</v>
      </c>
      <c r="E130">
        <v>58</v>
      </c>
      <c r="F130">
        <v>26</v>
      </c>
      <c r="G130">
        <v>16</v>
      </c>
      <c r="H130">
        <v>28.4</v>
      </c>
      <c r="I130">
        <v>0.76600000000000001</v>
      </c>
      <c r="J130">
        <v>22</v>
      </c>
      <c r="K130">
        <v>0</v>
      </c>
      <c r="L130">
        <f t="shared" si="21"/>
        <v>0</v>
      </c>
      <c r="M130">
        <f t="shared" si="22"/>
        <v>1</v>
      </c>
    </row>
    <row r="131" spans="1:13">
      <c r="A131">
        <v>130</v>
      </c>
      <c r="B131">
        <v>377</v>
      </c>
      <c r="C131">
        <v>0</v>
      </c>
      <c r="D131">
        <v>98</v>
      </c>
      <c r="E131">
        <v>82</v>
      </c>
      <c r="F131">
        <v>15</v>
      </c>
      <c r="G131">
        <v>84</v>
      </c>
      <c r="H131">
        <v>25.2</v>
      </c>
      <c r="I131">
        <v>0.29899999999999999</v>
      </c>
      <c r="J131">
        <v>22</v>
      </c>
      <c r="K131">
        <v>0</v>
      </c>
      <c r="L131">
        <f t="shared" ref="L131:L194" si="23">IF(D131&lt;=127.5,IF(C131&lt;=5.5,IF(E131&lt;=79,0,0),IF(I131&lt;=0.2205,0,0)),IF(I131&lt;=0.3165,IF(I131&lt;=0.242,1,0),IF(D131&lt;=143.5,1,1)))</f>
        <v>0</v>
      </c>
      <c r="M131">
        <f t="shared" ref="M131:M194" si="24">IF(L131=K131,1,0)</f>
        <v>1</v>
      </c>
    </row>
    <row r="132" spans="1:13">
      <c r="A132">
        <v>131</v>
      </c>
      <c r="B132">
        <v>195</v>
      </c>
      <c r="C132">
        <v>8</v>
      </c>
      <c r="D132">
        <v>85</v>
      </c>
      <c r="E132">
        <v>55</v>
      </c>
      <c r="F132">
        <v>20</v>
      </c>
      <c r="G132">
        <v>0</v>
      </c>
      <c r="H132">
        <v>24.4</v>
      </c>
      <c r="I132">
        <v>0.13600000000000001</v>
      </c>
      <c r="J132">
        <v>42</v>
      </c>
      <c r="K132">
        <v>0</v>
      </c>
      <c r="L132">
        <f t="shared" si="23"/>
        <v>0</v>
      </c>
      <c r="M132">
        <f t="shared" si="24"/>
        <v>1</v>
      </c>
    </row>
    <row r="133" spans="1:13">
      <c r="A133">
        <v>132</v>
      </c>
      <c r="B133">
        <v>399</v>
      </c>
      <c r="C133">
        <v>3</v>
      </c>
      <c r="D133">
        <v>82</v>
      </c>
      <c r="E133">
        <v>70</v>
      </c>
      <c r="F133">
        <v>0</v>
      </c>
      <c r="G133">
        <v>0</v>
      </c>
      <c r="H133">
        <v>21.1</v>
      </c>
      <c r="I133">
        <v>0.38900000000000001</v>
      </c>
      <c r="J133">
        <v>25</v>
      </c>
      <c r="K133">
        <v>0</v>
      </c>
      <c r="L133">
        <f t="shared" si="23"/>
        <v>0</v>
      </c>
      <c r="M133">
        <f t="shared" si="24"/>
        <v>1</v>
      </c>
    </row>
    <row r="134" spans="1:13">
      <c r="A134">
        <v>133</v>
      </c>
      <c r="B134">
        <v>180</v>
      </c>
      <c r="C134">
        <v>5</v>
      </c>
      <c r="D134">
        <v>130</v>
      </c>
      <c r="E134">
        <v>82</v>
      </c>
      <c r="F134">
        <v>0</v>
      </c>
      <c r="G134">
        <v>0</v>
      </c>
      <c r="H134">
        <v>39.1</v>
      </c>
      <c r="I134">
        <v>0.95599999999999996</v>
      </c>
      <c r="J134">
        <v>37</v>
      </c>
      <c r="K134">
        <v>1</v>
      </c>
      <c r="L134">
        <f t="shared" si="23"/>
        <v>1</v>
      </c>
      <c r="M134">
        <f t="shared" si="24"/>
        <v>1</v>
      </c>
    </row>
    <row r="135" spans="1:13">
      <c r="A135">
        <v>134</v>
      </c>
      <c r="B135">
        <v>8</v>
      </c>
      <c r="C135">
        <v>10</v>
      </c>
      <c r="D135">
        <v>115</v>
      </c>
      <c r="E135">
        <v>0</v>
      </c>
      <c r="F135">
        <v>0</v>
      </c>
      <c r="G135">
        <v>0</v>
      </c>
      <c r="H135">
        <v>35.299999999999997</v>
      </c>
      <c r="I135">
        <v>0.13400000000000001</v>
      </c>
      <c r="J135">
        <v>29</v>
      </c>
      <c r="K135">
        <v>0</v>
      </c>
      <c r="L135">
        <f t="shared" si="23"/>
        <v>0</v>
      </c>
      <c r="M135">
        <f t="shared" si="24"/>
        <v>1</v>
      </c>
    </row>
    <row r="136" spans="1:13">
      <c r="A136">
        <v>135</v>
      </c>
      <c r="B136">
        <v>337</v>
      </c>
      <c r="C136">
        <v>0</v>
      </c>
      <c r="D136">
        <v>117</v>
      </c>
      <c r="E136">
        <v>0</v>
      </c>
      <c r="F136">
        <v>0</v>
      </c>
      <c r="G136">
        <v>0</v>
      </c>
      <c r="H136">
        <v>33.799999999999997</v>
      </c>
      <c r="I136">
        <v>0.93200000000000005</v>
      </c>
      <c r="J136">
        <v>44</v>
      </c>
      <c r="K136">
        <v>0</v>
      </c>
      <c r="L136">
        <f t="shared" si="23"/>
        <v>0</v>
      </c>
      <c r="M136">
        <f t="shared" si="24"/>
        <v>1</v>
      </c>
    </row>
    <row r="137" spans="1:13">
      <c r="A137">
        <v>136</v>
      </c>
      <c r="B137">
        <v>562</v>
      </c>
      <c r="C137">
        <v>0</v>
      </c>
      <c r="D137">
        <v>198</v>
      </c>
      <c r="E137">
        <v>66</v>
      </c>
      <c r="F137">
        <v>32</v>
      </c>
      <c r="G137">
        <v>274</v>
      </c>
      <c r="H137">
        <v>41.3</v>
      </c>
      <c r="I137">
        <v>0.502</v>
      </c>
      <c r="J137">
        <v>28</v>
      </c>
      <c r="K137">
        <v>1</v>
      </c>
      <c r="L137">
        <f t="shared" si="23"/>
        <v>1</v>
      </c>
      <c r="M137">
        <f t="shared" si="24"/>
        <v>1</v>
      </c>
    </row>
    <row r="138" spans="1:13">
      <c r="A138">
        <v>137</v>
      </c>
      <c r="B138">
        <v>172</v>
      </c>
      <c r="C138">
        <v>6</v>
      </c>
      <c r="D138">
        <v>134</v>
      </c>
      <c r="E138">
        <v>70</v>
      </c>
      <c r="F138">
        <v>23</v>
      </c>
      <c r="G138">
        <v>130</v>
      </c>
      <c r="H138">
        <v>35.4</v>
      </c>
      <c r="I138">
        <v>0.54200000000000004</v>
      </c>
      <c r="J138">
        <v>29</v>
      </c>
      <c r="K138">
        <v>1</v>
      </c>
      <c r="L138">
        <f t="shared" si="23"/>
        <v>1</v>
      </c>
      <c r="M138">
        <f t="shared" si="24"/>
        <v>1</v>
      </c>
    </row>
    <row r="139" spans="1:13">
      <c r="A139">
        <v>138</v>
      </c>
      <c r="B139">
        <v>75</v>
      </c>
      <c r="C139">
        <v>1</v>
      </c>
      <c r="D139">
        <v>79</v>
      </c>
      <c r="E139">
        <v>75</v>
      </c>
      <c r="F139">
        <v>30</v>
      </c>
      <c r="G139">
        <v>0</v>
      </c>
      <c r="H139">
        <v>32</v>
      </c>
      <c r="I139">
        <v>0.39600000000000002</v>
      </c>
      <c r="J139">
        <v>22</v>
      </c>
      <c r="K139">
        <v>0</v>
      </c>
      <c r="L139">
        <f t="shared" si="23"/>
        <v>0</v>
      </c>
      <c r="M139">
        <f t="shared" si="24"/>
        <v>1</v>
      </c>
    </row>
    <row r="140" spans="1:13">
      <c r="A140">
        <v>139</v>
      </c>
      <c r="B140">
        <v>380</v>
      </c>
      <c r="C140">
        <v>0</v>
      </c>
      <c r="D140">
        <v>93</v>
      </c>
      <c r="E140">
        <v>100</v>
      </c>
      <c r="F140">
        <v>39</v>
      </c>
      <c r="G140">
        <v>72</v>
      </c>
      <c r="H140">
        <v>43.4</v>
      </c>
      <c r="I140">
        <v>1.0209999999999999</v>
      </c>
      <c r="J140">
        <v>35</v>
      </c>
      <c r="K140">
        <v>0</v>
      </c>
      <c r="L140">
        <f t="shared" si="23"/>
        <v>0</v>
      </c>
      <c r="M140">
        <f t="shared" si="24"/>
        <v>1</v>
      </c>
    </row>
    <row r="141" spans="1:13">
      <c r="A141">
        <v>140</v>
      </c>
      <c r="B141">
        <v>37</v>
      </c>
      <c r="C141">
        <v>11</v>
      </c>
      <c r="D141">
        <v>138</v>
      </c>
      <c r="E141">
        <v>76</v>
      </c>
      <c r="F141">
        <v>0</v>
      </c>
      <c r="G141">
        <v>0</v>
      </c>
      <c r="H141">
        <v>33.200000000000003</v>
      </c>
      <c r="I141">
        <v>0.42</v>
      </c>
      <c r="J141">
        <v>35</v>
      </c>
      <c r="K141">
        <v>0</v>
      </c>
      <c r="L141">
        <f t="shared" si="23"/>
        <v>1</v>
      </c>
      <c r="M141">
        <f t="shared" si="24"/>
        <v>0</v>
      </c>
    </row>
    <row r="142" spans="1:13">
      <c r="A142">
        <v>141</v>
      </c>
      <c r="B142">
        <v>268</v>
      </c>
      <c r="C142">
        <v>2</v>
      </c>
      <c r="D142">
        <v>128</v>
      </c>
      <c r="E142">
        <v>64</v>
      </c>
      <c r="F142">
        <v>42</v>
      </c>
      <c r="G142">
        <v>0</v>
      </c>
      <c r="H142">
        <v>40</v>
      </c>
      <c r="I142">
        <v>1.101</v>
      </c>
      <c r="J142">
        <v>24</v>
      </c>
      <c r="K142">
        <v>0</v>
      </c>
      <c r="L142">
        <f t="shared" si="23"/>
        <v>1</v>
      </c>
      <c r="M142">
        <f t="shared" si="24"/>
        <v>0</v>
      </c>
    </row>
    <row r="143" spans="1:13">
      <c r="A143">
        <v>142</v>
      </c>
      <c r="B143">
        <v>38</v>
      </c>
      <c r="C143">
        <v>9</v>
      </c>
      <c r="D143">
        <v>102</v>
      </c>
      <c r="E143">
        <v>76</v>
      </c>
      <c r="F143">
        <v>37</v>
      </c>
      <c r="G143">
        <v>0</v>
      </c>
      <c r="H143">
        <v>32.9</v>
      </c>
      <c r="I143">
        <v>0.66500000000000004</v>
      </c>
      <c r="J143">
        <v>46</v>
      </c>
      <c r="K143">
        <v>1</v>
      </c>
      <c r="L143">
        <f t="shared" si="23"/>
        <v>0</v>
      </c>
      <c r="M143">
        <f t="shared" si="24"/>
        <v>0</v>
      </c>
    </row>
    <row r="144" spans="1:13">
      <c r="A144">
        <v>143</v>
      </c>
      <c r="B144">
        <v>643</v>
      </c>
      <c r="C144">
        <v>6</v>
      </c>
      <c r="D144">
        <v>147</v>
      </c>
      <c r="E144">
        <v>80</v>
      </c>
      <c r="F144">
        <v>0</v>
      </c>
      <c r="G144">
        <v>0</v>
      </c>
      <c r="H144">
        <v>29.5</v>
      </c>
      <c r="I144">
        <v>0.17799999999999999</v>
      </c>
      <c r="J144">
        <v>50</v>
      </c>
      <c r="K144">
        <v>1</v>
      </c>
      <c r="L144">
        <f t="shared" si="23"/>
        <v>1</v>
      </c>
      <c r="M144">
        <f t="shared" si="24"/>
        <v>1</v>
      </c>
    </row>
    <row r="145" spans="1:13">
      <c r="A145">
        <v>144</v>
      </c>
      <c r="B145">
        <v>68</v>
      </c>
      <c r="C145">
        <v>2</v>
      </c>
      <c r="D145">
        <v>109</v>
      </c>
      <c r="E145">
        <v>92</v>
      </c>
      <c r="F145">
        <v>0</v>
      </c>
      <c r="G145">
        <v>0</v>
      </c>
      <c r="H145">
        <v>42.7</v>
      </c>
      <c r="I145">
        <v>0.84499999999999997</v>
      </c>
      <c r="J145">
        <v>54</v>
      </c>
      <c r="K145">
        <v>0</v>
      </c>
      <c r="L145">
        <f t="shared" si="23"/>
        <v>0</v>
      </c>
      <c r="M145">
        <f t="shared" si="24"/>
        <v>1</v>
      </c>
    </row>
    <row r="146" spans="1:13">
      <c r="A146">
        <v>145</v>
      </c>
      <c r="B146">
        <v>488</v>
      </c>
      <c r="C146">
        <v>0</v>
      </c>
      <c r="D146">
        <v>173</v>
      </c>
      <c r="E146">
        <v>78</v>
      </c>
      <c r="F146">
        <v>32</v>
      </c>
      <c r="G146">
        <v>265</v>
      </c>
      <c r="H146">
        <v>46.5</v>
      </c>
      <c r="I146">
        <v>1.159</v>
      </c>
      <c r="J146">
        <v>58</v>
      </c>
      <c r="K146">
        <v>0</v>
      </c>
      <c r="L146">
        <f t="shared" si="23"/>
        <v>1</v>
      </c>
      <c r="M146">
        <f t="shared" si="24"/>
        <v>0</v>
      </c>
    </row>
    <row r="147" spans="1:13">
      <c r="A147">
        <v>146</v>
      </c>
      <c r="B147">
        <v>535</v>
      </c>
      <c r="C147">
        <v>1</v>
      </c>
      <c r="D147">
        <v>77</v>
      </c>
      <c r="E147">
        <v>56</v>
      </c>
      <c r="F147">
        <v>30</v>
      </c>
      <c r="G147">
        <v>56</v>
      </c>
      <c r="H147">
        <v>33.299999999999997</v>
      </c>
      <c r="I147">
        <v>1.2509999999999999</v>
      </c>
      <c r="J147">
        <v>24</v>
      </c>
      <c r="K147">
        <v>0</v>
      </c>
      <c r="L147">
        <f t="shared" si="23"/>
        <v>0</v>
      </c>
      <c r="M147">
        <f t="shared" si="24"/>
        <v>1</v>
      </c>
    </row>
    <row r="148" spans="1:13">
      <c r="A148">
        <v>147</v>
      </c>
      <c r="B148">
        <v>626</v>
      </c>
      <c r="C148">
        <v>4</v>
      </c>
      <c r="D148">
        <v>90</v>
      </c>
      <c r="E148">
        <v>88</v>
      </c>
      <c r="F148">
        <v>47</v>
      </c>
      <c r="G148">
        <v>54</v>
      </c>
      <c r="H148">
        <v>37.700000000000003</v>
      </c>
      <c r="I148">
        <v>0.36199999999999999</v>
      </c>
      <c r="J148">
        <v>29</v>
      </c>
      <c r="K148">
        <v>0</v>
      </c>
      <c r="L148">
        <f t="shared" si="23"/>
        <v>0</v>
      </c>
      <c r="M148">
        <f t="shared" si="24"/>
        <v>1</v>
      </c>
    </row>
    <row r="149" spans="1:13">
      <c r="A149">
        <v>148</v>
      </c>
      <c r="B149">
        <v>612</v>
      </c>
      <c r="C149">
        <v>3</v>
      </c>
      <c r="D149">
        <v>174</v>
      </c>
      <c r="E149">
        <v>58</v>
      </c>
      <c r="F149">
        <v>22</v>
      </c>
      <c r="G149">
        <v>194</v>
      </c>
      <c r="H149">
        <v>32.9</v>
      </c>
      <c r="I149">
        <v>0.59299999999999997</v>
      </c>
      <c r="J149">
        <v>36</v>
      </c>
      <c r="K149">
        <v>1</v>
      </c>
      <c r="L149">
        <f t="shared" si="23"/>
        <v>1</v>
      </c>
      <c r="M149">
        <f t="shared" si="24"/>
        <v>1</v>
      </c>
    </row>
    <row r="150" spans="1:13">
      <c r="A150">
        <v>149</v>
      </c>
      <c r="B150">
        <v>603</v>
      </c>
      <c r="C150">
        <v>1</v>
      </c>
      <c r="D150">
        <v>124</v>
      </c>
      <c r="E150">
        <v>74</v>
      </c>
      <c r="F150">
        <v>36</v>
      </c>
      <c r="G150">
        <v>0</v>
      </c>
      <c r="H150">
        <v>27.8</v>
      </c>
      <c r="I150">
        <v>0.1</v>
      </c>
      <c r="J150">
        <v>30</v>
      </c>
      <c r="K150">
        <v>0</v>
      </c>
      <c r="L150">
        <f t="shared" si="23"/>
        <v>0</v>
      </c>
      <c r="M150">
        <f t="shared" si="24"/>
        <v>1</v>
      </c>
    </row>
    <row r="151" spans="1:13">
      <c r="A151">
        <v>150</v>
      </c>
      <c r="B151">
        <v>118</v>
      </c>
      <c r="C151">
        <v>5</v>
      </c>
      <c r="D151">
        <v>78</v>
      </c>
      <c r="E151">
        <v>48</v>
      </c>
      <c r="F151">
        <v>0</v>
      </c>
      <c r="G151">
        <v>0</v>
      </c>
      <c r="H151">
        <v>33.700000000000003</v>
      </c>
      <c r="I151">
        <v>0.65400000000000003</v>
      </c>
      <c r="J151">
        <v>25</v>
      </c>
      <c r="K151">
        <v>0</v>
      </c>
      <c r="L151">
        <f t="shared" si="23"/>
        <v>0</v>
      </c>
      <c r="M151">
        <f t="shared" si="24"/>
        <v>1</v>
      </c>
    </row>
    <row r="152" spans="1:13">
      <c r="A152">
        <v>151</v>
      </c>
      <c r="B152">
        <v>558</v>
      </c>
      <c r="C152">
        <v>8</v>
      </c>
      <c r="D152">
        <v>110</v>
      </c>
      <c r="E152">
        <v>76</v>
      </c>
      <c r="F152">
        <v>0</v>
      </c>
      <c r="G152">
        <v>0</v>
      </c>
      <c r="H152">
        <v>27.8</v>
      </c>
      <c r="I152">
        <v>0.23699999999999999</v>
      </c>
      <c r="J152">
        <v>58</v>
      </c>
      <c r="K152">
        <v>0</v>
      </c>
      <c r="L152">
        <f t="shared" si="23"/>
        <v>0</v>
      </c>
      <c r="M152">
        <f t="shared" si="24"/>
        <v>1</v>
      </c>
    </row>
    <row r="153" spans="1:13">
      <c r="A153">
        <v>152</v>
      </c>
      <c r="B153">
        <v>101</v>
      </c>
      <c r="C153">
        <v>1</v>
      </c>
      <c r="D153">
        <v>163</v>
      </c>
      <c r="E153">
        <v>72</v>
      </c>
      <c r="F153">
        <v>0</v>
      </c>
      <c r="G153">
        <v>0</v>
      </c>
      <c r="H153">
        <v>39</v>
      </c>
      <c r="I153">
        <v>1.222</v>
      </c>
      <c r="J153">
        <v>33</v>
      </c>
      <c r="K153">
        <v>1</v>
      </c>
      <c r="L153">
        <f t="shared" si="23"/>
        <v>1</v>
      </c>
      <c r="M153">
        <f t="shared" si="24"/>
        <v>1</v>
      </c>
    </row>
    <row r="154" spans="1:13">
      <c r="A154">
        <v>153</v>
      </c>
      <c r="B154">
        <v>678</v>
      </c>
      <c r="C154">
        <v>0</v>
      </c>
      <c r="D154">
        <v>93</v>
      </c>
      <c r="E154">
        <v>60</v>
      </c>
      <c r="F154">
        <v>0</v>
      </c>
      <c r="G154">
        <v>0</v>
      </c>
      <c r="H154">
        <v>35.299999999999997</v>
      </c>
      <c r="I154">
        <v>0.26300000000000001</v>
      </c>
      <c r="J154">
        <v>25</v>
      </c>
      <c r="K154">
        <v>0</v>
      </c>
      <c r="L154">
        <f t="shared" si="23"/>
        <v>0</v>
      </c>
      <c r="M154">
        <f t="shared" si="24"/>
        <v>1</v>
      </c>
    </row>
    <row r="155" spans="1:13">
      <c r="A155">
        <v>154</v>
      </c>
      <c r="B155">
        <v>520</v>
      </c>
      <c r="C155">
        <v>6</v>
      </c>
      <c r="D155">
        <v>129</v>
      </c>
      <c r="E155">
        <v>90</v>
      </c>
      <c r="F155">
        <v>7</v>
      </c>
      <c r="G155">
        <v>326</v>
      </c>
      <c r="H155">
        <v>19.600000000000001</v>
      </c>
      <c r="I155">
        <v>0.58199999999999996</v>
      </c>
      <c r="J155">
        <v>60</v>
      </c>
      <c r="K155">
        <v>0</v>
      </c>
      <c r="L155">
        <f t="shared" si="23"/>
        <v>1</v>
      </c>
      <c r="M155">
        <f t="shared" si="24"/>
        <v>0</v>
      </c>
    </row>
    <row r="156" spans="1:13">
      <c r="A156">
        <v>155</v>
      </c>
      <c r="B156">
        <v>663</v>
      </c>
      <c r="C156">
        <v>8</v>
      </c>
      <c r="D156">
        <v>167</v>
      </c>
      <c r="E156">
        <v>106</v>
      </c>
      <c r="F156">
        <v>46</v>
      </c>
      <c r="G156">
        <v>231</v>
      </c>
      <c r="H156">
        <v>37.6</v>
      </c>
      <c r="I156">
        <v>0.16500000000000001</v>
      </c>
      <c r="J156">
        <v>43</v>
      </c>
      <c r="K156">
        <v>1</v>
      </c>
      <c r="L156">
        <f t="shared" si="23"/>
        <v>1</v>
      </c>
      <c r="M156">
        <f t="shared" si="24"/>
        <v>1</v>
      </c>
    </row>
    <row r="157" spans="1:13">
      <c r="A157">
        <v>156</v>
      </c>
      <c r="B157">
        <v>598</v>
      </c>
      <c r="C157">
        <v>1</v>
      </c>
      <c r="D157">
        <v>89</v>
      </c>
      <c r="E157">
        <v>24</v>
      </c>
      <c r="F157">
        <v>19</v>
      </c>
      <c r="G157">
        <v>25</v>
      </c>
      <c r="H157">
        <v>27.8</v>
      </c>
      <c r="I157">
        <v>0.55900000000000005</v>
      </c>
      <c r="J157">
        <v>21</v>
      </c>
      <c r="K157">
        <v>0</v>
      </c>
      <c r="L157">
        <f t="shared" si="23"/>
        <v>0</v>
      </c>
      <c r="M157">
        <f t="shared" si="24"/>
        <v>1</v>
      </c>
    </row>
    <row r="158" spans="1:13">
      <c r="A158">
        <v>157</v>
      </c>
      <c r="B158">
        <v>720</v>
      </c>
      <c r="C158">
        <v>5</v>
      </c>
      <c r="D158">
        <v>97</v>
      </c>
      <c r="E158">
        <v>76</v>
      </c>
      <c r="F158">
        <v>27</v>
      </c>
      <c r="G158">
        <v>0</v>
      </c>
      <c r="H158">
        <v>35.6</v>
      </c>
      <c r="I158">
        <v>0.378</v>
      </c>
      <c r="J158">
        <v>52</v>
      </c>
      <c r="K158">
        <v>1</v>
      </c>
      <c r="L158">
        <f t="shared" si="23"/>
        <v>0</v>
      </c>
      <c r="M158">
        <f t="shared" si="24"/>
        <v>0</v>
      </c>
    </row>
    <row r="159" spans="1:13">
      <c r="A159">
        <v>158</v>
      </c>
      <c r="B159">
        <v>91</v>
      </c>
      <c r="C159">
        <v>1</v>
      </c>
      <c r="D159">
        <v>80</v>
      </c>
      <c r="E159">
        <v>55</v>
      </c>
      <c r="F159">
        <v>0</v>
      </c>
      <c r="G159">
        <v>0</v>
      </c>
      <c r="H159">
        <v>19.100000000000001</v>
      </c>
      <c r="I159">
        <v>0.25800000000000001</v>
      </c>
      <c r="J159">
        <v>21</v>
      </c>
      <c r="K159">
        <v>0</v>
      </c>
      <c r="L159">
        <f t="shared" si="23"/>
        <v>0</v>
      </c>
      <c r="M159">
        <f t="shared" si="24"/>
        <v>1</v>
      </c>
    </row>
    <row r="160" spans="1:13">
      <c r="A160">
        <v>159</v>
      </c>
      <c r="B160">
        <v>108</v>
      </c>
      <c r="C160">
        <v>4</v>
      </c>
      <c r="D160">
        <v>144</v>
      </c>
      <c r="E160">
        <v>58</v>
      </c>
      <c r="F160">
        <v>28</v>
      </c>
      <c r="G160">
        <v>140</v>
      </c>
      <c r="H160">
        <v>29.5</v>
      </c>
      <c r="I160">
        <v>0.28699999999999998</v>
      </c>
      <c r="J160">
        <v>37</v>
      </c>
      <c r="K160">
        <v>0</v>
      </c>
      <c r="L160">
        <f t="shared" si="23"/>
        <v>0</v>
      </c>
      <c r="M160">
        <f t="shared" si="24"/>
        <v>1</v>
      </c>
    </row>
    <row r="161" spans="1:13">
      <c r="A161">
        <v>160</v>
      </c>
      <c r="B161">
        <v>734</v>
      </c>
      <c r="C161">
        <v>2</v>
      </c>
      <c r="D161">
        <v>106</v>
      </c>
      <c r="E161">
        <v>56</v>
      </c>
      <c r="F161">
        <v>27</v>
      </c>
      <c r="G161">
        <v>165</v>
      </c>
      <c r="H161">
        <v>29</v>
      </c>
      <c r="I161">
        <v>0.42599999999999999</v>
      </c>
      <c r="J161">
        <v>22</v>
      </c>
      <c r="K161">
        <v>0</v>
      </c>
      <c r="L161">
        <f t="shared" si="23"/>
        <v>0</v>
      </c>
      <c r="M161">
        <f t="shared" si="24"/>
        <v>1</v>
      </c>
    </row>
    <row r="162" spans="1:13">
      <c r="A162">
        <v>161</v>
      </c>
      <c r="B162">
        <v>758</v>
      </c>
      <c r="C162">
        <v>0</v>
      </c>
      <c r="D162">
        <v>123</v>
      </c>
      <c r="E162">
        <v>72</v>
      </c>
      <c r="F162">
        <v>0</v>
      </c>
      <c r="G162">
        <v>0</v>
      </c>
      <c r="H162">
        <v>36.299999999999997</v>
      </c>
      <c r="I162">
        <v>0.25800000000000001</v>
      </c>
      <c r="J162">
        <v>52</v>
      </c>
      <c r="K162">
        <v>1</v>
      </c>
      <c r="L162">
        <f t="shared" si="23"/>
        <v>0</v>
      </c>
      <c r="M162">
        <f t="shared" si="24"/>
        <v>0</v>
      </c>
    </row>
    <row r="163" spans="1:13">
      <c r="A163">
        <v>162</v>
      </c>
      <c r="B163">
        <v>767</v>
      </c>
      <c r="C163">
        <v>1</v>
      </c>
      <c r="D163">
        <v>126</v>
      </c>
      <c r="E163">
        <v>60</v>
      </c>
      <c r="F163">
        <v>0</v>
      </c>
      <c r="G163">
        <v>0</v>
      </c>
      <c r="H163">
        <v>30.1</v>
      </c>
      <c r="I163">
        <v>0.34899999999999998</v>
      </c>
      <c r="J163">
        <v>47</v>
      </c>
      <c r="K163">
        <v>1</v>
      </c>
      <c r="L163">
        <f t="shared" si="23"/>
        <v>0</v>
      </c>
      <c r="M163">
        <f t="shared" si="24"/>
        <v>0</v>
      </c>
    </row>
    <row r="164" spans="1:13">
      <c r="A164">
        <v>163</v>
      </c>
      <c r="B164">
        <v>281</v>
      </c>
      <c r="C164">
        <v>0</v>
      </c>
      <c r="D164">
        <v>146</v>
      </c>
      <c r="E164">
        <v>70</v>
      </c>
      <c r="F164">
        <v>0</v>
      </c>
      <c r="G164">
        <v>0</v>
      </c>
      <c r="H164">
        <v>37.9</v>
      </c>
      <c r="I164">
        <v>0.33400000000000002</v>
      </c>
      <c r="J164">
        <v>28</v>
      </c>
      <c r="K164">
        <v>1</v>
      </c>
      <c r="L164">
        <f t="shared" si="23"/>
        <v>1</v>
      </c>
      <c r="M164">
        <f t="shared" si="24"/>
        <v>1</v>
      </c>
    </row>
    <row r="165" spans="1:13">
      <c r="A165">
        <v>164</v>
      </c>
      <c r="B165">
        <v>562</v>
      </c>
      <c r="C165">
        <v>0</v>
      </c>
      <c r="D165">
        <v>198</v>
      </c>
      <c r="E165">
        <v>66</v>
      </c>
      <c r="F165">
        <v>32</v>
      </c>
      <c r="G165">
        <v>274</v>
      </c>
      <c r="H165">
        <v>41.3</v>
      </c>
      <c r="I165">
        <v>0.502</v>
      </c>
      <c r="J165">
        <v>28</v>
      </c>
      <c r="K165">
        <v>1</v>
      </c>
      <c r="L165">
        <f t="shared" si="23"/>
        <v>1</v>
      </c>
      <c r="M165">
        <f t="shared" si="24"/>
        <v>1</v>
      </c>
    </row>
    <row r="166" spans="1:13">
      <c r="A166">
        <v>165</v>
      </c>
      <c r="B166">
        <v>281</v>
      </c>
      <c r="C166">
        <v>0</v>
      </c>
      <c r="D166">
        <v>146</v>
      </c>
      <c r="E166">
        <v>70</v>
      </c>
      <c r="F166">
        <v>0</v>
      </c>
      <c r="G166">
        <v>0</v>
      </c>
      <c r="H166">
        <v>37.9</v>
      </c>
      <c r="I166">
        <v>0.33400000000000002</v>
      </c>
      <c r="J166">
        <v>28</v>
      </c>
      <c r="K166">
        <v>1</v>
      </c>
      <c r="L166">
        <f t="shared" si="23"/>
        <v>1</v>
      </c>
      <c r="M166">
        <f t="shared" si="24"/>
        <v>1</v>
      </c>
    </row>
    <row r="167" spans="1:13">
      <c r="A167">
        <v>166</v>
      </c>
      <c r="B167">
        <v>234</v>
      </c>
      <c r="C167">
        <v>4</v>
      </c>
      <c r="D167">
        <v>122</v>
      </c>
      <c r="E167">
        <v>68</v>
      </c>
      <c r="F167">
        <v>0</v>
      </c>
      <c r="G167">
        <v>0</v>
      </c>
      <c r="H167">
        <v>35</v>
      </c>
      <c r="I167">
        <v>0.39400000000000002</v>
      </c>
      <c r="J167">
        <v>29</v>
      </c>
      <c r="K167">
        <v>0</v>
      </c>
      <c r="L167">
        <f t="shared" si="23"/>
        <v>0</v>
      </c>
      <c r="M167">
        <f t="shared" si="24"/>
        <v>1</v>
      </c>
    </row>
    <row r="168" spans="1:13">
      <c r="A168">
        <v>167</v>
      </c>
      <c r="B168">
        <v>335</v>
      </c>
      <c r="C168">
        <v>1</v>
      </c>
      <c r="D168">
        <v>95</v>
      </c>
      <c r="E168">
        <v>60</v>
      </c>
      <c r="F168">
        <v>18</v>
      </c>
      <c r="G168">
        <v>58</v>
      </c>
      <c r="H168">
        <v>23.9</v>
      </c>
      <c r="I168">
        <v>0.26</v>
      </c>
      <c r="J168">
        <v>22</v>
      </c>
      <c r="K168">
        <v>0</v>
      </c>
      <c r="L168">
        <f t="shared" si="23"/>
        <v>0</v>
      </c>
      <c r="M168">
        <f t="shared" si="24"/>
        <v>1</v>
      </c>
    </row>
    <row r="169" spans="1:13">
      <c r="A169">
        <v>168</v>
      </c>
      <c r="B169">
        <v>315</v>
      </c>
      <c r="C169">
        <v>7</v>
      </c>
      <c r="D169">
        <v>109</v>
      </c>
      <c r="E169">
        <v>80</v>
      </c>
      <c r="F169">
        <v>31</v>
      </c>
      <c r="G169">
        <v>0</v>
      </c>
      <c r="H169">
        <v>35.9</v>
      </c>
      <c r="I169">
        <v>1.127</v>
      </c>
      <c r="J169">
        <v>43</v>
      </c>
      <c r="K169">
        <v>1</v>
      </c>
      <c r="L169">
        <f t="shared" si="23"/>
        <v>0</v>
      </c>
      <c r="M169">
        <f t="shared" si="24"/>
        <v>0</v>
      </c>
    </row>
    <row r="170" spans="1:13">
      <c r="A170">
        <v>169</v>
      </c>
      <c r="B170">
        <v>185</v>
      </c>
      <c r="C170">
        <v>4</v>
      </c>
      <c r="D170">
        <v>141</v>
      </c>
      <c r="E170">
        <v>74</v>
      </c>
      <c r="F170">
        <v>0</v>
      </c>
      <c r="G170">
        <v>0</v>
      </c>
      <c r="H170">
        <v>27.6</v>
      </c>
      <c r="I170">
        <v>0.24399999999999999</v>
      </c>
      <c r="J170">
        <v>40</v>
      </c>
      <c r="K170">
        <v>0</v>
      </c>
      <c r="L170">
        <f t="shared" si="23"/>
        <v>0</v>
      </c>
      <c r="M170">
        <f t="shared" si="24"/>
        <v>1</v>
      </c>
    </row>
    <row r="171" spans="1:13">
      <c r="A171">
        <v>170</v>
      </c>
      <c r="B171">
        <v>707</v>
      </c>
      <c r="C171">
        <v>10</v>
      </c>
      <c r="D171">
        <v>115</v>
      </c>
      <c r="E171">
        <v>0</v>
      </c>
      <c r="F171">
        <v>0</v>
      </c>
      <c r="G171">
        <v>0</v>
      </c>
      <c r="H171">
        <v>0</v>
      </c>
      <c r="I171">
        <v>0.26100000000000001</v>
      </c>
      <c r="J171">
        <v>30</v>
      </c>
      <c r="K171">
        <v>1</v>
      </c>
      <c r="L171">
        <f t="shared" si="23"/>
        <v>0</v>
      </c>
      <c r="M171">
        <f t="shared" si="24"/>
        <v>0</v>
      </c>
    </row>
    <row r="172" spans="1:13">
      <c r="A172">
        <v>171</v>
      </c>
      <c r="B172">
        <v>738</v>
      </c>
      <c r="C172">
        <v>8</v>
      </c>
      <c r="D172">
        <v>65</v>
      </c>
      <c r="E172">
        <v>72</v>
      </c>
      <c r="F172">
        <v>23</v>
      </c>
      <c r="G172">
        <v>0</v>
      </c>
      <c r="H172">
        <v>32</v>
      </c>
      <c r="I172">
        <v>0.6</v>
      </c>
      <c r="J172">
        <v>42</v>
      </c>
      <c r="K172">
        <v>0</v>
      </c>
      <c r="L172">
        <f t="shared" si="23"/>
        <v>0</v>
      </c>
      <c r="M172">
        <f t="shared" si="24"/>
        <v>1</v>
      </c>
    </row>
    <row r="173" spans="1:13">
      <c r="A173">
        <v>172</v>
      </c>
      <c r="B173">
        <v>15</v>
      </c>
      <c r="C173">
        <v>5</v>
      </c>
      <c r="D173">
        <v>166</v>
      </c>
      <c r="E173">
        <v>72</v>
      </c>
      <c r="F173">
        <v>19</v>
      </c>
      <c r="G173">
        <v>175</v>
      </c>
      <c r="H173">
        <v>25.8</v>
      </c>
      <c r="I173">
        <v>0.58699999999999997</v>
      </c>
      <c r="J173">
        <v>51</v>
      </c>
      <c r="K173">
        <v>1</v>
      </c>
      <c r="L173">
        <f t="shared" si="23"/>
        <v>1</v>
      </c>
      <c r="M173">
        <f t="shared" si="24"/>
        <v>1</v>
      </c>
    </row>
    <row r="174" spans="1:13">
      <c r="A174">
        <v>173</v>
      </c>
      <c r="B174">
        <v>107</v>
      </c>
      <c r="C174">
        <v>1</v>
      </c>
      <c r="D174">
        <v>96</v>
      </c>
      <c r="E174">
        <v>122</v>
      </c>
      <c r="F174">
        <v>0</v>
      </c>
      <c r="G174">
        <v>0</v>
      </c>
      <c r="H174">
        <v>22.4</v>
      </c>
      <c r="I174">
        <v>0.20699999999999999</v>
      </c>
      <c r="J174">
        <v>27</v>
      </c>
      <c r="K174">
        <v>0</v>
      </c>
      <c r="L174">
        <f t="shared" si="23"/>
        <v>0</v>
      </c>
      <c r="M174">
        <f t="shared" si="24"/>
        <v>1</v>
      </c>
    </row>
    <row r="175" spans="1:13">
      <c r="A175">
        <v>174</v>
      </c>
      <c r="B175">
        <v>226</v>
      </c>
      <c r="C175">
        <v>1</v>
      </c>
      <c r="D175">
        <v>87</v>
      </c>
      <c r="E175">
        <v>78</v>
      </c>
      <c r="F175">
        <v>27</v>
      </c>
      <c r="G175">
        <v>32</v>
      </c>
      <c r="H175">
        <v>34.6</v>
      </c>
      <c r="I175">
        <v>0.10100000000000001</v>
      </c>
      <c r="J175">
        <v>22</v>
      </c>
      <c r="K175">
        <v>0</v>
      </c>
      <c r="L175">
        <f t="shared" si="23"/>
        <v>0</v>
      </c>
      <c r="M175">
        <f t="shared" si="24"/>
        <v>1</v>
      </c>
    </row>
    <row r="176" spans="1:13">
      <c r="A176">
        <v>175</v>
      </c>
      <c r="B176">
        <v>285</v>
      </c>
      <c r="C176">
        <v>2</v>
      </c>
      <c r="D176">
        <v>108</v>
      </c>
      <c r="E176">
        <v>80</v>
      </c>
      <c r="F176">
        <v>0</v>
      </c>
      <c r="G176">
        <v>0</v>
      </c>
      <c r="H176">
        <v>27</v>
      </c>
      <c r="I176">
        <v>0.25900000000000001</v>
      </c>
      <c r="J176">
        <v>52</v>
      </c>
      <c r="K176">
        <v>1</v>
      </c>
      <c r="L176">
        <f t="shared" si="23"/>
        <v>0</v>
      </c>
      <c r="M176">
        <f t="shared" si="24"/>
        <v>0</v>
      </c>
    </row>
    <row r="177" spans="1:13">
      <c r="A177">
        <v>176</v>
      </c>
      <c r="B177">
        <v>97</v>
      </c>
      <c r="C177">
        <v>2</v>
      </c>
      <c r="D177">
        <v>92</v>
      </c>
      <c r="E177">
        <v>62</v>
      </c>
      <c r="F177">
        <v>28</v>
      </c>
      <c r="G177">
        <v>0</v>
      </c>
      <c r="H177">
        <v>31.6</v>
      </c>
      <c r="I177">
        <v>0.13</v>
      </c>
      <c r="J177">
        <v>24</v>
      </c>
      <c r="K177">
        <v>0</v>
      </c>
      <c r="L177">
        <f t="shared" si="23"/>
        <v>0</v>
      </c>
      <c r="M177">
        <f t="shared" si="24"/>
        <v>1</v>
      </c>
    </row>
    <row r="178" spans="1:13">
      <c r="A178">
        <v>177</v>
      </c>
      <c r="B178">
        <v>584</v>
      </c>
      <c r="C178">
        <v>8</v>
      </c>
      <c r="D178">
        <v>100</v>
      </c>
      <c r="E178">
        <v>76</v>
      </c>
      <c r="F178">
        <v>0</v>
      </c>
      <c r="G178">
        <v>0</v>
      </c>
      <c r="H178">
        <v>38.700000000000003</v>
      </c>
      <c r="I178">
        <v>0.19</v>
      </c>
      <c r="J178">
        <v>42</v>
      </c>
      <c r="K178">
        <v>0</v>
      </c>
      <c r="L178">
        <f t="shared" si="23"/>
        <v>0</v>
      </c>
      <c r="M178">
        <f t="shared" si="24"/>
        <v>1</v>
      </c>
    </row>
    <row r="179" spans="1:13">
      <c r="A179">
        <v>178</v>
      </c>
      <c r="B179">
        <v>740</v>
      </c>
      <c r="C179">
        <v>1</v>
      </c>
      <c r="D179">
        <v>102</v>
      </c>
      <c r="E179">
        <v>74</v>
      </c>
      <c r="F179">
        <v>0</v>
      </c>
      <c r="G179">
        <v>0</v>
      </c>
      <c r="H179">
        <v>39.5</v>
      </c>
      <c r="I179">
        <v>0.29299999999999998</v>
      </c>
      <c r="J179">
        <v>42</v>
      </c>
      <c r="K179">
        <v>1</v>
      </c>
      <c r="L179">
        <f t="shared" si="23"/>
        <v>0</v>
      </c>
      <c r="M179">
        <f t="shared" si="24"/>
        <v>0</v>
      </c>
    </row>
    <row r="180" spans="1:13">
      <c r="A180">
        <v>179</v>
      </c>
      <c r="B180">
        <v>329</v>
      </c>
      <c r="C180">
        <v>2</v>
      </c>
      <c r="D180">
        <v>102</v>
      </c>
      <c r="E180">
        <v>86</v>
      </c>
      <c r="F180">
        <v>36</v>
      </c>
      <c r="G180">
        <v>120</v>
      </c>
      <c r="H180">
        <v>45.5</v>
      </c>
      <c r="I180">
        <v>0.127</v>
      </c>
      <c r="J180">
        <v>23</v>
      </c>
      <c r="K180">
        <v>1</v>
      </c>
      <c r="L180">
        <f t="shared" si="23"/>
        <v>0</v>
      </c>
      <c r="M180">
        <f t="shared" si="24"/>
        <v>0</v>
      </c>
    </row>
    <row r="181" spans="1:13">
      <c r="A181">
        <v>180</v>
      </c>
      <c r="B181">
        <v>379</v>
      </c>
      <c r="C181">
        <v>4</v>
      </c>
      <c r="D181">
        <v>156</v>
      </c>
      <c r="E181">
        <v>75</v>
      </c>
      <c r="F181">
        <v>0</v>
      </c>
      <c r="G181">
        <v>0</v>
      </c>
      <c r="H181">
        <v>48.3</v>
      </c>
      <c r="I181">
        <v>0.23799999999999999</v>
      </c>
      <c r="J181">
        <v>32</v>
      </c>
      <c r="K181">
        <v>1</v>
      </c>
      <c r="L181">
        <f t="shared" si="23"/>
        <v>1</v>
      </c>
      <c r="M181">
        <f t="shared" si="24"/>
        <v>1</v>
      </c>
    </row>
    <row r="182" spans="1:13">
      <c r="A182">
        <v>181</v>
      </c>
      <c r="B182">
        <v>54</v>
      </c>
      <c r="C182">
        <v>8</v>
      </c>
      <c r="D182">
        <v>176</v>
      </c>
      <c r="E182">
        <v>90</v>
      </c>
      <c r="F182">
        <v>34</v>
      </c>
      <c r="G182">
        <v>300</v>
      </c>
      <c r="H182">
        <v>33.700000000000003</v>
      </c>
      <c r="I182">
        <v>0.46700000000000003</v>
      </c>
      <c r="J182">
        <v>58</v>
      </c>
      <c r="K182">
        <v>1</v>
      </c>
      <c r="L182">
        <f t="shared" si="23"/>
        <v>1</v>
      </c>
      <c r="M182">
        <f t="shared" si="24"/>
        <v>1</v>
      </c>
    </row>
    <row r="183" spans="1:13">
      <c r="A183">
        <v>182</v>
      </c>
      <c r="B183">
        <v>370</v>
      </c>
      <c r="C183">
        <v>1</v>
      </c>
      <c r="D183">
        <v>133</v>
      </c>
      <c r="E183">
        <v>102</v>
      </c>
      <c r="F183">
        <v>28</v>
      </c>
      <c r="G183">
        <v>140</v>
      </c>
      <c r="H183">
        <v>32.799999999999997</v>
      </c>
      <c r="I183">
        <v>0.23400000000000001</v>
      </c>
      <c r="J183">
        <v>45</v>
      </c>
      <c r="K183">
        <v>1</v>
      </c>
      <c r="L183">
        <f t="shared" si="23"/>
        <v>1</v>
      </c>
      <c r="M183">
        <f t="shared" si="24"/>
        <v>1</v>
      </c>
    </row>
    <row r="184" spans="1:13">
      <c r="A184">
        <v>183</v>
      </c>
      <c r="B184">
        <v>318</v>
      </c>
      <c r="C184">
        <v>3</v>
      </c>
      <c r="D184">
        <v>182</v>
      </c>
      <c r="E184">
        <v>74</v>
      </c>
      <c r="F184">
        <v>0</v>
      </c>
      <c r="G184">
        <v>0</v>
      </c>
      <c r="H184">
        <v>30.5</v>
      </c>
      <c r="I184">
        <v>0.34499999999999997</v>
      </c>
      <c r="J184">
        <v>29</v>
      </c>
      <c r="K184">
        <v>1</v>
      </c>
      <c r="L184">
        <f t="shared" si="23"/>
        <v>1</v>
      </c>
      <c r="M184">
        <f t="shared" si="24"/>
        <v>1</v>
      </c>
    </row>
    <row r="185" spans="1:13">
      <c r="A185">
        <v>184</v>
      </c>
      <c r="B185">
        <v>627</v>
      </c>
      <c r="C185">
        <v>0</v>
      </c>
      <c r="D185">
        <v>125</v>
      </c>
      <c r="E185">
        <v>68</v>
      </c>
      <c r="F185">
        <v>0</v>
      </c>
      <c r="G185">
        <v>0</v>
      </c>
      <c r="H185">
        <v>24.7</v>
      </c>
      <c r="I185">
        <v>0.20599999999999999</v>
      </c>
      <c r="J185">
        <v>21</v>
      </c>
      <c r="K185">
        <v>0</v>
      </c>
      <c r="L185">
        <f t="shared" si="23"/>
        <v>0</v>
      </c>
      <c r="M185">
        <f t="shared" si="24"/>
        <v>1</v>
      </c>
    </row>
    <row r="186" spans="1:13">
      <c r="A186">
        <v>185</v>
      </c>
      <c r="B186">
        <v>608</v>
      </c>
      <c r="C186">
        <v>1</v>
      </c>
      <c r="D186">
        <v>92</v>
      </c>
      <c r="E186">
        <v>62</v>
      </c>
      <c r="F186">
        <v>25</v>
      </c>
      <c r="G186">
        <v>41</v>
      </c>
      <c r="H186">
        <v>19.5</v>
      </c>
      <c r="I186">
        <v>0.48199999999999998</v>
      </c>
      <c r="J186">
        <v>25</v>
      </c>
      <c r="K186">
        <v>0</v>
      </c>
      <c r="L186">
        <f t="shared" si="23"/>
        <v>0</v>
      </c>
      <c r="M186">
        <f t="shared" si="24"/>
        <v>1</v>
      </c>
    </row>
    <row r="187" spans="1:13">
      <c r="A187">
        <v>186</v>
      </c>
      <c r="B187">
        <v>459</v>
      </c>
      <c r="C187">
        <v>10</v>
      </c>
      <c r="D187">
        <v>148</v>
      </c>
      <c r="E187">
        <v>84</v>
      </c>
      <c r="F187">
        <v>48</v>
      </c>
      <c r="G187">
        <v>237</v>
      </c>
      <c r="H187">
        <v>37.6</v>
      </c>
      <c r="I187">
        <v>1.0009999999999999</v>
      </c>
      <c r="J187">
        <v>51</v>
      </c>
      <c r="K187">
        <v>1</v>
      </c>
      <c r="L187">
        <f t="shared" si="23"/>
        <v>1</v>
      </c>
      <c r="M187">
        <f t="shared" si="24"/>
        <v>1</v>
      </c>
    </row>
    <row r="188" spans="1:13">
      <c r="A188">
        <v>187</v>
      </c>
      <c r="B188">
        <v>719</v>
      </c>
      <c r="C188">
        <v>1</v>
      </c>
      <c r="D188">
        <v>108</v>
      </c>
      <c r="E188">
        <v>60</v>
      </c>
      <c r="F188">
        <v>46</v>
      </c>
      <c r="G188">
        <v>178</v>
      </c>
      <c r="H188">
        <v>35.5</v>
      </c>
      <c r="I188">
        <v>0.41499999999999998</v>
      </c>
      <c r="J188">
        <v>24</v>
      </c>
      <c r="K188">
        <v>0</v>
      </c>
      <c r="L188">
        <f t="shared" si="23"/>
        <v>0</v>
      </c>
      <c r="M188">
        <f t="shared" si="24"/>
        <v>1</v>
      </c>
    </row>
    <row r="189" spans="1:13">
      <c r="A189">
        <v>188</v>
      </c>
      <c r="B189">
        <v>643</v>
      </c>
      <c r="C189">
        <v>6</v>
      </c>
      <c r="D189">
        <v>147</v>
      </c>
      <c r="E189">
        <v>80</v>
      </c>
      <c r="F189">
        <v>0</v>
      </c>
      <c r="G189">
        <v>0</v>
      </c>
      <c r="H189">
        <v>29.5</v>
      </c>
      <c r="I189">
        <v>0.17799999999999999</v>
      </c>
      <c r="J189">
        <v>50</v>
      </c>
      <c r="K189">
        <v>1</v>
      </c>
      <c r="L189">
        <f t="shared" si="23"/>
        <v>1</v>
      </c>
      <c r="M189">
        <f t="shared" si="24"/>
        <v>1</v>
      </c>
    </row>
    <row r="190" spans="1:13">
      <c r="A190">
        <v>189</v>
      </c>
      <c r="B190">
        <v>402</v>
      </c>
      <c r="C190">
        <v>6</v>
      </c>
      <c r="D190">
        <v>137</v>
      </c>
      <c r="E190">
        <v>61</v>
      </c>
      <c r="F190">
        <v>0</v>
      </c>
      <c r="G190">
        <v>0</v>
      </c>
      <c r="H190">
        <v>24.2</v>
      </c>
      <c r="I190">
        <v>0.151</v>
      </c>
      <c r="J190">
        <v>55</v>
      </c>
      <c r="K190">
        <v>0</v>
      </c>
      <c r="L190">
        <f t="shared" si="23"/>
        <v>1</v>
      </c>
      <c r="M190">
        <f t="shared" si="24"/>
        <v>0</v>
      </c>
    </row>
    <row r="191" spans="1:13">
      <c r="A191">
        <v>190</v>
      </c>
      <c r="B191">
        <v>32</v>
      </c>
      <c r="C191">
        <v>3</v>
      </c>
      <c r="D191">
        <v>158</v>
      </c>
      <c r="E191">
        <v>76</v>
      </c>
      <c r="F191">
        <v>36</v>
      </c>
      <c r="G191">
        <v>245</v>
      </c>
      <c r="H191">
        <v>31.6</v>
      </c>
      <c r="I191">
        <v>0.85099999999999998</v>
      </c>
      <c r="J191">
        <v>28</v>
      </c>
      <c r="K191">
        <v>1</v>
      </c>
      <c r="L191">
        <f t="shared" si="23"/>
        <v>1</v>
      </c>
      <c r="M191">
        <f t="shared" si="24"/>
        <v>1</v>
      </c>
    </row>
    <row r="192" spans="1:13">
      <c r="A192">
        <v>191</v>
      </c>
      <c r="B192">
        <v>174</v>
      </c>
      <c r="C192">
        <v>1</v>
      </c>
      <c r="D192">
        <v>79</v>
      </c>
      <c r="E192">
        <v>60</v>
      </c>
      <c r="F192">
        <v>42</v>
      </c>
      <c r="G192">
        <v>48</v>
      </c>
      <c r="H192">
        <v>43.5</v>
      </c>
      <c r="I192">
        <v>0.67800000000000005</v>
      </c>
      <c r="J192">
        <v>23</v>
      </c>
      <c r="K192">
        <v>0</v>
      </c>
      <c r="L192">
        <f t="shared" si="23"/>
        <v>0</v>
      </c>
      <c r="M192">
        <f t="shared" si="24"/>
        <v>1</v>
      </c>
    </row>
    <row r="193" spans="1:13">
      <c r="A193">
        <v>192</v>
      </c>
      <c r="B193">
        <v>486</v>
      </c>
      <c r="C193">
        <v>0</v>
      </c>
      <c r="D193">
        <v>135</v>
      </c>
      <c r="E193">
        <v>68</v>
      </c>
      <c r="F193">
        <v>42</v>
      </c>
      <c r="G193">
        <v>250</v>
      </c>
      <c r="H193">
        <v>42.3</v>
      </c>
      <c r="I193">
        <v>0.36499999999999999</v>
      </c>
      <c r="J193">
        <v>24</v>
      </c>
      <c r="K193">
        <v>1</v>
      </c>
      <c r="L193">
        <f t="shared" si="23"/>
        <v>1</v>
      </c>
      <c r="M193">
        <f t="shared" si="24"/>
        <v>1</v>
      </c>
    </row>
    <row r="194" spans="1:13">
      <c r="A194">
        <v>193</v>
      </c>
      <c r="B194">
        <v>765</v>
      </c>
      <c r="C194">
        <v>2</v>
      </c>
      <c r="D194">
        <v>122</v>
      </c>
      <c r="E194">
        <v>70</v>
      </c>
      <c r="F194">
        <v>27</v>
      </c>
      <c r="G194">
        <v>0</v>
      </c>
      <c r="H194">
        <v>36.799999999999997</v>
      </c>
      <c r="I194">
        <v>0.34</v>
      </c>
      <c r="J194">
        <v>27</v>
      </c>
      <c r="K194">
        <v>0</v>
      </c>
      <c r="L194">
        <f t="shared" si="23"/>
        <v>0</v>
      </c>
      <c r="M194">
        <f t="shared" si="24"/>
        <v>1</v>
      </c>
    </row>
    <row r="195" spans="1:13">
      <c r="A195">
        <v>194</v>
      </c>
      <c r="B195">
        <v>450</v>
      </c>
      <c r="C195">
        <v>0</v>
      </c>
      <c r="D195">
        <v>120</v>
      </c>
      <c r="E195">
        <v>74</v>
      </c>
      <c r="F195">
        <v>18</v>
      </c>
      <c r="G195">
        <v>63</v>
      </c>
      <c r="H195">
        <v>30.5</v>
      </c>
      <c r="I195">
        <v>0.28499999999999998</v>
      </c>
      <c r="J195">
        <v>26</v>
      </c>
      <c r="K195">
        <v>0</v>
      </c>
      <c r="L195">
        <f t="shared" ref="L195:L258" si="25">IF(D195&lt;=127.5,IF(C195&lt;=5.5,IF(E195&lt;=79,0,0),IF(I195&lt;=0.2205,0,0)),IF(I195&lt;=0.3165,IF(I195&lt;=0.242,1,0),IF(D195&lt;=143.5,1,1)))</f>
        <v>0</v>
      </c>
      <c r="M195">
        <f t="shared" ref="M195:M258" si="26">IF(L195=K195,1,0)</f>
        <v>1</v>
      </c>
    </row>
    <row r="196" spans="1:13">
      <c r="A196">
        <v>195</v>
      </c>
      <c r="B196">
        <v>610</v>
      </c>
      <c r="C196">
        <v>1</v>
      </c>
      <c r="D196">
        <v>111</v>
      </c>
      <c r="E196">
        <v>62</v>
      </c>
      <c r="F196">
        <v>13</v>
      </c>
      <c r="G196">
        <v>182</v>
      </c>
      <c r="H196">
        <v>24</v>
      </c>
      <c r="I196">
        <v>0.13800000000000001</v>
      </c>
      <c r="J196">
        <v>23</v>
      </c>
      <c r="K196">
        <v>0</v>
      </c>
      <c r="L196">
        <f t="shared" si="25"/>
        <v>0</v>
      </c>
      <c r="M196">
        <f t="shared" si="26"/>
        <v>1</v>
      </c>
    </row>
    <row r="197" spans="1:13">
      <c r="A197">
        <v>196</v>
      </c>
      <c r="B197">
        <v>687</v>
      </c>
      <c r="C197">
        <v>3</v>
      </c>
      <c r="D197">
        <v>130</v>
      </c>
      <c r="E197">
        <v>64</v>
      </c>
      <c r="F197">
        <v>0</v>
      </c>
      <c r="G197">
        <v>0</v>
      </c>
      <c r="H197">
        <v>23.1</v>
      </c>
      <c r="I197">
        <v>0.314</v>
      </c>
      <c r="J197">
        <v>22</v>
      </c>
      <c r="K197">
        <v>0</v>
      </c>
      <c r="L197">
        <f t="shared" si="25"/>
        <v>0</v>
      </c>
      <c r="M197">
        <f t="shared" si="26"/>
        <v>1</v>
      </c>
    </row>
    <row r="198" spans="1:13">
      <c r="A198">
        <v>197</v>
      </c>
      <c r="B198">
        <v>493</v>
      </c>
      <c r="C198">
        <v>4</v>
      </c>
      <c r="D198">
        <v>99</v>
      </c>
      <c r="E198">
        <v>68</v>
      </c>
      <c r="F198">
        <v>38</v>
      </c>
      <c r="G198">
        <v>0</v>
      </c>
      <c r="H198">
        <v>32.799999999999997</v>
      </c>
      <c r="I198">
        <v>0.14499999999999999</v>
      </c>
      <c r="J198">
        <v>33</v>
      </c>
      <c r="K198">
        <v>0</v>
      </c>
      <c r="L198">
        <f t="shared" si="25"/>
        <v>0</v>
      </c>
      <c r="M198">
        <f t="shared" si="26"/>
        <v>1</v>
      </c>
    </row>
    <row r="199" spans="1:13">
      <c r="A199">
        <v>198</v>
      </c>
      <c r="B199">
        <v>624</v>
      </c>
      <c r="C199">
        <v>0</v>
      </c>
      <c r="D199">
        <v>94</v>
      </c>
      <c r="E199">
        <v>70</v>
      </c>
      <c r="F199">
        <v>27</v>
      </c>
      <c r="G199">
        <v>115</v>
      </c>
      <c r="H199">
        <v>43.5</v>
      </c>
      <c r="I199">
        <v>0.34699999999999998</v>
      </c>
      <c r="J199">
        <v>21</v>
      </c>
      <c r="K199">
        <v>0</v>
      </c>
      <c r="L199">
        <f t="shared" si="25"/>
        <v>0</v>
      </c>
      <c r="M199">
        <f t="shared" si="26"/>
        <v>1</v>
      </c>
    </row>
    <row r="200" spans="1:13">
      <c r="A200">
        <v>199</v>
      </c>
      <c r="B200">
        <v>189</v>
      </c>
      <c r="C200">
        <v>8</v>
      </c>
      <c r="D200">
        <v>109</v>
      </c>
      <c r="E200">
        <v>76</v>
      </c>
      <c r="F200">
        <v>39</v>
      </c>
      <c r="G200">
        <v>114</v>
      </c>
      <c r="H200">
        <v>27.9</v>
      </c>
      <c r="I200">
        <v>0.64</v>
      </c>
      <c r="J200">
        <v>31</v>
      </c>
      <c r="K200">
        <v>1</v>
      </c>
      <c r="L200">
        <f t="shared" si="25"/>
        <v>0</v>
      </c>
      <c r="M200">
        <f t="shared" si="26"/>
        <v>0</v>
      </c>
    </row>
    <row r="201" spans="1:13">
      <c r="A201">
        <v>200</v>
      </c>
      <c r="B201">
        <v>605</v>
      </c>
      <c r="C201">
        <v>4</v>
      </c>
      <c r="D201">
        <v>183</v>
      </c>
      <c r="E201">
        <v>0</v>
      </c>
      <c r="F201">
        <v>0</v>
      </c>
      <c r="G201">
        <v>0</v>
      </c>
      <c r="H201">
        <v>28.4</v>
      </c>
      <c r="I201">
        <v>0.21199999999999999</v>
      </c>
      <c r="J201">
        <v>36</v>
      </c>
      <c r="K201">
        <v>1</v>
      </c>
      <c r="L201">
        <f t="shared" si="25"/>
        <v>1</v>
      </c>
      <c r="M201">
        <f t="shared" si="26"/>
        <v>1</v>
      </c>
    </row>
    <row r="202" spans="1:13">
      <c r="A202">
        <v>201</v>
      </c>
      <c r="B202">
        <v>524</v>
      </c>
      <c r="C202">
        <v>9</v>
      </c>
      <c r="D202">
        <v>130</v>
      </c>
      <c r="E202">
        <v>70</v>
      </c>
      <c r="F202">
        <v>0</v>
      </c>
      <c r="G202">
        <v>0</v>
      </c>
      <c r="H202">
        <v>34.200000000000003</v>
      </c>
      <c r="I202">
        <v>0.65200000000000002</v>
      </c>
      <c r="J202">
        <v>45</v>
      </c>
      <c r="K202">
        <v>1</v>
      </c>
      <c r="L202">
        <f t="shared" si="25"/>
        <v>1</v>
      </c>
      <c r="M202">
        <f t="shared" si="26"/>
        <v>1</v>
      </c>
    </row>
    <row r="203" spans="1:13">
      <c r="A203">
        <v>202</v>
      </c>
      <c r="B203">
        <v>527</v>
      </c>
      <c r="C203">
        <v>1</v>
      </c>
      <c r="D203">
        <v>97</v>
      </c>
      <c r="E203">
        <v>64</v>
      </c>
      <c r="F203">
        <v>19</v>
      </c>
      <c r="G203">
        <v>82</v>
      </c>
      <c r="H203">
        <v>18.2</v>
      </c>
      <c r="I203">
        <v>0.29899999999999999</v>
      </c>
      <c r="J203">
        <v>21</v>
      </c>
      <c r="K203">
        <v>0</v>
      </c>
      <c r="L203">
        <f t="shared" si="25"/>
        <v>0</v>
      </c>
      <c r="M203">
        <f t="shared" si="26"/>
        <v>1</v>
      </c>
    </row>
    <row r="204" spans="1:13">
      <c r="A204">
        <v>203</v>
      </c>
      <c r="B204">
        <v>410</v>
      </c>
      <c r="C204">
        <v>1</v>
      </c>
      <c r="D204">
        <v>172</v>
      </c>
      <c r="E204">
        <v>68</v>
      </c>
      <c r="F204">
        <v>49</v>
      </c>
      <c r="G204">
        <v>579</v>
      </c>
      <c r="H204">
        <v>42.4</v>
      </c>
      <c r="I204">
        <v>0.70199999999999996</v>
      </c>
      <c r="J204">
        <v>28</v>
      </c>
      <c r="K204">
        <v>1</v>
      </c>
      <c r="L204">
        <f t="shared" si="25"/>
        <v>1</v>
      </c>
      <c r="M204">
        <f t="shared" si="26"/>
        <v>1</v>
      </c>
    </row>
    <row r="205" spans="1:13">
      <c r="A205">
        <v>204</v>
      </c>
      <c r="B205">
        <v>378</v>
      </c>
      <c r="C205">
        <v>1</v>
      </c>
      <c r="D205">
        <v>87</v>
      </c>
      <c r="E205">
        <v>60</v>
      </c>
      <c r="F205">
        <v>37</v>
      </c>
      <c r="G205">
        <v>75</v>
      </c>
      <c r="H205">
        <v>37.200000000000003</v>
      </c>
      <c r="I205">
        <v>0.50900000000000001</v>
      </c>
      <c r="J205">
        <v>22</v>
      </c>
      <c r="K205">
        <v>0</v>
      </c>
      <c r="L205">
        <f t="shared" si="25"/>
        <v>0</v>
      </c>
      <c r="M205">
        <f t="shared" si="26"/>
        <v>1</v>
      </c>
    </row>
    <row r="206" spans="1:13">
      <c r="A206">
        <v>205</v>
      </c>
      <c r="B206">
        <v>600</v>
      </c>
      <c r="C206">
        <v>1</v>
      </c>
      <c r="D206">
        <v>109</v>
      </c>
      <c r="E206">
        <v>38</v>
      </c>
      <c r="F206">
        <v>18</v>
      </c>
      <c r="G206">
        <v>120</v>
      </c>
      <c r="H206">
        <v>23.1</v>
      </c>
      <c r="I206">
        <v>0.40699999999999997</v>
      </c>
      <c r="J206">
        <v>26</v>
      </c>
      <c r="K206">
        <v>0</v>
      </c>
      <c r="L206">
        <f t="shared" si="25"/>
        <v>0</v>
      </c>
      <c r="M206">
        <f t="shared" si="26"/>
        <v>1</v>
      </c>
    </row>
    <row r="207" spans="1:13">
      <c r="A207">
        <v>206</v>
      </c>
      <c r="B207">
        <v>412</v>
      </c>
      <c r="C207">
        <v>1</v>
      </c>
      <c r="D207">
        <v>112</v>
      </c>
      <c r="E207">
        <v>72</v>
      </c>
      <c r="F207">
        <v>30</v>
      </c>
      <c r="G207">
        <v>176</v>
      </c>
      <c r="H207">
        <v>34.4</v>
      </c>
      <c r="I207">
        <v>0.52800000000000002</v>
      </c>
      <c r="J207">
        <v>25</v>
      </c>
      <c r="K207">
        <v>0</v>
      </c>
      <c r="L207">
        <f t="shared" si="25"/>
        <v>0</v>
      </c>
      <c r="M207">
        <f t="shared" si="26"/>
        <v>1</v>
      </c>
    </row>
    <row r="208" spans="1:13">
      <c r="A208">
        <v>207</v>
      </c>
      <c r="B208">
        <v>612</v>
      </c>
      <c r="C208">
        <v>3</v>
      </c>
      <c r="D208">
        <v>174</v>
      </c>
      <c r="E208">
        <v>58</v>
      </c>
      <c r="F208">
        <v>22</v>
      </c>
      <c r="G208">
        <v>194</v>
      </c>
      <c r="H208">
        <v>32.9</v>
      </c>
      <c r="I208">
        <v>0.59299999999999997</v>
      </c>
      <c r="J208">
        <v>36</v>
      </c>
      <c r="K208">
        <v>1</v>
      </c>
      <c r="L208">
        <f t="shared" si="25"/>
        <v>1</v>
      </c>
      <c r="M208">
        <f t="shared" si="26"/>
        <v>1</v>
      </c>
    </row>
    <row r="209" spans="1:13">
      <c r="A209">
        <v>208</v>
      </c>
      <c r="B209">
        <v>660</v>
      </c>
      <c r="C209">
        <v>3</v>
      </c>
      <c r="D209">
        <v>80</v>
      </c>
      <c r="E209">
        <v>82</v>
      </c>
      <c r="F209">
        <v>31</v>
      </c>
      <c r="G209">
        <v>70</v>
      </c>
      <c r="H209">
        <v>34.200000000000003</v>
      </c>
      <c r="I209">
        <v>1.292</v>
      </c>
      <c r="J209">
        <v>27</v>
      </c>
      <c r="K209">
        <v>1</v>
      </c>
      <c r="L209">
        <f t="shared" si="25"/>
        <v>0</v>
      </c>
      <c r="M209">
        <f t="shared" si="26"/>
        <v>0</v>
      </c>
    </row>
    <row r="210" spans="1:13">
      <c r="A210">
        <v>209</v>
      </c>
      <c r="B210">
        <v>439</v>
      </c>
      <c r="C210">
        <v>1</v>
      </c>
      <c r="D210">
        <v>97</v>
      </c>
      <c r="E210">
        <v>70</v>
      </c>
      <c r="F210">
        <v>15</v>
      </c>
      <c r="G210">
        <v>0</v>
      </c>
      <c r="H210">
        <v>18.2</v>
      </c>
      <c r="I210">
        <v>0.14699999999999999</v>
      </c>
      <c r="J210">
        <v>21</v>
      </c>
      <c r="K210">
        <v>0</v>
      </c>
      <c r="L210">
        <f t="shared" si="25"/>
        <v>0</v>
      </c>
      <c r="M210">
        <f t="shared" si="26"/>
        <v>1</v>
      </c>
    </row>
    <row r="211" spans="1:13">
      <c r="A211">
        <v>210</v>
      </c>
      <c r="B211">
        <v>586</v>
      </c>
      <c r="C211">
        <v>1</v>
      </c>
      <c r="D211">
        <v>93</v>
      </c>
      <c r="E211">
        <v>56</v>
      </c>
      <c r="F211">
        <v>11</v>
      </c>
      <c r="G211">
        <v>0</v>
      </c>
      <c r="H211">
        <v>22.5</v>
      </c>
      <c r="I211">
        <v>0.41699999999999998</v>
      </c>
      <c r="J211">
        <v>22</v>
      </c>
      <c r="K211">
        <v>0</v>
      </c>
      <c r="L211">
        <f t="shared" si="25"/>
        <v>0</v>
      </c>
      <c r="M211">
        <f t="shared" si="26"/>
        <v>1</v>
      </c>
    </row>
    <row r="212" spans="1:13">
      <c r="A212">
        <v>211</v>
      </c>
      <c r="B212">
        <v>516</v>
      </c>
      <c r="C212">
        <v>3</v>
      </c>
      <c r="D212">
        <v>163</v>
      </c>
      <c r="E212">
        <v>70</v>
      </c>
      <c r="F212">
        <v>18</v>
      </c>
      <c r="G212">
        <v>105</v>
      </c>
      <c r="H212">
        <v>31.6</v>
      </c>
      <c r="I212">
        <v>0.26800000000000002</v>
      </c>
      <c r="J212">
        <v>28</v>
      </c>
      <c r="K212">
        <v>1</v>
      </c>
      <c r="L212">
        <f t="shared" si="25"/>
        <v>0</v>
      </c>
      <c r="M212">
        <f t="shared" si="26"/>
        <v>0</v>
      </c>
    </row>
    <row r="213" spans="1:13">
      <c r="A213">
        <v>212</v>
      </c>
      <c r="B213">
        <v>364</v>
      </c>
      <c r="C213">
        <v>4</v>
      </c>
      <c r="D213">
        <v>146</v>
      </c>
      <c r="E213">
        <v>78</v>
      </c>
      <c r="F213">
        <v>0</v>
      </c>
      <c r="G213">
        <v>0</v>
      </c>
      <c r="H213">
        <v>38.5</v>
      </c>
      <c r="I213">
        <v>0.52</v>
      </c>
      <c r="J213">
        <v>67</v>
      </c>
      <c r="K213">
        <v>1</v>
      </c>
      <c r="L213">
        <f t="shared" si="25"/>
        <v>1</v>
      </c>
      <c r="M213">
        <f t="shared" si="26"/>
        <v>1</v>
      </c>
    </row>
    <row r="214" spans="1:13">
      <c r="A214">
        <v>213</v>
      </c>
      <c r="B214">
        <v>166</v>
      </c>
      <c r="C214">
        <v>6</v>
      </c>
      <c r="D214">
        <v>104</v>
      </c>
      <c r="E214">
        <v>74</v>
      </c>
      <c r="F214">
        <v>18</v>
      </c>
      <c r="G214">
        <v>156</v>
      </c>
      <c r="H214">
        <v>29.9</v>
      </c>
      <c r="I214">
        <v>0.72199999999999998</v>
      </c>
      <c r="J214">
        <v>41</v>
      </c>
      <c r="K214">
        <v>1</v>
      </c>
      <c r="L214">
        <f t="shared" si="25"/>
        <v>0</v>
      </c>
      <c r="M214">
        <f t="shared" si="26"/>
        <v>0</v>
      </c>
    </row>
    <row r="215" spans="1:13">
      <c r="A215">
        <v>214</v>
      </c>
      <c r="B215">
        <v>405</v>
      </c>
      <c r="C215">
        <v>5</v>
      </c>
      <c r="D215">
        <v>168</v>
      </c>
      <c r="E215">
        <v>64</v>
      </c>
      <c r="F215">
        <v>0</v>
      </c>
      <c r="G215">
        <v>0</v>
      </c>
      <c r="H215">
        <v>32.9</v>
      </c>
      <c r="I215">
        <v>0.13500000000000001</v>
      </c>
      <c r="J215">
        <v>41</v>
      </c>
      <c r="K215">
        <v>1</v>
      </c>
      <c r="L215">
        <f t="shared" si="25"/>
        <v>1</v>
      </c>
      <c r="M215">
        <f t="shared" si="26"/>
        <v>1</v>
      </c>
    </row>
    <row r="216" spans="1:13">
      <c r="A216">
        <v>215</v>
      </c>
      <c r="B216">
        <v>134</v>
      </c>
      <c r="C216">
        <v>8</v>
      </c>
      <c r="D216">
        <v>84</v>
      </c>
      <c r="E216">
        <v>74</v>
      </c>
      <c r="F216">
        <v>31</v>
      </c>
      <c r="G216">
        <v>0</v>
      </c>
      <c r="H216">
        <v>38.299999999999997</v>
      </c>
      <c r="I216">
        <v>0.45700000000000002</v>
      </c>
      <c r="J216">
        <v>39</v>
      </c>
      <c r="K216">
        <v>0</v>
      </c>
      <c r="L216">
        <f t="shared" si="25"/>
        <v>0</v>
      </c>
      <c r="M216">
        <f t="shared" si="26"/>
        <v>1</v>
      </c>
    </row>
    <row r="217" spans="1:13">
      <c r="A217">
        <v>216</v>
      </c>
      <c r="B217">
        <v>488</v>
      </c>
      <c r="C217">
        <v>0</v>
      </c>
      <c r="D217">
        <v>173</v>
      </c>
      <c r="E217">
        <v>78</v>
      </c>
      <c r="F217">
        <v>32</v>
      </c>
      <c r="G217">
        <v>265</v>
      </c>
      <c r="H217">
        <v>46.5</v>
      </c>
      <c r="I217">
        <v>1.159</v>
      </c>
      <c r="J217">
        <v>58</v>
      </c>
      <c r="K217">
        <v>0</v>
      </c>
      <c r="L217">
        <f t="shared" si="25"/>
        <v>1</v>
      </c>
      <c r="M217">
        <f t="shared" si="26"/>
        <v>0</v>
      </c>
    </row>
    <row r="218" spans="1:13">
      <c r="A218">
        <v>217</v>
      </c>
      <c r="B218">
        <v>238</v>
      </c>
      <c r="C218">
        <v>0</v>
      </c>
      <c r="D218">
        <v>179</v>
      </c>
      <c r="E218">
        <v>90</v>
      </c>
      <c r="F218">
        <v>27</v>
      </c>
      <c r="G218">
        <v>0</v>
      </c>
      <c r="H218">
        <v>44.1</v>
      </c>
      <c r="I218">
        <v>0.68600000000000005</v>
      </c>
      <c r="J218">
        <v>23</v>
      </c>
      <c r="K218">
        <v>1</v>
      </c>
      <c r="L218">
        <f t="shared" si="25"/>
        <v>1</v>
      </c>
      <c r="M218">
        <f t="shared" si="26"/>
        <v>1</v>
      </c>
    </row>
    <row r="219" spans="1:13">
      <c r="A219">
        <v>218</v>
      </c>
      <c r="B219">
        <v>589</v>
      </c>
      <c r="C219">
        <v>3</v>
      </c>
      <c r="D219">
        <v>176</v>
      </c>
      <c r="E219">
        <v>86</v>
      </c>
      <c r="F219">
        <v>27</v>
      </c>
      <c r="G219">
        <v>156</v>
      </c>
      <c r="H219">
        <v>33.299999999999997</v>
      </c>
      <c r="I219">
        <v>1.1539999999999999</v>
      </c>
      <c r="J219">
        <v>52</v>
      </c>
      <c r="K219">
        <v>1</v>
      </c>
      <c r="L219">
        <f t="shared" si="25"/>
        <v>1</v>
      </c>
      <c r="M219">
        <f t="shared" si="26"/>
        <v>1</v>
      </c>
    </row>
    <row r="220" spans="1:13">
      <c r="A220">
        <v>219</v>
      </c>
      <c r="B220">
        <v>247</v>
      </c>
      <c r="C220">
        <v>10</v>
      </c>
      <c r="D220">
        <v>122</v>
      </c>
      <c r="E220">
        <v>68</v>
      </c>
      <c r="F220">
        <v>0</v>
      </c>
      <c r="G220">
        <v>0</v>
      </c>
      <c r="H220">
        <v>31.2</v>
      </c>
      <c r="I220">
        <v>0.25800000000000001</v>
      </c>
      <c r="J220">
        <v>41</v>
      </c>
      <c r="K220">
        <v>0</v>
      </c>
      <c r="L220">
        <f t="shared" si="25"/>
        <v>0</v>
      </c>
      <c r="M220">
        <f t="shared" si="26"/>
        <v>1</v>
      </c>
    </row>
    <row r="221" spans="1:13">
      <c r="A221">
        <v>220</v>
      </c>
      <c r="B221">
        <v>109</v>
      </c>
      <c r="C221">
        <v>3</v>
      </c>
      <c r="D221">
        <v>83</v>
      </c>
      <c r="E221">
        <v>58</v>
      </c>
      <c r="F221">
        <v>31</v>
      </c>
      <c r="G221">
        <v>18</v>
      </c>
      <c r="H221">
        <v>34.299999999999997</v>
      </c>
      <c r="I221">
        <v>0.33600000000000002</v>
      </c>
      <c r="J221">
        <v>25</v>
      </c>
      <c r="K221">
        <v>0</v>
      </c>
      <c r="L221">
        <f t="shared" si="25"/>
        <v>0</v>
      </c>
      <c r="M221">
        <f t="shared" si="26"/>
        <v>1</v>
      </c>
    </row>
    <row r="222" spans="1:13">
      <c r="A222">
        <v>221</v>
      </c>
      <c r="B222">
        <v>461</v>
      </c>
      <c r="C222">
        <v>9</v>
      </c>
      <c r="D222">
        <v>120</v>
      </c>
      <c r="E222">
        <v>72</v>
      </c>
      <c r="F222">
        <v>22</v>
      </c>
      <c r="G222">
        <v>56</v>
      </c>
      <c r="H222">
        <v>20.8</v>
      </c>
      <c r="I222">
        <v>0.73299999999999998</v>
      </c>
      <c r="J222">
        <v>48</v>
      </c>
      <c r="K222">
        <v>0</v>
      </c>
      <c r="L222">
        <f t="shared" si="25"/>
        <v>0</v>
      </c>
      <c r="M222">
        <f t="shared" si="26"/>
        <v>1</v>
      </c>
    </row>
    <row r="223" spans="1:13">
      <c r="A223">
        <v>222</v>
      </c>
      <c r="B223">
        <v>667</v>
      </c>
      <c r="C223">
        <v>4</v>
      </c>
      <c r="D223">
        <v>145</v>
      </c>
      <c r="E223">
        <v>82</v>
      </c>
      <c r="F223">
        <v>18</v>
      </c>
      <c r="G223">
        <v>0</v>
      </c>
      <c r="H223">
        <v>32.5</v>
      </c>
      <c r="I223">
        <v>0.23499999999999999</v>
      </c>
      <c r="J223">
        <v>70</v>
      </c>
      <c r="K223">
        <v>1</v>
      </c>
      <c r="L223">
        <f t="shared" si="25"/>
        <v>1</v>
      </c>
      <c r="M223">
        <f t="shared" si="26"/>
        <v>1</v>
      </c>
    </row>
    <row r="224" spans="1:13">
      <c r="A224">
        <v>223</v>
      </c>
      <c r="B224">
        <v>643</v>
      </c>
      <c r="C224">
        <v>6</v>
      </c>
      <c r="D224">
        <v>147</v>
      </c>
      <c r="E224">
        <v>80</v>
      </c>
      <c r="F224">
        <v>0</v>
      </c>
      <c r="G224">
        <v>0</v>
      </c>
      <c r="H224">
        <v>29.5</v>
      </c>
      <c r="I224">
        <v>0.17799999999999999</v>
      </c>
      <c r="J224">
        <v>50</v>
      </c>
      <c r="K224">
        <v>1</v>
      </c>
      <c r="L224">
        <f t="shared" si="25"/>
        <v>1</v>
      </c>
      <c r="M224">
        <f t="shared" si="26"/>
        <v>1</v>
      </c>
    </row>
    <row r="225" spans="1:13">
      <c r="A225">
        <v>224</v>
      </c>
      <c r="B225">
        <v>326</v>
      </c>
      <c r="C225">
        <v>1</v>
      </c>
      <c r="D225">
        <v>157</v>
      </c>
      <c r="E225">
        <v>72</v>
      </c>
      <c r="F225">
        <v>21</v>
      </c>
      <c r="G225">
        <v>168</v>
      </c>
      <c r="H225">
        <v>25.6</v>
      </c>
      <c r="I225">
        <v>0.123</v>
      </c>
      <c r="J225">
        <v>24</v>
      </c>
      <c r="K225">
        <v>0</v>
      </c>
      <c r="L225">
        <f t="shared" si="25"/>
        <v>1</v>
      </c>
      <c r="M225">
        <f t="shared" si="26"/>
        <v>0</v>
      </c>
    </row>
    <row r="226" spans="1:13">
      <c r="A226">
        <v>225</v>
      </c>
      <c r="B226">
        <v>327</v>
      </c>
      <c r="C226">
        <v>1</v>
      </c>
      <c r="D226">
        <v>122</v>
      </c>
      <c r="E226">
        <v>64</v>
      </c>
      <c r="F226">
        <v>32</v>
      </c>
      <c r="G226">
        <v>156</v>
      </c>
      <c r="H226">
        <v>35.1</v>
      </c>
      <c r="I226">
        <v>0.69199999999999995</v>
      </c>
      <c r="J226">
        <v>30</v>
      </c>
      <c r="K226">
        <v>1</v>
      </c>
      <c r="L226">
        <f t="shared" si="25"/>
        <v>0</v>
      </c>
      <c r="M226">
        <f t="shared" si="26"/>
        <v>0</v>
      </c>
    </row>
    <row r="227" spans="1:13">
      <c r="A227">
        <v>226</v>
      </c>
      <c r="B227">
        <v>197</v>
      </c>
      <c r="C227">
        <v>1</v>
      </c>
      <c r="D227">
        <v>105</v>
      </c>
      <c r="E227">
        <v>58</v>
      </c>
      <c r="F227">
        <v>0</v>
      </c>
      <c r="G227">
        <v>0</v>
      </c>
      <c r="H227">
        <v>24.3</v>
      </c>
      <c r="I227">
        <v>0.187</v>
      </c>
      <c r="J227">
        <v>21</v>
      </c>
      <c r="K227">
        <v>0</v>
      </c>
      <c r="L227">
        <f t="shared" si="25"/>
        <v>0</v>
      </c>
      <c r="M227">
        <f t="shared" si="26"/>
        <v>1</v>
      </c>
    </row>
    <row r="228" spans="1:13">
      <c r="A228">
        <v>227</v>
      </c>
      <c r="B228">
        <v>181</v>
      </c>
      <c r="C228">
        <v>6</v>
      </c>
      <c r="D228">
        <v>87</v>
      </c>
      <c r="E228">
        <v>80</v>
      </c>
      <c r="F228">
        <v>0</v>
      </c>
      <c r="G228">
        <v>0</v>
      </c>
      <c r="H228">
        <v>23.2</v>
      </c>
      <c r="I228">
        <v>8.4000000000000005E-2</v>
      </c>
      <c r="J228">
        <v>32</v>
      </c>
      <c r="K228">
        <v>0</v>
      </c>
      <c r="L228">
        <f t="shared" si="25"/>
        <v>0</v>
      </c>
      <c r="M228">
        <f t="shared" si="26"/>
        <v>1</v>
      </c>
    </row>
    <row r="229" spans="1:13">
      <c r="A229">
        <v>228</v>
      </c>
      <c r="B229">
        <v>531</v>
      </c>
      <c r="C229">
        <v>2</v>
      </c>
      <c r="D229">
        <v>122</v>
      </c>
      <c r="E229">
        <v>60</v>
      </c>
      <c r="F229">
        <v>18</v>
      </c>
      <c r="G229">
        <v>106</v>
      </c>
      <c r="H229">
        <v>29.8</v>
      </c>
      <c r="I229">
        <v>0.71699999999999997</v>
      </c>
      <c r="J229">
        <v>22</v>
      </c>
      <c r="K229">
        <v>0</v>
      </c>
      <c r="L229">
        <f t="shared" si="25"/>
        <v>0</v>
      </c>
      <c r="M229">
        <f t="shared" si="26"/>
        <v>1</v>
      </c>
    </row>
    <row r="230" spans="1:13">
      <c r="A230">
        <v>229</v>
      </c>
      <c r="B230">
        <v>612</v>
      </c>
      <c r="C230">
        <v>3</v>
      </c>
      <c r="D230">
        <v>174</v>
      </c>
      <c r="E230">
        <v>58</v>
      </c>
      <c r="F230">
        <v>22</v>
      </c>
      <c r="G230">
        <v>194</v>
      </c>
      <c r="H230">
        <v>32.9</v>
      </c>
      <c r="I230">
        <v>0.59299999999999997</v>
      </c>
      <c r="J230">
        <v>36</v>
      </c>
      <c r="K230">
        <v>1</v>
      </c>
      <c r="L230">
        <f t="shared" si="25"/>
        <v>1</v>
      </c>
      <c r="M230">
        <f t="shared" si="26"/>
        <v>1</v>
      </c>
    </row>
    <row r="231" spans="1:13">
      <c r="A231">
        <v>230</v>
      </c>
      <c r="B231">
        <v>281</v>
      </c>
      <c r="C231">
        <v>0</v>
      </c>
      <c r="D231">
        <v>146</v>
      </c>
      <c r="E231">
        <v>70</v>
      </c>
      <c r="F231">
        <v>0</v>
      </c>
      <c r="G231">
        <v>0</v>
      </c>
      <c r="H231">
        <v>37.9</v>
      </c>
      <c r="I231">
        <v>0.33400000000000002</v>
      </c>
      <c r="J231">
        <v>28</v>
      </c>
      <c r="K231">
        <v>1</v>
      </c>
      <c r="L231">
        <f t="shared" si="25"/>
        <v>1</v>
      </c>
      <c r="M231">
        <f t="shared" si="26"/>
        <v>1</v>
      </c>
    </row>
    <row r="232" spans="1:13">
      <c r="A232">
        <v>231</v>
      </c>
      <c r="B232">
        <v>12</v>
      </c>
      <c r="C232">
        <v>10</v>
      </c>
      <c r="D232">
        <v>168</v>
      </c>
      <c r="E232">
        <v>74</v>
      </c>
      <c r="F232">
        <v>0</v>
      </c>
      <c r="G232">
        <v>0</v>
      </c>
      <c r="H232">
        <v>38</v>
      </c>
      <c r="I232">
        <v>0.53700000000000003</v>
      </c>
      <c r="J232">
        <v>34</v>
      </c>
      <c r="K232">
        <v>1</v>
      </c>
      <c r="L232">
        <f t="shared" si="25"/>
        <v>1</v>
      </c>
      <c r="M232">
        <f t="shared" si="26"/>
        <v>1</v>
      </c>
    </row>
    <row r="233" spans="1:13">
      <c r="A233">
        <v>232</v>
      </c>
      <c r="B233">
        <v>178</v>
      </c>
      <c r="C233">
        <v>0</v>
      </c>
      <c r="D233">
        <v>129</v>
      </c>
      <c r="E233">
        <v>110</v>
      </c>
      <c r="F233">
        <v>46</v>
      </c>
      <c r="G233">
        <v>130</v>
      </c>
      <c r="H233">
        <v>67.099999999999994</v>
      </c>
      <c r="I233">
        <v>0.31900000000000001</v>
      </c>
      <c r="J233">
        <v>26</v>
      </c>
      <c r="K233">
        <v>1</v>
      </c>
      <c r="L233">
        <f t="shared" si="25"/>
        <v>1</v>
      </c>
      <c r="M233">
        <f t="shared" si="26"/>
        <v>1</v>
      </c>
    </row>
    <row r="234" spans="1:13">
      <c r="A234">
        <v>233</v>
      </c>
      <c r="B234">
        <v>279</v>
      </c>
      <c r="C234">
        <v>5</v>
      </c>
      <c r="D234">
        <v>114</v>
      </c>
      <c r="E234">
        <v>74</v>
      </c>
      <c r="F234">
        <v>0</v>
      </c>
      <c r="G234">
        <v>0</v>
      </c>
      <c r="H234">
        <v>24.9</v>
      </c>
      <c r="I234">
        <v>0.74399999999999999</v>
      </c>
      <c r="J234">
        <v>57</v>
      </c>
      <c r="K234">
        <v>0</v>
      </c>
      <c r="L234">
        <f t="shared" si="25"/>
        <v>0</v>
      </c>
      <c r="M234">
        <f t="shared" si="26"/>
        <v>1</v>
      </c>
    </row>
    <row r="235" spans="1:13">
      <c r="A235">
        <v>234</v>
      </c>
      <c r="B235">
        <v>29</v>
      </c>
      <c r="C235">
        <v>13</v>
      </c>
      <c r="D235">
        <v>145</v>
      </c>
      <c r="E235">
        <v>82</v>
      </c>
      <c r="F235">
        <v>19</v>
      </c>
      <c r="G235">
        <v>110</v>
      </c>
      <c r="H235">
        <v>22.2</v>
      </c>
      <c r="I235">
        <v>0.245</v>
      </c>
      <c r="J235">
        <v>57</v>
      </c>
      <c r="K235">
        <v>0</v>
      </c>
      <c r="L235">
        <f t="shared" si="25"/>
        <v>0</v>
      </c>
      <c r="M235">
        <f t="shared" si="26"/>
        <v>1</v>
      </c>
    </row>
    <row r="236" spans="1:13">
      <c r="A236">
        <v>235</v>
      </c>
      <c r="B236">
        <v>122</v>
      </c>
      <c r="C236">
        <v>6</v>
      </c>
      <c r="D236">
        <v>111</v>
      </c>
      <c r="E236">
        <v>64</v>
      </c>
      <c r="F236">
        <v>39</v>
      </c>
      <c r="G236">
        <v>0</v>
      </c>
      <c r="H236">
        <v>34.200000000000003</v>
      </c>
      <c r="I236">
        <v>0.26</v>
      </c>
      <c r="J236">
        <v>24</v>
      </c>
      <c r="K236">
        <v>0</v>
      </c>
      <c r="L236">
        <f t="shared" si="25"/>
        <v>0</v>
      </c>
      <c r="M236">
        <f t="shared" si="26"/>
        <v>1</v>
      </c>
    </row>
    <row r="237" spans="1:13">
      <c r="A237">
        <v>236</v>
      </c>
      <c r="B237">
        <v>766</v>
      </c>
      <c r="C237">
        <v>5</v>
      </c>
      <c r="D237">
        <v>121</v>
      </c>
      <c r="E237">
        <v>72</v>
      </c>
      <c r="F237">
        <v>23</v>
      </c>
      <c r="G237">
        <v>112</v>
      </c>
      <c r="H237">
        <v>26.2</v>
      </c>
      <c r="I237">
        <v>0.245</v>
      </c>
      <c r="J237">
        <v>30</v>
      </c>
      <c r="K237">
        <v>0</v>
      </c>
      <c r="L237">
        <f t="shared" si="25"/>
        <v>0</v>
      </c>
      <c r="M237">
        <f t="shared" si="26"/>
        <v>1</v>
      </c>
    </row>
    <row r="238" spans="1:13">
      <c r="A238">
        <v>237</v>
      </c>
      <c r="B238">
        <v>96</v>
      </c>
      <c r="C238">
        <v>6</v>
      </c>
      <c r="D238">
        <v>144</v>
      </c>
      <c r="E238">
        <v>72</v>
      </c>
      <c r="F238">
        <v>27</v>
      </c>
      <c r="G238">
        <v>228</v>
      </c>
      <c r="H238">
        <v>33.9</v>
      </c>
      <c r="I238">
        <v>0.255</v>
      </c>
      <c r="J238">
        <v>40</v>
      </c>
      <c r="K238">
        <v>0</v>
      </c>
      <c r="L238">
        <f t="shared" si="25"/>
        <v>0</v>
      </c>
      <c r="M238">
        <f t="shared" si="26"/>
        <v>1</v>
      </c>
    </row>
    <row r="239" spans="1:13">
      <c r="A239">
        <v>238</v>
      </c>
      <c r="B239">
        <v>392</v>
      </c>
      <c r="C239">
        <v>5</v>
      </c>
      <c r="D239">
        <v>166</v>
      </c>
      <c r="E239">
        <v>76</v>
      </c>
      <c r="F239">
        <v>0</v>
      </c>
      <c r="G239">
        <v>0</v>
      </c>
      <c r="H239">
        <v>45.7</v>
      </c>
      <c r="I239">
        <v>0.34</v>
      </c>
      <c r="J239">
        <v>27</v>
      </c>
      <c r="K239">
        <v>1</v>
      </c>
      <c r="L239">
        <f t="shared" si="25"/>
        <v>1</v>
      </c>
      <c r="M239">
        <f t="shared" si="26"/>
        <v>1</v>
      </c>
    </row>
    <row r="240" spans="1:13">
      <c r="A240">
        <v>239</v>
      </c>
      <c r="B240">
        <v>721</v>
      </c>
      <c r="C240">
        <v>4</v>
      </c>
      <c r="D240">
        <v>83</v>
      </c>
      <c r="E240">
        <v>86</v>
      </c>
      <c r="F240">
        <v>19</v>
      </c>
      <c r="G240">
        <v>0</v>
      </c>
      <c r="H240">
        <v>29.3</v>
      </c>
      <c r="I240">
        <v>0.317</v>
      </c>
      <c r="J240">
        <v>34</v>
      </c>
      <c r="K240">
        <v>0</v>
      </c>
      <c r="L240">
        <f t="shared" si="25"/>
        <v>0</v>
      </c>
      <c r="M240">
        <f t="shared" si="26"/>
        <v>1</v>
      </c>
    </row>
    <row r="241" spans="1:13">
      <c r="A241">
        <v>240</v>
      </c>
      <c r="B241">
        <v>751</v>
      </c>
      <c r="C241">
        <v>4</v>
      </c>
      <c r="D241">
        <v>136</v>
      </c>
      <c r="E241">
        <v>70</v>
      </c>
      <c r="F241">
        <v>0</v>
      </c>
      <c r="G241">
        <v>0</v>
      </c>
      <c r="H241">
        <v>31.2</v>
      </c>
      <c r="I241">
        <v>1.1819999999999999</v>
      </c>
      <c r="J241">
        <v>22</v>
      </c>
      <c r="K241">
        <v>1</v>
      </c>
      <c r="L241">
        <f t="shared" si="25"/>
        <v>1</v>
      </c>
      <c r="M241">
        <f t="shared" si="26"/>
        <v>1</v>
      </c>
    </row>
    <row r="242" spans="1:13">
      <c r="A242">
        <v>241</v>
      </c>
      <c r="B242">
        <v>671</v>
      </c>
      <c r="C242">
        <v>6</v>
      </c>
      <c r="D242">
        <v>165</v>
      </c>
      <c r="E242">
        <v>68</v>
      </c>
      <c r="F242">
        <v>26</v>
      </c>
      <c r="G242">
        <v>168</v>
      </c>
      <c r="H242">
        <v>33.6</v>
      </c>
      <c r="I242">
        <v>0.63100000000000001</v>
      </c>
      <c r="J242">
        <v>49</v>
      </c>
      <c r="K242">
        <v>0</v>
      </c>
      <c r="L242">
        <f t="shared" si="25"/>
        <v>1</v>
      </c>
      <c r="M242">
        <f t="shared" si="26"/>
        <v>0</v>
      </c>
    </row>
    <row r="243" spans="1:13">
      <c r="A243">
        <v>242</v>
      </c>
      <c r="B243">
        <v>42</v>
      </c>
      <c r="C243">
        <v>7</v>
      </c>
      <c r="D243">
        <v>133</v>
      </c>
      <c r="E243">
        <v>84</v>
      </c>
      <c r="F243">
        <v>0</v>
      </c>
      <c r="G243">
        <v>0</v>
      </c>
      <c r="H243">
        <v>40.200000000000003</v>
      </c>
      <c r="I243">
        <v>0.69599999999999995</v>
      </c>
      <c r="J243">
        <v>37</v>
      </c>
      <c r="K243">
        <v>0</v>
      </c>
      <c r="L243">
        <f t="shared" si="25"/>
        <v>1</v>
      </c>
      <c r="M243">
        <f t="shared" si="26"/>
        <v>0</v>
      </c>
    </row>
    <row r="244" spans="1:13">
      <c r="A244">
        <v>243</v>
      </c>
      <c r="B244">
        <v>710</v>
      </c>
      <c r="C244">
        <v>2</v>
      </c>
      <c r="D244">
        <v>93</v>
      </c>
      <c r="E244">
        <v>64</v>
      </c>
      <c r="F244">
        <v>32</v>
      </c>
      <c r="G244">
        <v>160</v>
      </c>
      <c r="H244">
        <v>38</v>
      </c>
      <c r="I244">
        <v>0.67400000000000004</v>
      </c>
      <c r="J244">
        <v>23</v>
      </c>
      <c r="K244">
        <v>1</v>
      </c>
      <c r="L244">
        <f t="shared" si="25"/>
        <v>0</v>
      </c>
      <c r="M244">
        <f t="shared" si="26"/>
        <v>0</v>
      </c>
    </row>
    <row r="245" spans="1:13">
      <c r="A245">
        <v>244</v>
      </c>
      <c r="B245">
        <v>355</v>
      </c>
      <c r="C245">
        <v>3</v>
      </c>
      <c r="D245">
        <v>90</v>
      </c>
      <c r="E245">
        <v>78</v>
      </c>
      <c r="F245">
        <v>0</v>
      </c>
      <c r="G245">
        <v>0</v>
      </c>
      <c r="H245">
        <v>42.7</v>
      </c>
      <c r="I245">
        <v>0.55900000000000005</v>
      </c>
      <c r="J245">
        <v>21</v>
      </c>
      <c r="K245">
        <v>0</v>
      </c>
      <c r="L245">
        <f t="shared" si="25"/>
        <v>0</v>
      </c>
      <c r="M245">
        <f t="shared" si="26"/>
        <v>1</v>
      </c>
    </row>
    <row r="246" spans="1:13">
      <c r="A246">
        <v>245</v>
      </c>
      <c r="B246">
        <v>722</v>
      </c>
      <c r="C246">
        <v>1</v>
      </c>
      <c r="D246">
        <v>114</v>
      </c>
      <c r="E246">
        <v>66</v>
      </c>
      <c r="F246">
        <v>36</v>
      </c>
      <c r="G246">
        <v>200</v>
      </c>
      <c r="H246">
        <v>38.1</v>
      </c>
      <c r="I246">
        <v>0.28899999999999998</v>
      </c>
      <c r="J246">
        <v>21</v>
      </c>
      <c r="K246">
        <v>0</v>
      </c>
      <c r="L246">
        <f t="shared" si="25"/>
        <v>0</v>
      </c>
      <c r="M246">
        <f t="shared" si="26"/>
        <v>1</v>
      </c>
    </row>
    <row r="247" spans="1:13">
      <c r="A247">
        <v>246</v>
      </c>
      <c r="B247">
        <v>370</v>
      </c>
      <c r="C247">
        <v>1</v>
      </c>
      <c r="D247">
        <v>133</v>
      </c>
      <c r="E247">
        <v>102</v>
      </c>
      <c r="F247">
        <v>28</v>
      </c>
      <c r="G247">
        <v>140</v>
      </c>
      <c r="H247">
        <v>32.799999999999997</v>
      </c>
      <c r="I247">
        <v>0.23400000000000001</v>
      </c>
      <c r="J247">
        <v>45</v>
      </c>
      <c r="K247">
        <v>1</v>
      </c>
      <c r="L247">
        <f t="shared" si="25"/>
        <v>1</v>
      </c>
      <c r="M247">
        <f t="shared" si="26"/>
        <v>1</v>
      </c>
    </row>
    <row r="248" spans="1:13">
      <c r="A248">
        <v>247</v>
      </c>
      <c r="B248">
        <v>270</v>
      </c>
      <c r="C248">
        <v>2</v>
      </c>
      <c r="D248">
        <v>146</v>
      </c>
      <c r="E248">
        <v>0</v>
      </c>
      <c r="F248">
        <v>0</v>
      </c>
      <c r="G248">
        <v>0</v>
      </c>
      <c r="H248">
        <v>27.5</v>
      </c>
      <c r="I248">
        <v>0.24</v>
      </c>
      <c r="J248">
        <v>28</v>
      </c>
      <c r="K248">
        <v>1</v>
      </c>
      <c r="L248">
        <f t="shared" si="25"/>
        <v>1</v>
      </c>
      <c r="M248">
        <f t="shared" si="26"/>
        <v>1</v>
      </c>
    </row>
    <row r="249" spans="1:13">
      <c r="A249">
        <v>248</v>
      </c>
      <c r="B249">
        <v>177</v>
      </c>
      <c r="C249">
        <v>6</v>
      </c>
      <c r="D249">
        <v>85</v>
      </c>
      <c r="E249">
        <v>78</v>
      </c>
      <c r="F249">
        <v>0</v>
      </c>
      <c r="G249">
        <v>0</v>
      </c>
      <c r="H249">
        <v>31.2</v>
      </c>
      <c r="I249">
        <v>0.38200000000000001</v>
      </c>
      <c r="J249">
        <v>42</v>
      </c>
      <c r="K249">
        <v>0</v>
      </c>
      <c r="L249">
        <f t="shared" si="25"/>
        <v>0</v>
      </c>
      <c r="M249">
        <f t="shared" si="26"/>
        <v>1</v>
      </c>
    </row>
    <row r="250" spans="1:13">
      <c r="A250">
        <v>249</v>
      </c>
      <c r="B250">
        <v>613</v>
      </c>
      <c r="C250">
        <v>7</v>
      </c>
      <c r="D250">
        <v>168</v>
      </c>
      <c r="E250">
        <v>88</v>
      </c>
      <c r="F250">
        <v>42</v>
      </c>
      <c r="G250">
        <v>321</v>
      </c>
      <c r="H250">
        <v>38.200000000000003</v>
      </c>
      <c r="I250">
        <v>0.78700000000000003</v>
      </c>
      <c r="J250">
        <v>40</v>
      </c>
      <c r="K250">
        <v>1</v>
      </c>
      <c r="L250">
        <f t="shared" si="25"/>
        <v>1</v>
      </c>
      <c r="M250">
        <f t="shared" si="26"/>
        <v>1</v>
      </c>
    </row>
    <row r="251" spans="1:13">
      <c r="A251">
        <v>250</v>
      </c>
      <c r="B251">
        <v>249</v>
      </c>
      <c r="C251">
        <v>9</v>
      </c>
      <c r="D251">
        <v>124</v>
      </c>
      <c r="E251">
        <v>70</v>
      </c>
      <c r="F251">
        <v>33</v>
      </c>
      <c r="G251">
        <v>402</v>
      </c>
      <c r="H251">
        <v>35.4</v>
      </c>
      <c r="I251">
        <v>0.28199999999999997</v>
      </c>
      <c r="J251">
        <v>34</v>
      </c>
      <c r="K251">
        <v>0</v>
      </c>
      <c r="L251">
        <f t="shared" si="25"/>
        <v>0</v>
      </c>
      <c r="M251">
        <f t="shared" si="26"/>
        <v>1</v>
      </c>
    </row>
    <row r="252" spans="1:13">
      <c r="A252">
        <v>251</v>
      </c>
      <c r="B252">
        <v>57</v>
      </c>
      <c r="C252">
        <v>7</v>
      </c>
      <c r="D252">
        <v>187</v>
      </c>
      <c r="E252">
        <v>68</v>
      </c>
      <c r="F252">
        <v>39</v>
      </c>
      <c r="G252">
        <v>304</v>
      </c>
      <c r="H252">
        <v>37.700000000000003</v>
      </c>
      <c r="I252">
        <v>0.254</v>
      </c>
      <c r="J252">
        <v>41</v>
      </c>
      <c r="K252">
        <v>1</v>
      </c>
      <c r="L252">
        <f t="shared" si="25"/>
        <v>0</v>
      </c>
      <c r="M252">
        <f t="shared" si="26"/>
        <v>0</v>
      </c>
    </row>
    <row r="253" spans="1:13">
      <c r="A253">
        <v>252</v>
      </c>
      <c r="B253">
        <v>479</v>
      </c>
      <c r="C253">
        <v>8</v>
      </c>
      <c r="D253">
        <v>126</v>
      </c>
      <c r="E253">
        <v>74</v>
      </c>
      <c r="F253">
        <v>38</v>
      </c>
      <c r="G253">
        <v>75</v>
      </c>
      <c r="H253">
        <v>25.9</v>
      </c>
      <c r="I253">
        <v>0.16200000000000001</v>
      </c>
      <c r="J253">
        <v>39</v>
      </c>
      <c r="K253">
        <v>0</v>
      </c>
      <c r="L253">
        <f t="shared" si="25"/>
        <v>0</v>
      </c>
      <c r="M253">
        <f t="shared" si="26"/>
        <v>1</v>
      </c>
    </row>
    <row r="254" spans="1:13">
      <c r="A254">
        <v>253</v>
      </c>
      <c r="B254">
        <v>97</v>
      </c>
      <c r="C254">
        <v>2</v>
      </c>
      <c r="D254">
        <v>92</v>
      </c>
      <c r="E254">
        <v>62</v>
      </c>
      <c r="F254">
        <v>28</v>
      </c>
      <c r="G254">
        <v>0</v>
      </c>
      <c r="H254">
        <v>31.6</v>
      </c>
      <c r="I254">
        <v>0.13</v>
      </c>
      <c r="J254">
        <v>24</v>
      </c>
      <c r="K254">
        <v>0</v>
      </c>
      <c r="L254">
        <f t="shared" si="25"/>
        <v>0</v>
      </c>
      <c r="M254">
        <f t="shared" si="26"/>
        <v>1</v>
      </c>
    </row>
    <row r="255" spans="1:13">
      <c r="A255">
        <v>254</v>
      </c>
      <c r="B255">
        <v>19</v>
      </c>
      <c r="C255">
        <v>1</v>
      </c>
      <c r="D255">
        <v>103</v>
      </c>
      <c r="E255">
        <v>30</v>
      </c>
      <c r="F255">
        <v>38</v>
      </c>
      <c r="G255">
        <v>83</v>
      </c>
      <c r="H255">
        <v>43.3</v>
      </c>
      <c r="I255">
        <v>0.183</v>
      </c>
      <c r="J255">
        <v>33</v>
      </c>
      <c r="K255">
        <v>0</v>
      </c>
      <c r="L255">
        <f t="shared" si="25"/>
        <v>0</v>
      </c>
      <c r="M255">
        <f t="shared" si="26"/>
        <v>1</v>
      </c>
    </row>
    <row r="256" spans="1:13">
      <c r="A256">
        <v>255</v>
      </c>
      <c r="B256">
        <v>642</v>
      </c>
      <c r="C256">
        <v>4</v>
      </c>
      <c r="D256">
        <v>128</v>
      </c>
      <c r="E256">
        <v>70</v>
      </c>
      <c r="F256">
        <v>0</v>
      </c>
      <c r="G256">
        <v>0</v>
      </c>
      <c r="H256">
        <v>34.299999999999997</v>
      </c>
      <c r="I256">
        <v>0.30299999999999999</v>
      </c>
      <c r="J256">
        <v>24</v>
      </c>
      <c r="K256">
        <v>0</v>
      </c>
      <c r="L256">
        <f t="shared" si="25"/>
        <v>0</v>
      </c>
      <c r="M256">
        <f t="shared" si="26"/>
        <v>1</v>
      </c>
    </row>
    <row r="257" spans="1:13">
      <c r="A257">
        <v>256</v>
      </c>
      <c r="B257">
        <v>19</v>
      </c>
      <c r="C257">
        <v>1</v>
      </c>
      <c r="D257">
        <v>103</v>
      </c>
      <c r="E257">
        <v>30</v>
      </c>
      <c r="F257">
        <v>38</v>
      </c>
      <c r="G257">
        <v>83</v>
      </c>
      <c r="H257">
        <v>43.3</v>
      </c>
      <c r="I257">
        <v>0.183</v>
      </c>
      <c r="J257">
        <v>33</v>
      </c>
      <c r="K257">
        <v>0</v>
      </c>
      <c r="L257">
        <f t="shared" si="25"/>
        <v>0</v>
      </c>
      <c r="M257">
        <f t="shared" si="26"/>
        <v>1</v>
      </c>
    </row>
    <row r="258" spans="1:13">
      <c r="A258">
        <v>257</v>
      </c>
      <c r="B258">
        <v>149</v>
      </c>
      <c r="C258">
        <v>5</v>
      </c>
      <c r="D258">
        <v>147</v>
      </c>
      <c r="E258">
        <v>78</v>
      </c>
      <c r="F258">
        <v>0</v>
      </c>
      <c r="G258">
        <v>0</v>
      </c>
      <c r="H258">
        <v>33.700000000000003</v>
      </c>
      <c r="I258">
        <v>0.218</v>
      </c>
      <c r="J258">
        <v>65</v>
      </c>
      <c r="K258">
        <v>0</v>
      </c>
      <c r="L258">
        <f t="shared" si="25"/>
        <v>1</v>
      </c>
      <c r="M258">
        <f t="shared" si="26"/>
        <v>0</v>
      </c>
    </row>
    <row r="259" spans="1:13">
      <c r="A259">
        <v>258</v>
      </c>
      <c r="B259">
        <v>428</v>
      </c>
      <c r="C259">
        <v>1</v>
      </c>
      <c r="D259">
        <v>181</v>
      </c>
      <c r="E259">
        <v>64</v>
      </c>
      <c r="F259">
        <v>30</v>
      </c>
      <c r="G259">
        <v>180</v>
      </c>
      <c r="H259">
        <v>34.1</v>
      </c>
      <c r="I259">
        <v>0.32800000000000001</v>
      </c>
      <c r="J259">
        <v>38</v>
      </c>
      <c r="K259">
        <v>1</v>
      </c>
      <c r="L259">
        <f t="shared" ref="L259:L322" si="27">IF(D259&lt;=127.5,IF(C259&lt;=5.5,IF(E259&lt;=79,0,0),IF(I259&lt;=0.2205,0,0)),IF(I259&lt;=0.3165,IF(I259&lt;=0.242,1,0),IF(D259&lt;=143.5,1,1)))</f>
        <v>1</v>
      </c>
      <c r="M259">
        <f t="shared" ref="M259:M322" si="28">IF(L259=K259,1,0)</f>
        <v>1</v>
      </c>
    </row>
    <row r="260" spans="1:13">
      <c r="A260">
        <v>259</v>
      </c>
      <c r="B260">
        <v>752</v>
      </c>
      <c r="C260">
        <v>1</v>
      </c>
      <c r="D260">
        <v>121</v>
      </c>
      <c r="E260">
        <v>78</v>
      </c>
      <c r="F260">
        <v>39</v>
      </c>
      <c r="G260">
        <v>74</v>
      </c>
      <c r="H260">
        <v>39</v>
      </c>
      <c r="I260">
        <v>0.26100000000000001</v>
      </c>
      <c r="J260">
        <v>28</v>
      </c>
      <c r="K260">
        <v>0</v>
      </c>
      <c r="L260">
        <f t="shared" si="27"/>
        <v>0</v>
      </c>
      <c r="M260">
        <f t="shared" si="28"/>
        <v>1</v>
      </c>
    </row>
    <row r="261" spans="1:13">
      <c r="A261">
        <v>260</v>
      </c>
      <c r="B261">
        <v>175</v>
      </c>
      <c r="C261">
        <v>2</v>
      </c>
      <c r="D261">
        <v>75</v>
      </c>
      <c r="E261">
        <v>64</v>
      </c>
      <c r="F261">
        <v>24</v>
      </c>
      <c r="G261">
        <v>55</v>
      </c>
      <c r="H261">
        <v>29.7</v>
      </c>
      <c r="I261">
        <v>0.37</v>
      </c>
      <c r="J261">
        <v>33</v>
      </c>
      <c r="K261">
        <v>0</v>
      </c>
      <c r="L261">
        <f t="shared" si="27"/>
        <v>0</v>
      </c>
      <c r="M261">
        <f t="shared" si="28"/>
        <v>1</v>
      </c>
    </row>
    <row r="262" spans="1:13">
      <c r="A262">
        <v>261</v>
      </c>
      <c r="B262">
        <v>637</v>
      </c>
      <c r="C262">
        <v>5</v>
      </c>
      <c r="D262">
        <v>104</v>
      </c>
      <c r="E262">
        <v>74</v>
      </c>
      <c r="F262">
        <v>0</v>
      </c>
      <c r="G262">
        <v>0</v>
      </c>
      <c r="H262">
        <v>28.8</v>
      </c>
      <c r="I262">
        <v>0.153</v>
      </c>
      <c r="J262">
        <v>48</v>
      </c>
      <c r="K262">
        <v>0</v>
      </c>
      <c r="L262">
        <f t="shared" si="27"/>
        <v>0</v>
      </c>
      <c r="M262">
        <f t="shared" si="28"/>
        <v>1</v>
      </c>
    </row>
    <row r="263" spans="1:13">
      <c r="A263">
        <v>262</v>
      </c>
      <c r="B263">
        <v>162</v>
      </c>
      <c r="C263">
        <v>7</v>
      </c>
      <c r="D263">
        <v>102</v>
      </c>
      <c r="E263">
        <v>74</v>
      </c>
      <c r="F263">
        <v>40</v>
      </c>
      <c r="G263">
        <v>105</v>
      </c>
      <c r="H263">
        <v>37.200000000000003</v>
      </c>
      <c r="I263">
        <v>0.20399999999999999</v>
      </c>
      <c r="J263">
        <v>45</v>
      </c>
      <c r="K263">
        <v>0</v>
      </c>
      <c r="L263">
        <f t="shared" si="27"/>
        <v>0</v>
      </c>
      <c r="M263">
        <f t="shared" si="28"/>
        <v>1</v>
      </c>
    </row>
    <row r="264" spans="1:13">
      <c r="A264">
        <v>263</v>
      </c>
      <c r="B264">
        <v>255</v>
      </c>
      <c r="C264">
        <v>12</v>
      </c>
      <c r="D264">
        <v>92</v>
      </c>
      <c r="E264">
        <v>62</v>
      </c>
      <c r="F264">
        <v>7</v>
      </c>
      <c r="G264">
        <v>258</v>
      </c>
      <c r="H264">
        <v>27.6</v>
      </c>
      <c r="I264">
        <v>0.92600000000000005</v>
      </c>
      <c r="J264">
        <v>44</v>
      </c>
      <c r="K264">
        <v>1</v>
      </c>
      <c r="L264">
        <f t="shared" si="27"/>
        <v>0</v>
      </c>
      <c r="M264">
        <f t="shared" si="28"/>
        <v>0</v>
      </c>
    </row>
    <row r="265" spans="1:13">
      <c r="A265">
        <v>264</v>
      </c>
      <c r="B265">
        <v>302</v>
      </c>
      <c r="C265">
        <v>2</v>
      </c>
      <c r="D265">
        <v>144</v>
      </c>
      <c r="E265">
        <v>58</v>
      </c>
      <c r="F265">
        <v>33</v>
      </c>
      <c r="G265">
        <v>135</v>
      </c>
      <c r="H265">
        <v>31.6</v>
      </c>
      <c r="I265">
        <v>0.42199999999999999</v>
      </c>
      <c r="J265">
        <v>25</v>
      </c>
      <c r="K265">
        <v>1</v>
      </c>
      <c r="L265">
        <f t="shared" si="27"/>
        <v>1</v>
      </c>
      <c r="M265">
        <f t="shared" si="28"/>
        <v>1</v>
      </c>
    </row>
    <row r="266" spans="1:13">
      <c r="A266">
        <v>265</v>
      </c>
      <c r="B266">
        <v>702</v>
      </c>
      <c r="C266">
        <v>6</v>
      </c>
      <c r="D266">
        <v>125</v>
      </c>
      <c r="E266">
        <v>78</v>
      </c>
      <c r="F266">
        <v>31</v>
      </c>
      <c r="G266">
        <v>0</v>
      </c>
      <c r="H266">
        <v>27.6</v>
      </c>
      <c r="I266">
        <v>0.56499999999999995</v>
      </c>
      <c r="J266">
        <v>49</v>
      </c>
      <c r="K266">
        <v>1</v>
      </c>
      <c r="L266">
        <f t="shared" si="27"/>
        <v>0</v>
      </c>
      <c r="M266">
        <f t="shared" si="28"/>
        <v>0</v>
      </c>
    </row>
    <row r="267" spans="1:13">
      <c r="A267">
        <v>266</v>
      </c>
      <c r="B267">
        <v>86</v>
      </c>
      <c r="C267">
        <v>2</v>
      </c>
      <c r="D267">
        <v>110</v>
      </c>
      <c r="E267">
        <v>74</v>
      </c>
      <c r="F267">
        <v>29</v>
      </c>
      <c r="G267">
        <v>125</v>
      </c>
      <c r="H267">
        <v>32.4</v>
      </c>
      <c r="I267">
        <v>0.69799999999999995</v>
      </c>
      <c r="J267">
        <v>27</v>
      </c>
      <c r="K267">
        <v>0</v>
      </c>
      <c r="L267">
        <f t="shared" si="27"/>
        <v>0</v>
      </c>
      <c r="M267">
        <f t="shared" si="28"/>
        <v>1</v>
      </c>
    </row>
    <row r="268" spans="1:13">
      <c r="A268">
        <v>267</v>
      </c>
      <c r="B268">
        <v>415</v>
      </c>
      <c r="C268">
        <v>0</v>
      </c>
      <c r="D268">
        <v>138</v>
      </c>
      <c r="E268">
        <v>60</v>
      </c>
      <c r="F268">
        <v>35</v>
      </c>
      <c r="G268">
        <v>167</v>
      </c>
      <c r="H268">
        <v>34.6</v>
      </c>
      <c r="I268">
        <v>0.53400000000000003</v>
      </c>
      <c r="J268">
        <v>21</v>
      </c>
      <c r="K268">
        <v>1</v>
      </c>
      <c r="L268">
        <f t="shared" si="27"/>
        <v>1</v>
      </c>
      <c r="M268">
        <f t="shared" si="28"/>
        <v>1</v>
      </c>
    </row>
    <row r="269" spans="1:13">
      <c r="A269">
        <v>268</v>
      </c>
      <c r="B269">
        <v>726</v>
      </c>
      <c r="C269">
        <v>4</v>
      </c>
      <c r="D269">
        <v>112</v>
      </c>
      <c r="E269">
        <v>78</v>
      </c>
      <c r="F269">
        <v>40</v>
      </c>
      <c r="G269">
        <v>0</v>
      </c>
      <c r="H269">
        <v>39.4</v>
      </c>
      <c r="I269">
        <v>0.23599999999999999</v>
      </c>
      <c r="J269">
        <v>38</v>
      </c>
      <c r="K269">
        <v>0</v>
      </c>
      <c r="L269">
        <f t="shared" si="27"/>
        <v>0</v>
      </c>
      <c r="M269">
        <f t="shared" si="28"/>
        <v>1</v>
      </c>
    </row>
    <row r="270" spans="1:13">
      <c r="A270">
        <v>269</v>
      </c>
      <c r="B270">
        <v>77</v>
      </c>
      <c r="C270">
        <v>7</v>
      </c>
      <c r="D270">
        <v>62</v>
      </c>
      <c r="E270">
        <v>78</v>
      </c>
      <c r="F270">
        <v>0</v>
      </c>
      <c r="G270">
        <v>0</v>
      </c>
      <c r="H270">
        <v>32.6</v>
      </c>
      <c r="I270">
        <v>0.39100000000000001</v>
      </c>
      <c r="J270">
        <v>41</v>
      </c>
      <c r="K270">
        <v>0</v>
      </c>
      <c r="L270">
        <f t="shared" si="27"/>
        <v>0</v>
      </c>
      <c r="M270">
        <f t="shared" si="28"/>
        <v>1</v>
      </c>
    </row>
    <row r="271" spans="1:13">
      <c r="A271">
        <v>270</v>
      </c>
      <c r="B271">
        <v>573</v>
      </c>
      <c r="C271">
        <v>3</v>
      </c>
      <c r="D271">
        <v>111</v>
      </c>
      <c r="E271">
        <v>58</v>
      </c>
      <c r="F271">
        <v>31</v>
      </c>
      <c r="G271">
        <v>44</v>
      </c>
      <c r="H271">
        <v>29.5</v>
      </c>
      <c r="I271">
        <v>0.43</v>
      </c>
      <c r="J271">
        <v>22</v>
      </c>
      <c r="K271">
        <v>0</v>
      </c>
      <c r="L271">
        <f t="shared" si="27"/>
        <v>0</v>
      </c>
      <c r="M271">
        <f t="shared" si="28"/>
        <v>1</v>
      </c>
    </row>
    <row r="272" spans="1:13">
      <c r="A272">
        <v>271</v>
      </c>
      <c r="B272">
        <v>457</v>
      </c>
      <c r="C272">
        <v>1</v>
      </c>
      <c r="D272">
        <v>135</v>
      </c>
      <c r="E272">
        <v>54</v>
      </c>
      <c r="F272">
        <v>0</v>
      </c>
      <c r="G272">
        <v>0</v>
      </c>
      <c r="H272">
        <v>26.7</v>
      </c>
      <c r="I272">
        <v>0.68700000000000006</v>
      </c>
      <c r="J272">
        <v>62</v>
      </c>
      <c r="K272">
        <v>0</v>
      </c>
      <c r="L272">
        <f t="shared" si="27"/>
        <v>1</v>
      </c>
      <c r="M272">
        <f t="shared" si="28"/>
        <v>0</v>
      </c>
    </row>
    <row r="273" spans="1:13">
      <c r="A273">
        <v>272</v>
      </c>
      <c r="B273">
        <v>62</v>
      </c>
      <c r="C273">
        <v>8</v>
      </c>
      <c r="D273">
        <v>133</v>
      </c>
      <c r="E273">
        <v>72</v>
      </c>
      <c r="F273">
        <v>0</v>
      </c>
      <c r="G273">
        <v>0</v>
      </c>
      <c r="H273">
        <v>32.9</v>
      </c>
      <c r="I273">
        <v>0.27</v>
      </c>
      <c r="J273">
        <v>39</v>
      </c>
      <c r="K273">
        <v>1</v>
      </c>
      <c r="L273">
        <f t="shared" si="27"/>
        <v>0</v>
      </c>
      <c r="M273">
        <f t="shared" si="28"/>
        <v>0</v>
      </c>
    </row>
    <row r="274" spans="1:13">
      <c r="A274">
        <v>273</v>
      </c>
      <c r="B274">
        <v>241</v>
      </c>
      <c r="C274">
        <v>1</v>
      </c>
      <c r="D274">
        <v>91</v>
      </c>
      <c r="E274">
        <v>64</v>
      </c>
      <c r="F274">
        <v>24</v>
      </c>
      <c r="G274">
        <v>0</v>
      </c>
      <c r="H274">
        <v>29.2</v>
      </c>
      <c r="I274">
        <v>0.192</v>
      </c>
      <c r="J274">
        <v>21</v>
      </c>
      <c r="K274">
        <v>0</v>
      </c>
      <c r="L274">
        <f t="shared" si="27"/>
        <v>0</v>
      </c>
      <c r="M274">
        <f t="shared" si="28"/>
        <v>1</v>
      </c>
    </row>
    <row r="275" spans="1:13">
      <c r="A275">
        <v>274</v>
      </c>
      <c r="B275">
        <v>319</v>
      </c>
      <c r="C275">
        <v>3</v>
      </c>
      <c r="D275">
        <v>115</v>
      </c>
      <c r="E275">
        <v>66</v>
      </c>
      <c r="F275">
        <v>39</v>
      </c>
      <c r="G275">
        <v>140</v>
      </c>
      <c r="H275">
        <v>38.1</v>
      </c>
      <c r="I275">
        <v>0.15</v>
      </c>
      <c r="J275">
        <v>28</v>
      </c>
      <c r="K275">
        <v>0</v>
      </c>
      <c r="L275">
        <f t="shared" si="27"/>
        <v>0</v>
      </c>
      <c r="M275">
        <f t="shared" si="28"/>
        <v>1</v>
      </c>
    </row>
    <row r="276" spans="1:13">
      <c r="A276">
        <v>275</v>
      </c>
      <c r="B276">
        <v>323</v>
      </c>
      <c r="C276">
        <v>0</v>
      </c>
      <c r="D276">
        <v>124</v>
      </c>
      <c r="E276">
        <v>70</v>
      </c>
      <c r="F276">
        <v>20</v>
      </c>
      <c r="G276">
        <v>0</v>
      </c>
      <c r="H276">
        <v>27.4</v>
      </c>
      <c r="I276">
        <v>0.254</v>
      </c>
      <c r="J276">
        <v>36</v>
      </c>
      <c r="K276">
        <v>1</v>
      </c>
      <c r="L276">
        <f t="shared" si="27"/>
        <v>0</v>
      </c>
      <c r="M276">
        <f t="shared" si="28"/>
        <v>0</v>
      </c>
    </row>
    <row r="277" spans="1:13">
      <c r="A277">
        <v>276</v>
      </c>
      <c r="B277">
        <v>153</v>
      </c>
      <c r="C277">
        <v>9</v>
      </c>
      <c r="D277">
        <v>156</v>
      </c>
      <c r="E277">
        <v>86</v>
      </c>
      <c r="F277">
        <v>28</v>
      </c>
      <c r="G277">
        <v>155</v>
      </c>
      <c r="H277">
        <v>34.299999999999997</v>
      </c>
      <c r="I277">
        <v>1.1890000000000001</v>
      </c>
      <c r="J277">
        <v>42</v>
      </c>
      <c r="K277">
        <v>1</v>
      </c>
      <c r="L277">
        <f t="shared" si="27"/>
        <v>1</v>
      </c>
      <c r="M277">
        <f t="shared" si="28"/>
        <v>1</v>
      </c>
    </row>
    <row r="278" spans="1:13">
      <c r="A278">
        <v>277</v>
      </c>
      <c r="B278">
        <v>302</v>
      </c>
      <c r="C278">
        <v>2</v>
      </c>
      <c r="D278">
        <v>144</v>
      </c>
      <c r="E278">
        <v>58</v>
      </c>
      <c r="F278">
        <v>33</v>
      </c>
      <c r="G278">
        <v>135</v>
      </c>
      <c r="H278">
        <v>31.6</v>
      </c>
      <c r="I278">
        <v>0.42199999999999999</v>
      </c>
      <c r="J278">
        <v>25</v>
      </c>
      <c r="K278">
        <v>1</v>
      </c>
      <c r="L278">
        <f t="shared" si="27"/>
        <v>1</v>
      </c>
      <c r="M278">
        <f t="shared" si="28"/>
        <v>1</v>
      </c>
    </row>
    <row r="279" spans="1:13">
      <c r="A279">
        <v>278</v>
      </c>
      <c r="B279">
        <v>694</v>
      </c>
      <c r="C279">
        <v>7</v>
      </c>
      <c r="D279">
        <v>129</v>
      </c>
      <c r="E279">
        <v>68</v>
      </c>
      <c r="F279">
        <v>49</v>
      </c>
      <c r="G279">
        <v>125</v>
      </c>
      <c r="H279">
        <v>38.5</v>
      </c>
      <c r="I279">
        <v>0.439</v>
      </c>
      <c r="J279">
        <v>43</v>
      </c>
      <c r="K279">
        <v>1</v>
      </c>
      <c r="L279">
        <f t="shared" si="27"/>
        <v>1</v>
      </c>
      <c r="M279">
        <f t="shared" si="28"/>
        <v>1</v>
      </c>
    </row>
    <row r="280" spans="1:13">
      <c r="A280">
        <v>279</v>
      </c>
      <c r="B280">
        <v>304</v>
      </c>
      <c r="C280">
        <v>5</v>
      </c>
      <c r="D280">
        <v>115</v>
      </c>
      <c r="E280">
        <v>98</v>
      </c>
      <c r="F280">
        <v>0</v>
      </c>
      <c r="G280">
        <v>0</v>
      </c>
      <c r="H280">
        <v>52.9</v>
      </c>
      <c r="I280">
        <v>0.20899999999999999</v>
      </c>
      <c r="J280">
        <v>28</v>
      </c>
      <c r="K280">
        <v>1</v>
      </c>
      <c r="L280">
        <f t="shared" si="27"/>
        <v>0</v>
      </c>
      <c r="M280">
        <f t="shared" si="28"/>
        <v>0</v>
      </c>
    </row>
    <row r="281" spans="1:13">
      <c r="A281">
        <v>280</v>
      </c>
      <c r="B281">
        <v>748</v>
      </c>
      <c r="C281">
        <v>1</v>
      </c>
      <c r="D281">
        <v>81</v>
      </c>
      <c r="E281">
        <v>74</v>
      </c>
      <c r="F281">
        <v>41</v>
      </c>
      <c r="G281">
        <v>57</v>
      </c>
      <c r="H281">
        <v>46.3</v>
      </c>
      <c r="I281">
        <v>1.0960000000000001</v>
      </c>
      <c r="J281">
        <v>32</v>
      </c>
      <c r="K281">
        <v>0</v>
      </c>
      <c r="L281">
        <f t="shared" si="27"/>
        <v>0</v>
      </c>
      <c r="M281">
        <f t="shared" si="28"/>
        <v>1</v>
      </c>
    </row>
    <row r="282" spans="1:13">
      <c r="A282">
        <v>281</v>
      </c>
      <c r="B282">
        <v>55</v>
      </c>
      <c r="C282">
        <v>7</v>
      </c>
      <c r="D282">
        <v>150</v>
      </c>
      <c r="E282">
        <v>66</v>
      </c>
      <c r="F282">
        <v>42</v>
      </c>
      <c r="G282">
        <v>342</v>
      </c>
      <c r="H282">
        <v>34.700000000000003</v>
      </c>
      <c r="I282">
        <v>0.71799999999999997</v>
      </c>
      <c r="J282">
        <v>42</v>
      </c>
      <c r="K282">
        <v>0</v>
      </c>
      <c r="L282">
        <f t="shared" si="27"/>
        <v>1</v>
      </c>
      <c r="M282">
        <f t="shared" si="28"/>
        <v>0</v>
      </c>
    </row>
    <row r="283" spans="1:13">
      <c r="A283">
        <v>282</v>
      </c>
      <c r="B283">
        <v>233</v>
      </c>
      <c r="C283">
        <v>1</v>
      </c>
      <c r="D283">
        <v>79</v>
      </c>
      <c r="E283">
        <v>80</v>
      </c>
      <c r="F283">
        <v>25</v>
      </c>
      <c r="G283">
        <v>37</v>
      </c>
      <c r="H283">
        <v>25.4</v>
      </c>
      <c r="I283">
        <v>0.58299999999999996</v>
      </c>
      <c r="J283">
        <v>22</v>
      </c>
      <c r="K283">
        <v>0</v>
      </c>
      <c r="L283">
        <f t="shared" si="27"/>
        <v>0</v>
      </c>
      <c r="M283">
        <f t="shared" si="28"/>
        <v>1</v>
      </c>
    </row>
    <row r="284" spans="1:13">
      <c r="A284">
        <v>283</v>
      </c>
      <c r="B284">
        <v>92</v>
      </c>
      <c r="C284">
        <v>4</v>
      </c>
      <c r="D284">
        <v>123</v>
      </c>
      <c r="E284">
        <v>80</v>
      </c>
      <c r="F284">
        <v>15</v>
      </c>
      <c r="G284">
        <v>176</v>
      </c>
      <c r="H284">
        <v>32</v>
      </c>
      <c r="I284">
        <v>0.443</v>
      </c>
      <c r="J284">
        <v>34</v>
      </c>
      <c r="K284">
        <v>0</v>
      </c>
      <c r="L284">
        <f t="shared" si="27"/>
        <v>0</v>
      </c>
      <c r="M284">
        <f t="shared" si="28"/>
        <v>1</v>
      </c>
    </row>
    <row r="285" spans="1:13">
      <c r="A285">
        <v>284</v>
      </c>
      <c r="B285">
        <v>160</v>
      </c>
      <c r="C285">
        <v>17</v>
      </c>
      <c r="D285">
        <v>163</v>
      </c>
      <c r="E285">
        <v>72</v>
      </c>
      <c r="F285">
        <v>41</v>
      </c>
      <c r="G285">
        <v>114</v>
      </c>
      <c r="H285">
        <v>40.9</v>
      </c>
      <c r="I285">
        <v>0.81699999999999995</v>
      </c>
      <c r="J285">
        <v>47</v>
      </c>
      <c r="K285">
        <v>1</v>
      </c>
      <c r="L285">
        <f t="shared" si="27"/>
        <v>1</v>
      </c>
      <c r="M285">
        <f t="shared" si="28"/>
        <v>1</v>
      </c>
    </row>
    <row r="286" spans="1:13">
      <c r="A286">
        <v>285</v>
      </c>
      <c r="B286">
        <v>440</v>
      </c>
      <c r="C286">
        <v>6</v>
      </c>
      <c r="D286">
        <v>107</v>
      </c>
      <c r="E286">
        <v>88</v>
      </c>
      <c r="F286">
        <v>0</v>
      </c>
      <c r="G286">
        <v>0</v>
      </c>
      <c r="H286">
        <v>36.799999999999997</v>
      </c>
      <c r="I286">
        <v>0.72699999999999998</v>
      </c>
      <c r="J286">
        <v>31</v>
      </c>
      <c r="K286">
        <v>0</v>
      </c>
      <c r="L286">
        <f t="shared" si="27"/>
        <v>0</v>
      </c>
      <c r="M286">
        <f t="shared" si="28"/>
        <v>1</v>
      </c>
    </row>
    <row r="287" spans="1:13">
      <c r="A287">
        <v>286</v>
      </c>
      <c r="B287">
        <v>97</v>
      </c>
      <c r="C287">
        <v>2</v>
      </c>
      <c r="D287">
        <v>92</v>
      </c>
      <c r="E287">
        <v>62</v>
      </c>
      <c r="F287">
        <v>28</v>
      </c>
      <c r="G287">
        <v>0</v>
      </c>
      <c r="H287">
        <v>31.6</v>
      </c>
      <c r="I287">
        <v>0.13</v>
      </c>
      <c r="J287">
        <v>24</v>
      </c>
      <c r="K287">
        <v>0</v>
      </c>
      <c r="L287">
        <f t="shared" si="27"/>
        <v>0</v>
      </c>
      <c r="M287">
        <f t="shared" si="28"/>
        <v>1</v>
      </c>
    </row>
    <row r="288" spans="1:13">
      <c r="A288">
        <v>287</v>
      </c>
      <c r="B288">
        <v>601</v>
      </c>
      <c r="C288">
        <v>1</v>
      </c>
      <c r="D288">
        <v>108</v>
      </c>
      <c r="E288">
        <v>88</v>
      </c>
      <c r="F288">
        <v>19</v>
      </c>
      <c r="G288">
        <v>0</v>
      </c>
      <c r="H288">
        <v>27.1</v>
      </c>
      <c r="I288">
        <v>0.4</v>
      </c>
      <c r="J288">
        <v>24</v>
      </c>
      <c r="K288">
        <v>0</v>
      </c>
      <c r="L288">
        <f t="shared" si="27"/>
        <v>0</v>
      </c>
      <c r="M288">
        <f t="shared" si="28"/>
        <v>1</v>
      </c>
    </row>
    <row r="289" spans="1:13">
      <c r="A289">
        <v>288</v>
      </c>
      <c r="B289">
        <v>214</v>
      </c>
      <c r="C289">
        <v>0</v>
      </c>
      <c r="D289">
        <v>140</v>
      </c>
      <c r="E289">
        <v>65</v>
      </c>
      <c r="F289">
        <v>26</v>
      </c>
      <c r="G289">
        <v>130</v>
      </c>
      <c r="H289">
        <v>42.6</v>
      </c>
      <c r="I289">
        <v>0.43099999999999999</v>
      </c>
      <c r="J289">
        <v>24</v>
      </c>
      <c r="K289">
        <v>1</v>
      </c>
      <c r="L289">
        <f t="shared" si="27"/>
        <v>1</v>
      </c>
      <c r="M289">
        <f t="shared" si="28"/>
        <v>1</v>
      </c>
    </row>
    <row r="290" spans="1:13">
      <c r="A290">
        <v>289</v>
      </c>
      <c r="B290">
        <v>167</v>
      </c>
      <c r="C290">
        <v>3</v>
      </c>
      <c r="D290">
        <v>148</v>
      </c>
      <c r="E290">
        <v>66</v>
      </c>
      <c r="F290">
        <v>25</v>
      </c>
      <c r="G290">
        <v>0</v>
      </c>
      <c r="H290">
        <v>32.5</v>
      </c>
      <c r="I290">
        <v>0.25600000000000001</v>
      </c>
      <c r="J290">
        <v>22</v>
      </c>
      <c r="K290">
        <v>0</v>
      </c>
      <c r="L290">
        <f t="shared" si="27"/>
        <v>0</v>
      </c>
      <c r="M290">
        <f t="shared" si="28"/>
        <v>1</v>
      </c>
    </row>
    <row r="291" spans="1:13">
      <c r="A291">
        <v>290</v>
      </c>
      <c r="B291">
        <v>424</v>
      </c>
      <c r="C291">
        <v>2</v>
      </c>
      <c r="D291">
        <v>115</v>
      </c>
      <c r="E291">
        <v>64</v>
      </c>
      <c r="F291">
        <v>22</v>
      </c>
      <c r="G291">
        <v>0</v>
      </c>
      <c r="H291">
        <v>30.8</v>
      </c>
      <c r="I291">
        <v>0.42099999999999999</v>
      </c>
      <c r="J291">
        <v>21</v>
      </c>
      <c r="K291">
        <v>0</v>
      </c>
      <c r="L291">
        <f t="shared" si="27"/>
        <v>0</v>
      </c>
      <c r="M291">
        <f t="shared" si="28"/>
        <v>1</v>
      </c>
    </row>
    <row r="292" spans="1:13">
      <c r="A292">
        <v>291</v>
      </c>
      <c r="B292">
        <v>270</v>
      </c>
      <c r="C292">
        <v>2</v>
      </c>
      <c r="D292">
        <v>146</v>
      </c>
      <c r="E292">
        <v>0</v>
      </c>
      <c r="F292">
        <v>0</v>
      </c>
      <c r="G292">
        <v>0</v>
      </c>
      <c r="H292">
        <v>27.5</v>
      </c>
      <c r="I292">
        <v>0.24</v>
      </c>
      <c r="J292">
        <v>28</v>
      </c>
      <c r="K292">
        <v>1</v>
      </c>
      <c r="L292">
        <f t="shared" si="27"/>
        <v>1</v>
      </c>
      <c r="M292">
        <f t="shared" si="28"/>
        <v>1</v>
      </c>
    </row>
    <row r="293" spans="1:13">
      <c r="A293">
        <v>292</v>
      </c>
      <c r="B293">
        <v>251</v>
      </c>
      <c r="C293">
        <v>9</v>
      </c>
      <c r="D293">
        <v>106</v>
      </c>
      <c r="E293">
        <v>52</v>
      </c>
      <c r="F293">
        <v>0</v>
      </c>
      <c r="G293">
        <v>0</v>
      </c>
      <c r="H293">
        <v>31.2</v>
      </c>
      <c r="I293">
        <v>0.38</v>
      </c>
      <c r="J293">
        <v>42</v>
      </c>
      <c r="K293">
        <v>0</v>
      </c>
      <c r="L293">
        <f t="shared" si="27"/>
        <v>0</v>
      </c>
      <c r="M293">
        <f t="shared" si="28"/>
        <v>1</v>
      </c>
    </row>
    <row r="294" spans="1:13">
      <c r="A294">
        <v>293</v>
      </c>
      <c r="B294">
        <v>427</v>
      </c>
      <c r="C294">
        <v>0</v>
      </c>
      <c r="D294">
        <v>94</v>
      </c>
      <c r="E294">
        <v>0</v>
      </c>
      <c r="F294">
        <v>0</v>
      </c>
      <c r="G294">
        <v>0</v>
      </c>
      <c r="H294">
        <v>0</v>
      </c>
      <c r="I294">
        <v>0.25600000000000001</v>
      </c>
      <c r="J294">
        <v>25</v>
      </c>
      <c r="K294">
        <v>0</v>
      </c>
      <c r="L294">
        <f t="shared" si="27"/>
        <v>0</v>
      </c>
      <c r="M294">
        <f t="shared" si="28"/>
        <v>1</v>
      </c>
    </row>
    <row r="295" spans="1:13">
      <c r="A295">
        <v>294</v>
      </c>
      <c r="B295">
        <v>484</v>
      </c>
      <c r="C295">
        <v>0</v>
      </c>
      <c r="D295">
        <v>84</v>
      </c>
      <c r="E295">
        <v>82</v>
      </c>
      <c r="F295">
        <v>31</v>
      </c>
      <c r="G295">
        <v>125</v>
      </c>
      <c r="H295">
        <v>38.200000000000003</v>
      </c>
      <c r="I295">
        <v>0.23300000000000001</v>
      </c>
      <c r="J295">
        <v>23</v>
      </c>
      <c r="K295">
        <v>0</v>
      </c>
      <c r="L295">
        <f t="shared" si="27"/>
        <v>0</v>
      </c>
      <c r="M295">
        <f t="shared" si="28"/>
        <v>1</v>
      </c>
    </row>
    <row r="296" spans="1:13">
      <c r="A296">
        <v>295</v>
      </c>
      <c r="B296">
        <v>40</v>
      </c>
      <c r="C296">
        <v>4</v>
      </c>
      <c r="D296">
        <v>111</v>
      </c>
      <c r="E296">
        <v>72</v>
      </c>
      <c r="F296">
        <v>47</v>
      </c>
      <c r="G296">
        <v>207</v>
      </c>
      <c r="H296">
        <v>37.1</v>
      </c>
      <c r="I296">
        <v>1.39</v>
      </c>
      <c r="J296">
        <v>56</v>
      </c>
      <c r="K296">
        <v>1</v>
      </c>
      <c r="L296">
        <f t="shared" si="27"/>
        <v>0</v>
      </c>
      <c r="M296">
        <f t="shared" si="28"/>
        <v>0</v>
      </c>
    </row>
    <row r="297" spans="1:13">
      <c r="A297">
        <v>296</v>
      </c>
      <c r="B297">
        <v>48</v>
      </c>
      <c r="C297">
        <v>2</v>
      </c>
      <c r="D297">
        <v>71</v>
      </c>
      <c r="E297">
        <v>70</v>
      </c>
      <c r="F297">
        <v>27</v>
      </c>
      <c r="G297">
        <v>0</v>
      </c>
      <c r="H297">
        <v>28</v>
      </c>
      <c r="I297">
        <v>0.58599999999999997</v>
      </c>
      <c r="J297">
        <v>22</v>
      </c>
      <c r="K297">
        <v>0</v>
      </c>
      <c r="L297">
        <f t="shared" si="27"/>
        <v>0</v>
      </c>
      <c r="M297">
        <f t="shared" si="28"/>
        <v>1</v>
      </c>
    </row>
    <row r="298" spans="1:13">
      <c r="A298">
        <v>297</v>
      </c>
      <c r="B298">
        <v>524</v>
      </c>
      <c r="C298">
        <v>9</v>
      </c>
      <c r="D298">
        <v>130</v>
      </c>
      <c r="E298">
        <v>70</v>
      </c>
      <c r="F298">
        <v>0</v>
      </c>
      <c r="G298">
        <v>0</v>
      </c>
      <c r="H298">
        <v>34.200000000000003</v>
      </c>
      <c r="I298">
        <v>0.65200000000000002</v>
      </c>
      <c r="J298">
        <v>45</v>
      </c>
      <c r="K298">
        <v>1</v>
      </c>
      <c r="L298">
        <f t="shared" si="27"/>
        <v>1</v>
      </c>
      <c r="M298">
        <f t="shared" si="28"/>
        <v>1</v>
      </c>
    </row>
    <row r="299" spans="1:13">
      <c r="A299">
        <v>298</v>
      </c>
      <c r="B299">
        <v>565</v>
      </c>
      <c r="C299">
        <v>0</v>
      </c>
      <c r="D299">
        <v>91</v>
      </c>
      <c r="E299">
        <v>80</v>
      </c>
      <c r="F299">
        <v>0</v>
      </c>
      <c r="G299">
        <v>0</v>
      </c>
      <c r="H299">
        <v>32.4</v>
      </c>
      <c r="I299">
        <v>0.60099999999999998</v>
      </c>
      <c r="J299">
        <v>27</v>
      </c>
      <c r="K299">
        <v>0</v>
      </c>
      <c r="L299">
        <f t="shared" si="27"/>
        <v>0</v>
      </c>
      <c r="M299">
        <f t="shared" si="28"/>
        <v>1</v>
      </c>
    </row>
    <row r="300" spans="1:13">
      <c r="A300">
        <v>299</v>
      </c>
      <c r="B300">
        <v>595</v>
      </c>
      <c r="C300">
        <v>6</v>
      </c>
      <c r="D300">
        <v>123</v>
      </c>
      <c r="E300">
        <v>72</v>
      </c>
      <c r="F300">
        <v>45</v>
      </c>
      <c r="G300">
        <v>230</v>
      </c>
      <c r="H300">
        <v>33.6</v>
      </c>
      <c r="I300">
        <v>0.73299999999999998</v>
      </c>
      <c r="J300">
        <v>34</v>
      </c>
      <c r="K300">
        <v>0</v>
      </c>
      <c r="L300">
        <f t="shared" si="27"/>
        <v>0</v>
      </c>
      <c r="M300">
        <f t="shared" si="28"/>
        <v>1</v>
      </c>
    </row>
    <row r="301" spans="1:13">
      <c r="A301">
        <v>300</v>
      </c>
      <c r="B301">
        <v>683</v>
      </c>
      <c r="C301">
        <v>0</v>
      </c>
      <c r="D301">
        <v>95</v>
      </c>
      <c r="E301">
        <v>64</v>
      </c>
      <c r="F301">
        <v>39</v>
      </c>
      <c r="G301">
        <v>105</v>
      </c>
      <c r="H301">
        <v>44.6</v>
      </c>
      <c r="I301">
        <v>0.36599999999999999</v>
      </c>
      <c r="J301">
        <v>22</v>
      </c>
      <c r="K301">
        <v>0</v>
      </c>
      <c r="L301">
        <f t="shared" si="27"/>
        <v>0</v>
      </c>
      <c r="M301">
        <f t="shared" si="28"/>
        <v>1</v>
      </c>
    </row>
    <row r="302" spans="1:13">
      <c r="A302">
        <v>301</v>
      </c>
      <c r="B302">
        <v>657</v>
      </c>
      <c r="C302">
        <v>2</v>
      </c>
      <c r="D302">
        <v>101</v>
      </c>
      <c r="E302">
        <v>58</v>
      </c>
      <c r="F302">
        <v>35</v>
      </c>
      <c r="G302">
        <v>90</v>
      </c>
      <c r="H302">
        <v>21.8</v>
      </c>
      <c r="I302">
        <v>0.155</v>
      </c>
      <c r="J302">
        <v>22</v>
      </c>
      <c r="K302">
        <v>0</v>
      </c>
      <c r="L302">
        <f t="shared" si="27"/>
        <v>0</v>
      </c>
      <c r="M302">
        <f t="shared" si="28"/>
        <v>1</v>
      </c>
    </row>
    <row r="303" spans="1:13">
      <c r="A303">
        <v>302</v>
      </c>
      <c r="B303">
        <v>68</v>
      </c>
      <c r="C303">
        <v>2</v>
      </c>
      <c r="D303">
        <v>109</v>
      </c>
      <c r="E303">
        <v>92</v>
      </c>
      <c r="F303">
        <v>0</v>
      </c>
      <c r="G303">
        <v>0</v>
      </c>
      <c r="H303">
        <v>42.7</v>
      </c>
      <c r="I303">
        <v>0.84499999999999997</v>
      </c>
      <c r="J303">
        <v>54</v>
      </c>
      <c r="K303">
        <v>0</v>
      </c>
      <c r="L303">
        <f t="shared" si="27"/>
        <v>0</v>
      </c>
      <c r="M303">
        <f t="shared" si="28"/>
        <v>1</v>
      </c>
    </row>
    <row r="304" spans="1:13">
      <c r="A304">
        <v>303</v>
      </c>
      <c r="B304">
        <v>124</v>
      </c>
      <c r="C304">
        <v>5</v>
      </c>
      <c r="D304">
        <v>132</v>
      </c>
      <c r="E304">
        <v>80</v>
      </c>
      <c r="F304">
        <v>0</v>
      </c>
      <c r="G304">
        <v>0</v>
      </c>
      <c r="H304">
        <v>26.8</v>
      </c>
      <c r="I304">
        <v>0.186</v>
      </c>
      <c r="J304">
        <v>69</v>
      </c>
      <c r="K304">
        <v>0</v>
      </c>
      <c r="L304">
        <f t="shared" si="27"/>
        <v>1</v>
      </c>
      <c r="M304">
        <f t="shared" si="28"/>
        <v>0</v>
      </c>
    </row>
    <row r="305" spans="1:13">
      <c r="A305">
        <v>304</v>
      </c>
      <c r="B305">
        <v>109</v>
      </c>
      <c r="C305">
        <v>3</v>
      </c>
      <c r="D305">
        <v>83</v>
      </c>
      <c r="E305">
        <v>58</v>
      </c>
      <c r="F305">
        <v>31</v>
      </c>
      <c r="G305">
        <v>18</v>
      </c>
      <c r="H305">
        <v>34.299999999999997</v>
      </c>
      <c r="I305">
        <v>0.33600000000000002</v>
      </c>
      <c r="J305">
        <v>25</v>
      </c>
      <c r="K305">
        <v>0</v>
      </c>
      <c r="L305">
        <f t="shared" si="27"/>
        <v>0</v>
      </c>
      <c r="M305">
        <f t="shared" si="28"/>
        <v>1</v>
      </c>
    </row>
    <row r="306" spans="1:13">
      <c r="A306">
        <v>305</v>
      </c>
      <c r="B306">
        <v>458</v>
      </c>
      <c r="C306">
        <v>5</v>
      </c>
      <c r="D306">
        <v>86</v>
      </c>
      <c r="E306">
        <v>68</v>
      </c>
      <c r="F306">
        <v>28</v>
      </c>
      <c r="G306">
        <v>71</v>
      </c>
      <c r="H306">
        <v>30.2</v>
      </c>
      <c r="I306">
        <v>0.36399999999999999</v>
      </c>
      <c r="J306">
        <v>24</v>
      </c>
      <c r="K306">
        <v>0</v>
      </c>
      <c r="L306">
        <f t="shared" si="27"/>
        <v>0</v>
      </c>
      <c r="M306">
        <f t="shared" si="28"/>
        <v>1</v>
      </c>
    </row>
    <row r="307" spans="1:13">
      <c r="A307">
        <v>306</v>
      </c>
      <c r="B307">
        <v>556</v>
      </c>
      <c r="C307">
        <v>7</v>
      </c>
      <c r="D307">
        <v>124</v>
      </c>
      <c r="E307">
        <v>70</v>
      </c>
      <c r="F307">
        <v>33</v>
      </c>
      <c r="G307">
        <v>215</v>
      </c>
      <c r="H307">
        <v>25.5</v>
      </c>
      <c r="I307">
        <v>0.161</v>
      </c>
      <c r="J307">
        <v>37</v>
      </c>
      <c r="K307">
        <v>0</v>
      </c>
      <c r="L307">
        <f t="shared" si="27"/>
        <v>0</v>
      </c>
      <c r="M307">
        <f t="shared" si="28"/>
        <v>1</v>
      </c>
    </row>
    <row r="308" spans="1:13">
      <c r="A308">
        <v>307</v>
      </c>
      <c r="B308">
        <v>584</v>
      </c>
      <c r="C308">
        <v>8</v>
      </c>
      <c r="D308">
        <v>100</v>
      </c>
      <c r="E308">
        <v>76</v>
      </c>
      <c r="F308">
        <v>0</v>
      </c>
      <c r="G308">
        <v>0</v>
      </c>
      <c r="H308">
        <v>38.700000000000003</v>
      </c>
      <c r="I308">
        <v>0.19</v>
      </c>
      <c r="J308">
        <v>42</v>
      </c>
      <c r="K308">
        <v>0</v>
      </c>
      <c r="L308">
        <f t="shared" si="27"/>
        <v>0</v>
      </c>
      <c r="M308">
        <f t="shared" si="28"/>
        <v>1</v>
      </c>
    </row>
    <row r="309" spans="1:13">
      <c r="A309">
        <v>308</v>
      </c>
      <c r="B309">
        <v>161</v>
      </c>
      <c r="C309">
        <v>4</v>
      </c>
      <c r="D309">
        <v>151</v>
      </c>
      <c r="E309">
        <v>90</v>
      </c>
      <c r="F309">
        <v>38</v>
      </c>
      <c r="G309">
        <v>0</v>
      </c>
      <c r="H309">
        <v>29.7</v>
      </c>
      <c r="I309">
        <v>0.29399999999999998</v>
      </c>
      <c r="J309">
        <v>36</v>
      </c>
      <c r="K309">
        <v>0</v>
      </c>
      <c r="L309">
        <f t="shared" si="27"/>
        <v>0</v>
      </c>
      <c r="M309">
        <f t="shared" si="28"/>
        <v>1</v>
      </c>
    </row>
    <row r="310" spans="1:13">
      <c r="A310">
        <v>309</v>
      </c>
      <c r="B310">
        <v>258</v>
      </c>
      <c r="C310">
        <v>2</v>
      </c>
      <c r="D310">
        <v>114</v>
      </c>
      <c r="E310">
        <v>68</v>
      </c>
      <c r="F310">
        <v>22</v>
      </c>
      <c r="G310">
        <v>0</v>
      </c>
      <c r="H310">
        <v>28.7</v>
      </c>
      <c r="I310">
        <v>9.1999999999999998E-2</v>
      </c>
      <c r="J310">
        <v>25</v>
      </c>
      <c r="K310">
        <v>0</v>
      </c>
      <c r="L310">
        <f t="shared" si="27"/>
        <v>0</v>
      </c>
      <c r="M310">
        <f t="shared" si="28"/>
        <v>1</v>
      </c>
    </row>
    <row r="311" spans="1:13">
      <c r="A311">
        <v>310</v>
      </c>
      <c r="B311">
        <v>600</v>
      </c>
      <c r="C311">
        <v>1</v>
      </c>
      <c r="D311">
        <v>109</v>
      </c>
      <c r="E311">
        <v>38</v>
      </c>
      <c r="F311">
        <v>18</v>
      </c>
      <c r="G311">
        <v>120</v>
      </c>
      <c r="H311">
        <v>23.1</v>
      </c>
      <c r="I311">
        <v>0.40699999999999997</v>
      </c>
      <c r="J311">
        <v>26</v>
      </c>
      <c r="K311">
        <v>0</v>
      </c>
      <c r="L311">
        <f t="shared" si="27"/>
        <v>0</v>
      </c>
      <c r="M311">
        <f t="shared" si="28"/>
        <v>1</v>
      </c>
    </row>
    <row r="312" spans="1:13">
      <c r="A312">
        <v>311</v>
      </c>
      <c r="B312">
        <v>242</v>
      </c>
      <c r="C312">
        <v>4</v>
      </c>
      <c r="D312">
        <v>91</v>
      </c>
      <c r="E312">
        <v>70</v>
      </c>
      <c r="F312">
        <v>32</v>
      </c>
      <c r="G312">
        <v>88</v>
      </c>
      <c r="H312">
        <v>33.1</v>
      </c>
      <c r="I312">
        <v>0.44600000000000001</v>
      </c>
      <c r="J312">
        <v>22</v>
      </c>
      <c r="K312">
        <v>0</v>
      </c>
      <c r="L312">
        <f t="shared" si="27"/>
        <v>0</v>
      </c>
      <c r="M312">
        <f t="shared" si="28"/>
        <v>1</v>
      </c>
    </row>
    <row r="313" spans="1:13">
      <c r="A313">
        <v>312</v>
      </c>
      <c r="B313">
        <v>203</v>
      </c>
      <c r="C313">
        <v>0</v>
      </c>
      <c r="D313">
        <v>108</v>
      </c>
      <c r="E313">
        <v>68</v>
      </c>
      <c r="F313">
        <v>20</v>
      </c>
      <c r="G313">
        <v>0</v>
      </c>
      <c r="H313">
        <v>27.3</v>
      </c>
      <c r="I313">
        <v>0.78700000000000003</v>
      </c>
      <c r="J313">
        <v>32</v>
      </c>
      <c r="K313">
        <v>0</v>
      </c>
      <c r="L313">
        <f t="shared" si="27"/>
        <v>0</v>
      </c>
      <c r="M313">
        <f t="shared" si="28"/>
        <v>1</v>
      </c>
    </row>
    <row r="314" spans="1:13">
      <c r="A314">
        <v>313</v>
      </c>
      <c r="B314">
        <v>424</v>
      </c>
      <c r="C314">
        <v>2</v>
      </c>
      <c r="D314">
        <v>115</v>
      </c>
      <c r="E314">
        <v>64</v>
      </c>
      <c r="F314">
        <v>22</v>
      </c>
      <c r="G314">
        <v>0</v>
      </c>
      <c r="H314">
        <v>30.8</v>
      </c>
      <c r="I314">
        <v>0.42099999999999999</v>
      </c>
      <c r="J314">
        <v>21</v>
      </c>
      <c r="K314">
        <v>0</v>
      </c>
      <c r="L314">
        <f t="shared" si="27"/>
        <v>0</v>
      </c>
      <c r="M314">
        <f t="shared" si="28"/>
        <v>1</v>
      </c>
    </row>
    <row r="315" spans="1:13">
      <c r="A315">
        <v>314</v>
      </c>
      <c r="B315">
        <v>738</v>
      </c>
      <c r="C315">
        <v>8</v>
      </c>
      <c r="D315">
        <v>65</v>
      </c>
      <c r="E315">
        <v>72</v>
      </c>
      <c r="F315">
        <v>23</v>
      </c>
      <c r="G315">
        <v>0</v>
      </c>
      <c r="H315">
        <v>32</v>
      </c>
      <c r="I315">
        <v>0.6</v>
      </c>
      <c r="J315">
        <v>42</v>
      </c>
      <c r="K315">
        <v>0</v>
      </c>
      <c r="L315">
        <f t="shared" si="27"/>
        <v>0</v>
      </c>
      <c r="M315">
        <f t="shared" si="28"/>
        <v>1</v>
      </c>
    </row>
    <row r="316" spans="1:13">
      <c r="A316">
        <v>315</v>
      </c>
      <c r="B316">
        <v>628</v>
      </c>
      <c r="C316">
        <v>0</v>
      </c>
      <c r="D316">
        <v>132</v>
      </c>
      <c r="E316">
        <v>78</v>
      </c>
      <c r="F316">
        <v>0</v>
      </c>
      <c r="G316">
        <v>0</v>
      </c>
      <c r="H316">
        <v>32.4</v>
      </c>
      <c r="I316">
        <v>0.39300000000000002</v>
      </c>
      <c r="J316">
        <v>21</v>
      </c>
      <c r="K316">
        <v>0</v>
      </c>
      <c r="L316">
        <f t="shared" si="27"/>
        <v>1</v>
      </c>
      <c r="M316">
        <f t="shared" si="28"/>
        <v>0</v>
      </c>
    </row>
    <row r="317" spans="1:13">
      <c r="A317">
        <v>316</v>
      </c>
      <c r="B317">
        <v>369</v>
      </c>
      <c r="C317">
        <v>3</v>
      </c>
      <c r="D317">
        <v>81</v>
      </c>
      <c r="E317">
        <v>86</v>
      </c>
      <c r="F317">
        <v>16</v>
      </c>
      <c r="G317">
        <v>66</v>
      </c>
      <c r="H317">
        <v>27.5</v>
      </c>
      <c r="I317">
        <v>0.30599999999999999</v>
      </c>
      <c r="J317">
        <v>22</v>
      </c>
      <c r="K317">
        <v>0</v>
      </c>
      <c r="L317">
        <f t="shared" si="27"/>
        <v>0</v>
      </c>
      <c r="M317">
        <f t="shared" si="28"/>
        <v>1</v>
      </c>
    </row>
    <row r="318" spans="1:13">
      <c r="A318">
        <v>317</v>
      </c>
      <c r="B318">
        <v>605</v>
      </c>
      <c r="C318">
        <v>4</v>
      </c>
      <c r="D318">
        <v>183</v>
      </c>
      <c r="E318">
        <v>0</v>
      </c>
      <c r="F318">
        <v>0</v>
      </c>
      <c r="G318">
        <v>0</v>
      </c>
      <c r="H318">
        <v>28.4</v>
      </c>
      <c r="I318">
        <v>0.21199999999999999</v>
      </c>
      <c r="J318">
        <v>36</v>
      </c>
      <c r="K318">
        <v>1</v>
      </c>
      <c r="L318">
        <f t="shared" si="27"/>
        <v>1</v>
      </c>
      <c r="M318">
        <f t="shared" si="28"/>
        <v>1</v>
      </c>
    </row>
    <row r="319" spans="1:13">
      <c r="A319">
        <v>318</v>
      </c>
      <c r="B319">
        <v>357</v>
      </c>
      <c r="C319">
        <v>1</v>
      </c>
      <c r="D319">
        <v>125</v>
      </c>
      <c r="E319">
        <v>50</v>
      </c>
      <c r="F319">
        <v>40</v>
      </c>
      <c r="G319">
        <v>167</v>
      </c>
      <c r="H319">
        <v>33.299999999999997</v>
      </c>
      <c r="I319">
        <v>0.96199999999999997</v>
      </c>
      <c r="J319">
        <v>28</v>
      </c>
      <c r="K319">
        <v>1</v>
      </c>
      <c r="L319">
        <f t="shared" si="27"/>
        <v>0</v>
      </c>
      <c r="M319">
        <f t="shared" si="28"/>
        <v>0</v>
      </c>
    </row>
    <row r="320" spans="1:13">
      <c r="A320">
        <v>319</v>
      </c>
      <c r="B320">
        <v>1</v>
      </c>
      <c r="C320">
        <v>6</v>
      </c>
      <c r="D320">
        <v>148</v>
      </c>
      <c r="E320">
        <v>72</v>
      </c>
      <c r="F320">
        <v>35</v>
      </c>
      <c r="G320">
        <v>0</v>
      </c>
      <c r="H320">
        <v>33.6</v>
      </c>
      <c r="I320">
        <v>0.627</v>
      </c>
      <c r="J320">
        <v>50</v>
      </c>
      <c r="K320">
        <v>1</v>
      </c>
      <c r="L320">
        <f t="shared" si="27"/>
        <v>1</v>
      </c>
      <c r="M320">
        <f t="shared" si="28"/>
        <v>1</v>
      </c>
    </row>
    <row r="321" spans="1:13">
      <c r="A321">
        <v>320</v>
      </c>
      <c r="B321">
        <v>120</v>
      </c>
      <c r="C321">
        <v>4</v>
      </c>
      <c r="D321">
        <v>99</v>
      </c>
      <c r="E321">
        <v>76</v>
      </c>
      <c r="F321">
        <v>15</v>
      </c>
      <c r="G321">
        <v>51</v>
      </c>
      <c r="H321">
        <v>23.2</v>
      </c>
      <c r="I321">
        <v>0.223</v>
      </c>
      <c r="J321">
        <v>21</v>
      </c>
      <c r="K321">
        <v>0</v>
      </c>
      <c r="L321">
        <f t="shared" si="27"/>
        <v>0</v>
      </c>
      <c r="M321">
        <f t="shared" si="28"/>
        <v>1</v>
      </c>
    </row>
    <row r="322" spans="1:13">
      <c r="A322">
        <v>321</v>
      </c>
      <c r="B322">
        <v>190</v>
      </c>
      <c r="C322">
        <v>5</v>
      </c>
      <c r="D322">
        <v>139</v>
      </c>
      <c r="E322">
        <v>80</v>
      </c>
      <c r="F322">
        <v>35</v>
      </c>
      <c r="G322">
        <v>160</v>
      </c>
      <c r="H322">
        <v>31.6</v>
      </c>
      <c r="I322">
        <v>0.36099999999999999</v>
      </c>
      <c r="J322">
        <v>25</v>
      </c>
      <c r="K322">
        <v>1</v>
      </c>
      <c r="L322">
        <f t="shared" si="27"/>
        <v>1</v>
      </c>
      <c r="M322">
        <f t="shared" si="28"/>
        <v>1</v>
      </c>
    </row>
    <row r="323" spans="1:13">
      <c r="A323">
        <v>322</v>
      </c>
      <c r="B323">
        <v>410</v>
      </c>
      <c r="C323">
        <v>1</v>
      </c>
      <c r="D323">
        <v>172</v>
      </c>
      <c r="E323">
        <v>68</v>
      </c>
      <c r="F323">
        <v>49</v>
      </c>
      <c r="G323">
        <v>579</v>
      </c>
      <c r="H323">
        <v>42.4</v>
      </c>
      <c r="I323">
        <v>0.70199999999999996</v>
      </c>
      <c r="J323">
        <v>28</v>
      </c>
      <c r="K323">
        <v>1</v>
      </c>
      <c r="L323">
        <f t="shared" ref="L323:L386" si="29">IF(D323&lt;=127.5,IF(C323&lt;=5.5,IF(E323&lt;=79,0,0),IF(I323&lt;=0.2205,0,0)),IF(I323&lt;=0.3165,IF(I323&lt;=0.242,1,0),IF(D323&lt;=143.5,1,1)))</f>
        <v>1</v>
      </c>
      <c r="M323">
        <f t="shared" ref="M323:M386" si="30">IF(L323=K323,1,0)</f>
        <v>1</v>
      </c>
    </row>
    <row r="324" spans="1:13">
      <c r="A324">
        <v>323</v>
      </c>
      <c r="B324">
        <v>62</v>
      </c>
      <c r="C324">
        <v>8</v>
      </c>
      <c r="D324">
        <v>133</v>
      </c>
      <c r="E324">
        <v>72</v>
      </c>
      <c r="F324">
        <v>0</v>
      </c>
      <c r="G324">
        <v>0</v>
      </c>
      <c r="H324">
        <v>32.9</v>
      </c>
      <c r="I324">
        <v>0.27</v>
      </c>
      <c r="J324">
        <v>39</v>
      </c>
      <c r="K324">
        <v>1</v>
      </c>
      <c r="L324">
        <f t="shared" si="29"/>
        <v>0</v>
      </c>
      <c r="M324">
        <f t="shared" si="30"/>
        <v>0</v>
      </c>
    </row>
    <row r="325" spans="1:13">
      <c r="A325">
        <v>324</v>
      </c>
      <c r="B325">
        <v>627</v>
      </c>
      <c r="C325">
        <v>0</v>
      </c>
      <c r="D325">
        <v>125</v>
      </c>
      <c r="E325">
        <v>68</v>
      </c>
      <c r="F325">
        <v>0</v>
      </c>
      <c r="G325">
        <v>0</v>
      </c>
      <c r="H325">
        <v>24.7</v>
      </c>
      <c r="I325">
        <v>0.20599999999999999</v>
      </c>
      <c r="J325">
        <v>21</v>
      </c>
      <c r="K325">
        <v>0</v>
      </c>
      <c r="L325">
        <f t="shared" si="29"/>
        <v>0</v>
      </c>
      <c r="M325">
        <f t="shared" si="30"/>
        <v>1</v>
      </c>
    </row>
    <row r="326" spans="1:13">
      <c r="A326">
        <v>325</v>
      </c>
      <c r="B326">
        <v>66</v>
      </c>
      <c r="C326">
        <v>5</v>
      </c>
      <c r="D326">
        <v>99</v>
      </c>
      <c r="E326">
        <v>74</v>
      </c>
      <c r="F326">
        <v>27</v>
      </c>
      <c r="G326">
        <v>0</v>
      </c>
      <c r="H326">
        <v>29</v>
      </c>
      <c r="I326">
        <v>0.20300000000000001</v>
      </c>
      <c r="J326">
        <v>32</v>
      </c>
      <c r="K326">
        <v>0</v>
      </c>
      <c r="L326">
        <f t="shared" si="29"/>
        <v>0</v>
      </c>
      <c r="M326">
        <f t="shared" si="30"/>
        <v>1</v>
      </c>
    </row>
    <row r="327" spans="1:13">
      <c r="A327">
        <v>326</v>
      </c>
      <c r="B327">
        <v>759</v>
      </c>
      <c r="C327">
        <v>1</v>
      </c>
      <c r="D327">
        <v>106</v>
      </c>
      <c r="E327">
        <v>76</v>
      </c>
      <c r="F327">
        <v>0</v>
      </c>
      <c r="G327">
        <v>0</v>
      </c>
      <c r="H327">
        <v>37.5</v>
      </c>
      <c r="I327">
        <v>0.19700000000000001</v>
      </c>
      <c r="J327">
        <v>26</v>
      </c>
      <c r="K327">
        <v>0</v>
      </c>
      <c r="L327">
        <f t="shared" si="29"/>
        <v>0</v>
      </c>
      <c r="M327">
        <f t="shared" si="30"/>
        <v>1</v>
      </c>
    </row>
    <row r="328" spans="1:13">
      <c r="A328">
        <v>327</v>
      </c>
      <c r="B328">
        <v>397</v>
      </c>
      <c r="C328">
        <v>3</v>
      </c>
      <c r="D328">
        <v>96</v>
      </c>
      <c r="E328">
        <v>56</v>
      </c>
      <c r="F328">
        <v>34</v>
      </c>
      <c r="G328">
        <v>115</v>
      </c>
      <c r="H328">
        <v>24.7</v>
      </c>
      <c r="I328">
        <v>0.94399999999999995</v>
      </c>
      <c r="J328">
        <v>39</v>
      </c>
      <c r="K328">
        <v>0</v>
      </c>
      <c r="L328">
        <f t="shared" si="29"/>
        <v>0</v>
      </c>
      <c r="M328">
        <f t="shared" si="30"/>
        <v>1</v>
      </c>
    </row>
    <row r="329" spans="1:13">
      <c r="A329">
        <v>328</v>
      </c>
      <c r="B329">
        <v>570</v>
      </c>
      <c r="C329">
        <v>0</v>
      </c>
      <c r="D329">
        <v>121</v>
      </c>
      <c r="E329">
        <v>66</v>
      </c>
      <c r="F329">
        <v>30</v>
      </c>
      <c r="G329">
        <v>165</v>
      </c>
      <c r="H329">
        <v>34.299999999999997</v>
      </c>
      <c r="I329">
        <v>0.20300000000000001</v>
      </c>
      <c r="J329">
        <v>33</v>
      </c>
      <c r="K329">
        <v>1</v>
      </c>
      <c r="L329">
        <f t="shared" si="29"/>
        <v>0</v>
      </c>
      <c r="M329">
        <f t="shared" si="30"/>
        <v>0</v>
      </c>
    </row>
    <row r="330" spans="1:13">
      <c r="A330">
        <v>329</v>
      </c>
      <c r="B330">
        <v>15</v>
      </c>
      <c r="C330">
        <v>5</v>
      </c>
      <c r="D330">
        <v>166</v>
      </c>
      <c r="E330">
        <v>72</v>
      </c>
      <c r="F330">
        <v>19</v>
      </c>
      <c r="G330">
        <v>175</v>
      </c>
      <c r="H330">
        <v>25.8</v>
      </c>
      <c r="I330">
        <v>0.58699999999999997</v>
      </c>
      <c r="J330">
        <v>51</v>
      </c>
      <c r="K330">
        <v>1</v>
      </c>
      <c r="L330">
        <f t="shared" si="29"/>
        <v>1</v>
      </c>
      <c r="M330">
        <f t="shared" si="30"/>
        <v>1</v>
      </c>
    </row>
    <row r="331" spans="1:13">
      <c r="A331">
        <v>330</v>
      </c>
      <c r="B331">
        <v>578</v>
      </c>
      <c r="C331">
        <v>2</v>
      </c>
      <c r="D331">
        <v>118</v>
      </c>
      <c r="E331">
        <v>80</v>
      </c>
      <c r="F331">
        <v>0</v>
      </c>
      <c r="G331">
        <v>0</v>
      </c>
      <c r="H331">
        <v>42.9</v>
      </c>
      <c r="I331">
        <v>0.69299999999999995</v>
      </c>
      <c r="J331">
        <v>21</v>
      </c>
      <c r="K331">
        <v>1</v>
      </c>
      <c r="L331">
        <f t="shared" si="29"/>
        <v>0</v>
      </c>
      <c r="M331">
        <f t="shared" si="30"/>
        <v>0</v>
      </c>
    </row>
    <row r="332" spans="1:13">
      <c r="A332">
        <v>331</v>
      </c>
      <c r="B332">
        <v>761</v>
      </c>
      <c r="C332">
        <v>2</v>
      </c>
      <c r="D332">
        <v>88</v>
      </c>
      <c r="E332">
        <v>58</v>
      </c>
      <c r="F332">
        <v>26</v>
      </c>
      <c r="G332">
        <v>16</v>
      </c>
      <c r="H332">
        <v>28.4</v>
      </c>
      <c r="I332">
        <v>0.76600000000000001</v>
      </c>
      <c r="J332">
        <v>22</v>
      </c>
      <c r="K332">
        <v>0</v>
      </c>
      <c r="L332">
        <f t="shared" si="29"/>
        <v>0</v>
      </c>
      <c r="M332">
        <f t="shared" si="30"/>
        <v>1</v>
      </c>
    </row>
    <row r="333" spans="1:13">
      <c r="A333">
        <v>332</v>
      </c>
      <c r="B333">
        <v>250</v>
      </c>
      <c r="C333">
        <v>1</v>
      </c>
      <c r="D333">
        <v>111</v>
      </c>
      <c r="E333">
        <v>86</v>
      </c>
      <c r="F333">
        <v>19</v>
      </c>
      <c r="G333">
        <v>0</v>
      </c>
      <c r="H333">
        <v>30.1</v>
      </c>
      <c r="I333">
        <v>0.14299999999999999</v>
      </c>
      <c r="J333">
        <v>23</v>
      </c>
      <c r="K333">
        <v>0</v>
      </c>
      <c r="L333">
        <f t="shared" si="29"/>
        <v>0</v>
      </c>
      <c r="M333">
        <f t="shared" si="30"/>
        <v>1</v>
      </c>
    </row>
    <row r="334" spans="1:13">
      <c r="A334">
        <v>333</v>
      </c>
      <c r="B334">
        <v>28</v>
      </c>
      <c r="C334">
        <v>1</v>
      </c>
      <c r="D334">
        <v>97</v>
      </c>
      <c r="E334">
        <v>66</v>
      </c>
      <c r="F334">
        <v>15</v>
      </c>
      <c r="G334">
        <v>140</v>
      </c>
      <c r="H334">
        <v>23.2</v>
      </c>
      <c r="I334">
        <v>0.48699999999999999</v>
      </c>
      <c r="J334">
        <v>22</v>
      </c>
      <c r="K334">
        <v>0</v>
      </c>
      <c r="L334">
        <f t="shared" si="29"/>
        <v>0</v>
      </c>
      <c r="M334">
        <f t="shared" si="30"/>
        <v>1</v>
      </c>
    </row>
    <row r="335" spans="1:13">
      <c r="A335">
        <v>334</v>
      </c>
      <c r="B335">
        <v>562</v>
      </c>
      <c r="C335">
        <v>0</v>
      </c>
      <c r="D335">
        <v>198</v>
      </c>
      <c r="E335">
        <v>66</v>
      </c>
      <c r="F335">
        <v>32</v>
      </c>
      <c r="G335">
        <v>274</v>
      </c>
      <c r="H335">
        <v>41.3</v>
      </c>
      <c r="I335">
        <v>0.502</v>
      </c>
      <c r="J335">
        <v>28</v>
      </c>
      <c r="K335">
        <v>1</v>
      </c>
      <c r="L335">
        <f t="shared" si="29"/>
        <v>1</v>
      </c>
      <c r="M335">
        <f t="shared" si="30"/>
        <v>1</v>
      </c>
    </row>
    <row r="336" spans="1:13">
      <c r="A336">
        <v>335</v>
      </c>
      <c r="B336">
        <v>550</v>
      </c>
      <c r="C336">
        <v>4</v>
      </c>
      <c r="D336">
        <v>189</v>
      </c>
      <c r="E336">
        <v>110</v>
      </c>
      <c r="F336">
        <v>31</v>
      </c>
      <c r="G336">
        <v>0</v>
      </c>
      <c r="H336">
        <v>28.5</v>
      </c>
      <c r="I336">
        <v>0.68</v>
      </c>
      <c r="J336">
        <v>37</v>
      </c>
      <c r="K336">
        <v>0</v>
      </c>
      <c r="L336">
        <f t="shared" si="29"/>
        <v>1</v>
      </c>
      <c r="M336">
        <f t="shared" si="30"/>
        <v>0</v>
      </c>
    </row>
    <row r="337" spans="1:13">
      <c r="A337">
        <v>336</v>
      </c>
      <c r="B337">
        <v>428</v>
      </c>
      <c r="C337">
        <v>1</v>
      </c>
      <c r="D337">
        <v>181</v>
      </c>
      <c r="E337">
        <v>64</v>
      </c>
      <c r="F337">
        <v>30</v>
      </c>
      <c r="G337">
        <v>180</v>
      </c>
      <c r="H337">
        <v>34.1</v>
      </c>
      <c r="I337">
        <v>0.32800000000000001</v>
      </c>
      <c r="J337">
        <v>38</v>
      </c>
      <c r="K337">
        <v>1</v>
      </c>
      <c r="L337">
        <f t="shared" si="29"/>
        <v>1</v>
      </c>
      <c r="M337">
        <f t="shared" si="30"/>
        <v>1</v>
      </c>
    </row>
    <row r="338" spans="1:13">
      <c r="A338">
        <v>337</v>
      </c>
      <c r="B338">
        <v>166</v>
      </c>
      <c r="C338">
        <v>6</v>
      </c>
      <c r="D338">
        <v>104</v>
      </c>
      <c r="E338">
        <v>74</v>
      </c>
      <c r="F338">
        <v>18</v>
      </c>
      <c r="G338">
        <v>156</v>
      </c>
      <c r="H338">
        <v>29.9</v>
      </c>
      <c r="I338">
        <v>0.72199999999999998</v>
      </c>
      <c r="J338">
        <v>41</v>
      </c>
      <c r="K338">
        <v>1</v>
      </c>
      <c r="L338">
        <f t="shared" si="29"/>
        <v>0</v>
      </c>
      <c r="M338">
        <f t="shared" si="30"/>
        <v>0</v>
      </c>
    </row>
    <row r="339" spans="1:13">
      <c r="A339">
        <v>338</v>
      </c>
      <c r="B339">
        <v>75</v>
      </c>
      <c r="C339">
        <v>1</v>
      </c>
      <c r="D339">
        <v>79</v>
      </c>
      <c r="E339">
        <v>75</v>
      </c>
      <c r="F339">
        <v>30</v>
      </c>
      <c r="G339">
        <v>0</v>
      </c>
      <c r="H339">
        <v>32</v>
      </c>
      <c r="I339">
        <v>0.39600000000000002</v>
      </c>
      <c r="J339">
        <v>22</v>
      </c>
      <c r="K339">
        <v>0</v>
      </c>
      <c r="L339">
        <f t="shared" si="29"/>
        <v>0</v>
      </c>
      <c r="M339">
        <f t="shared" si="30"/>
        <v>1</v>
      </c>
    </row>
    <row r="340" spans="1:13">
      <c r="A340">
        <v>339</v>
      </c>
      <c r="B340">
        <v>649</v>
      </c>
      <c r="C340">
        <v>11</v>
      </c>
      <c r="D340">
        <v>136</v>
      </c>
      <c r="E340">
        <v>84</v>
      </c>
      <c r="F340">
        <v>35</v>
      </c>
      <c r="G340">
        <v>130</v>
      </c>
      <c r="H340">
        <v>28.3</v>
      </c>
      <c r="I340">
        <v>0.26</v>
      </c>
      <c r="J340">
        <v>42</v>
      </c>
      <c r="K340">
        <v>1</v>
      </c>
      <c r="L340">
        <f t="shared" si="29"/>
        <v>0</v>
      </c>
      <c r="M340">
        <f t="shared" si="30"/>
        <v>0</v>
      </c>
    </row>
    <row r="341" spans="1:13">
      <c r="A341">
        <v>340</v>
      </c>
      <c r="B341">
        <v>196</v>
      </c>
      <c r="C341">
        <v>5</v>
      </c>
      <c r="D341">
        <v>158</v>
      </c>
      <c r="E341">
        <v>84</v>
      </c>
      <c r="F341">
        <v>41</v>
      </c>
      <c r="G341">
        <v>210</v>
      </c>
      <c r="H341">
        <v>39.4</v>
      </c>
      <c r="I341">
        <v>0.39500000000000002</v>
      </c>
      <c r="J341">
        <v>29</v>
      </c>
      <c r="K341">
        <v>1</v>
      </c>
      <c r="L341">
        <f t="shared" si="29"/>
        <v>1</v>
      </c>
      <c r="M341">
        <f t="shared" si="30"/>
        <v>1</v>
      </c>
    </row>
    <row r="342" spans="1:13">
      <c r="A342">
        <v>341</v>
      </c>
      <c r="B342">
        <v>724</v>
      </c>
      <c r="C342">
        <v>5</v>
      </c>
      <c r="D342">
        <v>117</v>
      </c>
      <c r="E342">
        <v>86</v>
      </c>
      <c r="F342">
        <v>30</v>
      </c>
      <c r="G342">
        <v>105</v>
      </c>
      <c r="H342">
        <v>39.1</v>
      </c>
      <c r="I342">
        <v>0.251</v>
      </c>
      <c r="J342">
        <v>42</v>
      </c>
      <c r="K342">
        <v>0</v>
      </c>
      <c r="L342">
        <f t="shared" si="29"/>
        <v>0</v>
      </c>
      <c r="M342">
        <f t="shared" si="30"/>
        <v>1</v>
      </c>
    </row>
    <row r="343" spans="1:13">
      <c r="A343">
        <v>342</v>
      </c>
      <c r="B343">
        <v>42</v>
      </c>
      <c r="C343">
        <v>7</v>
      </c>
      <c r="D343">
        <v>133</v>
      </c>
      <c r="E343">
        <v>84</v>
      </c>
      <c r="F343">
        <v>0</v>
      </c>
      <c r="G343">
        <v>0</v>
      </c>
      <c r="H343">
        <v>40.200000000000003</v>
      </c>
      <c r="I343">
        <v>0.69599999999999995</v>
      </c>
      <c r="J343">
        <v>37</v>
      </c>
      <c r="K343">
        <v>0</v>
      </c>
      <c r="L343">
        <f t="shared" si="29"/>
        <v>1</v>
      </c>
      <c r="M343">
        <f t="shared" si="30"/>
        <v>0</v>
      </c>
    </row>
    <row r="344" spans="1:13">
      <c r="A344">
        <v>343</v>
      </c>
      <c r="B344">
        <v>71</v>
      </c>
      <c r="C344">
        <v>2</v>
      </c>
      <c r="D344">
        <v>100</v>
      </c>
      <c r="E344">
        <v>66</v>
      </c>
      <c r="F344">
        <v>20</v>
      </c>
      <c r="G344">
        <v>90</v>
      </c>
      <c r="H344">
        <v>32.9</v>
      </c>
      <c r="I344">
        <v>0.86699999999999999</v>
      </c>
      <c r="J344">
        <v>28</v>
      </c>
      <c r="K344">
        <v>1</v>
      </c>
      <c r="L344">
        <f t="shared" si="29"/>
        <v>0</v>
      </c>
      <c r="M344">
        <f t="shared" si="30"/>
        <v>0</v>
      </c>
    </row>
    <row r="345" spans="1:13">
      <c r="A345">
        <v>344</v>
      </c>
      <c r="B345">
        <v>282</v>
      </c>
      <c r="C345">
        <v>10</v>
      </c>
      <c r="D345">
        <v>129</v>
      </c>
      <c r="E345">
        <v>76</v>
      </c>
      <c r="F345">
        <v>28</v>
      </c>
      <c r="G345">
        <v>122</v>
      </c>
      <c r="H345">
        <v>35.9</v>
      </c>
      <c r="I345">
        <v>0.28000000000000003</v>
      </c>
      <c r="J345">
        <v>39</v>
      </c>
      <c r="K345">
        <v>0</v>
      </c>
      <c r="L345">
        <f t="shared" si="29"/>
        <v>0</v>
      </c>
      <c r="M345">
        <f t="shared" si="30"/>
        <v>1</v>
      </c>
    </row>
    <row r="346" spans="1:13">
      <c r="A346">
        <v>345</v>
      </c>
      <c r="B346">
        <v>254</v>
      </c>
      <c r="C346">
        <v>0</v>
      </c>
      <c r="D346">
        <v>86</v>
      </c>
      <c r="E346">
        <v>68</v>
      </c>
      <c r="F346">
        <v>32</v>
      </c>
      <c r="G346">
        <v>0</v>
      </c>
      <c r="H346">
        <v>35.799999999999997</v>
      </c>
      <c r="I346">
        <v>0.23799999999999999</v>
      </c>
      <c r="J346">
        <v>25</v>
      </c>
      <c r="K346">
        <v>0</v>
      </c>
      <c r="L346">
        <f t="shared" si="29"/>
        <v>0</v>
      </c>
      <c r="M346">
        <f t="shared" si="30"/>
        <v>1</v>
      </c>
    </row>
    <row r="347" spans="1:13">
      <c r="A347">
        <v>346</v>
      </c>
      <c r="B347">
        <v>759</v>
      </c>
      <c r="C347">
        <v>1</v>
      </c>
      <c r="D347">
        <v>106</v>
      </c>
      <c r="E347">
        <v>76</v>
      </c>
      <c r="F347">
        <v>0</v>
      </c>
      <c r="G347">
        <v>0</v>
      </c>
      <c r="H347">
        <v>37.5</v>
      </c>
      <c r="I347">
        <v>0.19700000000000001</v>
      </c>
      <c r="J347">
        <v>26</v>
      </c>
      <c r="K347">
        <v>0</v>
      </c>
      <c r="L347">
        <f t="shared" si="29"/>
        <v>0</v>
      </c>
      <c r="M347">
        <f t="shared" si="30"/>
        <v>1</v>
      </c>
    </row>
    <row r="348" spans="1:13">
      <c r="A348">
        <v>347</v>
      </c>
      <c r="B348">
        <v>160</v>
      </c>
      <c r="C348">
        <v>17</v>
      </c>
      <c r="D348">
        <v>163</v>
      </c>
      <c r="E348">
        <v>72</v>
      </c>
      <c r="F348">
        <v>41</v>
      </c>
      <c r="G348">
        <v>114</v>
      </c>
      <c r="H348">
        <v>40.9</v>
      </c>
      <c r="I348">
        <v>0.81699999999999995</v>
      </c>
      <c r="J348">
        <v>47</v>
      </c>
      <c r="K348">
        <v>1</v>
      </c>
      <c r="L348">
        <f t="shared" si="29"/>
        <v>1</v>
      </c>
      <c r="M348">
        <f t="shared" si="30"/>
        <v>1</v>
      </c>
    </row>
    <row r="349" spans="1:13">
      <c r="A349">
        <v>348</v>
      </c>
      <c r="B349">
        <v>414</v>
      </c>
      <c r="C349">
        <v>1</v>
      </c>
      <c r="D349">
        <v>143</v>
      </c>
      <c r="E349">
        <v>74</v>
      </c>
      <c r="F349">
        <v>22</v>
      </c>
      <c r="G349">
        <v>61</v>
      </c>
      <c r="H349">
        <v>26.2</v>
      </c>
      <c r="I349">
        <v>0.25600000000000001</v>
      </c>
      <c r="J349">
        <v>21</v>
      </c>
      <c r="K349">
        <v>0</v>
      </c>
      <c r="L349">
        <f t="shared" si="29"/>
        <v>0</v>
      </c>
      <c r="M349">
        <f t="shared" si="30"/>
        <v>1</v>
      </c>
    </row>
    <row r="350" spans="1:13">
      <c r="A350">
        <v>349</v>
      </c>
      <c r="B350">
        <v>466</v>
      </c>
      <c r="C350">
        <v>0</v>
      </c>
      <c r="D350">
        <v>124</v>
      </c>
      <c r="E350">
        <v>56</v>
      </c>
      <c r="F350">
        <v>13</v>
      </c>
      <c r="G350">
        <v>105</v>
      </c>
      <c r="H350">
        <v>21.8</v>
      </c>
      <c r="I350">
        <v>0.45200000000000001</v>
      </c>
      <c r="J350">
        <v>21</v>
      </c>
      <c r="K350">
        <v>0</v>
      </c>
      <c r="L350">
        <f t="shared" si="29"/>
        <v>0</v>
      </c>
      <c r="M350">
        <f t="shared" si="30"/>
        <v>1</v>
      </c>
    </row>
    <row r="351" spans="1:13">
      <c r="A351">
        <v>350</v>
      </c>
      <c r="B351">
        <v>566</v>
      </c>
      <c r="C351">
        <v>2</v>
      </c>
      <c r="D351">
        <v>95</v>
      </c>
      <c r="E351">
        <v>54</v>
      </c>
      <c r="F351">
        <v>14</v>
      </c>
      <c r="G351">
        <v>88</v>
      </c>
      <c r="H351">
        <v>26.1</v>
      </c>
      <c r="I351">
        <v>0.748</v>
      </c>
      <c r="J351">
        <v>22</v>
      </c>
      <c r="K351">
        <v>0</v>
      </c>
      <c r="L351">
        <f t="shared" si="29"/>
        <v>0</v>
      </c>
      <c r="M351">
        <f t="shared" si="30"/>
        <v>1</v>
      </c>
    </row>
    <row r="352" spans="1:13">
      <c r="A352">
        <v>351</v>
      </c>
      <c r="B352">
        <v>182</v>
      </c>
      <c r="C352">
        <v>0</v>
      </c>
      <c r="D352">
        <v>119</v>
      </c>
      <c r="E352">
        <v>64</v>
      </c>
      <c r="F352">
        <v>18</v>
      </c>
      <c r="G352">
        <v>92</v>
      </c>
      <c r="H352">
        <v>34.9</v>
      </c>
      <c r="I352">
        <v>0.72499999999999998</v>
      </c>
      <c r="J352">
        <v>23</v>
      </c>
      <c r="K352">
        <v>0</v>
      </c>
      <c r="L352">
        <f t="shared" si="29"/>
        <v>0</v>
      </c>
      <c r="M352">
        <f t="shared" si="30"/>
        <v>1</v>
      </c>
    </row>
    <row r="353" spans="1:13">
      <c r="A353">
        <v>352</v>
      </c>
      <c r="B353">
        <v>511</v>
      </c>
      <c r="C353">
        <v>12</v>
      </c>
      <c r="D353">
        <v>84</v>
      </c>
      <c r="E353">
        <v>72</v>
      </c>
      <c r="F353">
        <v>31</v>
      </c>
      <c r="G353">
        <v>0</v>
      </c>
      <c r="H353">
        <v>29.7</v>
      </c>
      <c r="I353">
        <v>0.29699999999999999</v>
      </c>
      <c r="J353">
        <v>46</v>
      </c>
      <c r="K353">
        <v>1</v>
      </c>
      <c r="L353">
        <f t="shared" si="29"/>
        <v>0</v>
      </c>
      <c r="M353">
        <f t="shared" si="30"/>
        <v>0</v>
      </c>
    </row>
    <row r="354" spans="1:13">
      <c r="A354">
        <v>353</v>
      </c>
      <c r="B354">
        <v>169</v>
      </c>
      <c r="C354">
        <v>4</v>
      </c>
      <c r="D354">
        <v>110</v>
      </c>
      <c r="E354">
        <v>66</v>
      </c>
      <c r="F354">
        <v>0</v>
      </c>
      <c r="G354">
        <v>0</v>
      </c>
      <c r="H354">
        <v>31.9</v>
      </c>
      <c r="I354">
        <v>0.47099999999999997</v>
      </c>
      <c r="J354">
        <v>29</v>
      </c>
      <c r="K354">
        <v>0</v>
      </c>
      <c r="L354">
        <f t="shared" si="29"/>
        <v>0</v>
      </c>
      <c r="M354">
        <f t="shared" si="30"/>
        <v>1</v>
      </c>
    </row>
    <row r="355" spans="1:13">
      <c r="A355">
        <v>354</v>
      </c>
      <c r="B355">
        <v>339</v>
      </c>
      <c r="C355">
        <v>9</v>
      </c>
      <c r="D355">
        <v>152</v>
      </c>
      <c r="E355">
        <v>78</v>
      </c>
      <c r="F355">
        <v>34</v>
      </c>
      <c r="G355">
        <v>171</v>
      </c>
      <c r="H355">
        <v>34.200000000000003</v>
      </c>
      <c r="I355">
        <v>0.89300000000000002</v>
      </c>
      <c r="J355">
        <v>33</v>
      </c>
      <c r="K355">
        <v>1</v>
      </c>
      <c r="L355">
        <f t="shared" si="29"/>
        <v>1</v>
      </c>
      <c r="M355">
        <f t="shared" si="30"/>
        <v>1</v>
      </c>
    </row>
    <row r="356" spans="1:13">
      <c r="A356">
        <v>355</v>
      </c>
      <c r="B356">
        <v>519</v>
      </c>
      <c r="C356">
        <v>13</v>
      </c>
      <c r="D356">
        <v>76</v>
      </c>
      <c r="E356">
        <v>60</v>
      </c>
      <c r="F356">
        <v>0</v>
      </c>
      <c r="G356">
        <v>0</v>
      </c>
      <c r="H356">
        <v>32.799999999999997</v>
      </c>
      <c r="I356">
        <v>0.18</v>
      </c>
      <c r="J356">
        <v>41</v>
      </c>
      <c r="K356">
        <v>0</v>
      </c>
      <c r="L356">
        <f t="shared" si="29"/>
        <v>0</v>
      </c>
      <c r="M356">
        <f t="shared" si="30"/>
        <v>1</v>
      </c>
    </row>
    <row r="357" spans="1:13">
      <c r="A357">
        <v>356</v>
      </c>
      <c r="B357">
        <v>362</v>
      </c>
      <c r="C357">
        <v>5</v>
      </c>
      <c r="D357">
        <v>158</v>
      </c>
      <c r="E357">
        <v>70</v>
      </c>
      <c r="F357">
        <v>0</v>
      </c>
      <c r="G357">
        <v>0</v>
      </c>
      <c r="H357">
        <v>29.8</v>
      </c>
      <c r="I357">
        <v>0.20699999999999999</v>
      </c>
      <c r="J357">
        <v>63</v>
      </c>
      <c r="K357">
        <v>0</v>
      </c>
      <c r="L357">
        <f t="shared" si="29"/>
        <v>1</v>
      </c>
      <c r="M357">
        <f t="shared" si="30"/>
        <v>0</v>
      </c>
    </row>
    <row r="358" spans="1:13">
      <c r="A358">
        <v>357</v>
      </c>
      <c r="B358">
        <v>633</v>
      </c>
      <c r="C358">
        <v>2</v>
      </c>
      <c r="D358">
        <v>111</v>
      </c>
      <c r="E358">
        <v>60</v>
      </c>
      <c r="F358">
        <v>0</v>
      </c>
      <c r="G358">
        <v>0</v>
      </c>
      <c r="H358">
        <v>26.2</v>
      </c>
      <c r="I358">
        <v>0.34300000000000003</v>
      </c>
      <c r="J358">
        <v>23</v>
      </c>
      <c r="K358">
        <v>0</v>
      </c>
      <c r="L358">
        <f t="shared" si="29"/>
        <v>0</v>
      </c>
      <c r="M358">
        <f t="shared" si="30"/>
        <v>1</v>
      </c>
    </row>
    <row r="359" spans="1:13">
      <c r="A359">
        <v>358</v>
      </c>
      <c r="B359">
        <v>633</v>
      </c>
      <c r="C359">
        <v>2</v>
      </c>
      <c r="D359">
        <v>111</v>
      </c>
      <c r="E359">
        <v>60</v>
      </c>
      <c r="F359">
        <v>0</v>
      </c>
      <c r="G359">
        <v>0</v>
      </c>
      <c r="H359">
        <v>26.2</v>
      </c>
      <c r="I359">
        <v>0.34300000000000003</v>
      </c>
      <c r="J359">
        <v>23</v>
      </c>
      <c r="K359">
        <v>0</v>
      </c>
      <c r="L359">
        <f t="shared" si="29"/>
        <v>0</v>
      </c>
      <c r="M359">
        <f t="shared" si="30"/>
        <v>1</v>
      </c>
    </row>
    <row r="360" spans="1:13">
      <c r="A360">
        <v>359</v>
      </c>
      <c r="B360">
        <v>505</v>
      </c>
      <c r="C360">
        <v>3</v>
      </c>
      <c r="D360">
        <v>96</v>
      </c>
      <c r="E360">
        <v>78</v>
      </c>
      <c r="F360">
        <v>39</v>
      </c>
      <c r="G360">
        <v>0</v>
      </c>
      <c r="H360">
        <v>37.299999999999997</v>
      </c>
      <c r="I360">
        <v>0.23799999999999999</v>
      </c>
      <c r="J360">
        <v>40</v>
      </c>
      <c r="K360">
        <v>0</v>
      </c>
      <c r="L360">
        <f t="shared" si="29"/>
        <v>0</v>
      </c>
      <c r="M360">
        <f t="shared" si="30"/>
        <v>1</v>
      </c>
    </row>
    <row r="361" spans="1:13">
      <c r="A361">
        <v>360</v>
      </c>
      <c r="B361">
        <v>739</v>
      </c>
      <c r="C361">
        <v>2</v>
      </c>
      <c r="D361">
        <v>99</v>
      </c>
      <c r="E361">
        <v>60</v>
      </c>
      <c r="F361">
        <v>17</v>
      </c>
      <c r="G361">
        <v>160</v>
      </c>
      <c r="H361">
        <v>36.6</v>
      </c>
      <c r="I361">
        <v>0.45300000000000001</v>
      </c>
      <c r="J361">
        <v>21</v>
      </c>
      <c r="K361">
        <v>0</v>
      </c>
      <c r="L361">
        <f t="shared" si="29"/>
        <v>0</v>
      </c>
      <c r="M361">
        <f t="shared" si="30"/>
        <v>1</v>
      </c>
    </row>
    <row r="362" spans="1:13">
      <c r="A362">
        <v>361</v>
      </c>
      <c r="B362">
        <v>414</v>
      </c>
      <c r="C362">
        <v>1</v>
      </c>
      <c r="D362">
        <v>143</v>
      </c>
      <c r="E362">
        <v>74</v>
      </c>
      <c r="F362">
        <v>22</v>
      </c>
      <c r="G362">
        <v>61</v>
      </c>
      <c r="H362">
        <v>26.2</v>
      </c>
      <c r="I362">
        <v>0.25600000000000001</v>
      </c>
      <c r="J362">
        <v>21</v>
      </c>
      <c r="K362">
        <v>0</v>
      </c>
      <c r="L362">
        <f t="shared" si="29"/>
        <v>0</v>
      </c>
      <c r="M362">
        <f t="shared" si="30"/>
        <v>1</v>
      </c>
    </row>
    <row r="363" spans="1:13">
      <c r="A363">
        <v>362</v>
      </c>
      <c r="B363">
        <v>678</v>
      </c>
      <c r="C363">
        <v>0</v>
      </c>
      <c r="D363">
        <v>93</v>
      </c>
      <c r="E363">
        <v>60</v>
      </c>
      <c r="F363">
        <v>0</v>
      </c>
      <c r="G363">
        <v>0</v>
      </c>
      <c r="H363">
        <v>35.299999999999997</v>
      </c>
      <c r="I363">
        <v>0.26300000000000001</v>
      </c>
      <c r="J363">
        <v>25</v>
      </c>
      <c r="K363">
        <v>0</v>
      </c>
      <c r="L363">
        <f t="shared" si="29"/>
        <v>0</v>
      </c>
      <c r="M363">
        <f t="shared" si="30"/>
        <v>1</v>
      </c>
    </row>
    <row r="364" spans="1:13">
      <c r="A364">
        <v>363</v>
      </c>
      <c r="B364">
        <v>108</v>
      </c>
      <c r="C364">
        <v>4</v>
      </c>
      <c r="D364">
        <v>144</v>
      </c>
      <c r="E364">
        <v>58</v>
      </c>
      <c r="F364">
        <v>28</v>
      </c>
      <c r="G364">
        <v>140</v>
      </c>
      <c r="H364">
        <v>29.5</v>
      </c>
      <c r="I364">
        <v>0.28699999999999998</v>
      </c>
      <c r="J364">
        <v>37</v>
      </c>
      <c r="K364">
        <v>0</v>
      </c>
      <c r="L364">
        <f t="shared" si="29"/>
        <v>0</v>
      </c>
      <c r="M364">
        <f t="shared" si="30"/>
        <v>1</v>
      </c>
    </row>
    <row r="365" spans="1:13">
      <c r="A365">
        <v>364</v>
      </c>
      <c r="B365">
        <v>332</v>
      </c>
      <c r="C365">
        <v>2</v>
      </c>
      <c r="D365">
        <v>87</v>
      </c>
      <c r="E365">
        <v>58</v>
      </c>
      <c r="F365">
        <v>16</v>
      </c>
      <c r="G365">
        <v>52</v>
      </c>
      <c r="H365">
        <v>32.700000000000003</v>
      </c>
      <c r="I365">
        <v>0.16600000000000001</v>
      </c>
      <c r="J365">
        <v>25</v>
      </c>
      <c r="K365">
        <v>0</v>
      </c>
      <c r="L365">
        <f t="shared" si="29"/>
        <v>0</v>
      </c>
      <c r="M365">
        <f t="shared" si="30"/>
        <v>1</v>
      </c>
    </row>
    <row r="366" spans="1:13">
      <c r="A366">
        <v>365</v>
      </c>
      <c r="B366">
        <v>134</v>
      </c>
      <c r="C366">
        <v>8</v>
      </c>
      <c r="D366">
        <v>84</v>
      </c>
      <c r="E366">
        <v>74</v>
      </c>
      <c r="F366">
        <v>31</v>
      </c>
      <c r="G366">
        <v>0</v>
      </c>
      <c r="H366">
        <v>38.299999999999997</v>
      </c>
      <c r="I366">
        <v>0.45700000000000002</v>
      </c>
      <c r="J366">
        <v>39</v>
      </c>
      <c r="K366">
        <v>0</v>
      </c>
      <c r="L366">
        <f t="shared" si="29"/>
        <v>0</v>
      </c>
      <c r="M366">
        <f t="shared" si="30"/>
        <v>1</v>
      </c>
    </row>
    <row r="367" spans="1:13">
      <c r="A367">
        <v>366</v>
      </c>
      <c r="B367">
        <v>195</v>
      </c>
      <c r="C367">
        <v>8</v>
      </c>
      <c r="D367">
        <v>85</v>
      </c>
      <c r="E367">
        <v>55</v>
      </c>
      <c r="F367">
        <v>20</v>
      </c>
      <c r="G367">
        <v>0</v>
      </c>
      <c r="H367">
        <v>24.4</v>
      </c>
      <c r="I367">
        <v>0.13600000000000001</v>
      </c>
      <c r="J367">
        <v>42</v>
      </c>
      <c r="K367">
        <v>0</v>
      </c>
      <c r="L367">
        <f t="shared" si="29"/>
        <v>0</v>
      </c>
      <c r="M367">
        <f t="shared" si="30"/>
        <v>1</v>
      </c>
    </row>
    <row r="368" spans="1:13">
      <c r="A368">
        <v>367</v>
      </c>
      <c r="B368">
        <v>114</v>
      </c>
      <c r="C368">
        <v>4</v>
      </c>
      <c r="D368">
        <v>76</v>
      </c>
      <c r="E368">
        <v>62</v>
      </c>
      <c r="F368">
        <v>0</v>
      </c>
      <c r="G368">
        <v>0</v>
      </c>
      <c r="H368">
        <v>34</v>
      </c>
      <c r="I368">
        <v>0.39100000000000001</v>
      </c>
      <c r="J368">
        <v>25</v>
      </c>
      <c r="K368">
        <v>0</v>
      </c>
      <c r="L368">
        <f t="shared" si="29"/>
        <v>0</v>
      </c>
      <c r="M368">
        <f t="shared" si="30"/>
        <v>1</v>
      </c>
    </row>
    <row r="369" spans="1:13">
      <c r="A369">
        <v>368</v>
      </c>
      <c r="B369">
        <v>395</v>
      </c>
      <c r="C369">
        <v>4</v>
      </c>
      <c r="D369">
        <v>158</v>
      </c>
      <c r="E369">
        <v>78</v>
      </c>
      <c r="F369">
        <v>0</v>
      </c>
      <c r="G369">
        <v>0</v>
      </c>
      <c r="H369">
        <v>32.9</v>
      </c>
      <c r="I369">
        <v>0.80300000000000005</v>
      </c>
      <c r="J369">
        <v>31</v>
      </c>
      <c r="K369">
        <v>1</v>
      </c>
      <c r="L369">
        <f t="shared" si="29"/>
        <v>1</v>
      </c>
      <c r="M369">
        <f t="shared" si="30"/>
        <v>1</v>
      </c>
    </row>
    <row r="370" spans="1:13">
      <c r="A370">
        <v>369</v>
      </c>
      <c r="B370">
        <v>201</v>
      </c>
      <c r="C370">
        <v>0</v>
      </c>
      <c r="D370">
        <v>113</v>
      </c>
      <c r="E370">
        <v>80</v>
      </c>
      <c r="F370">
        <v>16</v>
      </c>
      <c r="G370">
        <v>0</v>
      </c>
      <c r="H370">
        <v>31</v>
      </c>
      <c r="I370">
        <v>0.874</v>
      </c>
      <c r="J370">
        <v>21</v>
      </c>
      <c r="K370">
        <v>0</v>
      </c>
      <c r="L370">
        <f t="shared" si="29"/>
        <v>0</v>
      </c>
      <c r="M370">
        <f t="shared" si="30"/>
        <v>1</v>
      </c>
    </row>
    <row r="371" spans="1:13">
      <c r="A371">
        <v>370</v>
      </c>
      <c r="B371">
        <v>524</v>
      </c>
      <c r="C371">
        <v>9</v>
      </c>
      <c r="D371">
        <v>130</v>
      </c>
      <c r="E371">
        <v>70</v>
      </c>
      <c r="F371">
        <v>0</v>
      </c>
      <c r="G371">
        <v>0</v>
      </c>
      <c r="H371">
        <v>34.200000000000003</v>
      </c>
      <c r="I371">
        <v>0.65200000000000002</v>
      </c>
      <c r="J371">
        <v>45</v>
      </c>
      <c r="K371">
        <v>1</v>
      </c>
      <c r="L371">
        <f t="shared" si="29"/>
        <v>1</v>
      </c>
      <c r="M371">
        <f t="shared" si="30"/>
        <v>1</v>
      </c>
    </row>
    <row r="372" spans="1:13">
      <c r="A372">
        <v>371</v>
      </c>
      <c r="B372">
        <v>52</v>
      </c>
      <c r="C372">
        <v>1</v>
      </c>
      <c r="D372">
        <v>101</v>
      </c>
      <c r="E372">
        <v>50</v>
      </c>
      <c r="F372">
        <v>15</v>
      </c>
      <c r="G372">
        <v>36</v>
      </c>
      <c r="H372">
        <v>24.2</v>
      </c>
      <c r="I372">
        <v>0.52600000000000002</v>
      </c>
      <c r="J372">
        <v>26</v>
      </c>
      <c r="K372">
        <v>0</v>
      </c>
      <c r="L372">
        <f t="shared" si="29"/>
        <v>0</v>
      </c>
      <c r="M372">
        <f t="shared" si="30"/>
        <v>1</v>
      </c>
    </row>
    <row r="373" spans="1:13">
      <c r="A373">
        <v>372</v>
      </c>
      <c r="B373">
        <v>282</v>
      </c>
      <c r="C373">
        <v>10</v>
      </c>
      <c r="D373">
        <v>129</v>
      </c>
      <c r="E373">
        <v>76</v>
      </c>
      <c r="F373">
        <v>28</v>
      </c>
      <c r="G373">
        <v>122</v>
      </c>
      <c r="H373">
        <v>35.9</v>
      </c>
      <c r="I373">
        <v>0.28000000000000003</v>
      </c>
      <c r="J373">
        <v>39</v>
      </c>
      <c r="K373">
        <v>0</v>
      </c>
      <c r="L373">
        <f t="shared" si="29"/>
        <v>0</v>
      </c>
      <c r="M373">
        <f t="shared" si="30"/>
        <v>1</v>
      </c>
    </row>
    <row r="374" spans="1:13">
      <c r="A374">
        <v>373</v>
      </c>
      <c r="B374">
        <v>158</v>
      </c>
      <c r="C374">
        <v>1</v>
      </c>
      <c r="D374">
        <v>109</v>
      </c>
      <c r="E374">
        <v>56</v>
      </c>
      <c r="F374">
        <v>21</v>
      </c>
      <c r="G374">
        <v>135</v>
      </c>
      <c r="H374">
        <v>25.2</v>
      </c>
      <c r="I374">
        <v>0.83299999999999996</v>
      </c>
      <c r="J374">
        <v>23</v>
      </c>
      <c r="K374">
        <v>0</v>
      </c>
      <c r="L374">
        <f t="shared" si="29"/>
        <v>0</v>
      </c>
      <c r="M374">
        <f t="shared" si="30"/>
        <v>1</v>
      </c>
    </row>
    <row r="375" spans="1:13">
      <c r="A375">
        <v>374</v>
      </c>
      <c r="B375">
        <v>108</v>
      </c>
      <c r="C375">
        <v>4</v>
      </c>
      <c r="D375">
        <v>144</v>
      </c>
      <c r="E375">
        <v>58</v>
      </c>
      <c r="F375">
        <v>28</v>
      </c>
      <c r="G375">
        <v>140</v>
      </c>
      <c r="H375">
        <v>29.5</v>
      </c>
      <c r="I375">
        <v>0.28699999999999998</v>
      </c>
      <c r="J375">
        <v>37</v>
      </c>
      <c r="K375">
        <v>0</v>
      </c>
      <c r="L375">
        <f t="shared" si="29"/>
        <v>0</v>
      </c>
      <c r="M375">
        <f t="shared" si="30"/>
        <v>1</v>
      </c>
    </row>
    <row r="376" spans="1:13">
      <c r="A376">
        <v>375</v>
      </c>
      <c r="B376">
        <v>531</v>
      </c>
      <c r="C376">
        <v>2</v>
      </c>
      <c r="D376">
        <v>122</v>
      </c>
      <c r="E376">
        <v>60</v>
      </c>
      <c r="F376">
        <v>18</v>
      </c>
      <c r="G376">
        <v>106</v>
      </c>
      <c r="H376">
        <v>29.8</v>
      </c>
      <c r="I376">
        <v>0.71699999999999997</v>
      </c>
      <c r="J376">
        <v>22</v>
      </c>
      <c r="K376">
        <v>0</v>
      </c>
      <c r="L376">
        <f t="shared" si="29"/>
        <v>0</v>
      </c>
      <c r="M376">
        <f t="shared" si="30"/>
        <v>1</v>
      </c>
    </row>
    <row r="377" spans="1:13">
      <c r="A377">
        <v>376</v>
      </c>
      <c r="B377">
        <v>228</v>
      </c>
      <c r="C377">
        <v>3</v>
      </c>
      <c r="D377">
        <v>162</v>
      </c>
      <c r="E377">
        <v>52</v>
      </c>
      <c r="F377">
        <v>38</v>
      </c>
      <c r="G377">
        <v>0</v>
      </c>
      <c r="H377">
        <v>37.200000000000003</v>
      </c>
      <c r="I377">
        <v>0.65200000000000002</v>
      </c>
      <c r="J377">
        <v>24</v>
      </c>
      <c r="K377">
        <v>1</v>
      </c>
      <c r="L377">
        <f t="shared" si="29"/>
        <v>1</v>
      </c>
      <c r="M377">
        <f t="shared" si="30"/>
        <v>1</v>
      </c>
    </row>
    <row r="378" spans="1:13">
      <c r="A378">
        <v>377</v>
      </c>
      <c r="B378">
        <v>279</v>
      </c>
      <c r="C378">
        <v>5</v>
      </c>
      <c r="D378">
        <v>114</v>
      </c>
      <c r="E378">
        <v>74</v>
      </c>
      <c r="F378">
        <v>0</v>
      </c>
      <c r="G378">
        <v>0</v>
      </c>
      <c r="H378">
        <v>24.9</v>
      </c>
      <c r="I378">
        <v>0.74399999999999999</v>
      </c>
      <c r="J378">
        <v>57</v>
      </c>
      <c r="K378">
        <v>0</v>
      </c>
      <c r="L378">
        <f t="shared" si="29"/>
        <v>0</v>
      </c>
      <c r="M378">
        <f t="shared" si="30"/>
        <v>1</v>
      </c>
    </row>
    <row r="379" spans="1:13">
      <c r="A379">
        <v>378</v>
      </c>
      <c r="B379">
        <v>6</v>
      </c>
      <c r="C379">
        <v>5</v>
      </c>
      <c r="D379">
        <v>116</v>
      </c>
      <c r="E379">
        <v>74</v>
      </c>
      <c r="F379">
        <v>0</v>
      </c>
      <c r="G379">
        <v>0</v>
      </c>
      <c r="H379">
        <v>25.6</v>
      </c>
      <c r="I379">
        <v>0.20100000000000001</v>
      </c>
      <c r="J379">
        <v>30</v>
      </c>
      <c r="K379">
        <v>0</v>
      </c>
      <c r="L379">
        <f t="shared" si="29"/>
        <v>0</v>
      </c>
      <c r="M379">
        <f t="shared" si="30"/>
        <v>1</v>
      </c>
    </row>
    <row r="380" spans="1:13">
      <c r="A380">
        <v>379</v>
      </c>
      <c r="B380">
        <v>319</v>
      </c>
      <c r="C380">
        <v>3</v>
      </c>
      <c r="D380">
        <v>115</v>
      </c>
      <c r="E380">
        <v>66</v>
      </c>
      <c r="F380">
        <v>39</v>
      </c>
      <c r="G380">
        <v>140</v>
      </c>
      <c r="H380">
        <v>38.1</v>
      </c>
      <c r="I380">
        <v>0.15</v>
      </c>
      <c r="J380">
        <v>28</v>
      </c>
      <c r="K380">
        <v>0</v>
      </c>
      <c r="L380">
        <f t="shared" si="29"/>
        <v>0</v>
      </c>
      <c r="M380">
        <f t="shared" si="30"/>
        <v>1</v>
      </c>
    </row>
    <row r="381" spans="1:13">
      <c r="A381">
        <v>380</v>
      </c>
      <c r="B381">
        <v>5</v>
      </c>
      <c r="C381">
        <v>0</v>
      </c>
      <c r="D381">
        <v>137</v>
      </c>
      <c r="E381">
        <v>40</v>
      </c>
      <c r="F381">
        <v>35</v>
      </c>
      <c r="G381">
        <v>168</v>
      </c>
      <c r="H381">
        <v>43.1</v>
      </c>
      <c r="I381">
        <v>2.2879999999999998</v>
      </c>
      <c r="J381">
        <v>33</v>
      </c>
      <c r="K381">
        <v>1</v>
      </c>
      <c r="L381">
        <f t="shared" si="29"/>
        <v>1</v>
      </c>
      <c r="M381">
        <f t="shared" si="30"/>
        <v>1</v>
      </c>
    </row>
    <row r="382" spans="1:13">
      <c r="A382">
        <v>381</v>
      </c>
      <c r="B382">
        <v>394</v>
      </c>
      <c r="C382">
        <v>4</v>
      </c>
      <c r="D382">
        <v>116</v>
      </c>
      <c r="E382">
        <v>72</v>
      </c>
      <c r="F382">
        <v>12</v>
      </c>
      <c r="G382">
        <v>87</v>
      </c>
      <c r="H382">
        <v>22.1</v>
      </c>
      <c r="I382">
        <v>0.46300000000000002</v>
      </c>
      <c r="J382">
        <v>37</v>
      </c>
      <c r="K382">
        <v>0</v>
      </c>
      <c r="L382">
        <f t="shared" si="29"/>
        <v>0</v>
      </c>
      <c r="M382">
        <f t="shared" si="30"/>
        <v>1</v>
      </c>
    </row>
    <row r="383" spans="1:13">
      <c r="A383">
        <v>382</v>
      </c>
      <c r="B383">
        <v>678</v>
      </c>
      <c r="C383">
        <v>0</v>
      </c>
      <c r="D383">
        <v>93</v>
      </c>
      <c r="E383">
        <v>60</v>
      </c>
      <c r="F383">
        <v>0</v>
      </c>
      <c r="G383">
        <v>0</v>
      </c>
      <c r="H383">
        <v>35.299999999999997</v>
      </c>
      <c r="I383">
        <v>0.26300000000000001</v>
      </c>
      <c r="J383">
        <v>25</v>
      </c>
      <c r="K383">
        <v>0</v>
      </c>
      <c r="L383">
        <f t="shared" si="29"/>
        <v>0</v>
      </c>
      <c r="M383">
        <f t="shared" si="30"/>
        <v>1</v>
      </c>
    </row>
    <row r="384" spans="1:13">
      <c r="A384">
        <v>383</v>
      </c>
      <c r="B384">
        <v>147</v>
      </c>
      <c r="C384">
        <v>9</v>
      </c>
      <c r="D384">
        <v>57</v>
      </c>
      <c r="E384">
        <v>80</v>
      </c>
      <c r="F384">
        <v>37</v>
      </c>
      <c r="G384">
        <v>0</v>
      </c>
      <c r="H384">
        <v>32.799999999999997</v>
      </c>
      <c r="I384">
        <v>9.6000000000000002E-2</v>
      </c>
      <c r="J384">
        <v>41</v>
      </c>
      <c r="K384">
        <v>0</v>
      </c>
      <c r="L384">
        <f t="shared" si="29"/>
        <v>0</v>
      </c>
      <c r="M384">
        <f t="shared" si="30"/>
        <v>1</v>
      </c>
    </row>
    <row r="385" spans="1:13">
      <c r="A385">
        <v>384</v>
      </c>
      <c r="B385">
        <v>467</v>
      </c>
      <c r="C385">
        <v>0</v>
      </c>
      <c r="D385">
        <v>74</v>
      </c>
      <c r="E385">
        <v>52</v>
      </c>
      <c r="F385">
        <v>10</v>
      </c>
      <c r="G385">
        <v>36</v>
      </c>
      <c r="H385">
        <v>27.8</v>
      </c>
      <c r="I385">
        <v>0.26900000000000002</v>
      </c>
      <c r="J385">
        <v>22</v>
      </c>
      <c r="K385">
        <v>0</v>
      </c>
      <c r="L385">
        <f t="shared" si="29"/>
        <v>0</v>
      </c>
      <c r="M385">
        <f t="shared" si="30"/>
        <v>1</v>
      </c>
    </row>
    <row r="386" spans="1:13">
      <c r="A386">
        <v>385</v>
      </c>
      <c r="B386">
        <v>73</v>
      </c>
      <c r="C386">
        <v>13</v>
      </c>
      <c r="D386">
        <v>126</v>
      </c>
      <c r="E386">
        <v>90</v>
      </c>
      <c r="F386">
        <v>0</v>
      </c>
      <c r="G386">
        <v>0</v>
      </c>
      <c r="H386">
        <v>43.4</v>
      </c>
      <c r="I386">
        <v>0.58299999999999996</v>
      </c>
      <c r="J386">
        <v>42</v>
      </c>
      <c r="K386">
        <v>1</v>
      </c>
      <c r="L386">
        <f t="shared" si="29"/>
        <v>0</v>
      </c>
      <c r="M386">
        <f t="shared" si="30"/>
        <v>0</v>
      </c>
    </row>
    <row r="387" spans="1:13">
      <c r="A387">
        <v>386</v>
      </c>
      <c r="B387">
        <v>153</v>
      </c>
      <c r="C387">
        <v>9</v>
      </c>
      <c r="D387">
        <v>156</v>
      </c>
      <c r="E387">
        <v>86</v>
      </c>
      <c r="F387">
        <v>28</v>
      </c>
      <c r="G387">
        <v>155</v>
      </c>
      <c r="H387">
        <v>34.299999999999997</v>
      </c>
      <c r="I387">
        <v>1.1890000000000001</v>
      </c>
      <c r="J387">
        <v>42</v>
      </c>
      <c r="K387">
        <v>1</v>
      </c>
      <c r="L387">
        <f t="shared" ref="L387:L450" si="31">IF(D387&lt;=127.5,IF(C387&lt;=5.5,IF(E387&lt;=79,0,0),IF(I387&lt;=0.2205,0,0)),IF(I387&lt;=0.3165,IF(I387&lt;=0.242,1,0),IF(D387&lt;=143.5,1,1)))</f>
        <v>1</v>
      </c>
      <c r="M387">
        <f t="shared" ref="M387:M450" si="32">IF(L387=K387,1,0)</f>
        <v>1</v>
      </c>
    </row>
    <row r="388" spans="1:13">
      <c r="A388">
        <v>387</v>
      </c>
      <c r="B388">
        <v>524</v>
      </c>
      <c r="C388">
        <v>9</v>
      </c>
      <c r="D388">
        <v>130</v>
      </c>
      <c r="E388">
        <v>70</v>
      </c>
      <c r="F388">
        <v>0</v>
      </c>
      <c r="G388">
        <v>0</v>
      </c>
      <c r="H388">
        <v>34.200000000000003</v>
      </c>
      <c r="I388">
        <v>0.65200000000000002</v>
      </c>
      <c r="J388">
        <v>45</v>
      </c>
      <c r="K388">
        <v>1</v>
      </c>
      <c r="L388">
        <f t="shared" si="31"/>
        <v>1</v>
      </c>
      <c r="M388">
        <f t="shared" si="32"/>
        <v>1</v>
      </c>
    </row>
    <row r="389" spans="1:13">
      <c r="A389">
        <v>388</v>
      </c>
      <c r="B389">
        <v>195</v>
      </c>
      <c r="C389">
        <v>8</v>
      </c>
      <c r="D389">
        <v>85</v>
      </c>
      <c r="E389">
        <v>55</v>
      </c>
      <c r="F389">
        <v>20</v>
      </c>
      <c r="G389">
        <v>0</v>
      </c>
      <c r="H389">
        <v>24.4</v>
      </c>
      <c r="I389">
        <v>0.13600000000000001</v>
      </c>
      <c r="J389">
        <v>42</v>
      </c>
      <c r="K389">
        <v>0</v>
      </c>
      <c r="L389">
        <f t="shared" si="31"/>
        <v>0</v>
      </c>
      <c r="M389">
        <f t="shared" si="32"/>
        <v>1</v>
      </c>
    </row>
    <row r="390" spans="1:13">
      <c r="A390">
        <v>389</v>
      </c>
      <c r="B390">
        <v>519</v>
      </c>
      <c r="C390">
        <v>13</v>
      </c>
      <c r="D390">
        <v>76</v>
      </c>
      <c r="E390">
        <v>60</v>
      </c>
      <c r="F390">
        <v>0</v>
      </c>
      <c r="G390">
        <v>0</v>
      </c>
      <c r="H390">
        <v>32.799999999999997</v>
      </c>
      <c r="I390">
        <v>0.18</v>
      </c>
      <c r="J390">
        <v>41</v>
      </c>
      <c r="K390">
        <v>0</v>
      </c>
      <c r="L390">
        <f t="shared" si="31"/>
        <v>0</v>
      </c>
      <c r="M390">
        <f t="shared" si="32"/>
        <v>1</v>
      </c>
    </row>
    <row r="391" spans="1:13">
      <c r="A391">
        <v>390</v>
      </c>
      <c r="B391">
        <v>70</v>
      </c>
      <c r="C391">
        <v>4</v>
      </c>
      <c r="D391">
        <v>146</v>
      </c>
      <c r="E391">
        <v>85</v>
      </c>
      <c r="F391">
        <v>27</v>
      </c>
      <c r="G391">
        <v>100</v>
      </c>
      <c r="H391">
        <v>28.9</v>
      </c>
      <c r="I391">
        <v>0.189</v>
      </c>
      <c r="J391">
        <v>27</v>
      </c>
      <c r="K391">
        <v>0</v>
      </c>
      <c r="L391">
        <f t="shared" si="31"/>
        <v>1</v>
      </c>
      <c r="M391">
        <f t="shared" si="32"/>
        <v>0</v>
      </c>
    </row>
    <row r="392" spans="1:13">
      <c r="A392">
        <v>391</v>
      </c>
      <c r="B392">
        <v>114</v>
      </c>
      <c r="C392">
        <v>4</v>
      </c>
      <c r="D392">
        <v>76</v>
      </c>
      <c r="E392">
        <v>62</v>
      </c>
      <c r="F392">
        <v>0</v>
      </c>
      <c r="G392">
        <v>0</v>
      </c>
      <c r="H392">
        <v>34</v>
      </c>
      <c r="I392">
        <v>0.39100000000000001</v>
      </c>
      <c r="J392">
        <v>25</v>
      </c>
      <c r="K392">
        <v>0</v>
      </c>
      <c r="L392">
        <f t="shared" si="31"/>
        <v>0</v>
      </c>
      <c r="M392">
        <f t="shared" si="32"/>
        <v>1</v>
      </c>
    </row>
    <row r="393" spans="1:13">
      <c r="A393">
        <v>392</v>
      </c>
      <c r="B393">
        <v>479</v>
      </c>
      <c r="C393">
        <v>8</v>
      </c>
      <c r="D393">
        <v>126</v>
      </c>
      <c r="E393">
        <v>74</v>
      </c>
      <c r="F393">
        <v>38</v>
      </c>
      <c r="G393">
        <v>75</v>
      </c>
      <c r="H393">
        <v>25.9</v>
      </c>
      <c r="I393">
        <v>0.16200000000000001</v>
      </c>
      <c r="J393">
        <v>39</v>
      </c>
      <c r="K393">
        <v>0</v>
      </c>
      <c r="L393">
        <f t="shared" si="31"/>
        <v>0</v>
      </c>
      <c r="M393">
        <f t="shared" si="32"/>
        <v>1</v>
      </c>
    </row>
    <row r="394" spans="1:13">
      <c r="A394">
        <v>393</v>
      </c>
      <c r="B394">
        <v>279</v>
      </c>
      <c r="C394">
        <v>5</v>
      </c>
      <c r="D394">
        <v>114</v>
      </c>
      <c r="E394">
        <v>74</v>
      </c>
      <c r="F394">
        <v>0</v>
      </c>
      <c r="G394">
        <v>0</v>
      </c>
      <c r="H394">
        <v>24.9</v>
      </c>
      <c r="I394">
        <v>0.74399999999999999</v>
      </c>
      <c r="J394">
        <v>57</v>
      </c>
      <c r="K394">
        <v>0</v>
      </c>
      <c r="L394">
        <f t="shared" si="31"/>
        <v>0</v>
      </c>
      <c r="M394">
        <f t="shared" si="32"/>
        <v>1</v>
      </c>
    </row>
    <row r="395" spans="1:13">
      <c r="A395">
        <v>394</v>
      </c>
      <c r="B395">
        <v>635</v>
      </c>
      <c r="C395">
        <v>10</v>
      </c>
      <c r="D395">
        <v>92</v>
      </c>
      <c r="E395">
        <v>62</v>
      </c>
      <c r="F395">
        <v>0</v>
      </c>
      <c r="G395">
        <v>0</v>
      </c>
      <c r="H395">
        <v>25.9</v>
      </c>
      <c r="I395">
        <v>0.16700000000000001</v>
      </c>
      <c r="J395">
        <v>31</v>
      </c>
      <c r="K395">
        <v>0</v>
      </c>
      <c r="L395">
        <f t="shared" si="31"/>
        <v>0</v>
      </c>
      <c r="M395">
        <f t="shared" si="32"/>
        <v>1</v>
      </c>
    </row>
    <row r="396" spans="1:13">
      <c r="A396">
        <v>395</v>
      </c>
      <c r="B396">
        <v>547</v>
      </c>
      <c r="C396">
        <v>5</v>
      </c>
      <c r="D396">
        <v>187</v>
      </c>
      <c r="E396">
        <v>76</v>
      </c>
      <c r="F396">
        <v>27</v>
      </c>
      <c r="G396">
        <v>207</v>
      </c>
      <c r="H396">
        <v>43.6</v>
      </c>
      <c r="I396">
        <v>1.034</v>
      </c>
      <c r="J396">
        <v>53</v>
      </c>
      <c r="K396">
        <v>1</v>
      </c>
      <c r="L396">
        <f t="shared" si="31"/>
        <v>1</v>
      </c>
      <c r="M396">
        <f t="shared" si="32"/>
        <v>1</v>
      </c>
    </row>
    <row r="397" spans="1:13">
      <c r="A397">
        <v>396</v>
      </c>
      <c r="B397">
        <v>639</v>
      </c>
      <c r="C397">
        <v>7</v>
      </c>
      <c r="D397">
        <v>97</v>
      </c>
      <c r="E397">
        <v>76</v>
      </c>
      <c r="F397">
        <v>32</v>
      </c>
      <c r="G397">
        <v>91</v>
      </c>
      <c r="H397">
        <v>40.9</v>
      </c>
      <c r="I397">
        <v>0.871</v>
      </c>
      <c r="J397">
        <v>32</v>
      </c>
      <c r="K397">
        <v>1</v>
      </c>
      <c r="L397">
        <f t="shared" si="31"/>
        <v>0</v>
      </c>
      <c r="M397">
        <f t="shared" si="32"/>
        <v>0</v>
      </c>
    </row>
    <row r="398" spans="1:13">
      <c r="A398">
        <v>397</v>
      </c>
      <c r="B398">
        <v>275</v>
      </c>
      <c r="C398">
        <v>13</v>
      </c>
      <c r="D398">
        <v>106</v>
      </c>
      <c r="E398">
        <v>70</v>
      </c>
      <c r="F398">
        <v>0</v>
      </c>
      <c r="G398">
        <v>0</v>
      </c>
      <c r="H398">
        <v>34.200000000000003</v>
      </c>
      <c r="I398">
        <v>0.251</v>
      </c>
      <c r="J398">
        <v>52</v>
      </c>
      <c r="K398">
        <v>0</v>
      </c>
      <c r="L398">
        <f t="shared" si="31"/>
        <v>0</v>
      </c>
      <c r="M398">
        <f t="shared" si="32"/>
        <v>1</v>
      </c>
    </row>
    <row r="399" spans="1:13">
      <c r="A399">
        <v>398</v>
      </c>
      <c r="B399">
        <v>10</v>
      </c>
      <c r="C399">
        <v>8</v>
      </c>
      <c r="D399">
        <v>125</v>
      </c>
      <c r="E399">
        <v>96</v>
      </c>
      <c r="F399">
        <v>0</v>
      </c>
      <c r="G399">
        <v>0</v>
      </c>
      <c r="H399">
        <v>0</v>
      </c>
      <c r="I399">
        <v>0.23200000000000001</v>
      </c>
      <c r="J399">
        <v>54</v>
      </c>
      <c r="K399">
        <v>1</v>
      </c>
      <c r="L399">
        <f t="shared" si="31"/>
        <v>0</v>
      </c>
      <c r="M399">
        <f t="shared" si="32"/>
        <v>0</v>
      </c>
    </row>
    <row r="400" spans="1:13">
      <c r="A400">
        <v>399</v>
      </c>
      <c r="B400">
        <v>589</v>
      </c>
      <c r="C400">
        <v>3</v>
      </c>
      <c r="D400">
        <v>176</v>
      </c>
      <c r="E400">
        <v>86</v>
      </c>
      <c r="F400">
        <v>27</v>
      </c>
      <c r="G400">
        <v>156</v>
      </c>
      <c r="H400">
        <v>33.299999999999997</v>
      </c>
      <c r="I400">
        <v>1.1539999999999999</v>
      </c>
      <c r="J400">
        <v>52</v>
      </c>
      <c r="K400">
        <v>1</v>
      </c>
      <c r="L400">
        <f t="shared" si="31"/>
        <v>1</v>
      </c>
      <c r="M400">
        <f t="shared" si="32"/>
        <v>1</v>
      </c>
    </row>
    <row r="401" spans="1:13">
      <c r="A401">
        <v>400</v>
      </c>
      <c r="B401">
        <v>511</v>
      </c>
      <c r="C401">
        <v>12</v>
      </c>
      <c r="D401">
        <v>84</v>
      </c>
      <c r="E401">
        <v>72</v>
      </c>
      <c r="F401">
        <v>31</v>
      </c>
      <c r="G401">
        <v>0</v>
      </c>
      <c r="H401">
        <v>29.7</v>
      </c>
      <c r="I401">
        <v>0.29699999999999999</v>
      </c>
      <c r="J401">
        <v>46</v>
      </c>
      <c r="K401">
        <v>1</v>
      </c>
      <c r="L401">
        <f t="shared" si="31"/>
        <v>0</v>
      </c>
      <c r="M401">
        <f t="shared" si="32"/>
        <v>0</v>
      </c>
    </row>
    <row r="402" spans="1:13">
      <c r="A402">
        <v>401</v>
      </c>
      <c r="B402">
        <v>667</v>
      </c>
      <c r="C402">
        <v>4</v>
      </c>
      <c r="D402">
        <v>145</v>
      </c>
      <c r="E402">
        <v>82</v>
      </c>
      <c r="F402">
        <v>18</v>
      </c>
      <c r="G402">
        <v>0</v>
      </c>
      <c r="H402">
        <v>32.5</v>
      </c>
      <c r="I402">
        <v>0.23499999999999999</v>
      </c>
      <c r="J402">
        <v>70</v>
      </c>
      <c r="K402">
        <v>1</v>
      </c>
      <c r="L402">
        <f t="shared" si="31"/>
        <v>1</v>
      </c>
      <c r="M402">
        <f t="shared" si="32"/>
        <v>1</v>
      </c>
    </row>
    <row r="403" spans="1:13">
      <c r="A403">
        <v>402</v>
      </c>
      <c r="B403">
        <v>101</v>
      </c>
      <c r="C403">
        <v>1</v>
      </c>
      <c r="D403">
        <v>163</v>
      </c>
      <c r="E403">
        <v>72</v>
      </c>
      <c r="F403">
        <v>0</v>
      </c>
      <c r="G403">
        <v>0</v>
      </c>
      <c r="H403">
        <v>39</v>
      </c>
      <c r="I403">
        <v>1.222</v>
      </c>
      <c r="J403">
        <v>33</v>
      </c>
      <c r="K403">
        <v>1</v>
      </c>
      <c r="L403">
        <f t="shared" si="31"/>
        <v>1</v>
      </c>
      <c r="M403">
        <f t="shared" si="32"/>
        <v>1</v>
      </c>
    </row>
    <row r="404" spans="1:13">
      <c r="A404">
        <v>403</v>
      </c>
      <c r="B404">
        <v>177</v>
      </c>
      <c r="C404">
        <v>6</v>
      </c>
      <c r="D404">
        <v>85</v>
      </c>
      <c r="E404">
        <v>78</v>
      </c>
      <c r="F404">
        <v>0</v>
      </c>
      <c r="G404">
        <v>0</v>
      </c>
      <c r="H404">
        <v>31.2</v>
      </c>
      <c r="I404">
        <v>0.38200000000000001</v>
      </c>
      <c r="J404">
        <v>42</v>
      </c>
      <c r="K404">
        <v>0</v>
      </c>
      <c r="L404">
        <f t="shared" si="31"/>
        <v>0</v>
      </c>
      <c r="M404">
        <f t="shared" si="32"/>
        <v>1</v>
      </c>
    </row>
    <row r="405" spans="1:13">
      <c r="A405">
        <v>404</v>
      </c>
      <c r="B405">
        <v>124</v>
      </c>
      <c r="C405">
        <v>5</v>
      </c>
      <c r="D405">
        <v>132</v>
      </c>
      <c r="E405">
        <v>80</v>
      </c>
      <c r="F405">
        <v>0</v>
      </c>
      <c r="G405">
        <v>0</v>
      </c>
      <c r="H405">
        <v>26.8</v>
      </c>
      <c r="I405">
        <v>0.186</v>
      </c>
      <c r="J405">
        <v>69</v>
      </c>
      <c r="K405">
        <v>0</v>
      </c>
      <c r="L405">
        <f t="shared" si="31"/>
        <v>1</v>
      </c>
      <c r="M405">
        <f t="shared" si="32"/>
        <v>0</v>
      </c>
    </row>
    <row r="406" spans="1:13">
      <c r="A406">
        <v>405</v>
      </c>
      <c r="B406">
        <v>189</v>
      </c>
      <c r="C406">
        <v>8</v>
      </c>
      <c r="D406">
        <v>109</v>
      </c>
      <c r="E406">
        <v>76</v>
      </c>
      <c r="F406">
        <v>39</v>
      </c>
      <c r="G406">
        <v>114</v>
      </c>
      <c r="H406">
        <v>27.9</v>
      </c>
      <c r="I406">
        <v>0.64</v>
      </c>
      <c r="J406">
        <v>31</v>
      </c>
      <c r="K406">
        <v>1</v>
      </c>
      <c r="L406">
        <f t="shared" si="31"/>
        <v>0</v>
      </c>
      <c r="M406">
        <f t="shared" si="32"/>
        <v>0</v>
      </c>
    </row>
    <row r="407" spans="1:13">
      <c r="A407">
        <v>406</v>
      </c>
      <c r="B407">
        <v>628</v>
      </c>
      <c r="C407">
        <v>0</v>
      </c>
      <c r="D407">
        <v>132</v>
      </c>
      <c r="E407">
        <v>78</v>
      </c>
      <c r="F407">
        <v>0</v>
      </c>
      <c r="G407">
        <v>0</v>
      </c>
      <c r="H407">
        <v>32.4</v>
      </c>
      <c r="I407">
        <v>0.39300000000000002</v>
      </c>
      <c r="J407">
        <v>21</v>
      </c>
      <c r="K407">
        <v>0</v>
      </c>
      <c r="L407">
        <f t="shared" si="31"/>
        <v>1</v>
      </c>
      <c r="M407">
        <f t="shared" si="32"/>
        <v>0</v>
      </c>
    </row>
    <row r="408" spans="1:13">
      <c r="A408">
        <v>407</v>
      </c>
      <c r="B408">
        <v>404</v>
      </c>
      <c r="C408">
        <v>9</v>
      </c>
      <c r="D408">
        <v>72</v>
      </c>
      <c r="E408">
        <v>78</v>
      </c>
      <c r="F408">
        <v>25</v>
      </c>
      <c r="G408">
        <v>0</v>
      </c>
      <c r="H408">
        <v>31.6</v>
      </c>
      <c r="I408">
        <v>0.28000000000000003</v>
      </c>
      <c r="J408">
        <v>38</v>
      </c>
      <c r="K408">
        <v>0</v>
      </c>
      <c r="L408">
        <f t="shared" si="31"/>
        <v>0</v>
      </c>
      <c r="M408">
        <f t="shared" si="32"/>
        <v>1</v>
      </c>
    </row>
    <row r="409" spans="1:13">
      <c r="A409">
        <v>408</v>
      </c>
      <c r="B409">
        <v>624</v>
      </c>
      <c r="C409">
        <v>0</v>
      </c>
      <c r="D409">
        <v>94</v>
      </c>
      <c r="E409">
        <v>70</v>
      </c>
      <c r="F409">
        <v>27</v>
      </c>
      <c r="G409">
        <v>115</v>
      </c>
      <c r="H409">
        <v>43.5</v>
      </c>
      <c r="I409">
        <v>0.34699999999999998</v>
      </c>
      <c r="J409">
        <v>21</v>
      </c>
      <c r="K409">
        <v>0</v>
      </c>
      <c r="L409">
        <f t="shared" si="31"/>
        <v>0</v>
      </c>
      <c r="M409">
        <f t="shared" si="32"/>
        <v>1</v>
      </c>
    </row>
    <row r="410" spans="1:13">
      <c r="A410">
        <v>409</v>
      </c>
      <c r="B410">
        <v>319</v>
      </c>
      <c r="C410">
        <v>3</v>
      </c>
      <c r="D410">
        <v>115</v>
      </c>
      <c r="E410">
        <v>66</v>
      </c>
      <c r="F410">
        <v>39</v>
      </c>
      <c r="G410">
        <v>140</v>
      </c>
      <c r="H410">
        <v>38.1</v>
      </c>
      <c r="I410">
        <v>0.15</v>
      </c>
      <c r="J410">
        <v>28</v>
      </c>
      <c r="K410">
        <v>0</v>
      </c>
      <c r="L410">
        <f t="shared" si="31"/>
        <v>0</v>
      </c>
      <c r="M410">
        <f t="shared" si="32"/>
        <v>1</v>
      </c>
    </row>
    <row r="411" spans="1:13">
      <c r="A411">
        <v>410</v>
      </c>
      <c r="B411">
        <v>593</v>
      </c>
      <c r="C411">
        <v>3</v>
      </c>
      <c r="D411">
        <v>132</v>
      </c>
      <c r="E411">
        <v>80</v>
      </c>
      <c r="F411">
        <v>0</v>
      </c>
      <c r="G411">
        <v>0</v>
      </c>
      <c r="H411">
        <v>34.4</v>
      </c>
      <c r="I411">
        <v>0.40200000000000002</v>
      </c>
      <c r="J411">
        <v>44</v>
      </c>
      <c r="K411">
        <v>1</v>
      </c>
      <c r="L411">
        <f t="shared" si="31"/>
        <v>1</v>
      </c>
      <c r="M411">
        <f t="shared" si="32"/>
        <v>1</v>
      </c>
    </row>
    <row r="412" spans="1:13">
      <c r="A412">
        <v>411</v>
      </c>
      <c r="B412">
        <v>455</v>
      </c>
      <c r="C412">
        <v>2</v>
      </c>
      <c r="D412">
        <v>100</v>
      </c>
      <c r="E412">
        <v>54</v>
      </c>
      <c r="F412">
        <v>28</v>
      </c>
      <c r="G412">
        <v>105</v>
      </c>
      <c r="H412">
        <v>37.799999999999997</v>
      </c>
      <c r="I412">
        <v>0.498</v>
      </c>
      <c r="J412">
        <v>24</v>
      </c>
      <c r="K412">
        <v>0</v>
      </c>
      <c r="L412">
        <f t="shared" si="31"/>
        <v>0</v>
      </c>
      <c r="M412">
        <f t="shared" si="32"/>
        <v>1</v>
      </c>
    </row>
    <row r="413" spans="1:13">
      <c r="A413">
        <v>412</v>
      </c>
      <c r="B413">
        <v>664</v>
      </c>
      <c r="C413">
        <v>9</v>
      </c>
      <c r="D413">
        <v>145</v>
      </c>
      <c r="E413">
        <v>80</v>
      </c>
      <c r="F413">
        <v>46</v>
      </c>
      <c r="G413">
        <v>130</v>
      </c>
      <c r="H413">
        <v>37.9</v>
      </c>
      <c r="I413">
        <v>0.63700000000000001</v>
      </c>
      <c r="J413">
        <v>40</v>
      </c>
      <c r="K413">
        <v>1</v>
      </c>
      <c r="L413">
        <f t="shared" si="31"/>
        <v>1</v>
      </c>
      <c r="M413">
        <f t="shared" si="32"/>
        <v>1</v>
      </c>
    </row>
    <row r="414" spans="1:13">
      <c r="A414">
        <v>413</v>
      </c>
      <c r="B414">
        <v>505</v>
      </c>
      <c r="C414">
        <v>3</v>
      </c>
      <c r="D414">
        <v>96</v>
      </c>
      <c r="E414">
        <v>78</v>
      </c>
      <c r="F414">
        <v>39</v>
      </c>
      <c r="G414">
        <v>0</v>
      </c>
      <c r="H414">
        <v>37.299999999999997</v>
      </c>
      <c r="I414">
        <v>0.23799999999999999</v>
      </c>
      <c r="J414">
        <v>40</v>
      </c>
      <c r="K414">
        <v>0</v>
      </c>
      <c r="L414">
        <f t="shared" si="31"/>
        <v>0</v>
      </c>
      <c r="M414">
        <f t="shared" si="32"/>
        <v>1</v>
      </c>
    </row>
    <row r="415" spans="1:13">
      <c r="A415">
        <v>414</v>
      </c>
      <c r="B415">
        <v>475</v>
      </c>
      <c r="C415">
        <v>4</v>
      </c>
      <c r="D415">
        <v>114</v>
      </c>
      <c r="E415">
        <v>64</v>
      </c>
      <c r="F415">
        <v>0</v>
      </c>
      <c r="G415">
        <v>0</v>
      </c>
      <c r="H415">
        <v>28.9</v>
      </c>
      <c r="I415">
        <v>0.126</v>
      </c>
      <c r="J415">
        <v>24</v>
      </c>
      <c r="K415">
        <v>0</v>
      </c>
      <c r="L415">
        <f t="shared" si="31"/>
        <v>0</v>
      </c>
      <c r="M415">
        <f t="shared" si="32"/>
        <v>1</v>
      </c>
    </row>
    <row r="416" spans="1:13">
      <c r="A416">
        <v>415</v>
      </c>
      <c r="B416">
        <v>281</v>
      </c>
      <c r="C416">
        <v>0</v>
      </c>
      <c r="D416">
        <v>146</v>
      </c>
      <c r="E416">
        <v>70</v>
      </c>
      <c r="F416">
        <v>0</v>
      </c>
      <c r="G416">
        <v>0</v>
      </c>
      <c r="H416">
        <v>37.9</v>
      </c>
      <c r="I416">
        <v>0.33400000000000002</v>
      </c>
      <c r="J416">
        <v>28</v>
      </c>
      <c r="K416">
        <v>1</v>
      </c>
      <c r="L416">
        <f t="shared" si="31"/>
        <v>1</v>
      </c>
      <c r="M416">
        <f t="shared" si="32"/>
        <v>1</v>
      </c>
    </row>
    <row r="417" spans="1:13">
      <c r="A417">
        <v>416</v>
      </c>
      <c r="B417">
        <v>256</v>
      </c>
      <c r="C417">
        <v>1</v>
      </c>
      <c r="D417">
        <v>113</v>
      </c>
      <c r="E417">
        <v>64</v>
      </c>
      <c r="F417">
        <v>35</v>
      </c>
      <c r="G417">
        <v>0</v>
      </c>
      <c r="H417">
        <v>33.6</v>
      </c>
      <c r="I417">
        <v>0.54300000000000004</v>
      </c>
      <c r="J417">
        <v>21</v>
      </c>
      <c r="K417">
        <v>1</v>
      </c>
      <c r="L417">
        <f t="shared" si="31"/>
        <v>0</v>
      </c>
      <c r="M417">
        <f t="shared" si="32"/>
        <v>0</v>
      </c>
    </row>
    <row r="418" spans="1:13">
      <c r="A418">
        <v>417</v>
      </c>
      <c r="B418">
        <v>24</v>
      </c>
      <c r="C418">
        <v>9</v>
      </c>
      <c r="D418">
        <v>119</v>
      </c>
      <c r="E418">
        <v>80</v>
      </c>
      <c r="F418">
        <v>35</v>
      </c>
      <c r="G418">
        <v>0</v>
      </c>
      <c r="H418">
        <v>29</v>
      </c>
      <c r="I418">
        <v>0.26300000000000001</v>
      </c>
      <c r="J418">
        <v>29</v>
      </c>
      <c r="K418">
        <v>1</v>
      </c>
      <c r="L418">
        <f t="shared" si="31"/>
        <v>0</v>
      </c>
      <c r="M418">
        <f t="shared" si="32"/>
        <v>0</v>
      </c>
    </row>
    <row r="419" spans="1:13">
      <c r="A419">
        <v>418</v>
      </c>
      <c r="B419">
        <v>101</v>
      </c>
      <c r="C419">
        <v>1</v>
      </c>
      <c r="D419">
        <v>163</v>
      </c>
      <c r="E419">
        <v>72</v>
      </c>
      <c r="F419">
        <v>0</v>
      </c>
      <c r="G419">
        <v>0</v>
      </c>
      <c r="H419">
        <v>39</v>
      </c>
      <c r="I419">
        <v>1.222</v>
      </c>
      <c r="J419">
        <v>33</v>
      </c>
      <c r="K419">
        <v>1</v>
      </c>
      <c r="L419">
        <f t="shared" si="31"/>
        <v>1</v>
      </c>
      <c r="M419">
        <f t="shared" si="32"/>
        <v>1</v>
      </c>
    </row>
    <row r="420" spans="1:13">
      <c r="A420">
        <v>419</v>
      </c>
      <c r="B420">
        <v>148</v>
      </c>
      <c r="C420">
        <v>2</v>
      </c>
      <c r="D420">
        <v>106</v>
      </c>
      <c r="E420">
        <v>64</v>
      </c>
      <c r="F420">
        <v>35</v>
      </c>
      <c r="G420">
        <v>119</v>
      </c>
      <c r="H420">
        <v>30.5</v>
      </c>
      <c r="I420">
        <v>1.4</v>
      </c>
      <c r="J420">
        <v>34</v>
      </c>
      <c r="K420">
        <v>0</v>
      </c>
      <c r="L420">
        <f t="shared" si="31"/>
        <v>0</v>
      </c>
      <c r="M420">
        <f t="shared" si="32"/>
        <v>1</v>
      </c>
    </row>
    <row r="421" spans="1:13">
      <c r="A421">
        <v>420</v>
      </c>
      <c r="B421">
        <v>340</v>
      </c>
      <c r="C421">
        <v>7</v>
      </c>
      <c r="D421">
        <v>178</v>
      </c>
      <c r="E421">
        <v>84</v>
      </c>
      <c r="F421">
        <v>0</v>
      </c>
      <c r="G421">
        <v>0</v>
      </c>
      <c r="H421">
        <v>39.9</v>
      </c>
      <c r="I421">
        <v>0.33100000000000002</v>
      </c>
      <c r="J421">
        <v>41</v>
      </c>
      <c r="K421">
        <v>1</v>
      </c>
      <c r="L421">
        <f t="shared" si="31"/>
        <v>1</v>
      </c>
      <c r="M421">
        <f t="shared" si="32"/>
        <v>1</v>
      </c>
    </row>
    <row r="422" spans="1:13">
      <c r="A422">
        <v>421</v>
      </c>
      <c r="B422">
        <v>624</v>
      </c>
      <c r="C422">
        <v>0</v>
      </c>
      <c r="D422">
        <v>94</v>
      </c>
      <c r="E422">
        <v>70</v>
      </c>
      <c r="F422">
        <v>27</v>
      </c>
      <c r="G422">
        <v>115</v>
      </c>
      <c r="H422">
        <v>43.5</v>
      </c>
      <c r="I422">
        <v>0.34699999999999998</v>
      </c>
      <c r="J422">
        <v>21</v>
      </c>
      <c r="K422">
        <v>0</v>
      </c>
      <c r="L422">
        <f t="shared" si="31"/>
        <v>0</v>
      </c>
      <c r="M422">
        <f t="shared" si="32"/>
        <v>1</v>
      </c>
    </row>
    <row r="423" spans="1:13">
      <c r="A423">
        <v>422</v>
      </c>
      <c r="B423">
        <v>179</v>
      </c>
      <c r="C423">
        <v>5</v>
      </c>
      <c r="D423">
        <v>143</v>
      </c>
      <c r="E423">
        <v>78</v>
      </c>
      <c r="F423">
        <v>0</v>
      </c>
      <c r="G423">
        <v>0</v>
      </c>
      <c r="H423">
        <v>45</v>
      </c>
      <c r="I423">
        <v>0.19</v>
      </c>
      <c r="J423">
        <v>47</v>
      </c>
      <c r="K423">
        <v>0</v>
      </c>
      <c r="L423">
        <f t="shared" si="31"/>
        <v>1</v>
      </c>
      <c r="M423">
        <f t="shared" si="32"/>
        <v>0</v>
      </c>
    </row>
    <row r="424" spans="1:13">
      <c r="A424">
        <v>423</v>
      </c>
      <c r="B424">
        <v>221</v>
      </c>
      <c r="C424">
        <v>0</v>
      </c>
      <c r="D424">
        <v>177</v>
      </c>
      <c r="E424">
        <v>60</v>
      </c>
      <c r="F424">
        <v>29</v>
      </c>
      <c r="G424">
        <v>478</v>
      </c>
      <c r="H424">
        <v>34.6</v>
      </c>
      <c r="I424">
        <v>1.0720000000000001</v>
      </c>
      <c r="J424">
        <v>21</v>
      </c>
      <c r="K424">
        <v>1</v>
      </c>
      <c r="L424">
        <f t="shared" si="31"/>
        <v>1</v>
      </c>
      <c r="M424">
        <f t="shared" si="32"/>
        <v>1</v>
      </c>
    </row>
    <row r="425" spans="1:13">
      <c r="A425">
        <v>424</v>
      </c>
      <c r="B425">
        <v>676</v>
      </c>
      <c r="C425">
        <v>6</v>
      </c>
      <c r="D425">
        <v>195</v>
      </c>
      <c r="E425">
        <v>70</v>
      </c>
      <c r="F425">
        <v>0</v>
      </c>
      <c r="G425">
        <v>0</v>
      </c>
      <c r="H425">
        <v>30.9</v>
      </c>
      <c r="I425">
        <v>0.32800000000000001</v>
      </c>
      <c r="J425">
        <v>31</v>
      </c>
      <c r="K425">
        <v>1</v>
      </c>
      <c r="L425">
        <f t="shared" si="31"/>
        <v>1</v>
      </c>
      <c r="M425">
        <f t="shared" si="32"/>
        <v>1</v>
      </c>
    </row>
    <row r="426" spans="1:13">
      <c r="A426">
        <v>425</v>
      </c>
      <c r="B426">
        <v>104</v>
      </c>
      <c r="C426">
        <v>1</v>
      </c>
      <c r="D426">
        <v>81</v>
      </c>
      <c r="E426">
        <v>72</v>
      </c>
      <c r="F426">
        <v>18</v>
      </c>
      <c r="G426">
        <v>40</v>
      </c>
      <c r="H426">
        <v>26.6</v>
      </c>
      <c r="I426">
        <v>0.28299999999999997</v>
      </c>
      <c r="J426">
        <v>24</v>
      </c>
      <c r="K426">
        <v>0</v>
      </c>
      <c r="L426">
        <f t="shared" si="31"/>
        <v>0</v>
      </c>
      <c r="M426">
        <f t="shared" si="32"/>
        <v>1</v>
      </c>
    </row>
    <row r="427" spans="1:13">
      <c r="A427">
        <v>426</v>
      </c>
      <c r="B427">
        <v>715</v>
      </c>
      <c r="C427">
        <v>3</v>
      </c>
      <c r="D427">
        <v>102</v>
      </c>
      <c r="E427">
        <v>74</v>
      </c>
      <c r="F427">
        <v>0</v>
      </c>
      <c r="G427">
        <v>0</v>
      </c>
      <c r="H427">
        <v>29.5</v>
      </c>
      <c r="I427">
        <v>0.121</v>
      </c>
      <c r="J427">
        <v>32</v>
      </c>
      <c r="K427">
        <v>0</v>
      </c>
      <c r="L427">
        <f t="shared" si="31"/>
        <v>0</v>
      </c>
      <c r="M427">
        <f t="shared" si="32"/>
        <v>1</v>
      </c>
    </row>
    <row r="428" spans="1:13">
      <c r="A428">
        <v>427</v>
      </c>
      <c r="B428">
        <v>565</v>
      </c>
      <c r="C428">
        <v>0</v>
      </c>
      <c r="D428">
        <v>91</v>
      </c>
      <c r="E428">
        <v>80</v>
      </c>
      <c r="F428">
        <v>0</v>
      </c>
      <c r="G428">
        <v>0</v>
      </c>
      <c r="H428">
        <v>32.4</v>
      </c>
      <c r="I428">
        <v>0.60099999999999998</v>
      </c>
      <c r="J428">
        <v>27</v>
      </c>
      <c r="K428">
        <v>0</v>
      </c>
      <c r="L428">
        <f t="shared" si="31"/>
        <v>0</v>
      </c>
      <c r="M428">
        <f t="shared" si="32"/>
        <v>1</v>
      </c>
    </row>
    <row r="429" spans="1:13">
      <c r="A429">
        <v>428</v>
      </c>
      <c r="B429">
        <v>376</v>
      </c>
      <c r="C429">
        <v>12</v>
      </c>
      <c r="D429">
        <v>140</v>
      </c>
      <c r="E429">
        <v>82</v>
      </c>
      <c r="F429">
        <v>43</v>
      </c>
      <c r="G429">
        <v>325</v>
      </c>
      <c r="H429">
        <v>39.200000000000003</v>
      </c>
      <c r="I429">
        <v>0.52800000000000002</v>
      </c>
      <c r="J429">
        <v>58</v>
      </c>
      <c r="K429">
        <v>1</v>
      </c>
      <c r="L429">
        <f t="shared" si="31"/>
        <v>1</v>
      </c>
      <c r="M429">
        <f t="shared" si="32"/>
        <v>1</v>
      </c>
    </row>
    <row r="430" spans="1:13">
      <c r="A430">
        <v>429</v>
      </c>
      <c r="B430">
        <v>10</v>
      </c>
      <c r="C430">
        <v>8</v>
      </c>
      <c r="D430">
        <v>125</v>
      </c>
      <c r="E430">
        <v>96</v>
      </c>
      <c r="F430">
        <v>0</v>
      </c>
      <c r="G430">
        <v>0</v>
      </c>
      <c r="H430">
        <v>0</v>
      </c>
      <c r="I430">
        <v>0.23200000000000001</v>
      </c>
      <c r="J430">
        <v>54</v>
      </c>
      <c r="K430">
        <v>1</v>
      </c>
      <c r="L430">
        <f t="shared" si="31"/>
        <v>0</v>
      </c>
      <c r="M430">
        <f t="shared" si="32"/>
        <v>0</v>
      </c>
    </row>
    <row r="431" spans="1:13">
      <c r="A431">
        <v>430</v>
      </c>
      <c r="B431">
        <v>505</v>
      </c>
      <c r="C431">
        <v>3</v>
      </c>
      <c r="D431">
        <v>96</v>
      </c>
      <c r="E431">
        <v>78</v>
      </c>
      <c r="F431">
        <v>39</v>
      </c>
      <c r="G431">
        <v>0</v>
      </c>
      <c r="H431">
        <v>37.299999999999997</v>
      </c>
      <c r="I431">
        <v>0.23799999999999999</v>
      </c>
      <c r="J431">
        <v>40</v>
      </c>
      <c r="K431">
        <v>0</v>
      </c>
      <c r="L431">
        <f t="shared" si="31"/>
        <v>0</v>
      </c>
      <c r="M431">
        <f t="shared" si="32"/>
        <v>1</v>
      </c>
    </row>
    <row r="432" spans="1:13">
      <c r="A432">
        <v>431</v>
      </c>
      <c r="B432">
        <v>85</v>
      </c>
      <c r="C432">
        <v>5</v>
      </c>
      <c r="D432">
        <v>137</v>
      </c>
      <c r="E432">
        <v>108</v>
      </c>
      <c r="F432">
        <v>0</v>
      </c>
      <c r="G432">
        <v>0</v>
      </c>
      <c r="H432">
        <v>48.8</v>
      </c>
      <c r="I432">
        <v>0.22700000000000001</v>
      </c>
      <c r="J432">
        <v>37</v>
      </c>
      <c r="K432">
        <v>1</v>
      </c>
      <c r="L432">
        <f t="shared" si="31"/>
        <v>1</v>
      </c>
      <c r="M432">
        <f t="shared" si="32"/>
        <v>1</v>
      </c>
    </row>
    <row r="433" spans="1:13">
      <c r="A433">
        <v>432</v>
      </c>
      <c r="B433">
        <v>410</v>
      </c>
      <c r="C433">
        <v>1</v>
      </c>
      <c r="D433">
        <v>172</v>
      </c>
      <c r="E433">
        <v>68</v>
      </c>
      <c r="F433">
        <v>49</v>
      </c>
      <c r="G433">
        <v>579</v>
      </c>
      <c r="H433">
        <v>42.4</v>
      </c>
      <c r="I433">
        <v>0.70199999999999996</v>
      </c>
      <c r="J433">
        <v>28</v>
      </c>
      <c r="K433">
        <v>1</v>
      </c>
      <c r="L433">
        <f t="shared" si="31"/>
        <v>1</v>
      </c>
      <c r="M433">
        <f t="shared" si="32"/>
        <v>1</v>
      </c>
    </row>
    <row r="434" spans="1:13">
      <c r="A434">
        <v>433</v>
      </c>
      <c r="B434">
        <v>241</v>
      </c>
      <c r="C434">
        <v>1</v>
      </c>
      <c r="D434">
        <v>91</v>
      </c>
      <c r="E434">
        <v>64</v>
      </c>
      <c r="F434">
        <v>24</v>
      </c>
      <c r="G434">
        <v>0</v>
      </c>
      <c r="H434">
        <v>29.2</v>
      </c>
      <c r="I434">
        <v>0.192</v>
      </c>
      <c r="J434">
        <v>21</v>
      </c>
      <c r="K434">
        <v>0</v>
      </c>
      <c r="L434">
        <f t="shared" si="31"/>
        <v>0</v>
      </c>
      <c r="M434">
        <f t="shared" si="32"/>
        <v>1</v>
      </c>
    </row>
    <row r="435" spans="1:13">
      <c r="A435">
        <v>434</v>
      </c>
      <c r="B435">
        <v>601</v>
      </c>
      <c r="C435">
        <v>1</v>
      </c>
      <c r="D435">
        <v>108</v>
      </c>
      <c r="E435">
        <v>88</v>
      </c>
      <c r="F435">
        <v>19</v>
      </c>
      <c r="G435">
        <v>0</v>
      </c>
      <c r="H435">
        <v>27.1</v>
      </c>
      <c r="I435">
        <v>0.4</v>
      </c>
      <c r="J435">
        <v>24</v>
      </c>
      <c r="K435">
        <v>0</v>
      </c>
      <c r="L435">
        <f t="shared" si="31"/>
        <v>0</v>
      </c>
      <c r="M435">
        <f t="shared" si="32"/>
        <v>1</v>
      </c>
    </row>
    <row r="436" spans="1:13">
      <c r="A436">
        <v>435</v>
      </c>
      <c r="B436">
        <v>1</v>
      </c>
      <c r="C436">
        <v>6</v>
      </c>
      <c r="D436">
        <v>148</v>
      </c>
      <c r="E436">
        <v>72</v>
      </c>
      <c r="F436">
        <v>35</v>
      </c>
      <c r="G436">
        <v>0</v>
      </c>
      <c r="H436">
        <v>33.6</v>
      </c>
      <c r="I436">
        <v>0.627</v>
      </c>
      <c r="J436">
        <v>50</v>
      </c>
      <c r="K436">
        <v>1</v>
      </c>
      <c r="L436">
        <f t="shared" si="31"/>
        <v>1</v>
      </c>
      <c r="M436">
        <f t="shared" si="32"/>
        <v>1</v>
      </c>
    </row>
    <row r="437" spans="1:13">
      <c r="A437">
        <v>436</v>
      </c>
      <c r="B437">
        <v>406</v>
      </c>
      <c r="C437">
        <v>2</v>
      </c>
      <c r="D437">
        <v>123</v>
      </c>
      <c r="E437">
        <v>48</v>
      </c>
      <c r="F437">
        <v>32</v>
      </c>
      <c r="G437">
        <v>165</v>
      </c>
      <c r="H437">
        <v>42.1</v>
      </c>
      <c r="I437">
        <v>0.52</v>
      </c>
      <c r="J437">
        <v>26</v>
      </c>
      <c r="K437">
        <v>0</v>
      </c>
      <c r="L437">
        <f t="shared" si="31"/>
        <v>0</v>
      </c>
      <c r="M437">
        <f t="shared" si="32"/>
        <v>1</v>
      </c>
    </row>
    <row r="438" spans="1:13">
      <c r="A438">
        <v>437</v>
      </c>
      <c r="B438">
        <v>328</v>
      </c>
      <c r="C438">
        <v>10</v>
      </c>
      <c r="D438">
        <v>179</v>
      </c>
      <c r="E438">
        <v>70</v>
      </c>
      <c r="F438">
        <v>0</v>
      </c>
      <c r="G438">
        <v>0</v>
      </c>
      <c r="H438">
        <v>35.1</v>
      </c>
      <c r="I438">
        <v>0.2</v>
      </c>
      <c r="J438">
        <v>37</v>
      </c>
      <c r="K438">
        <v>0</v>
      </c>
      <c r="L438">
        <f t="shared" si="31"/>
        <v>1</v>
      </c>
      <c r="M438">
        <f t="shared" si="32"/>
        <v>0</v>
      </c>
    </row>
    <row r="439" spans="1:13">
      <c r="A439">
        <v>438</v>
      </c>
      <c r="B439">
        <v>228</v>
      </c>
      <c r="C439">
        <v>3</v>
      </c>
      <c r="D439">
        <v>162</v>
      </c>
      <c r="E439">
        <v>52</v>
      </c>
      <c r="F439">
        <v>38</v>
      </c>
      <c r="G439">
        <v>0</v>
      </c>
      <c r="H439">
        <v>37.200000000000003</v>
      </c>
      <c r="I439">
        <v>0.65200000000000002</v>
      </c>
      <c r="J439">
        <v>24</v>
      </c>
      <c r="K439">
        <v>1</v>
      </c>
      <c r="L439">
        <f t="shared" si="31"/>
        <v>1</v>
      </c>
      <c r="M439">
        <f t="shared" si="32"/>
        <v>1</v>
      </c>
    </row>
    <row r="440" spans="1:13">
      <c r="A440">
        <v>439</v>
      </c>
      <c r="B440">
        <v>443</v>
      </c>
      <c r="C440">
        <v>4</v>
      </c>
      <c r="D440">
        <v>117</v>
      </c>
      <c r="E440">
        <v>64</v>
      </c>
      <c r="F440">
        <v>27</v>
      </c>
      <c r="G440">
        <v>120</v>
      </c>
      <c r="H440">
        <v>33.200000000000003</v>
      </c>
      <c r="I440">
        <v>0.23</v>
      </c>
      <c r="J440">
        <v>24</v>
      </c>
      <c r="K440">
        <v>0</v>
      </c>
      <c r="L440">
        <f t="shared" si="31"/>
        <v>0</v>
      </c>
      <c r="M440">
        <f t="shared" si="32"/>
        <v>1</v>
      </c>
    </row>
    <row r="441" spans="1:13">
      <c r="A441">
        <v>440</v>
      </c>
      <c r="B441">
        <v>192</v>
      </c>
      <c r="C441">
        <v>9</v>
      </c>
      <c r="D441">
        <v>123</v>
      </c>
      <c r="E441">
        <v>70</v>
      </c>
      <c r="F441">
        <v>44</v>
      </c>
      <c r="G441">
        <v>94</v>
      </c>
      <c r="H441">
        <v>33.1</v>
      </c>
      <c r="I441">
        <v>0.374</v>
      </c>
      <c r="J441">
        <v>40</v>
      </c>
      <c r="K441">
        <v>0</v>
      </c>
      <c r="L441">
        <f t="shared" si="31"/>
        <v>0</v>
      </c>
      <c r="M441">
        <f t="shared" si="32"/>
        <v>1</v>
      </c>
    </row>
    <row r="442" spans="1:13">
      <c r="A442">
        <v>441</v>
      </c>
      <c r="B442">
        <v>598</v>
      </c>
      <c r="C442">
        <v>1</v>
      </c>
      <c r="D442">
        <v>89</v>
      </c>
      <c r="E442">
        <v>24</v>
      </c>
      <c r="F442">
        <v>19</v>
      </c>
      <c r="G442">
        <v>25</v>
      </c>
      <c r="H442">
        <v>27.8</v>
      </c>
      <c r="I442">
        <v>0.55900000000000005</v>
      </c>
      <c r="J442">
        <v>21</v>
      </c>
      <c r="K442">
        <v>0</v>
      </c>
      <c r="L442">
        <f t="shared" si="31"/>
        <v>0</v>
      </c>
      <c r="M442">
        <f t="shared" si="32"/>
        <v>1</v>
      </c>
    </row>
    <row r="443" spans="1:13">
      <c r="A443">
        <v>442</v>
      </c>
      <c r="B443">
        <v>742</v>
      </c>
      <c r="C443">
        <v>3</v>
      </c>
      <c r="D443">
        <v>102</v>
      </c>
      <c r="E443">
        <v>44</v>
      </c>
      <c r="F443">
        <v>20</v>
      </c>
      <c r="G443">
        <v>94</v>
      </c>
      <c r="H443">
        <v>30.8</v>
      </c>
      <c r="I443">
        <v>0.4</v>
      </c>
      <c r="J443">
        <v>26</v>
      </c>
      <c r="K443">
        <v>0</v>
      </c>
      <c r="L443">
        <f t="shared" si="31"/>
        <v>0</v>
      </c>
      <c r="M443">
        <f t="shared" si="32"/>
        <v>1</v>
      </c>
    </row>
    <row r="444" spans="1:13">
      <c r="A444">
        <v>443</v>
      </c>
      <c r="B444">
        <v>682</v>
      </c>
      <c r="C444">
        <v>0</v>
      </c>
      <c r="D444">
        <v>162</v>
      </c>
      <c r="E444">
        <v>76</v>
      </c>
      <c r="F444">
        <v>36</v>
      </c>
      <c r="G444">
        <v>0</v>
      </c>
      <c r="H444">
        <v>49.6</v>
      </c>
      <c r="I444">
        <v>0.36399999999999999</v>
      </c>
      <c r="J444">
        <v>26</v>
      </c>
      <c r="K444">
        <v>1</v>
      </c>
      <c r="L444">
        <f t="shared" si="31"/>
        <v>1</v>
      </c>
      <c r="M444">
        <f t="shared" si="32"/>
        <v>1</v>
      </c>
    </row>
    <row r="445" spans="1:13">
      <c r="A445">
        <v>444</v>
      </c>
      <c r="B445">
        <v>314</v>
      </c>
      <c r="C445">
        <v>3</v>
      </c>
      <c r="D445">
        <v>113</v>
      </c>
      <c r="E445">
        <v>50</v>
      </c>
      <c r="F445">
        <v>10</v>
      </c>
      <c r="G445">
        <v>85</v>
      </c>
      <c r="H445">
        <v>29.5</v>
      </c>
      <c r="I445">
        <v>0.626</v>
      </c>
      <c r="J445">
        <v>25</v>
      </c>
      <c r="K445">
        <v>0</v>
      </c>
      <c r="L445">
        <f t="shared" si="31"/>
        <v>0</v>
      </c>
      <c r="M445">
        <f t="shared" si="32"/>
        <v>1</v>
      </c>
    </row>
    <row r="446" spans="1:13">
      <c r="A446">
        <v>445</v>
      </c>
      <c r="B446">
        <v>716</v>
      </c>
      <c r="C446">
        <v>7</v>
      </c>
      <c r="D446">
        <v>187</v>
      </c>
      <c r="E446">
        <v>50</v>
      </c>
      <c r="F446">
        <v>33</v>
      </c>
      <c r="G446">
        <v>392</v>
      </c>
      <c r="H446">
        <v>33.9</v>
      </c>
      <c r="I446">
        <v>0.82599999999999996</v>
      </c>
      <c r="J446">
        <v>34</v>
      </c>
      <c r="K446">
        <v>1</v>
      </c>
      <c r="L446">
        <f t="shared" si="31"/>
        <v>1</v>
      </c>
      <c r="M446">
        <f t="shared" si="32"/>
        <v>1</v>
      </c>
    </row>
    <row r="447" spans="1:13">
      <c r="A447">
        <v>446</v>
      </c>
      <c r="B447">
        <v>665</v>
      </c>
      <c r="C447">
        <v>6</v>
      </c>
      <c r="D447">
        <v>115</v>
      </c>
      <c r="E447">
        <v>60</v>
      </c>
      <c r="F447">
        <v>39</v>
      </c>
      <c r="G447">
        <v>0</v>
      </c>
      <c r="H447">
        <v>33.700000000000003</v>
      </c>
      <c r="I447">
        <v>0.245</v>
      </c>
      <c r="J447">
        <v>40</v>
      </c>
      <c r="K447">
        <v>1</v>
      </c>
      <c r="L447">
        <f t="shared" si="31"/>
        <v>0</v>
      </c>
      <c r="M447">
        <f t="shared" si="32"/>
        <v>0</v>
      </c>
    </row>
    <row r="448" spans="1:13">
      <c r="A448">
        <v>447</v>
      </c>
      <c r="B448">
        <v>226</v>
      </c>
      <c r="C448">
        <v>1</v>
      </c>
      <c r="D448">
        <v>87</v>
      </c>
      <c r="E448">
        <v>78</v>
      </c>
      <c r="F448">
        <v>27</v>
      </c>
      <c r="G448">
        <v>32</v>
      </c>
      <c r="H448">
        <v>34.6</v>
      </c>
      <c r="I448">
        <v>0.10100000000000001</v>
      </c>
      <c r="J448">
        <v>22</v>
      </c>
      <c r="K448">
        <v>0</v>
      </c>
      <c r="L448">
        <f t="shared" si="31"/>
        <v>0</v>
      </c>
      <c r="M448">
        <f t="shared" si="32"/>
        <v>1</v>
      </c>
    </row>
    <row r="449" spans="1:13">
      <c r="A449">
        <v>448</v>
      </c>
      <c r="B449">
        <v>712</v>
      </c>
      <c r="C449">
        <v>5</v>
      </c>
      <c r="D449">
        <v>126</v>
      </c>
      <c r="E449">
        <v>78</v>
      </c>
      <c r="F449">
        <v>27</v>
      </c>
      <c r="G449">
        <v>22</v>
      </c>
      <c r="H449">
        <v>29.6</v>
      </c>
      <c r="I449">
        <v>0.439</v>
      </c>
      <c r="J449">
        <v>40</v>
      </c>
      <c r="K449">
        <v>0</v>
      </c>
      <c r="L449">
        <f t="shared" si="31"/>
        <v>0</v>
      </c>
      <c r="M449">
        <f t="shared" si="32"/>
        <v>1</v>
      </c>
    </row>
    <row r="450" spans="1:13">
      <c r="A450">
        <v>449</v>
      </c>
      <c r="B450">
        <v>75</v>
      </c>
      <c r="C450">
        <v>1</v>
      </c>
      <c r="D450">
        <v>79</v>
      </c>
      <c r="E450">
        <v>75</v>
      </c>
      <c r="F450">
        <v>30</v>
      </c>
      <c r="G450">
        <v>0</v>
      </c>
      <c r="H450">
        <v>32</v>
      </c>
      <c r="I450">
        <v>0.39600000000000002</v>
      </c>
      <c r="J450">
        <v>22</v>
      </c>
      <c r="K450">
        <v>0</v>
      </c>
      <c r="L450">
        <f t="shared" si="31"/>
        <v>0</v>
      </c>
      <c r="M450">
        <f t="shared" si="32"/>
        <v>1</v>
      </c>
    </row>
    <row r="451" spans="1:13">
      <c r="A451">
        <v>450</v>
      </c>
      <c r="B451">
        <v>430</v>
      </c>
      <c r="C451">
        <v>1</v>
      </c>
      <c r="D451">
        <v>95</v>
      </c>
      <c r="E451">
        <v>82</v>
      </c>
      <c r="F451">
        <v>25</v>
      </c>
      <c r="G451">
        <v>180</v>
      </c>
      <c r="H451">
        <v>35</v>
      </c>
      <c r="I451">
        <v>0.23300000000000001</v>
      </c>
      <c r="J451">
        <v>43</v>
      </c>
      <c r="K451">
        <v>1</v>
      </c>
      <c r="L451">
        <f t="shared" ref="L451:L514" si="33">IF(D451&lt;=127.5,IF(C451&lt;=5.5,IF(E451&lt;=79,0,0),IF(I451&lt;=0.2205,0,0)),IF(I451&lt;=0.3165,IF(I451&lt;=0.242,1,0),IF(D451&lt;=143.5,1,1)))</f>
        <v>0</v>
      </c>
      <c r="M451">
        <f t="shared" ref="M451:M514" si="34">IF(L451=K451,1,0)</f>
        <v>0</v>
      </c>
    </row>
    <row r="452" spans="1:13">
      <c r="A452">
        <v>451</v>
      </c>
      <c r="B452">
        <v>24</v>
      </c>
      <c r="C452">
        <v>9</v>
      </c>
      <c r="D452">
        <v>119</v>
      </c>
      <c r="E452">
        <v>80</v>
      </c>
      <c r="F452">
        <v>35</v>
      </c>
      <c r="G452">
        <v>0</v>
      </c>
      <c r="H452">
        <v>29</v>
      </c>
      <c r="I452">
        <v>0.26300000000000001</v>
      </c>
      <c r="J452">
        <v>29</v>
      </c>
      <c r="K452">
        <v>1</v>
      </c>
      <c r="L452">
        <f t="shared" si="33"/>
        <v>0</v>
      </c>
      <c r="M452">
        <f t="shared" si="34"/>
        <v>0</v>
      </c>
    </row>
    <row r="453" spans="1:13">
      <c r="A453">
        <v>452</v>
      </c>
      <c r="B453">
        <v>451</v>
      </c>
      <c r="C453">
        <v>1</v>
      </c>
      <c r="D453">
        <v>82</v>
      </c>
      <c r="E453">
        <v>64</v>
      </c>
      <c r="F453">
        <v>13</v>
      </c>
      <c r="G453">
        <v>95</v>
      </c>
      <c r="H453">
        <v>21.2</v>
      </c>
      <c r="I453">
        <v>0.41499999999999998</v>
      </c>
      <c r="J453">
        <v>23</v>
      </c>
      <c r="K453">
        <v>0</v>
      </c>
      <c r="L453">
        <f t="shared" si="33"/>
        <v>0</v>
      </c>
      <c r="M453">
        <f t="shared" si="34"/>
        <v>1</v>
      </c>
    </row>
    <row r="454" spans="1:13">
      <c r="A454">
        <v>453</v>
      </c>
      <c r="B454">
        <v>736</v>
      </c>
      <c r="C454">
        <v>4</v>
      </c>
      <c r="D454">
        <v>95</v>
      </c>
      <c r="E454">
        <v>60</v>
      </c>
      <c r="F454">
        <v>32</v>
      </c>
      <c r="G454">
        <v>0</v>
      </c>
      <c r="H454">
        <v>35.4</v>
      </c>
      <c r="I454">
        <v>0.28399999999999997</v>
      </c>
      <c r="J454">
        <v>28</v>
      </c>
      <c r="K454">
        <v>0</v>
      </c>
      <c r="L454">
        <f t="shared" si="33"/>
        <v>0</v>
      </c>
      <c r="M454">
        <f t="shared" si="34"/>
        <v>1</v>
      </c>
    </row>
    <row r="455" spans="1:13">
      <c r="A455">
        <v>454</v>
      </c>
      <c r="B455">
        <v>385</v>
      </c>
      <c r="C455">
        <v>1</v>
      </c>
      <c r="D455">
        <v>125</v>
      </c>
      <c r="E455">
        <v>70</v>
      </c>
      <c r="F455">
        <v>24</v>
      </c>
      <c r="G455">
        <v>110</v>
      </c>
      <c r="H455">
        <v>24.3</v>
      </c>
      <c r="I455">
        <v>0.221</v>
      </c>
      <c r="J455">
        <v>25</v>
      </c>
      <c r="K455">
        <v>0</v>
      </c>
      <c r="L455">
        <f t="shared" si="33"/>
        <v>0</v>
      </c>
      <c r="M455">
        <f t="shared" si="34"/>
        <v>1</v>
      </c>
    </row>
    <row r="456" spans="1:13">
      <c r="A456">
        <v>455</v>
      </c>
      <c r="B456">
        <v>415</v>
      </c>
      <c r="C456">
        <v>0</v>
      </c>
      <c r="D456">
        <v>138</v>
      </c>
      <c r="E456">
        <v>60</v>
      </c>
      <c r="F456">
        <v>35</v>
      </c>
      <c r="G456">
        <v>167</v>
      </c>
      <c r="H456">
        <v>34.6</v>
      </c>
      <c r="I456">
        <v>0.53400000000000003</v>
      </c>
      <c r="J456">
        <v>21</v>
      </c>
      <c r="K456">
        <v>1</v>
      </c>
      <c r="L456">
        <f t="shared" si="33"/>
        <v>1</v>
      </c>
      <c r="M456">
        <f t="shared" si="34"/>
        <v>1</v>
      </c>
    </row>
    <row r="457" spans="1:13">
      <c r="A457">
        <v>456</v>
      </c>
      <c r="B457">
        <v>329</v>
      </c>
      <c r="C457">
        <v>2</v>
      </c>
      <c r="D457">
        <v>102</v>
      </c>
      <c r="E457">
        <v>86</v>
      </c>
      <c r="F457">
        <v>36</v>
      </c>
      <c r="G457">
        <v>120</v>
      </c>
      <c r="H457">
        <v>45.5</v>
      </c>
      <c r="I457">
        <v>0.127</v>
      </c>
      <c r="J457">
        <v>23</v>
      </c>
      <c r="K457">
        <v>1</v>
      </c>
      <c r="L457">
        <f t="shared" si="33"/>
        <v>0</v>
      </c>
      <c r="M457">
        <f t="shared" si="34"/>
        <v>0</v>
      </c>
    </row>
    <row r="458" spans="1:13">
      <c r="A458">
        <v>457</v>
      </c>
      <c r="B458">
        <v>593</v>
      </c>
      <c r="C458">
        <v>3</v>
      </c>
      <c r="D458">
        <v>132</v>
      </c>
      <c r="E458">
        <v>80</v>
      </c>
      <c r="F458">
        <v>0</v>
      </c>
      <c r="G458">
        <v>0</v>
      </c>
      <c r="H458">
        <v>34.4</v>
      </c>
      <c r="I458">
        <v>0.40200000000000002</v>
      </c>
      <c r="J458">
        <v>44</v>
      </c>
      <c r="K458">
        <v>1</v>
      </c>
      <c r="L458">
        <f t="shared" si="33"/>
        <v>1</v>
      </c>
      <c r="M458">
        <f t="shared" si="34"/>
        <v>1</v>
      </c>
    </row>
    <row r="459" spans="1:13">
      <c r="A459">
        <v>458</v>
      </c>
      <c r="B459">
        <v>292</v>
      </c>
      <c r="C459">
        <v>0</v>
      </c>
      <c r="D459">
        <v>107</v>
      </c>
      <c r="E459">
        <v>62</v>
      </c>
      <c r="F459">
        <v>30</v>
      </c>
      <c r="G459">
        <v>74</v>
      </c>
      <c r="H459">
        <v>36.6</v>
      </c>
      <c r="I459">
        <v>0.75700000000000001</v>
      </c>
      <c r="J459">
        <v>25</v>
      </c>
      <c r="K459">
        <v>1</v>
      </c>
      <c r="L459">
        <f t="shared" si="33"/>
        <v>0</v>
      </c>
      <c r="M459">
        <f t="shared" si="34"/>
        <v>0</v>
      </c>
    </row>
    <row r="460" spans="1:13">
      <c r="A460">
        <v>459</v>
      </c>
      <c r="B460">
        <v>328</v>
      </c>
      <c r="C460">
        <v>10</v>
      </c>
      <c r="D460">
        <v>179</v>
      </c>
      <c r="E460">
        <v>70</v>
      </c>
      <c r="F460">
        <v>0</v>
      </c>
      <c r="G460">
        <v>0</v>
      </c>
      <c r="H460">
        <v>35.1</v>
      </c>
      <c r="I460">
        <v>0.2</v>
      </c>
      <c r="J460">
        <v>37</v>
      </c>
      <c r="K460">
        <v>0</v>
      </c>
      <c r="L460">
        <f t="shared" si="33"/>
        <v>1</v>
      </c>
      <c r="M460">
        <f t="shared" si="34"/>
        <v>0</v>
      </c>
    </row>
    <row r="461" spans="1:13">
      <c r="A461">
        <v>460</v>
      </c>
      <c r="B461">
        <v>593</v>
      </c>
      <c r="C461">
        <v>3</v>
      </c>
      <c r="D461">
        <v>132</v>
      </c>
      <c r="E461">
        <v>80</v>
      </c>
      <c r="F461">
        <v>0</v>
      </c>
      <c r="G461">
        <v>0</v>
      </c>
      <c r="H461">
        <v>34.4</v>
      </c>
      <c r="I461">
        <v>0.40200000000000002</v>
      </c>
      <c r="J461">
        <v>44</v>
      </c>
      <c r="K461">
        <v>1</v>
      </c>
      <c r="L461">
        <f t="shared" si="33"/>
        <v>1</v>
      </c>
      <c r="M461">
        <f t="shared" si="34"/>
        <v>1</v>
      </c>
    </row>
    <row r="462" spans="1:13">
      <c r="A462">
        <v>461</v>
      </c>
      <c r="B462">
        <v>96</v>
      </c>
      <c r="C462">
        <v>6</v>
      </c>
      <c r="D462">
        <v>144</v>
      </c>
      <c r="E462">
        <v>72</v>
      </c>
      <c r="F462">
        <v>27</v>
      </c>
      <c r="G462">
        <v>228</v>
      </c>
      <c r="H462">
        <v>33.9</v>
      </c>
      <c r="I462">
        <v>0.255</v>
      </c>
      <c r="J462">
        <v>40</v>
      </c>
      <c r="K462">
        <v>0</v>
      </c>
      <c r="L462">
        <f t="shared" si="33"/>
        <v>0</v>
      </c>
      <c r="M462">
        <f t="shared" si="34"/>
        <v>1</v>
      </c>
    </row>
    <row r="463" spans="1:13">
      <c r="A463">
        <v>462</v>
      </c>
      <c r="B463">
        <v>15</v>
      </c>
      <c r="C463">
        <v>5</v>
      </c>
      <c r="D463">
        <v>166</v>
      </c>
      <c r="E463">
        <v>72</v>
      </c>
      <c r="F463">
        <v>19</v>
      </c>
      <c r="G463">
        <v>175</v>
      </c>
      <c r="H463">
        <v>25.8</v>
      </c>
      <c r="I463">
        <v>0.58699999999999997</v>
      </c>
      <c r="J463">
        <v>51</v>
      </c>
      <c r="K463">
        <v>1</v>
      </c>
      <c r="L463">
        <f t="shared" si="33"/>
        <v>1</v>
      </c>
      <c r="M463">
        <f t="shared" si="34"/>
        <v>1</v>
      </c>
    </row>
    <row r="464" spans="1:13">
      <c r="A464">
        <v>463</v>
      </c>
      <c r="B464">
        <v>105</v>
      </c>
      <c r="C464">
        <v>2</v>
      </c>
      <c r="D464">
        <v>85</v>
      </c>
      <c r="E464">
        <v>65</v>
      </c>
      <c r="F464">
        <v>0</v>
      </c>
      <c r="G464">
        <v>0</v>
      </c>
      <c r="H464">
        <v>39.6</v>
      </c>
      <c r="I464">
        <v>0.93</v>
      </c>
      <c r="J464">
        <v>27</v>
      </c>
      <c r="K464">
        <v>0</v>
      </c>
      <c r="L464">
        <f t="shared" si="33"/>
        <v>0</v>
      </c>
      <c r="M464">
        <f t="shared" si="34"/>
        <v>1</v>
      </c>
    </row>
    <row r="465" spans="1:13">
      <c r="A465">
        <v>464</v>
      </c>
      <c r="B465">
        <v>669</v>
      </c>
      <c r="C465">
        <v>6</v>
      </c>
      <c r="D465">
        <v>98</v>
      </c>
      <c r="E465">
        <v>58</v>
      </c>
      <c r="F465">
        <v>33</v>
      </c>
      <c r="G465">
        <v>190</v>
      </c>
      <c r="H465">
        <v>34</v>
      </c>
      <c r="I465">
        <v>0.43</v>
      </c>
      <c r="J465">
        <v>43</v>
      </c>
      <c r="K465">
        <v>0</v>
      </c>
      <c r="L465">
        <f t="shared" si="33"/>
        <v>0</v>
      </c>
      <c r="M465">
        <f t="shared" si="34"/>
        <v>1</v>
      </c>
    </row>
    <row r="466" spans="1:13">
      <c r="A466">
        <v>465</v>
      </c>
      <c r="B466">
        <v>424</v>
      </c>
      <c r="C466">
        <v>2</v>
      </c>
      <c r="D466">
        <v>115</v>
      </c>
      <c r="E466">
        <v>64</v>
      </c>
      <c r="F466">
        <v>22</v>
      </c>
      <c r="G466">
        <v>0</v>
      </c>
      <c r="H466">
        <v>30.8</v>
      </c>
      <c r="I466">
        <v>0.42099999999999999</v>
      </c>
      <c r="J466">
        <v>21</v>
      </c>
      <c r="K466">
        <v>0</v>
      </c>
      <c r="L466">
        <f t="shared" si="33"/>
        <v>0</v>
      </c>
      <c r="M466">
        <f t="shared" si="34"/>
        <v>1</v>
      </c>
    </row>
    <row r="467" spans="1:13">
      <c r="A467">
        <v>466</v>
      </c>
      <c r="B467">
        <v>380</v>
      </c>
      <c r="C467">
        <v>0</v>
      </c>
      <c r="D467">
        <v>93</v>
      </c>
      <c r="E467">
        <v>100</v>
      </c>
      <c r="F467">
        <v>39</v>
      </c>
      <c r="G467">
        <v>72</v>
      </c>
      <c r="H467">
        <v>43.4</v>
      </c>
      <c r="I467">
        <v>1.0209999999999999</v>
      </c>
      <c r="J467">
        <v>35</v>
      </c>
      <c r="K467">
        <v>0</v>
      </c>
      <c r="L467">
        <f t="shared" si="33"/>
        <v>0</v>
      </c>
      <c r="M467">
        <f t="shared" si="34"/>
        <v>1</v>
      </c>
    </row>
    <row r="468" spans="1:13">
      <c r="A468">
        <v>467</v>
      </c>
      <c r="B468">
        <v>505</v>
      </c>
      <c r="C468">
        <v>3</v>
      </c>
      <c r="D468">
        <v>96</v>
      </c>
      <c r="E468">
        <v>78</v>
      </c>
      <c r="F468">
        <v>39</v>
      </c>
      <c r="G468">
        <v>0</v>
      </c>
      <c r="H468">
        <v>37.299999999999997</v>
      </c>
      <c r="I468">
        <v>0.23799999999999999</v>
      </c>
      <c r="J468">
        <v>40</v>
      </c>
      <c r="K468">
        <v>0</v>
      </c>
      <c r="L468">
        <f t="shared" si="33"/>
        <v>0</v>
      </c>
      <c r="M468">
        <f t="shared" si="34"/>
        <v>1</v>
      </c>
    </row>
    <row r="469" spans="1:13">
      <c r="A469">
        <v>468</v>
      </c>
      <c r="B469">
        <v>363</v>
      </c>
      <c r="C469">
        <v>5</v>
      </c>
      <c r="D469">
        <v>103</v>
      </c>
      <c r="E469">
        <v>108</v>
      </c>
      <c r="F469">
        <v>37</v>
      </c>
      <c r="G469">
        <v>0</v>
      </c>
      <c r="H469">
        <v>39.200000000000003</v>
      </c>
      <c r="I469">
        <v>0.30499999999999999</v>
      </c>
      <c r="J469">
        <v>65</v>
      </c>
      <c r="K469">
        <v>0</v>
      </c>
      <c r="L469">
        <f t="shared" si="33"/>
        <v>0</v>
      </c>
      <c r="M469">
        <f t="shared" si="34"/>
        <v>1</v>
      </c>
    </row>
    <row r="470" spans="1:13">
      <c r="A470">
        <v>469</v>
      </c>
      <c r="B470">
        <v>56</v>
      </c>
      <c r="C470">
        <v>1</v>
      </c>
      <c r="D470">
        <v>73</v>
      </c>
      <c r="E470">
        <v>50</v>
      </c>
      <c r="F470">
        <v>10</v>
      </c>
      <c r="G470">
        <v>0</v>
      </c>
      <c r="H470">
        <v>23</v>
      </c>
      <c r="I470">
        <v>0.248</v>
      </c>
      <c r="J470">
        <v>21</v>
      </c>
      <c r="K470">
        <v>0</v>
      </c>
      <c r="L470">
        <f t="shared" si="33"/>
        <v>0</v>
      </c>
      <c r="M470">
        <f t="shared" si="34"/>
        <v>1</v>
      </c>
    </row>
    <row r="471" spans="1:13">
      <c r="A471">
        <v>470</v>
      </c>
      <c r="B471">
        <v>97</v>
      </c>
      <c r="C471">
        <v>2</v>
      </c>
      <c r="D471">
        <v>92</v>
      </c>
      <c r="E471">
        <v>62</v>
      </c>
      <c r="F471">
        <v>28</v>
      </c>
      <c r="G471">
        <v>0</v>
      </c>
      <c r="H471">
        <v>31.6</v>
      </c>
      <c r="I471">
        <v>0.13</v>
      </c>
      <c r="J471">
        <v>24</v>
      </c>
      <c r="K471">
        <v>0</v>
      </c>
      <c r="L471">
        <f t="shared" si="33"/>
        <v>0</v>
      </c>
      <c r="M471">
        <f t="shared" si="34"/>
        <v>1</v>
      </c>
    </row>
    <row r="472" spans="1:13">
      <c r="A472">
        <v>471</v>
      </c>
      <c r="B472">
        <v>23</v>
      </c>
      <c r="C472">
        <v>7</v>
      </c>
      <c r="D472">
        <v>196</v>
      </c>
      <c r="E472">
        <v>90</v>
      </c>
      <c r="F472">
        <v>0</v>
      </c>
      <c r="G472">
        <v>0</v>
      </c>
      <c r="H472">
        <v>39.799999999999997</v>
      </c>
      <c r="I472">
        <v>0.45100000000000001</v>
      </c>
      <c r="J472">
        <v>41</v>
      </c>
      <c r="K472">
        <v>1</v>
      </c>
      <c r="L472">
        <f t="shared" si="33"/>
        <v>1</v>
      </c>
      <c r="M472">
        <f t="shared" si="34"/>
        <v>1</v>
      </c>
    </row>
    <row r="473" spans="1:13">
      <c r="A473">
        <v>472</v>
      </c>
      <c r="B473">
        <v>17</v>
      </c>
      <c r="C473">
        <v>0</v>
      </c>
      <c r="D473">
        <v>118</v>
      </c>
      <c r="E473">
        <v>84</v>
      </c>
      <c r="F473">
        <v>47</v>
      </c>
      <c r="G473">
        <v>230</v>
      </c>
      <c r="H473">
        <v>45.8</v>
      </c>
      <c r="I473">
        <v>0.55100000000000005</v>
      </c>
      <c r="J473">
        <v>31</v>
      </c>
      <c r="K473">
        <v>1</v>
      </c>
      <c r="L473">
        <f t="shared" si="33"/>
        <v>0</v>
      </c>
      <c r="M473">
        <f t="shared" si="34"/>
        <v>0</v>
      </c>
    </row>
    <row r="474" spans="1:13">
      <c r="A474">
        <v>473</v>
      </c>
      <c r="B474">
        <v>724</v>
      </c>
      <c r="C474">
        <v>5</v>
      </c>
      <c r="D474">
        <v>117</v>
      </c>
      <c r="E474">
        <v>86</v>
      </c>
      <c r="F474">
        <v>30</v>
      </c>
      <c r="G474">
        <v>105</v>
      </c>
      <c r="H474">
        <v>39.1</v>
      </c>
      <c r="I474">
        <v>0.251</v>
      </c>
      <c r="J474">
        <v>42</v>
      </c>
      <c r="K474">
        <v>0</v>
      </c>
      <c r="L474">
        <f t="shared" si="33"/>
        <v>0</v>
      </c>
      <c r="M474">
        <f t="shared" si="34"/>
        <v>1</v>
      </c>
    </row>
    <row r="475" spans="1:13">
      <c r="A475">
        <v>474</v>
      </c>
      <c r="B475">
        <v>28</v>
      </c>
      <c r="C475">
        <v>1</v>
      </c>
      <c r="D475">
        <v>97</v>
      </c>
      <c r="E475">
        <v>66</v>
      </c>
      <c r="F475">
        <v>15</v>
      </c>
      <c r="G475">
        <v>140</v>
      </c>
      <c r="H475">
        <v>23.2</v>
      </c>
      <c r="I475">
        <v>0.48699999999999999</v>
      </c>
      <c r="J475">
        <v>22</v>
      </c>
      <c r="K475">
        <v>0</v>
      </c>
      <c r="L475">
        <f t="shared" si="33"/>
        <v>0</v>
      </c>
      <c r="M475">
        <f t="shared" si="34"/>
        <v>1</v>
      </c>
    </row>
    <row r="476" spans="1:13">
      <c r="A476">
        <v>475</v>
      </c>
      <c r="B476">
        <v>456</v>
      </c>
      <c r="C476">
        <v>14</v>
      </c>
      <c r="D476">
        <v>175</v>
      </c>
      <c r="E476">
        <v>62</v>
      </c>
      <c r="F476">
        <v>30</v>
      </c>
      <c r="G476">
        <v>0</v>
      </c>
      <c r="H476">
        <v>33.6</v>
      </c>
      <c r="I476">
        <v>0.21199999999999999</v>
      </c>
      <c r="J476">
        <v>38</v>
      </c>
      <c r="K476">
        <v>1</v>
      </c>
      <c r="L476">
        <f t="shared" si="33"/>
        <v>1</v>
      </c>
      <c r="M476">
        <f t="shared" si="34"/>
        <v>1</v>
      </c>
    </row>
    <row r="477" spans="1:13">
      <c r="A477">
        <v>476</v>
      </c>
      <c r="B477">
        <v>430</v>
      </c>
      <c r="C477">
        <v>1</v>
      </c>
      <c r="D477">
        <v>95</v>
      </c>
      <c r="E477">
        <v>82</v>
      </c>
      <c r="F477">
        <v>25</v>
      </c>
      <c r="G477">
        <v>180</v>
      </c>
      <c r="H477">
        <v>35</v>
      </c>
      <c r="I477">
        <v>0.23300000000000001</v>
      </c>
      <c r="J477">
        <v>43</v>
      </c>
      <c r="K477">
        <v>1</v>
      </c>
      <c r="L477">
        <f t="shared" si="33"/>
        <v>0</v>
      </c>
      <c r="M477">
        <f t="shared" si="34"/>
        <v>0</v>
      </c>
    </row>
    <row r="478" spans="1:13">
      <c r="A478">
        <v>477</v>
      </c>
      <c r="B478">
        <v>380</v>
      </c>
      <c r="C478">
        <v>0</v>
      </c>
      <c r="D478">
        <v>93</v>
      </c>
      <c r="E478">
        <v>100</v>
      </c>
      <c r="F478">
        <v>39</v>
      </c>
      <c r="G478">
        <v>72</v>
      </c>
      <c r="H478">
        <v>43.4</v>
      </c>
      <c r="I478">
        <v>1.0209999999999999</v>
      </c>
      <c r="J478">
        <v>35</v>
      </c>
      <c r="K478">
        <v>0</v>
      </c>
      <c r="L478">
        <f t="shared" si="33"/>
        <v>0</v>
      </c>
      <c r="M478">
        <f t="shared" si="34"/>
        <v>1</v>
      </c>
    </row>
    <row r="479" spans="1:13">
      <c r="A479">
        <v>478</v>
      </c>
      <c r="B479">
        <v>739</v>
      </c>
      <c r="C479">
        <v>2</v>
      </c>
      <c r="D479">
        <v>99</v>
      </c>
      <c r="E479">
        <v>60</v>
      </c>
      <c r="F479">
        <v>17</v>
      </c>
      <c r="G479">
        <v>160</v>
      </c>
      <c r="H479">
        <v>36.6</v>
      </c>
      <c r="I479">
        <v>0.45300000000000001</v>
      </c>
      <c r="J479">
        <v>21</v>
      </c>
      <c r="K479">
        <v>0</v>
      </c>
      <c r="L479">
        <f t="shared" si="33"/>
        <v>0</v>
      </c>
      <c r="M479">
        <f t="shared" si="34"/>
        <v>1</v>
      </c>
    </row>
    <row r="480" spans="1:13">
      <c r="A480">
        <v>479</v>
      </c>
      <c r="B480">
        <v>362</v>
      </c>
      <c r="C480">
        <v>5</v>
      </c>
      <c r="D480">
        <v>158</v>
      </c>
      <c r="E480">
        <v>70</v>
      </c>
      <c r="F480">
        <v>0</v>
      </c>
      <c r="G480">
        <v>0</v>
      </c>
      <c r="H480">
        <v>29.8</v>
      </c>
      <c r="I480">
        <v>0.20699999999999999</v>
      </c>
      <c r="J480">
        <v>63</v>
      </c>
      <c r="K480">
        <v>0</v>
      </c>
      <c r="L480">
        <f t="shared" si="33"/>
        <v>1</v>
      </c>
      <c r="M480">
        <f t="shared" si="34"/>
        <v>0</v>
      </c>
    </row>
    <row r="481" spans="1:13">
      <c r="A481">
        <v>480</v>
      </c>
      <c r="B481">
        <v>40</v>
      </c>
      <c r="C481">
        <v>4</v>
      </c>
      <c r="D481">
        <v>111</v>
      </c>
      <c r="E481">
        <v>72</v>
      </c>
      <c r="F481">
        <v>47</v>
      </c>
      <c r="G481">
        <v>207</v>
      </c>
      <c r="H481">
        <v>37.1</v>
      </c>
      <c r="I481">
        <v>1.39</v>
      </c>
      <c r="J481">
        <v>56</v>
      </c>
      <c r="K481">
        <v>1</v>
      </c>
      <c r="L481">
        <f t="shared" si="33"/>
        <v>0</v>
      </c>
      <c r="M481">
        <f t="shared" si="34"/>
        <v>0</v>
      </c>
    </row>
    <row r="482" spans="1:13">
      <c r="A482">
        <v>481</v>
      </c>
      <c r="B482">
        <v>171</v>
      </c>
      <c r="C482">
        <v>6</v>
      </c>
      <c r="D482">
        <v>102</v>
      </c>
      <c r="E482">
        <v>82</v>
      </c>
      <c r="F482">
        <v>0</v>
      </c>
      <c r="G482">
        <v>0</v>
      </c>
      <c r="H482">
        <v>30.8</v>
      </c>
      <c r="I482">
        <v>0.18</v>
      </c>
      <c r="J482">
        <v>36</v>
      </c>
      <c r="K482">
        <v>1</v>
      </c>
      <c r="L482">
        <f t="shared" si="33"/>
        <v>0</v>
      </c>
      <c r="M482">
        <f t="shared" si="34"/>
        <v>0</v>
      </c>
    </row>
    <row r="483" spans="1:13">
      <c r="A483">
        <v>482</v>
      </c>
      <c r="B483">
        <v>379</v>
      </c>
      <c r="C483">
        <v>4</v>
      </c>
      <c r="D483">
        <v>156</v>
      </c>
      <c r="E483">
        <v>75</v>
      </c>
      <c r="F483">
        <v>0</v>
      </c>
      <c r="G483">
        <v>0</v>
      </c>
      <c r="H483">
        <v>48.3</v>
      </c>
      <c r="I483">
        <v>0.23799999999999999</v>
      </c>
      <c r="J483">
        <v>32</v>
      </c>
      <c r="K483">
        <v>1</v>
      </c>
      <c r="L483">
        <f t="shared" si="33"/>
        <v>1</v>
      </c>
      <c r="M483">
        <f t="shared" si="34"/>
        <v>1</v>
      </c>
    </row>
    <row r="484" spans="1:13">
      <c r="A484">
        <v>483</v>
      </c>
      <c r="B484">
        <v>180</v>
      </c>
      <c r="C484">
        <v>5</v>
      </c>
      <c r="D484">
        <v>130</v>
      </c>
      <c r="E484">
        <v>82</v>
      </c>
      <c r="F484">
        <v>0</v>
      </c>
      <c r="G484">
        <v>0</v>
      </c>
      <c r="H484">
        <v>39.1</v>
      </c>
      <c r="I484">
        <v>0.95599999999999996</v>
      </c>
      <c r="J484">
        <v>37</v>
      </c>
      <c r="K484">
        <v>1</v>
      </c>
      <c r="L484">
        <f t="shared" si="33"/>
        <v>1</v>
      </c>
      <c r="M484">
        <f t="shared" si="34"/>
        <v>1</v>
      </c>
    </row>
    <row r="485" spans="1:13">
      <c r="A485">
        <v>484</v>
      </c>
      <c r="B485">
        <v>111</v>
      </c>
      <c r="C485">
        <v>3</v>
      </c>
      <c r="D485">
        <v>171</v>
      </c>
      <c r="E485">
        <v>72</v>
      </c>
      <c r="F485">
        <v>33</v>
      </c>
      <c r="G485">
        <v>135</v>
      </c>
      <c r="H485">
        <v>33.299999999999997</v>
      </c>
      <c r="I485">
        <v>0.19900000000000001</v>
      </c>
      <c r="J485">
        <v>24</v>
      </c>
      <c r="K485">
        <v>1</v>
      </c>
      <c r="L485">
        <f t="shared" si="33"/>
        <v>1</v>
      </c>
      <c r="M485">
        <f t="shared" si="34"/>
        <v>1</v>
      </c>
    </row>
    <row r="486" spans="1:13">
      <c r="A486">
        <v>485</v>
      </c>
      <c r="B486">
        <v>621</v>
      </c>
      <c r="C486">
        <v>2</v>
      </c>
      <c r="D486">
        <v>112</v>
      </c>
      <c r="E486">
        <v>86</v>
      </c>
      <c r="F486">
        <v>42</v>
      </c>
      <c r="G486">
        <v>160</v>
      </c>
      <c r="H486">
        <v>38.4</v>
      </c>
      <c r="I486">
        <v>0.246</v>
      </c>
      <c r="J486">
        <v>28</v>
      </c>
      <c r="K486">
        <v>0</v>
      </c>
      <c r="L486">
        <f t="shared" si="33"/>
        <v>0</v>
      </c>
      <c r="M486">
        <f t="shared" si="34"/>
        <v>1</v>
      </c>
    </row>
    <row r="487" spans="1:13">
      <c r="A487">
        <v>486</v>
      </c>
      <c r="B487">
        <v>588</v>
      </c>
      <c r="C487">
        <v>6</v>
      </c>
      <c r="D487">
        <v>103</v>
      </c>
      <c r="E487">
        <v>66</v>
      </c>
      <c r="F487">
        <v>0</v>
      </c>
      <c r="G487">
        <v>0</v>
      </c>
      <c r="H487">
        <v>24.3</v>
      </c>
      <c r="I487">
        <v>0.249</v>
      </c>
      <c r="J487">
        <v>29</v>
      </c>
      <c r="K487">
        <v>0</v>
      </c>
      <c r="L487">
        <f t="shared" si="33"/>
        <v>0</v>
      </c>
      <c r="M487">
        <f t="shared" si="34"/>
        <v>1</v>
      </c>
    </row>
    <row r="488" spans="1:13">
      <c r="A488">
        <v>487</v>
      </c>
      <c r="B488">
        <v>454</v>
      </c>
      <c r="C488">
        <v>2</v>
      </c>
      <c r="D488">
        <v>119</v>
      </c>
      <c r="E488">
        <v>0</v>
      </c>
      <c r="F488">
        <v>0</v>
      </c>
      <c r="G488">
        <v>0</v>
      </c>
      <c r="H488">
        <v>19.600000000000001</v>
      </c>
      <c r="I488">
        <v>0.83199999999999996</v>
      </c>
      <c r="J488">
        <v>72</v>
      </c>
      <c r="K488">
        <v>0</v>
      </c>
      <c r="L488">
        <f t="shared" si="33"/>
        <v>0</v>
      </c>
      <c r="M488">
        <f t="shared" si="34"/>
        <v>1</v>
      </c>
    </row>
    <row r="489" spans="1:13">
      <c r="A489">
        <v>488</v>
      </c>
      <c r="B489">
        <v>8</v>
      </c>
      <c r="C489">
        <v>10</v>
      </c>
      <c r="D489">
        <v>115</v>
      </c>
      <c r="E489">
        <v>0</v>
      </c>
      <c r="F489">
        <v>0</v>
      </c>
      <c r="G489">
        <v>0</v>
      </c>
      <c r="H489">
        <v>35.299999999999997</v>
      </c>
      <c r="I489">
        <v>0.13400000000000001</v>
      </c>
      <c r="J489">
        <v>29</v>
      </c>
      <c r="K489">
        <v>0</v>
      </c>
      <c r="L489">
        <f t="shared" si="33"/>
        <v>0</v>
      </c>
      <c r="M489">
        <f t="shared" si="34"/>
        <v>1</v>
      </c>
    </row>
    <row r="490" spans="1:13">
      <c r="A490">
        <v>489</v>
      </c>
      <c r="B490">
        <v>529</v>
      </c>
      <c r="C490">
        <v>0</v>
      </c>
      <c r="D490">
        <v>117</v>
      </c>
      <c r="E490">
        <v>66</v>
      </c>
      <c r="F490">
        <v>31</v>
      </c>
      <c r="G490">
        <v>188</v>
      </c>
      <c r="H490">
        <v>30.8</v>
      </c>
      <c r="I490">
        <v>0.49299999999999999</v>
      </c>
      <c r="J490">
        <v>22</v>
      </c>
      <c r="K490">
        <v>0</v>
      </c>
      <c r="L490">
        <f t="shared" si="33"/>
        <v>0</v>
      </c>
      <c r="M490">
        <f t="shared" si="34"/>
        <v>1</v>
      </c>
    </row>
    <row r="491" spans="1:13">
      <c r="A491">
        <v>490</v>
      </c>
      <c r="B491">
        <v>226</v>
      </c>
      <c r="C491">
        <v>1</v>
      </c>
      <c r="D491">
        <v>87</v>
      </c>
      <c r="E491">
        <v>78</v>
      </c>
      <c r="F491">
        <v>27</v>
      </c>
      <c r="G491">
        <v>32</v>
      </c>
      <c r="H491">
        <v>34.6</v>
      </c>
      <c r="I491">
        <v>0.10100000000000001</v>
      </c>
      <c r="J491">
        <v>22</v>
      </c>
      <c r="K491">
        <v>0</v>
      </c>
      <c r="L491">
        <f t="shared" si="33"/>
        <v>0</v>
      </c>
      <c r="M491">
        <f t="shared" si="34"/>
        <v>1</v>
      </c>
    </row>
    <row r="492" spans="1:13">
      <c r="A492">
        <v>491</v>
      </c>
      <c r="B492">
        <v>16</v>
      </c>
      <c r="C492">
        <v>7</v>
      </c>
      <c r="D492">
        <v>100</v>
      </c>
      <c r="E492">
        <v>0</v>
      </c>
      <c r="F492">
        <v>0</v>
      </c>
      <c r="G492">
        <v>0</v>
      </c>
      <c r="H492">
        <v>30</v>
      </c>
      <c r="I492">
        <v>0.48399999999999999</v>
      </c>
      <c r="J492">
        <v>32</v>
      </c>
      <c r="K492">
        <v>1</v>
      </c>
      <c r="L492">
        <f t="shared" si="33"/>
        <v>0</v>
      </c>
      <c r="M492">
        <f t="shared" si="34"/>
        <v>0</v>
      </c>
    </row>
    <row r="493" spans="1:13">
      <c r="A493">
        <v>492</v>
      </c>
      <c r="B493">
        <v>656</v>
      </c>
      <c r="C493">
        <v>2</v>
      </c>
      <c r="D493">
        <v>155</v>
      </c>
      <c r="E493">
        <v>52</v>
      </c>
      <c r="F493">
        <v>27</v>
      </c>
      <c r="G493">
        <v>540</v>
      </c>
      <c r="H493">
        <v>38.700000000000003</v>
      </c>
      <c r="I493">
        <v>0.24</v>
      </c>
      <c r="J493">
        <v>25</v>
      </c>
      <c r="K493">
        <v>1</v>
      </c>
      <c r="L493">
        <f t="shared" si="33"/>
        <v>1</v>
      </c>
      <c r="M493">
        <f t="shared" si="34"/>
        <v>1</v>
      </c>
    </row>
    <row r="494" spans="1:13">
      <c r="A494">
        <v>493</v>
      </c>
      <c r="B494">
        <v>707</v>
      </c>
      <c r="C494">
        <v>10</v>
      </c>
      <c r="D494">
        <v>115</v>
      </c>
      <c r="E494">
        <v>0</v>
      </c>
      <c r="F494">
        <v>0</v>
      </c>
      <c r="G494">
        <v>0</v>
      </c>
      <c r="H494">
        <v>0</v>
      </c>
      <c r="I494">
        <v>0.26100000000000001</v>
      </c>
      <c r="J494">
        <v>30</v>
      </c>
      <c r="K494">
        <v>1</v>
      </c>
      <c r="L494">
        <f t="shared" si="33"/>
        <v>0</v>
      </c>
      <c r="M494">
        <f t="shared" si="34"/>
        <v>0</v>
      </c>
    </row>
    <row r="495" spans="1:13">
      <c r="A495">
        <v>494</v>
      </c>
      <c r="B495">
        <v>615</v>
      </c>
      <c r="C495">
        <v>11</v>
      </c>
      <c r="D495">
        <v>138</v>
      </c>
      <c r="E495">
        <v>74</v>
      </c>
      <c r="F495">
        <v>26</v>
      </c>
      <c r="G495">
        <v>144</v>
      </c>
      <c r="H495">
        <v>36.1</v>
      </c>
      <c r="I495">
        <v>0.55700000000000005</v>
      </c>
      <c r="J495">
        <v>50</v>
      </c>
      <c r="K495">
        <v>1</v>
      </c>
      <c r="L495">
        <f t="shared" si="33"/>
        <v>1</v>
      </c>
      <c r="M495">
        <f t="shared" si="34"/>
        <v>1</v>
      </c>
    </row>
    <row r="496" spans="1:13">
      <c r="A496">
        <v>495</v>
      </c>
      <c r="B496">
        <v>689</v>
      </c>
      <c r="C496">
        <v>1</v>
      </c>
      <c r="D496">
        <v>140</v>
      </c>
      <c r="E496">
        <v>74</v>
      </c>
      <c r="F496">
        <v>26</v>
      </c>
      <c r="G496">
        <v>180</v>
      </c>
      <c r="H496">
        <v>24.1</v>
      </c>
      <c r="I496">
        <v>0.82799999999999996</v>
      </c>
      <c r="J496">
        <v>23</v>
      </c>
      <c r="K496">
        <v>0</v>
      </c>
      <c r="L496">
        <f t="shared" si="33"/>
        <v>1</v>
      </c>
      <c r="M496">
        <f t="shared" si="34"/>
        <v>0</v>
      </c>
    </row>
    <row r="497" spans="1:13">
      <c r="A497">
        <v>496</v>
      </c>
      <c r="B497">
        <v>119</v>
      </c>
      <c r="C497">
        <v>4</v>
      </c>
      <c r="D497">
        <v>97</v>
      </c>
      <c r="E497">
        <v>60</v>
      </c>
      <c r="F497">
        <v>23</v>
      </c>
      <c r="G497">
        <v>0</v>
      </c>
      <c r="H497">
        <v>28.2</v>
      </c>
      <c r="I497">
        <v>0.443</v>
      </c>
      <c r="J497">
        <v>22</v>
      </c>
      <c r="K497">
        <v>0</v>
      </c>
      <c r="L497">
        <f t="shared" si="33"/>
        <v>0</v>
      </c>
      <c r="M497">
        <f t="shared" si="34"/>
        <v>1</v>
      </c>
    </row>
    <row r="498" spans="1:13">
      <c r="A498">
        <v>497</v>
      </c>
      <c r="B498">
        <v>649</v>
      </c>
      <c r="C498">
        <v>11</v>
      </c>
      <c r="D498">
        <v>136</v>
      </c>
      <c r="E498">
        <v>84</v>
      </c>
      <c r="F498">
        <v>35</v>
      </c>
      <c r="G498">
        <v>130</v>
      </c>
      <c r="H498">
        <v>28.3</v>
      </c>
      <c r="I498">
        <v>0.26</v>
      </c>
      <c r="J498">
        <v>42</v>
      </c>
      <c r="K498">
        <v>1</v>
      </c>
      <c r="L498">
        <f t="shared" si="33"/>
        <v>0</v>
      </c>
      <c r="M498">
        <f t="shared" si="34"/>
        <v>0</v>
      </c>
    </row>
    <row r="499" spans="1:13">
      <c r="A499">
        <v>498</v>
      </c>
      <c r="B499">
        <v>759</v>
      </c>
      <c r="C499">
        <v>1</v>
      </c>
      <c r="D499">
        <v>106</v>
      </c>
      <c r="E499">
        <v>76</v>
      </c>
      <c r="F499">
        <v>0</v>
      </c>
      <c r="G499">
        <v>0</v>
      </c>
      <c r="H499">
        <v>37.5</v>
      </c>
      <c r="I499">
        <v>0.19700000000000001</v>
      </c>
      <c r="J499">
        <v>26</v>
      </c>
      <c r="K499">
        <v>0</v>
      </c>
      <c r="L499">
        <f t="shared" si="33"/>
        <v>0</v>
      </c>
      <c r="M499">
        <f t="shared" si="34"/>
        <v>1</v>
      </c>
    </row>
    <row r="500" spans="1:13">
      <c r="A500">
        <v>499</v>
      </c>
      <c r="B500">
        <v>75</v>
      </c>
      <c r="C500">
        <v>1</v>
      </c>
      <c r="D500">
        <v>79</v>
      </c>
      <c r="E500">
        <v>75</v>
      </c>
      <c r="F500">
        <v>30</v>
      </c>
      <c r="G500">
        <v>0</v>
      </c>
      <c r="H500">
        <v>32</v>
      </c>
      <c r="I500">
        <v>0.39600000000000002</v>
      </c>
      <c r="J500">
        <v>22</v>
      </c>
      <c r="K500">
        <v>0</v>
      </c>
      <c r="L500">
        <f t="shared" si="33"/>
        <v>0</v>
      </c>
      <c r="M500">
        <f t="shared" si="34"/>
        <v>1</v>
      </c>
    </row>
    <row r="501" spans="1:13">
      <c r="A501">
        <v>500</v>
      </c>
      <c r="B501">
        <v>567</v>
      </c>
      <c r="C501">
        <v>1</v>
      </c>
      <c r="D501">
        <v>99</v>
      </c>
      <c r="E501">
        <v>72</v>
      </c>
      <c r="F501">
        <v>30</v>
      </c>
      <c r="G501">
        <v>18</v>
      </c>
      <c r="H501">
        <v>38.6</v>
      </c>
      <c r="I501">
        <v>0.41199999999999998</v>
      </c>
      <c r="J501">
        <v>21</v>
      </c>
      <c r="K501">
        <v>0</v>
      </c>
      <c r="L501">
        <f t="shared" si="33"/>
        <v>0</v>
      </c>
      <c r="M501">
        <f t="shared" si="34"/>
        <v>1</v>
      </c>
    </row>
    <row r="502" spans="1:13">
      <c r="A502">
        <v>501</v>
      </c>
      <c r="B502">
        <v>106</v>
      </c>
      <c r="C502">
        <v>1</v>
      </c>
      <c r="D502">
        <v>126</v>
      </c>
      <c r="E502">
        <v>56</v>
      </c>
      <c r="F502">
        <v>29</v>
      </c>
      <c r="G502">
        <v>152</v>
      </c>
      <c r="H502">
        <v>28.7</v>
      </c>
      <c r="I502">
        <v>0.80100000000000005</v>
      </c>
      <c r="J502">
        <v>21</v>
      </c>
      <c r="K502">
        <v>0</v>
      </c>
      <c r="L502">
        <f t="shared" si="33"/>
        <v>0</v>
      </c>
      <c r="M502">
        <f t="shared" si="34"/>
        <v>1</v>
      </c>
    </row>
    <row r="503" spans="1:13">
      <c r="A503">
        <v>502</v>
      </c>
      <c r="B503">
        <v>92</v>
      </c>
      <c r="C503">
        <v>4</v>
      </c>
      <c r="D503">
        <v>123</v>
      </c>
      <c r="E503">
        <v>80</v>
      </c>
      <c r="F503">
        <v>15</v>
      </c>
      <c r="G503">
        <v>176</v>
      </c>
      <c r="H503">
        <v>32</v>
      </c>
      <c r="I503">
        <v>0.443</v>
      </c>
      <c r="J503">
        <v>34</v>
      </c>
      <c r="K503">
        <v>0</v>
      </c>
      <c r="L503">
        <f t="shared" si="33"/>
        <v>0</v>
      </c>
      <c r="M503">
        <f t="shared" si="34"/>
        <v>1</v>
      </c>
    </row>
    <row r="504" spans="1:13">
      <c r="A504">
        <v>503</v>
      </c>
      <c r="B504">
        <v>137</v>
      </c>
      <c r="C504">
        <v>0</v>
      </c>
      <c r="D504">
        <v>100</v>
      </c>
      <c r="E504">
        <v>70</v>
      </c>
      <c r="F504">
        <v>26</v>
      </c>
      <c r="G504">
        <v>50</v>
      </c>
      <c r="H504">
        <v>30.8</v>
      </c>
      <c r="I504">
        <v>0.59699999999999998</v>
      </c>
      <c r="J504">
        <v>21</v>
      </c>
      <c r="K504">
        <v>0</v>
      </c>
      <c r="L504">
        <f t="shared" si="33"/>
        <v>0</v>
      </c>
      <c r="M504">
        <f t="shared" si="34"/>
        <v>1</v>
      </c>
    </row>
    <row r="505" spans="1:13">
      <c r="A505">
        <v>504</v>
      </c>
      <c r="B505">
        <v>748</v>
      </c>
      <c r="C505">
        <v>1</v>
      </c>
      <c r="D505">
        <v>81</v>
      </c>
      <c r="E505">
        <v>74</v>
      </c>
      <c r="F505">
        <v>41</v>
      </c>
      <c r="G505">
        <v>57</v>
      </c>
      <c r="H505">
        <v>46.3</v>
      </c>
      <c r="I505">
        <v>1.0960000000000001</v>
      </c>
      <c r="J505">
        <v>32</v>
      </c>
      <c r="K505">
        <v>0</v>
      </c>
      <c r="L505">
        <f t="shared" si="33"/>
        <v>0</v>
      </c>
      <c r="M505">
        <f t="shared" si="34"/>
        <v>1</v>
      </c>
    </row>
    <row r="506" spans="1:13">
      <c r="A506">
        <v>505</v>
      </c>
      <c r="B506">
        <v>326</v>
      </c>
      <c r="C506">
        <v>1</v>
      </c>
      <c r="D506">
        <v>157</v>
      </c>
      <c r="E506">
        <v>72</v>
      </c>
      <c r="F506">
        <v>21</v>
      </c>
      <c r="G506">
        <v>168</v>
      </c>
      <c r="H506">
        <v>25.6</v>
      </c>
      <c r="I506">
        <v>0.123</v>
      </c>
      <c r="J506">
        <v>24</v>
      </c>
      <c r="K506">
        <v>0</v>
      </c>
      <c r="L506">
        <f t="shared" si="33"/>
        <v>1</v>
      </c>
      <c r="M506">
        <f t="shared" si="34"/>
        <v>0</v>
      </c>
    </row>
    <row r="507" spans="1:13">
      <c r="A507">
        <v>506</v>
      </c>
      <c r="B507">
        <v>309</v>
      </c>
      <c r="C507">
        <v>0</v>
      </c>
      <c r="D507">
        <v>128</v>
      </c>
      <c r="E507">
        <v>68</v>
      </c>
      <c r="F507">
        <v>19</v>
      </c>
      <c r="G507">
        <v>180</v>
      </c>
      <c r="H507">
        <v>30.5</v>
      </c>
      <c r="I507">
        <v>1.391</v>
      </c>
      <c r="J507">
        <v>25</v>
      </c>
      <c r="K507">
        <v>1</v>
      </c>
      <c r="L507">
        <f t="shared" si="33"/>
        <v>1</v>
      </c>
      <c r="M507">
        <f t="shared" si="34"/>
        <v>1</v>
      </c>
    </row>
    <row r="508" spans="1:13">
      <c r="A508">
        <v>507</v>
      </c>
      <c r="B508">
        <v>16</v>
      </c>
      <c r="C508">
        <v>7</v>
      </c>
      <c r="D508">
        <v>100</v>
      </c>
      <c r="E508">
        <v>0</v>
      </c>
      <c r="F508">
        <v>0</v>
      </c>
      <c r="G508">
        <v>0</v>
      </c>
      <c r="H508">
        <v>30</v>
      </c>
      <c r="I508">
        <v>0.48399999999999999</v>
      </c>
      <c r="J508">
        <v>32</v>
      </c>
      <c r="K508">
        <v>1</v>
      </c>
      <c r="L508">
        <f t="shared" si="33"/>
        <v>0</v>
      </c>
      <c r="M508">
        <f t="shared" si="34"/>
        <v>0</v>
      </c>
    </row>
    <row r="509" spans="1:13">
      <c r="A509">
        <v>508</v>
      </c>
      <c r="B509">
        <v>223</v>
      </c>
      <c r="C509">
        <v>7</v>
      </c>
      <c r="D509">
        <v>119</v>
      </c>
      <c r="E509">
        <v>0</v>
      </c>
      <c r="F509">
        <v>0</v>
      </c>
      <c r="G509">
        <v>0</v>
      </c>
      <c r="H509">
        <v>25.2</v>
      </c>
      <c r="I509">
        <v>0.20899999999999999</v>
      </c>
      <c r="J509">
        <v>37</v>
      </c>
      <c r="K509">
        <v>0</v>
      </c>
      <c r="L509">
        <f t="shared" si="33"/>
        <v>0</v>
      </c>
      <c r="M509">
        <f t="shared" si="34"/>
        <v>1</v>
      </c>
    </row>
    <row r="510" spans="1:13">
      <c r="A510">
        <v>509</v>
      </c>
      <c r="B510">
        <v>56</v>
      </c>
      <c r="C510">
        <v>1</v>
      </c>
      <c r="D510">
        <v>73</v>
      </c>
      <c r="E510">
        <v>50</v>
      </c>
      <c r="F510">
        <v>10</v>
      </c>
      <c r="G510">
        <v>0</v>
      </c>
      <c r="H510">
        <v>23</v>
      </c>
      <c r="I510">
        <v>0.248</v>
      </c>
      <c r="J510">
        <v>21</v>
      </c>
      <c r="K510">
        <v>0</v>
      </c>
      <c r="L510">
        <f t="shared" si="33"/>
        <v>0</v>
      </c>
      <c r="M510">
        <f t="shared" si="34"/>
        <v>1</v>
      </c>
    </row>
    <row r="511" spans="1:13">
      <c r="A511">
        <v>510</v>
      </c>
      <c r="B511">
        <v>283</v>
      </c>
      <c r="C511">
        <v>7</v>
      </c>
      <c r="D511">
        <v>133</v>
      </c>
      <c r="E511">
        <v>88</v>
      </c>
      <c r="F511">
        <v>15</v>
      </c>
      <c r="G511">
        <v>155</v>
      </c>
      <c r="H511">
        <v>32.4</v>
      </c>
      <c r="I511">
        <v>0.26200000000000001</v>
      </c>
      <c r="J511">
        <v>37</v>
      </c>
      <c r="K511">
        <v>0</v>
      </c>
      <c r="L511">
        <f t="shared" si="33"/>
        <v>0</v>
      </c>
      <c r="M511">
        <f t="shared" si="34"/>
        <v>1</v>
      </c>
    </row>
    <row r="512" spans="1:13">
      <c r="A512">
        <v>511</v>
      </c>
      <c r="B512">
        <v>167</v>
      </c>
      <c r="C512">
        <v>3</v>
      </c>
      <c r="D512">
        <v>148</v>
      </c>
      <c r="E512">
        <v>66</v>
      </c>
      <c r="F512">
        <v>25</v>
      </c>
      <c r="G512">
        <v>0</v>
      </c>
      <c r="H512">
        <v>32.5</v>
      </c>
      <c r="I512">
        <v>0.25600000000000001</v>
      </c>
      <c r="J512">
        <v>22</v>
      </c>
      <c r="K512">
        <v>0</v>
      </c>
      <c r="L512">
        <f t="shared" si="33"/>
        <v>0</v>
      </c>
      <c r="M512">
        <f t="shared" si="34"/>
        <v>1</v>
      </c>
    </row>
    <row r="513" spans="1:13">
      <c r="A513">
        <v>512</v>
      </c>
      <c r="B513">
        <v>401</v>
      </c>
      <c r="C513">
        <v>4</v>
      </c>
      <c r="D513">
        <v>95</v>
      </c>
      <c r="E513">
        <v>64</v>
      </c>
      <c r="F513">
        <v>0</v>
      </c>
      <c r="G513">
        <v>0</v>
      </c>
      <c r="H513">
        <v>32</v>
      </c>
      <c r="I513">
        <v>0.161</v>
      </c>
      <c r="J513">
        <v>31</v>
      </c>
      <c r="K513">
        <v>1</v>
      </c>
      <c r="L513">
        <f t="shared" si="33"/>
        <v>0</v>
      </c>
      <c r="M513">
        <f t="shared" si="34"/>
        <v>0</v>
      </c>
    </row>
    <row r="514" spans="1:13">
      <c r="A514">
        <v>513</v>
      </c>
      <c r="B514">
        <v>475</v>
      </c>
      <c r="C514">
        <v>4</v>
      </c>
      <c r="D514">
        <v>114</v>
      </c>
      <c r="E514">
        <v>64</v>
      </c>
      <c r="F514">
        <v>0</v>
      </c>
      <c r="G514">
        <v>0</v>
      </c>
      <c r="H514">
        <v>28.9</v>
      </c>
      <c r="I514">
        <v>0.126</v>
      </c>
      <c r="J514">
        <v>24</v>
      </c>
      <c r="K514">
        <v>0</v>
      </c>
      <c r="L514">
        <f t="shared" si="33"/>
        <v>0</v>
      </c>
      <c r="M514">
        <f t="shared" si="34"/>
        <v>1</v>
      </c>
    </row>
    <row r="515" spans="1:13">
      <c r="A515">
        <v>514</v>
      </c>
      <c r="B515">
        <v>560</v>
      </c>
      <c r="C515">
        <v>11</v>
      </c>
      <c r="D515">
        <v>85</v>
      </c>
      <c r="E515">
        <v>74</v>
      </c>
      <c r="F515">
        <v>0</v>
      </c>
      <c r="G515">
        <v>0</v>
      </c>
      <c r="H515">
        <v>30.1</v>
      </c>
      <c r="I515">
        <v>0.3</v>
      </c>
      <c r="J515">
        <v>35</v>
      </c>
      <c r="K515">
        <v>0</v>
      </c>
      <c r="L515">
        <f t="shared" ref="L515:L538" si="35">IF(D515&lt;=127.5,IF(C515&lt;=5.5,IF(E515&lt;=79,0,0),IF(I515&lt;=0.2205,0,0)),IF(I515&lt;=0.3165,IF(I515&lt;=0.242,1,0),IF(D515&lt;=143.5,1,1)))</f>
        <v>0</v>
      </c>
      <c r="M515">
        <f t="shared" ref="M515:M538" si="36">IF(L515=K515,1,0)</f>
        <v>1</v>
      </c>
    </row>
    <row r="516" spans="1:13">
      <c r="A516">
        <v>515</v>
      </c>
      <c r="B516">
        <v>137</v>
      </c>
      <c r="C516">
        <v>0</v>
      </c>
      <c r="D516">
        <v>100</v>
      </c>
      <c r="E516">
        <v>70</v>
      </c>
      <c r="F516">
        <v>26</v>
      </c>
      <c r="G516">
        <v>50</v>
      </c>
      <c r="H516">
        <v>30.8</v>
      </c>
      <c r="I516">
        <v>0.59699999999999998</v>
      </c>
      <c r="J516">
        <v>21</v>
      </c>
      <c r="K516">
        <v>0</v>
      </c>
      <c r="L516">
        <f t="shared" si="35"/>
        <v>0</v>
      </c>
      <c r="M516">
        <f t="shared" si="36"/>
        <v>1</v>
      </c>
    </row>
    <row r="517" spans="1:13">
      <c r="A517">
        <v>516</v>
      </c>
      <c r="B517">
        <v>683</v>
      </c>
      <c r="C517">
        <v>0</v>
      </c>
      <c r="D517">
        <v>95</v>
      </c>
      <c r="E517">
        <v>64</v>
      </c>
      <c r="F517">
        <v>39</v>
      </c>
      <c r="G517">
        <v>105</v>
      </c>
      <c r="H517">
        <v>44.6</v>
      </c>
      <c r="I517">
        <v>0.36599999999999999</v>
      </c>
      <c r="J517">
        <v>22</v>
      </c>
      <c r="K517">
        <v>0</v>
      </c>
      <c r="L517">
        <f t="shared" si="35"/>
        <v>0</v>
      </c>
      <c r="M517">
        <f t="shared" si="36"/>
        <v>1</v>
      </c>
    </row>
    <row r="518" spans="1:13">
      <c r="A518">
        <v>517</v>
      </c>
      <c r="B518">
        <v>615</v>
      </c>
      <c r="C518">
        <v>11</v>
      </c>
      <c r="D518">
        <v>138</v>
      </c>
      <c r="E518">
        <v>74</v>
      </c>
      <c r="F518">
        <v>26</v>
      </c>
      <c r="G518">
        <v>144</v>
      </c>
      <c r="H518">
        <v>36.1</v>
      </c>
      <c r="I518">
        <v>0.55700000000000005</v>
      </c>
      <c r="J518">
        <v>50</v>
      </c>
      <c r="K518">
        <v>1</v>
      </c>
      <c r="L518">
        <f t="shared" si="35"/>
        <v>1</v>
      </c>
      <c r="M518">
        <f t="shared" si="36"/>
        <v>1</v>
      </c>
    </row>
    <row r="519" spans="1:13">
      <c r="A519">
        <v>518</v>
      </c>
      <c r="B519">
        <v>721</v>
      </c>
      <c r="C519">
        <v>4</v>
      </c>
      <c r="D519">
        <v>83</v>
      </c>
      <c r="E519">
        <v>86</v>
      </c>
      <c r="F519">
        <v>19</v>
      </c>
      <c r="G519">
        <v>0</v>
      </c>
      <c r="H519">
        <v>29.3</v>
      </c>
      <c r="I519">
        <v>0.317</v>
      </c>
      <c r="J519">
        <v>34</v>
      </c>
      <c r="K519">
        <v>0</v>
      </c>
      <c r="L519">
        <f t="shared" si="35"/>
        <v>0</v>
      </c>
      <c r="M519">
        <f t="shared" si="36"/>
        <v>1</v>
      </c>
    </row>
    <row r="520" spans="1:13">
      <c r="A520">
        <v>519</v>
      </c>
      <c r="B520">
        <v>114</v>
      </c>
      <c r="C520">
        <v>4</v>
      </c>
      <c r="D520">
        <v>76</v>
      </c>
      <c r="E520">
        <v>62</v>
      </c>
      <c r="F520">
        <v>0</v>
      </c>
      <c r="G520">
        <v>0</v>
      </c>
      <c r="H520">
        <v>34</v>
      </c>
      <c r="I520">
        <v>0.39100000000000001</v>
      </c>
      <c r="J520">
        <v>25</v>
      </c>
      <c r="K520">
        <v>0</v>
      </c>
      <c r="L520">
        <f t="shared" si="35"/>
        <v>0</v>
      </c>
      <c r="M520">
        <f t="shared" si="36"/>
        <v>1</v>
      </c>
    </row>
    <row r="521" spans="1:13">
      <c r="A521">
        <v>520</v>
      </c>
      <c r="B521">
        <v>309</v>
      </c>
      <c r="C521">
        <v>0</v>
      </c>
      <c r="D521">
        <v>128</v>
      </c>
      <c r="E521">
        <v>68</v>
      </c>
      <c r="F521">
        <v>19</v>
      </c>
      <c r="G521">
        <v>180</v>
      </c>
      <c r="H521">
        <v>30.5</v>
      </c>
      <c r="I521">
        <v>1.391</v>
      </c>
      <c r="J521">
        <v>25</v>
      </c>
      <c r="K521">
        <v>1</v>
      </c>
      <c r="L521">
        <f t="shared" si="35"/>
        <v>1</v>
      </c>
      <c r="M521">
        <f t="shared" si="36"/>
        <v>1</v>
      </c>
    </row>
    <row r="522" spans="1:13">
      <c r="A522">
        <v>521</v>
      </c>
      <c r="B522">
        <v>1</v>
      </c>
      <c r="C522">
        <v>6</v>
      </c>
      <c r="D522">
        <v>148</v>
      </c>
      <c r="E522">
        <v>72</v>
      </c>
      <c r="F522">
        <v>35</v>
      </c>
      <c r="G522">
        <v>0</v>
      </c>
      <c r="H522">
        <v>33.6</v>
      </c>
      <c r="I522">
        <v>0.627</v>
      </c>
      <c r="J522">
        <v>50</v>
      </c>
      <c r="K522">
        <v>1</v>
      </c>
      <c r="L522">
        <f t="shared" si="35"/>
        <v>1</v>
      </c>
      <c r="M522">
        <f t="shared" si="36"/>
        <v>1</v>
      </c>
    </row>
    <row r="523" spans="1:13">
      <c r="A523">
        <v>522</v>
      </c>
      <c r="B523">
        <v>258</v>
      </c>
      <c r="C523">
        <v>2</v>
      </c>
      <c r="D523">
        <v>114</v>
      </c>
      <c r="E523">
        <v>68</v>
      </c>
      <c r="F523">
        <v>22</v>
      </c>
      <c r="G523">
        <v>0</v>
      </c>
      <c r="H523">
        <v>28.7</v>
      </c>
      <c r="I523">
        <v>9.1999999999999998E-2</v>
      </c>
      <c r="J523">
        <v>25</v>
      </c>
      <c r="K523">
        <v>0</v>
      </c>
      <c r="L523">
        <f t="shared" si="35"/>
        <v>0</v>
      </c>
      <c r="M523">
        <f t="shared" si="36"/>
        <v>1</v>
      </c>
    </row>
    <row r="524" spans="1:13">
      <c r="A524">
        <v>523</v>
      </c>
      <c r="B524">
        <v>584</v>
      </c>
      <c r="C524">
        <v>8</v>
      </c>
      <c r="D524">
        <v>100</v>
      </c>
      <c r="E524">
        <v>76</v>
      </c>
      <c r="F524">
        <v>0</v>
      </c>
      <c r="G524">
        <v>0</v>
      </c>
      <c r="H524">
        <v>38.700000000000003</v>
      </c>
      <c r="I524">
        <v>0.19</v>
      </c>
      <c r="J524">
        <v>42</v>
      </c>
      <c r="K524">
        <v>0</v>
      </c>
      <c r="L524">
        <f t="shared" si="35"/>
        <v>0</v>
      </c>
      <c r="M524">
        <f t="shared" si="36"/>
        <v>1</v>
      </c>
    </row>
    <row r="525" spans="1:13">
      <c r="A525">
        <v>524</v>
      </c>
      <c r="B525">
        <v>748</v>
      </c>
      <c r="C525">
        <v>1</v>
      </c>
      <c r="D525">
        <v>81</v>
      </c>
      <c r="E525">
        <v>74</v>
      </c>
      <c r="F525">
        <v>41</v>
      </c>
      <c r="G525">
        <v>57</v>
      </c>
      <c r="H525">
        <v>46.3</v>
      </c>
      <c r="I525">
        <v>1.0960000000000001</v>
      </c>
      <c r="J525">
        <v>32</v>
      </c>
      <c r="K525">
        <v>0</v>
      </c>
      <c r="L525">
        <f t="shared" si="35"/>
        <v>0</v>
      </c>
      <c r="M525">
        <f t="shared" si="36"/>
        <v>1</v>
      </c>
    </row>
    <row r="526" spans="1:13">
      <c r="A526">
        <v>525</v>
      </c>
      <c r="B526">
        <v>759</v>
      </c>
      <c r="C526">
        <v>1</v>
      </c>
      <c r="D526">
        <v>106</v>
      </c>
      <c r="E526">
        <v>76</v>
      </c>
      <c r="F526">
        <v>0</v>
      </c>
      <c r="G526">
        <v>0</v>
      </c>
      <c r="H526">
        <v>37.5</v>
      </c>
      <c r="I526">
        <v>0.19700000000000001</v>
      </c>
      <c r="J526">
        <v>26</v>
      </c>
      <c r="K526">
        <v>0</v>
      </c>
      <c r="L526">
        <f t="shared" si="35"/>
        <v>0</v>
      </c>
      <c r="M526">
        <f t="shared" si="36"/>
        <v>1</v>
      </c>
    </row>
    <row r="527" spans="1:13">
      <c r="A527">
        <v>526</v>
      </c>
      <c r="B527">
        <v>603</v>
      </c>
      <c r="C527">
        <v>1</v>
      </c>
      <c r="D527">
        <v>124</v>
      </c>
      <c r="E527">
        <v>74</v>
      </c>
      <c r="F527">
        <v>36</v>
      </c>
      <c r="G527">
        <v>0</v>
      </c>
      <c r="H527">
        <v>27.8</v>
      </c>
      <c r="I527">
        <v>0.1</v>
      </c>
      <c r="J527">
        <v>30</v>
      </c>
      <c r="K527">
        <v>0</v>
      </c>
      <c r="L527">
        <f t="shared" si="35"/>
        <v>0</v>
      </c>
      <c r="M527">
        <f t="shared" si="36"/>
        <v>1</v>
      </c>
    </row>
    <row r="528" spans="1:13">
      <c r="A528">
        <v>527</v>
      </c>
      <c r="B528">
        <v>666</v>
      </c>
      <c r="C528">
        <v>1</v>
      </c>
      <c r="D528">
        <v>112</v>
      </c>
      <c r="E528">
        <v>80</v>
      </c>
      <c r="F528">
        <v>45</v>
      </c>
      <c r="G528">
        <v>132</v>
      </c>
      <c r="H528">
        <v>34.799999999999997</v>
      </c>
      <c r="I528">
        <v>0.217</v>
      </c>
      <c r="J528">
        <v>24</v>
      </c>
      <c r="K528">
        <v>0</v>
      </c>
      <c r="L528">
        <f t="shared" si="35"/>
        <v>0</v>
      </c>
      <c r="M528">
        <f t="shared" si="36"/>
        <v>1</v>
      </c>
    </row>
    <row r="529" spans="1:13">
      <c r="A529">
        <v>528</v>
      </c>
      <c r="B529">
        <v>666</v>
      </c>
      <c r="C529">
        <v>1</v>
      </c>
      <c r="D529">
        <v>112</v>
      </c>
      <c r="E529">
        <v>80</v>
      </c>
      <c r="F529">
        <v>45</v>
      </c>
      <c r="G529">
        <v>132</v>
      </c>
      <c r="H529">
        <v>34.799999999999997</v>
      </c>
      <c r="I529">
        <v>0.217</v>
      </c>
      <c r="J529">
        <v>24</v>
      </c>
      <c r="K529">
        <v>0</v>
      </c>
      <c r="L529">
        <f t="shared" si="35"/>
        <v>0</v>
      </c>
      <c r="M529">
        <f t="shared" si="36"/>
        <v>1</v>
      </c>
    </row>
    <row r="530" spans="1:13">
      <c r="A530">
        <v>529</v>
      </c>
      <c r="B530">
        <v>401</v>
      </c>
      <c r="C530">
        <v>4</v>
      </c>
      <c r="D530">
        <v>95</v>
      </c>
      <c r="E530">
        <v>64</v>
      </c>
      <c r="F530">
        <v>0</v>
      </c>
      <c r="G530">
        <v>0</v>
      </c>
      <c r="H530">
        <v>32</v>
      </c>
      <c r="I530">
        <v>0.161</v>
      </c>
      <c r="J530">
        <v>31</v>
      </c>
      <c r="K530">
        <v>1</v>
      </c>
      <c r="L530">
        <f t="shared" si="35"/>
        <v>0</v>
      </c>
      <c r="M530">
        <f t="shared" si="36"/>
        <v>0</v>
      </c>
    </row>
    <row r="531" spans="1:13">
      <c r="A531">
        <v>530</v>
      </c>
      <c r="B531">
        <v>41</v>
      </c>
      <c r="C531">
        <v>3</v>
      </c>
      <c r="D531">
        <v>180</v>
      </c>
      <c r="E531">
        <v>64</v>
      </c>
      <c r="F531">
        <v>25</v>
      </c>
      <c r="G531">
        <v>70</v>
      </c>
      <c r="H531">
        <v>34</v>
      </c>
      <c r="I531">
        <v>0.27100000000000002</v>
      </c>
      <c r="J531">
        <v>26</v>
      </c>
      <c r="K531">
        <v>0</v>
      </c>
      <c r="L531">
        <f t="shared" si="35"/>
        <v>0</v>
      </c>
      <c r="M531">
        <f t="shared" si="36"/>
        <v>1</v>
      </c>
    </row>
    <row r="532" spans="1:13">
      <c r="A532">
        <v>531</v>
      </c>
      <c r="B532">
        <v>766</v>
      </c>
      <c r="C532">
        <v>5</v>
      </c>
      <c r="D532">
        <v>121</v>
      </c>
      <c r="E532">
        <v>72</v>
      </c>
      <c r="F532">
        <v>23</v>
      </c>
      <c r="G532">
        <v>112</v>
      </c>
      <c r="H532">
        <v>26.2</v>
      </c>
      <c r="I532">
        <v>0.245</v>
      </c>
      <c r="J532">
        <v>30</v>
      </c>
      <c r="K532">
        <v>0</v>
      </c>
      <c r="L532">
        <f t="shared" si="35"/>
        <v>0</v>
      </c>
      <c r="M532">
        <f t="shared" si="36"/>
        <v>1</v>
      </c>
    </row>
    <row r="533" spans="1:13">
      <c r="A533">
        <v>532</v>
      </c>
      <c r="B533">
        <v>316</v>
      </c>
      <c r="C533">
        <v>2</v>
      </c>
      <c r="D533">
        <v>112</v>
      </c>
      <c r="E533">
        <v>68</v>
      </c>
      <c r="F533">
        <v>22</v>
      </c>
      <c r="G533">
        <v>94</v>
      </c>
      <c r="H533">
        <v>34.1</v>
      </c>
      <c r="I533">
        <v>0.315</v>
      </c>
      <c r="J533">
        <v>26</v>
      </c>
      <c r="K533">
        <v>0</v>
      </c>
      <c r="L533">
        <f t="shared" si="35"/>
        <v>0</v>
      </c>
      <c r="M533">
        <f t="shared" si="36"/>
        <v>1</v>
      </c>
    </row>
    <row r="534" spans="1:13">
      <c r="A534">
        <v>533</v>
      </c>
      <c r="B534">
        <v>511</v>
      </c>
      <c r="C534">
        <v>12</v>
      </c>
      <c r="D534">
        <v>84</v>
      </c>
      <c r="E534">
        <v>72</v>
      </c>
      <c r="F534">
        <v>31</v>
      </c>
      <c r="G534">
        <v>0</v>
      </c>
      <c r="H534">
        <v>29.7</v>
      </c>
      <c r="I534">
        <v>0.29699999999999999</v>
      </c>
      <c r="J534">
        <v>46</v>
      </c>
      <c r="K534">
        <v>1</v>
      </c>
      <c r="L534">
        <f t="shared" si="35"/>
        <v>0</v>
      </c>
      <c r="M534">
        <f t="shared" si="36"/>
        <v>0</v>
      </c>
    </row>
    <row r="535" spans="1:13">
      <c r="A535">
        <v>534</v>
      </c>
      <c r="B535">
        <v>366</v>
      </c>
      <c r="C535">
        <v>5</v>
      </c>
      <c r="D535">
        <v>99</v>
      </c>
      <c r="E535">
        <v>54</v>
      </c>
      <c r="F535">
        <v>28</v>
      </c>
      <c r="G535">
        <v>83</v>
      </c>
      <c r="H535">
        <v>34</v>
      </c>
      <c r="I535">
        <v>0.499</v>
      </c>
      <c r="J535">
        <v>30</v>
      </c>
      <c r="K535">
        <v>0</v>
      </c>
      <c r="L535">
        <f t="shared" si="35"/>
        <v>0</v>
      </c>
      <c r="M535">
        <f t="shared" si="36"/>
        <v>1</v>
      </c>
    </row>
    <row r="536" spans="1:13">
      <c r="A536">
        <v>535</v>
      </c>
      <c r="B536">
        <v>475</v>
      </c>
      <c r="C536">
        <v>4</v>
      </c>
      <c r="D536">
        <v>114</v>
      </c>
      <c r="E536">
        <v>64</v>
      </c>
      <c r="F536">
        <v>0</v>
      </c>
      <c r="G536">
        <v>0</v>
      </c>
      <c r="H536">
        <v>28.9</v>
      </c>
      <c r="I536">
        <v>0.126</v>
      </c>
      <c r="J536">
        <v>24</v>
      </c>
      <c r="K536">
        <v>0</v>
      </c>
      <c r="L536">
        <f t="shared" si="35"/>
        <v>0</v>
      </c>
      <c r="M536">
        <f t="shared" si="36"/>
        <v>1</v>
      </c>
    </row>
    <row r="537" spans="1:13">
      <c r="A537">
        <v>536</v>
      </c>
      <c r="B537">
        <v>329</v>
      </c>
      <c r="C537">
        <v>2</v>
      </c>
      <c r="D537">
        <v>102</v>
      </c>
      <c r="E537">
        <v>86</v>
      </c>
      <c r="F537">
        <v>36</v>
      </c>
      <c r="G537">
        <v>120</v>
      </c>
      <c r="H537">
        <v>45.5</v>
      </c>
      <c r="I537">
        <v>0.127</v>
      </c>
      <c r="J537">
        <v>23</v>
      </c>
      <c r="K537">
        <v>1</v>
      </c>
      <c r="L537">
        <f t="shared" si="35"/>
        <v>0</v>
      </c>
      <c r="M537">
        <f t="shared" si="36"/>
        <v>0</v>
      </c>
    </row>
    <row r="538" spans="1:13">
      <c r="A538">
        <v>537</v>
      </c>
      <c r="B538">
        <v>447</v>
      </c>
      <c r="C538">
        <v>1</v>
      </c>
      <c r="D538">
        <v>100</v>
      </c>
      <c r="E538">
        <v>72</v>
      </c>
      <c r="F538">
        <v>12</v>
      </c>
      <c r="G538">
        <v>70</v>
      </c>
      <c r="H538">
        <v>25.3</v>
      </c>
      <c r="I538">
        <v>0.65800000000000003</v>
      </c>
      <c r="J538">
        <v>28</v>
      </c>
      <c r="K538">
        <v>0</v>
      </c>
      <c r="L538">
        <f t="shared" si="35"/>
        <v>0</v>
      </c>
      <c r="M538">
        <f t="shared" si="36"/>
        <v>1</v>
      </c>
    </row>
  </sheetData>
  <mergeCells count="1">
    <mergeCell ref="AA7:AJ7"/>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ReadMe-Forest construction</vt:lpstr>
      <vt:lpstr>Random Forest Analysis</vt:lpstr>
      <vt:lpstr>TestRowIDs</vt:lpstr>
      <vt:lpstr>RandomForest Final</vt:lpstr>
      <vt:lpstr>RandomForest_Validation</vt:lpstr>
      <vt:lpstr>Tree_01</vt:lpstr>
      <vt:lpstr>Tree_02</vt:lpstr>
      <vt:lpstr>Tree_03</vt:lpstr>
      <vt:lpstr>Tree_04</vt:lpstr>
      <vt:lpstr>Tree_4_RawData</vt:lpstr>
      <vt:lpstr>Tree_4_ Node0_plas</vt:lpstr>
      <vt:lpstr>Tree_4_ Node1L_pedi</vt:lpstr>
      <vt:lpstr>Tree_4_ Node1L_R_skin</vt:lpstr>
      <vt:lpstr>Tree_4_ Node1R_plas</vt:lpstr>
      <vt:lpstr>Tree_4_Node2M_pedi</vt:lpstr>
      <vt:lpstr>Tree_4_Node2R_plas</vt:lpstr>
      <vt:lpstr>Tree_05</vt:lpstr>
      <vt:lpstr>Tree_06</vt:lpstr>
      <vt:lpstr>Tree_07</vt:lpstr>
      <vt:lpstr>Tree_08</vt:lpstr>
      <vt:lpstr>Tree_09</vt:lpstr>
      <vt:lpstr>Tree_10</vt:lpstr>
      <vt:lpstr>Tree_11</vt:lpstr>
      <vt:lpstr>Tree_12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Chandrakant Maheshwari</cp:lastModifiedBy>
  <dcterms:created xsi:type="dcterms:W3CDTF">2025-11-15T03:33:07Z</dcterms:created>
  <dcterms:modified xsi:type="dcterms:W3CDTF">2025-11-20T02:16:30Z</dcterms:modified>
</cp:coreProperties>
</file>